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0\Q3-2020\To File\"/>
    </mc:Choice>
  </mc:AlternateContent>
  <bookViews>
    <workbookView xWindow="0" yWindow="0" windowWidth="25200" windowHeight="11850"/>
  </bookViews>
  <sheets>
    <sheet name="07-2020 SOG" sheetId="2" r:id="rId1"/>
    <sheet name="08-2020 SOG" sheetId="1" r:id="rId2"/>
    <sheet name="09-2020 SOG" sheetId="4" r:id="rId3"/>
    <sheet name="12ME 09-2020 SOG" sheetId="3" r:id="rId4"/>
  </sheets>
  <definedNames>
    <definedName name="_xlnm.Print_Area" localSheetId="0">'07-2020 SOG'!$A$1:$O$68</definedName>
    <definedName name="_xlnm.Print_Area" localSheetId="1">'08-2020 SOG'!$A$1:$O$68</definedName>
    <definedName name="_xlnm.Print_Area" localSheetId="2">'09-2020 SOG'!$A$1:$O$68</definedName>
    <definedName name="_xlnm.Print_Area" localSheetId="3">'12ME 09-2020 SOG'!$A$1:$Q$70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4" l="1"/>
  <c r="K62" i="4"/>
  <c r="G64" i="4"/>
  <c r="E64" i="4"/>
  <c r="I54" i="4"/>
  <c r="K54" i="4"/>
  <c r="G56" i="4"/>
  <c r="E56" i="4"/>
  <c r="I48" i="4"/>
  <c r="K48" i="4" s="1"/>
  <c r="I47" i="4"/>
  <c r="K47" i="4" s="1"/>
  <c r="I32" i="4"/>
  <c r="K32" i="4" s="1"/>
  <c r="O26" i="4"/>
  <c r="I26" i="4"/>
  <c r="K26" i="4"/>
  <c r="M26" i="4"/>
  <c r="M25" i="4"/>
  <c r="G28" i="4"/>
  <c r="I25" i="4"/>
  <c r="K25" i="4" s="1"/>
  <c r="O18" i="4"/>
  <c r="I18" i="4"/>
  <c r="K18" i="4" s="1"/>
  <c r="M18" i="4"/>
  <c r="M17" i="4"/>
  <c r="G20" i="4"/>
  <c r="I17" i="4"/>
  <c r="K17" i="4" s="1"/>
  <c r="M12" i="4"/>
  <c r="O12" i="4"/>
  <c r="I12" i="4"/>
  <c r="K12" i="4" s="1"/>
  <c r="O11" i="4"/>
  <c r="I11" i="4"/>
  <c r="G14" i="4"/>
  <c r="E14" i="4"/>
  <c r="M10" i="4"/>
  <c r="I10" i="4"/>
  <c r="K10" i="4" s="1"/>
  <c r="M8" i="4"/>
  <c r="G8" i="4"/>
  <c r="O8" i="4" s="1"/>
  <c r="I64" i="3"/>
  <c r="K64" i="3" s="1"/>
  <c r="I56" i="3"/>
  <c r="K56" i="3" s="1"/>
  <c r="K50" i="3"/>
  <c r="Q12" i="3"/>
  <c r="I50" i="3"/>
  <c r="I49" i="3"/>
  <c r="K49" i="3" s="1"/>
  <c r="I48" i="3"/>
  <c r="I32" i="3"/>
  <c r="K32" i="3" s="1"/>
  <c r="I25" i="3"/>
  <c r="K25" i="3" s="1"/>
  <c r="Q18" i="3"/>
  <c r="G20" i="3"/>
  <c r="I17" i="3"/>
  <c r="K17" i="3" s="1"/>
  <c r="G14" i="3"/>
  <c r="E14" i="3"/>
  <c r="O12" i="3"/>
  <c r="M12" i="3"/>
  <c r="I12" i="3"/>
  <c r="K12" i="3" s="1"/>
  <c r="Q11" i="3"/>
  <c r="M11" i="3"/>
  <c r="O10" i="3"/>
  <c r="M10" i="3"/>
  <c r="I10" i="3"/>
  <c r="K10" i="3" s="1"/>
  <c r="I62" i="2"/>
  <c r="K62" i="2" s="1"/>
  <c r="G64" i="2"/>
  <c r="E64" i="2"/>
  <c r="I54" i="2"/>
  <c r="K54" i="2" s="1"/>
  <c r="G56" i="2"/>
  <c r="E56" i="2"/>
  <c r="I48" i="2"/>
  <c r="K48" i="2" s="1"/>
  <c r="I47" i="2"/>
  <c r="K47" i="2" s="1"/>
  <c r="O26" i="2"/>
  <c r="M26" i="2"/>
  <c r="I26" i="2"/>
  <c r="K26" i="2" s="1"/>
  <c r="M25" i="2"/>
  <c r="O18" i="2"/>
  <c r="M18" i="2"/>
  <c r="I18" i="2"/>
  <c r="K18" i="2" s="1"/>
  <c r="M17" i="2"/>
  <c r="M12" i="2"/>
  <c r="O11" i="2"/>
  <c r="M11" i="2"/>
  <c r="I11" i="2"/>
  <c r="K11" i="2" s="1"/>
  <c r="M10" i="2"/>
  <c r="G14" i="2"/>
  <c r="E14" i="2"/>
  <c r="M8" i="2"/>
  <c r="G64" i="1"/>
  <c r="E64" i="1"/>
  <c r="G56" i="1"/>
  <c r="E56" i="1"/>
  <c r="I48" i="1"/>
  <c r="K48" i="1" s="1"/>
  <c r="I32" i="1"/>
  <c r="K32" i="1" s="1"/>
  <c r="M26" i="1"/>
  <c r="M25" i="1"/>
  <c r="O25" i="1"/>
  <c r="I25" i="1"/>
  <c r="K25" i="1" s="1"/>
  <c r="O18" i="1"/>
  <c r="I18" i="1"/>
  <c r="K18" i="1" s="1"/>
  <c r="M18" i="1"/>
  <c r="M17" i="1"/>
  <c r="O17" i="1"/>
  <c r="I17" i="1"/>
  <c r="K17" i="1" s="1"/>
  <c r="M12" i="1"/>
  <c r="O12" i="1"/>
  <c r="I12" i="1"/>
  <c r="K12" i="1" s="1"/>
  <c r="O11" i="1"/>
  <c r="I11" i="1"/>
  <c r="G14" i="1"/>
  <c r="E14" i="1"/>
  <c r="M10" i="1"/>
  <c r="O10" i="1"/>
  <c r="I10" i="1"/>
  <c r="K10" i="1" s="1"/>
  <c r="M8" i="1"/>
  <c r="G8" i="1"/>
  <c r="O8" i="1" s="1"/>
  <c r="I64" i="4" l="1"/>
  <c r="I14" i="4"/>
  <c r="K14" i="4" s="1"/>
  <c r="I56" i="4"/>
  <c r="K56" i="4" s="1"/>
  <c r="G22" i="4"/>
  <c r="O20" i="4"/>
  <c r="O28" i="4"/>
  <c r="K64" i="4"/>
  <c r="K11" i="4"/>
  <c r="E20" i="4"/>
  <c r="E22" i="4" s="1"/>
  <c r="E28" i="4"/>
  <c r="I33" i="4"/>
  <c r="K33" i="4" s="1"/>
  <c r="I46" i="4"/>
  <c r="K46" i="4" s="1"/>
  <c r="E50" i="4"/>
  <c r="G50" i="4"/>
  <c r="I53" i="4"/>
  <c r="K53" i="4" s="1"/>
  <c r="I61" i="4"/>
  <c r="O10" i="4"/>
  <c r="M11" i="4"/>
  <c r="O17" i="4"/>
  <c r="O25" i="4"/>
  <c r="K61" i="4"/>
  <c r="O11" i="3"/>
  <c r="I33" i="3"/>
  <c r="E58" i="3"/>
  <c r="E66" i="3"/>
  <c r="I14" i="3"/>
  <c r="K14" i="3" s="1"/>
  <c r="M25" i="3"/>
  <c r="I26" i="3"/>
  <c r="K26" i="3" s="1"/>
  <c r="E52" i="3"/>
  <c r="O17" i="3"/>
  <c r="O25" i="3"/>
  <c r="M17" i="3"/>
  <c r="I18" i="3"/>
  <c r="K18" i="3" s="1"/>
  <c r="M26" i="3"/>
  <c r="O26" i="3"/>
  <c r="Q17" i="3"/>
  <c r="G58" i="3"/>
  <c r="Q25" i="3"/>
  <c r="G66" i="3"/>
  <c r="I11" i="3"/>
  <c r="K11" i="3" s="1"/>
  <c r="M18" i="3"/>
  <c r="O18" i="3"/>
  <c r="G22" i="3"/>
  <c r="G28" i="3"/>
  <c r="Q26" i="3"/>
  <c r="K33" i="3"/>
  <c r="Q10" i="3"/>
  <c r="K48" i="3"/>
  <c r="G52" i="3"/>
  <c r="I55" i="3"/>
  <c r="K55" i="3" s="1"/>
  <c r="I63" i="3"/>
  <c r="K63" i="3" s="1"/>
  <c r="E20" i="3"/>
  <c r="E28" i="3"/>
  <c r="I14" i="2"/>
  <c r="K14" i="2" s="1"/>
  <c r="I56" i="2"/>
  <c r="K56" i="2" s="1"/>
  <c r="K17" i="2"/>
  <c r="I64" i="2"/>
  <c r="O28" i="2"/>
  <c r="K64" i="2"/>
  <c r="G20" i="2"/>
  <c r="G22" i="2" s="1"/>
  <c r="G28" i="2"/>
  <c r="I33" i="2"/>
  <c r="K33" i="2" s="1"/>
  <c r="I46" i="2"/>
  <c r="K46" i="2" s="1"/>
  <c r="E50" i="2"/>
  <c r="G50" i="2"/>
  <c r="I53" i="2"/>
  <c r="I61" i="2"/>
  <c r="K61" i="2" s="1"/>
  <c r="G8" i="2"/>
  <c r="O8" i="2" s="1"/>
  <c r="I10" i="2"/>
  <c r="K10" i="2" s="1"/>
  <c r="O10" i="2"/>
  <c r="I12" i="2"/>
  <c r="K12" i="2" s="1"/>
  <c r="O12" i="2"/>
  <c r="I17" i="2"/>
  <c r="O17" i="2"/>
  <c r="I25" i="2"/>
  <c r="K25" i="2" s="1"/>
  <c r="O25" i="2"/>
  <c r="I32" i="2"/>
  <c r="K32" i="2" s="1"/>
  <c r="K53" i="2"/>
  <c r="E20" i="2"/>
  <c r="M20" i="2" s="1"/>
  <c r="E28" i="2"/>
  <c r="M28" i="2" s="1"/>
  <c r="I56" i="1"/>
  <c r="K64" i="1"/>
  <c r="I14" i="1"/>
  <c r="K14" i="1" s="1"/>
  <c r="K56" i="1"/>
  <c r="I64" i="1"/>
  <c r="I26" i="1"/>
  <c r="K26" i="1" s="1"/>
  <c r="O26" i="1"/>
  <c r="I47" i="1"/>
  <c r="K47" i="1" s="1"/>
  <c r="I54" i="1"/>
  <c r="K54" i="1" s="1"/>
  <c r="I62" i="1"/>
  <c r="K62" i="1" s="1"/>
  <c r="K11" i="1"/>
  <c r="E20" i="1"/>
  <c r="E22" i="1" s="1"/>
  <c r="G20" i="1"/>
  <c r="O20" i="1" s="1"/>
  <c r="E28" i="1"/>
  <c r="M28" i="1" s="1"/>
  <c r="G28" i="1"/>
  <c r="I33" i="1"/>
  <c r="K33" i="1" s="1"/>
  <c r="I46" i="1"/>
  <c r="K46" i="1" s="1"/>
  <c r="E50" i="1"/>
  <c r="G50" i="1"/>
  <c r="I53" i="1"/>
  <c r="K53" i="1" s="1"/>
  <c r="I61" i="1"/>
  <c r="K61" i="1" s="1"/>
  <c r="M11" i="1"/>
  <c r="M20" i="1" l="1"/>
  <c r="E30" i="4"/>
  <c r="I22" i="4"/>
  <c r="K22" i="4" s="1"/>
  <c r="I20" i="4"/>
  <c r="K20" i="4" s="1"/>
  <c r="I28" i="4"/>
  <c r="K28" i="4" s="1"/>
  <c r="I50" i="4"/>
  <c r="M14" i="4"/>
  <c r="E58" i="4"/>
  <c r="G30" i="4"/>
  <c r="K50" i="4"/>
  <c r="G58" i="4"/>
  <c r="O14" i="4"/>
  <c r="M20" i="4"/>
  <c r="M28" i="4"/>
  <c r="G30" i="3"/>
  <c r="Q28" i="3"/>
  <c r="Q20" i="3"/>
  <c r="M14" i="3"/>
  <c r="I52" i="3"/>
  <c r="K52" i="3" s="1"/>
  <c r="E60" i="3"/>
  <c r="I66" i="3"/>
  <c r="K66" i="3" s="1"/>
  <c r="M28" i="3"/>
  <c r="I58" i="3"/>
  <c r="K58" i="3" s="1"/>
  <c r="M20" i="3"/>
  <c r="I28" i="3"/>
  <c r="G60" i="3"/>
  <c r="Q14" i="3"/>
  <c r="I20" i="3"/>
  <c r="K20" i="3" s="1"/>
  <c r="E22" i="3"/>
  <c r="K28" i="3"/>
  <c r="O14" i="3"/>
  <c r="O28" i="3"/>
  <c r="O20" i="3"/>
  <c r="G30" i="2"/>
  <c r="I50" i="2"/>
  <c r="K50" i="2" s="1"/>
  <c r="M14" i="2"/>
  <c r="E58" i="2"/>
  <c r="O20" i="2"/>
  <c r="E22" i="2"/>
  <c r="I28" i="2"/>
  <c r="K28" i="2" s="1"/>
  <c r="I20" i="2"/>
  <c r="K20" i="2" s="1"/>
  <c r="G58" i="2"/>
  <c r="O14" i="2"/>
  <c r="E30" i="1"/>
  <c r="G58" i="1"/>
  <c r="O14" i="1"/>
  <c r="O28" i="1"/>
  <c r="I50" i="1"/>
  <c r="K50" i="1" s="1"/>
  <c r="M14" i="1"/>
  <c r="E58" i="1"/>
  <c r="I28" i="1"/>
  <c r="K28" i="1" s="1"/>
  <c r="I20" i="1"/>
  <c r="K20" i="1" s="1"/>
  <c r="G22" i="1"/>
  <c r="G35" i="4" l="1"/>
  <c r="O22" i="4"/>
  <c r="G66" i="4"/>
  <c r="I58" i="4"/>
  <c r="K58" i="4" s="1"/>
  <c r="M22" i="4"/>
  <c r="E66" i="4"/>
  <c r="E35" i="4"/>
  <c r="I30" i="4"/>
  <c r="K30" i="4" s="1"/>
  <c r="G68" i="3"/>
  <c r="Q22" i="3"/>
  <c r="O22" i="3"/>
  <c r="E30" i="3"/>
  <c r="I22" i="3"/>
  <c r="K22" i="3" s="1"/>
  <c r="M22" i="3"/>
  <c r="I60" i="3"/>
  <c r="K60" i="3" s="1"/>
  <c r="E68" i="3"/>
  <c r="G35" i="3"/>
  <c r="G66" i="2"/>
  <c r="O22" i="2"/>
  <c r="I58" i="2"/>
  <c r="K58" i="2" s="1"/>
  <c r="M22" i="2"/>
  <c r="E66" i="2"/>
  <c r="E30" i="2"/>
  <c r="I22" i="2"/>
  <c r="K22" i="2" s="1"/>
  <c r="G35" i="2"/>
  <c r="G30" i="1"/>
  <c r="I30" i="1" s="1"/>
  <c r="O22" i="1"/>
  <c r="G66" i="1"/>
  <c r="I22" i="1"/>
  <c r="K22" i="1" s="1"/>
  <c r="I58" i="1"/>
  <c r="K58" i="1" s="1"/>
  <c r="M22" i="1"/>
  <c r="E66" i="1"/>
  <c r="E35" i="1"/>
  <c r="I66" i="4" l="1"/>
  <c r="M30" i="4"/>
  <c r="K66" i="4"/>
  <c r="O30" i="4"/>
  <c r="I35" i="4"/>
  <c r="K35" i="4" s="1"/>
  <c r="M30" i="3"/>
  <c r="I68" i="3"/>
  <c r="K68" i="3" s="1"/>
  <c r="I30" i="3"/>
  <c r="K30" i="3" s="1"/>
  <c r="E35" i="3"/>
  <c r="O30" i="3"/>
  <c r="Q30" i="3"/>
  <c r="I66" i="2"/>
  <c r="K66" i="2" s="1"/>
  <c r="M30" i="2"/>
  <c r="O30" i="2"/>
  <c r="E35" i="2"/>
  <c r="I30" i="2"/>
  <c r="K30" i="2" s="1"/>
  <c r="I66" i="1"/>
  <c r="M30" i="1"/>
  <c r="K66" i="1"/>
  <c r="O30" i="1"/>
  <c r="G35" i="1"/>
  <c r="K30" i="1"/>
  <c r="I35" i="3" l="1"/>
  <c r="K35" i="3" s="1"/>
  <c r="I35" i="2"/>
  <c r="K35" i="2" s="1"/>
  <c r="I35" i="1"/>
  <c r="K35" i="1" s="1"/>
</calcChain>
</file>

<file path=xl/sharedStrings.xml><?xml version="1.0" encoding="utf-8"?>
<sst xmlns="http://schemas.openxmlformats.org/spreadsheetml/2006/main" count="279" uniqueCount="48">
  <si>
    <t>PUGET SOUND ENERGY</t>
  </si>
  <si>
    <t>SUMMARY OF GAS OPERATING REVENUE &amp; THERM SALES</t>
  </si>
  <si>
    <t>INCREASE (DECREASE)</t>
  </si>
  <si>
    <t/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</si>
  <si>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</si>
  <si>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</si>
  <si>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</si>
  <si>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</si>
  <si>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</si>
  <si>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</si>
  <si>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</si>
  <si>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</si>
  <si>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</si>
  <si>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</si>
  <si>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</si>
  <si>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</si>
  <si>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</si>
  <si>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</si>
  <si>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</si>
  <si>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</si>
  <si>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</si>
  <si>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</si>
  <si>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</si>
  <si>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</si>
  <si>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</si>
  <si>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</si>
  <si>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</si>
  <si>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</si>
  <si>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 81 (UtilityTax &amp; FranFee) in above</t>
  </si>
  <si>
    <t>SCH. 120 (Cons. Trk Rev) in above</t>
  </si>
  <si>
    <t>Low Income Surcharge in above</t>
  </si>
  <si>
    <t>SCH. 140 (Prop Tax in BillEngy) in above</t>
  </si>
  <si>
    <t>SCH. 149 (Pipeline Replacement) in above</t>
  </si>
  <si>
    <t>SCH. 141Y (TCJA Overcollection)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</si>
  <si>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</si>
  <si>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</si>
  <si>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</si>
  <si>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</si>
  <si>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</si>
  <si>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</si>
  <si>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</si>
  <si>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SCH. 132 (Merger Rt Cr) in above</t>
  </si>
  <si>
    <t>SCH. 141 (Expedt in BillEngy) in above</t>
  </si>
  <si>
    <t>MONTH OF JULY 2020</t>
  </si>
  <si>
    <t>VARIANCE FROM 2019</t>
  </si>
  <si>
    <t>MONTH OF AUGUST 2020</t>
  </si>
  <si>
    <t>TWELVE MONTHS ENDED SEPTEMBER 30, 2020</t>
  </si>
  <si>
    <t>MONTH OF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</si>
</sst>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#,##0_);\(#,##0\);_(#,##0_);_(@_)"/>
    <numFmt numFmtId="166" formatCode="_(#,##0.0%_);\(#,##0.0%\);_(#,##0.0%_);_(@_)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_(#,##0.00_);\(#,##0.00\);_(#,##0.00_);_(@_)"/>
    <numFmt numFmtId="170" formatCode="0.0%;\(0.0%\)"/>
    <numFmt numFmtId="171" formatCode="0.000"/>
    <numFmt numFmtId="172" formatCode="_(* #,##0.00_);_(* \(#,##0.00\);_(* &quot;-&quot;_);_(@_)"/>
    <numFmt numFmtId="173" formatCode="_-* #,##0.00\ _D_M_-;\-* #,##0.00\ _D_M_-;_-* &quot;-&quot;??\ _D_M_-;_-@_-"/>
    <numFmt numFmtId="174" formatCode="_-* #,##0\ _D_M_-;\-* #,##0\ _D_M_-;_-* &quot;-&quot;??\ _D_M_-;_-@_-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Protection="1"/>
    <xf numFmtId="0" fontId="1" fillId="0" borderId="0" xfId="0" applyFont="1" applyFill="1" applyProtection="1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1" xfId="0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0" xfId="0" applyFont="1" applyProtection="1"/>
    <xf numFmtId="44" fontId="3" fillId="0" borderId="0" xfId="0" applyNumberFormat="1" applyFont="1" applyAlignment="1" applyProtection="1">
      <alignment horizontal="right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166" fontId="3" fillId="0" borderId="0" xfId="0" applyNumberFormat="1" applyFont="1" applyFill="1" applyAlignment="1" applyProtection="1">
      <alignment horizontal="right"/>
    </xf>
    <xf numFmtId="167" fontId="3" fillId="0" borderId="0" xfId="0" applyNumberFormat="1" applyFont="1" applyFill="1" applyAlignment="1" applyProtection="1">
      <alignment horizontal="right"/>
    </xf>
    <xf numFmtId="168" fontId="3" fillId="0" borderId="0" xfId="0" applyNumberFormat="1" applyFont="1" applyFill="1" applyProtection="1"/>
    <xf numFmtId="169" fontId="3" fillId="0" borderId="0" xfId="0" applyNumberFormat="1" applyFont="1" applyAlignment="1" applyProtection="1">
      <alignment horizontal="right"/>
    </xf>
    <xf numFmtId="168" fontId="3" fillId="0" borderId="0" xfId="0" applyNumberFormat="1" applyFont="1" applyFill="1" applyAlignment="1" applyProtection="1">
      <alignment horizontal="right"/>
    </xf>
    <xf numFmtId="169" fontId="3" fillId="0" borderId="1" xfId="0" applyNumberFormat="1" applyFont="1" applyBorder="1" applyAlignment="1" applyProtection="1">
      <alignment horizontal="right"/>
    </xf>
    <xf numFmtId="166" fontId="3" fillId="0" borderId="1" xfId="0" applyNumberFormat="1" applyFont="1" applyFill="1" applyBorder="1" applyAlignment="1" applyProtection="1">
      <alignment horizontal="right"/>
    </xf>
    <xf numFmtId="168" fontId="3" fillId="0" borderId="1" xfId="0" applyNumberFormat="1" applyFont="1" applyFill="1" applyBorder="1" applyAlignment="1" applyProtection="1">
      <alignment horizontal="right"/>
    </xf>
    <xf numFmtId="170" fontId="3" fillId="0" borderId="0" xfId="0" applyNumberFormat="1" applyFont="1" applyFill="1" applyProtection="1"/>
    <xf numFmtId="165" fontId="3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Border="1" applyProtection="1"/>
    <xf numFmtId="171" fontId="3" fillId="0" borderId="0" xfId="0" applyNumberFormat="1" applyFont="1" applyFill="1" applyProtection="1"/>
    <xf numFmtId="165" fontId="3" fillId="0" borderId="0" xfId="0" applyNumberFormat="1" applyFont="1" applyAlignment="1" applyProtection="1">
      <alignment horizontal="right"/>
    </xf>
    <xf numFmtId="170" fontId="3" fillId="0" borderId="0" xfId="0" applyNumberFormat="1" applyFont="1" applyFill="1" applyBorder="1" applyProtection="1"/>
    <xf numFmtId="44" fontId="3" fillId="0" borderId="2" xfId="0" applyNumberFormat="1" applyFont="1" applyBorder="1" applyAlignment="1" applyProtection="1">
      <alignment horizontal="right"/>
    </xf>
    <xf numFmtId="164" fontId="3" fillId="0" borderId="0" xfId="0" applyNumberFormat="1" applyFont="1" applyBorder="1" applyProtection="1"/>
    <xf numFmtId="166" fontId="3" fillId="0" borderId="2" xfId="0" applyNumberFormat="1" applyFont="1" applyFill="1" applyBorder="1" applyAlignment="1" applyProtection="1">
      <alignment horizontal="right"/>
    </xf>
    <xf numFmtId="44" fontId="3" fillId="0" borderId="0" xfId="0" applyNumberFormat="1" applyFont="1" applyFill="1" applyProtection="1"/>
    <xf numFmtId="41" fontId="3" fillId="0" borderId="0" xfId="0" applyNumberFormat="1" applyFont="1" applyAlignment="1" applyProtection="1">
      <alignment horizontal="right"/>
    </xf>
    <xf numFmtId="172" fontId="3" fillId="0" borderId="0" xfId="0" applyNumberFormat="1" applyFont="1" applyAlignment="1" applyProtection="1">
      <alignment horizontal="right"/>
    </xf>
    <xf numFmtId="165" fontId="3" fillId="0" borderId="0" xfId="0" applyNumberFormat="1" applyFont="1" applyAlignment="1" applyProtection="1"/>
    <xf numFmtId="165" fontId="3" fillId="0" borderId="1" xfId="0" applyNumberFormat="1" applyFont="1" applyBorder="1" applyAlignment="1" applyProtection="1"/>
    <xf numFmtId="165" fontId="3" fillId="0" borderId="2" xfId="0" applyNumberFormat="1" applyFont="1" applyBorder="1" applyAlignment="1" applyProtection="1"/>
    <xf numFmtId="0" fontId="5" fillId="0" borderId="0" xfId="0" applyFont="1" applyFill="1" applyProtection="1"/>
    <xf numFmtId="44" fontId="3" fillId="0" borderId="0" xfId="0" applyNumberFormat="1" applyFont="1" applyFill="1" applyAlignment="1" applyProtection="1">
      <alignment horizontal="right"/>
    </xf>
    <xf numFmtId="43" fontId="3" fillId="0" borderId="0" xfId="0" applyNumberFormat="1" applyFont="1" applyFill="1" applyAlignment="1" applyProtection="1">
      <alignment horizontal="right"/>
    </xf>
    <xf numFmtId="43" fontId="3" fillId="0" borderId="0" xfId="0" applyNumberFormat="1" applyFont="1" applyFill="1" applyProtection="1"/>
    <xf numFmtId="43" fontId="3" fillId="0" borderId="1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44" fontId="3" fillId="0" borderId="2" xfId="0" applyNumberFormat="1" applyFont="1" applyFill="1" applyBorder="1" applyAlignment="1" applyProtection="1">
      <alignment horizontal="right"/>
    </xf>
    <xf numFmtId="44" fontId="3" fillId="0" borderId="0" xfId="0" applyNumberFormat="1" applyFont="1" applyFill="1" applyBorder="1" applyProtection="1"/>
    <xf numFmtId="164" fontId="3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Protection="1"/>
    <xf numFmtId="39" fontId="3" fillId="0" borderId="0" xfId="0" applyNumberFormat="1" applyFont="1" applyFill="1" applyAlignment="1" applyProtection="1">
      <alignment horizontal="right"/>
    </xf>
    <xf numFmtId="173" fontId="3" fillId="0" borderId="0" xfId="0" applyNumberFormat="1" applyFont="1" applyFill="1" applyAlignment="1" applyProtection="1"/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Alignment="1" applyProtection="1"/>
    <xf numFmtId="174" fontId="3" fillId="0" borderId="0" xfId="0" applyNumberFormat="1" applyFont="1" applyFill="1" applyProtection="1"/>
    <xf numFmtId="165" fontId="3" fillId="0" borderId="1" xfId="0" applyNumberFormat="1" applyFont="1" applyFill="1" applyBorder="1" applyAlignment="1" applyProtection="1"/>
    <xf numFmtId="165" fontId="3" fillId="0" borderId="2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horizontal="center"/>
    </xf>
    <xf numFmtId="39" fontId="4" fillId="0" borderId="0" xfId="0" applyNumberFormat="1" applyFont="1" applyFill="1" applyAlignment="1" applyProtection="1">
      <alignment wrapText="1"/>
    </xf>
    <xf numFmtId="0" fontId="0" fillId="0" borderId="0" xfId="0" applyAlignment="1">
      <alignment wrapText="1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abSelected="1"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P38" sqref="P38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7109375" style="6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63" t="s">
        <v>0</v>
      </c>
      <c r="F1" s="63"/>
      <c r="G1" s="63"/>
      <c r="H1" s="63"/>
      <c r="I1" s="63"/>
      <c r="J1" s="63"/>
      <c r="K1" s="63"/>
      <c r="M1" s="2"/>
      <c r="N1" s="2"/>
      <c r="O1" s="2"/>
    </row>
    <row r="2" spans="1:15" s="1" customFormat="1" ht="15" x14ac:dyDescent="0.25">
      <c r="E2" s="63" t="s">
        <v>1</v>
      </c>
      <c r="F2" s="63"/>
      <c r="G2" s="63"/>
      <c r="H2" s="63"/>
      <c r="I2" s="63"/>
      <c r="J2" s="63"/>
      <c r="K2" s="63"/>
      <c r="M2" s="2"/>
      <c r="N2" s="2"/>
      <c r="O2" s="2"/>
    </row>
    <row r="3" spans="1:15" s="1" customFormat="1" ht="15" x14ac:dyDescent="0.25">
      <c r="E3" s="63" t="s">
        <v>43</v>
      </c>
      <c r="F3" s="63"/>
      <c r="G3" s="63"/>
      <c r="H3" s="63"/>
      <c r="I3" s="63"/>
      <c r="J3" s="63"/>
      <c r="K3" s="63"/>
      <c r="M3" s="2"/>
      <c r="N3" s="2"/>
      <c r="O3" s="2"/>
    </row>
    <row r="4" spans="1:15" s="3" customFormat="1" ht="12.75" x14ac:dyDescent="0.2">
      <c r="E4" s="64" t="s">
        <v>2</v>
      </c>
      <c r="F4" s="64"/>
      <c r="G4" s="64"/>
      <c r="H4" s="64"/>
      <c r="I4" s="64"/>
      <c r="J4" s="64"/>
      <c r="K4" s="64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65" t="s">
        <v>44</v>
      </c>
      <c r="J6" s="65"/>
      <c r="K6" s="65"/>
      <c r="M6" s="60" t="s">
        <v>4</v>
      </c>
      <c r="N6" s="60"/>
      <c r="O6" s="60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11">
        <v>2020</v>
      </c>
      <c r="G8" s="11">
        <f>E8-1</f>
        <v>2019</v>
      </c>
      <c r="I8" s="11" t="s">
        <v>8</v>
      </c>
      <c r="K8" s="12" t="s">
        <v>9</v>
      </c>
      <c r="M8" s="12">
        <f>E8</f>
        <v>2020</v>
      </c>
      <c r="N8" s="10"/>
      <c r="O8" s="12">
        <f>G8</f>
        <v>2019</v>
      </c>
    </row>
    <row r="9" spans="1:15" x14ac:dyDescent="0.2">
      <c r="B9" s="13" t="s">
        <v>10</v>
      </c>
    </row>
    <row r="10" spans="1:15" x14ac:dyDescent="0.2">
      <c r="C10" s="5" t="s">
        <v>11</v>
      </c>
      <c r="E10" s="14">
        <v>23500726.289999999</v>
      </c>
      <c r="F10" s="15"/>
      <c r="G10" s="14">
        <v>20569263.57</v>
      </c>
      <c r="H10" s="16"/>
      <c r="I10" s="14">
        <f>E10-G10</f>
        <v>2931462.7199999988</v>
      </c>
      <c r="K10" s="17">
        <f>IF(G10=0,"n/a",IF(AND(I10/G10&lt;1,I10/G10&gt;-1),I10/G10,"n/a"))</f>
        <v>0.14251665889854698</v>
      </c>
      <c r="M10" s="18">
        <f>IF(E46=0,"n/a",E10/E46)</f>
        <v>1.4930247587950098</v>
      </c>
      <c r="N10" s="19"/>
      <c r="O10" s="18">
        <f>IF(G46=0,"n/a",G10/G46)</f>
        <v>1.4789064278148472</v>
      </c>
    </row>
    <row r="11" spans="1:15" x14ac:dyDescent="0.2">
      <c r="C11" s="5" t="s">
        <v>12</v>
      </c>
      <c r="E11" s="20">
        <v>9617896.5299999993</v>
      </c>
      <c r="F11" s="16"/>
      <c r="G11" s="20">
        <v>9783150.9399999995</v>
      </c>
      <c r="H11" s="16"/>
      <c r="I11" s="20">
        <f>E11-G11</f>
        <v>-165254.41000000015</v>
      </c>
      <c r="K11" s="17">
        <f>IF(G11=0,"n/a",IF(AND(I11/G11&lt;1,I11/G11&gt;-1),I11/G11,"n/a"))</f>
        <v>-1.6891736723015353E-2</v>
      </c>
      <c r="M11" s="21">
        <f>IF(E47=0,"n/a",E11/E47)</f>
        <v>1.0547900717063172</v>
      </c>
      <c r="N11" s="19"/>
      <c r="O11" s="21">
        <f>IF(G47=0,"n/a",G11/G47)</f>
        <v>0.90889184446827109</v>
      </c>
    </row>
    <row r="12" spans="1:15" x14ac:dyDescent="0.2">
      <c r="C12" s="5" t="s">
        <v>13</v>
      </c>
      <c r="E12" s="22">
        <v>878190.87</v>
      </c>
      <c r="F12" s="16"/>
      <c r="G12" s="22">
        <v>698919.74</v>
      </c>
      <c r="H12" s="16"/>
      <c r="I12" s="22">
        <f>E12-G12</f>
        <v>179271.13</v>
      </c>
      <c r="K12" s="23">
        <f>IF(G12=0,"n/a",IF(AND(I12/G12&lt;1,I12/G12&gt;-1),I12/G12,"n/a"))</f>
        <v>0.25649744847670208</v>
      </c>
      <c r="M12" s="24">
        <f>IF(E48=0,"n/a",E12/E48)</f>
        <v>0.76896682252810755</v>
      </c>
      <c r="N12" s="19"/>
      <c r="O12" s="24">
        <f>IF(G48=0,"n/a",G12/G48)</f>
        <v>0.6842058922863814</v>
      </c>
    </row>
    <row r="13" spans="1:15" ht="6.95" customHeight="1" x14ac:dyDescent="0.2">
      <c r="E13" s="20"/>
      <c r="F13" s="16"/>
      <c r="G13" s="20"/>
      <c r="H13" s="16"/>
      <c r="I13" s="20"/>
      <c r="K13" s="25"/>
      <c r="M13" s="19"/>
      <c r="N13" s="19"/>
      <c r="O13" s="19"/>
    </row>
    <row r="14" spans="1:15" x14ac:dyDescent="0.2">
      <c r="C14" s="5" t="s">
        <v>14</v>
      </c>
      <c r="E14" s="20">
        <f>SUM(E10:E12)</f>
        <v>33996813.689999998</v>
      </c>
      <c r="F14" s="16"/>
      <c r="G14" s="20">
        <f>SUM(G10:G12)</f>
        <v>31051334.249999996</v>
      </c>
      <c r="H14" s="16"/>
      <c r="I14" s="20">
        <f>E14-G14</f>
        <v>2945479.4400000013</v>
      </c>
      <c r="K14" s="17">
        <f>IF(G14=0,"n/a",IF(AND(I14/G14&lt;1,I14/G14&gt;-1),I14/G14,"n/a"))</f>
        <v>9.4858385674683257E-2</v>
      </c>
      <c r="M14" s="21">
        <f>IF(E50=0,"n/a",E14/E50)</f>
        <v>1.3075350573388629</v>
      </c>
      <c r="N14" s="19"/>
      <c r="O14" s="21">
        <f>IF(G50=0,"n/a",G14/G50)</f>
        <v>1.2085167404096153</v>
      </c>
    </row>
    <row r="15" spans="1:15" ht="6.95" customHeight="1" x14ac:dyDescent="0.2">
      <c r="E15" s="20"/>
      <c r="F15" s="16"/>
      <c r="G15" s="20"/>
      <c r="H15" s="16"/>
      <c r="I15" s="20"/>
      <c r="K15" s="25"/>
      <c r="M15" s="19"/>
      <c r="N15" s="19"/>
      <c r="O15" s="19"/>
    </row>
    <row r="16" spans="1:15" x14ac:dyDescent="0.2">
      <c r="B16" s="13" t="s">
        <v>15</v>
      </c>
      <c r="E16" s="20"/>
      <c r="F16" s="16"/>
      <c r="G16" s="20"/>
      <c r="H16" s="16"/>
      <c r="I16" s="20"/>
      <c r="K16" s="25"/>
      <c r="M16" s="19"/>
      <c r="N16" s="19"/>
      <c r="O16" s="19"/>
    </row>
    <row r="17" spans="2:15" x14ac:dyDescent="0.2">
      <c r="C17" s="5" t="s">
        <v>16</v>
      </c>
      <c r="E17" s="20">
        <v>521340.57</v>
      </c>
      <c r="F17" s="16"/>
      <c r="G17" s="20">
        <v>937522.2</v>
      </c>
      <c r="H17" s="16"/>
      <c r="I17" s="20">
        <f>E17-G17</f>
        <v>-416181.62999999995</v>
      </c>
      <c r="K17" s="17">
        <f>IF(G17=0,"n/a",IF(AND(I17/G17&lt;1,I17/G17&gt;-1),I17/G17,"n/a"))</f>
        <v>-0.44391656005585783</v>
      </c>
      <c r="M17" s="21">
        <f>IF(E53=0,"n/a",E17/E53)</f>
        <v>0.46492101060058699</v>
      </c>
      <c r="N17" s="19"/>
      <c r="O17" s="21">
        <f>IF(G53=0,"n/a",G17/G53)</f>
        <v>0.42332117056933205</v>
      </c>
    </row>
    <row r="18" spans="2:15" x14ac:dyDescent="0.2">
      <c r="C18" s="5" t="s">
        <v>17</v>
      </c>
      <c r="E18" s="22">
        <v>70147.37</v>
      </c>
      <c r="F18" s="26"/>
      <c r="G18" s="22">
        <v>43655.48</v>
      </c>
      <c r="H18" s="27"/>
      <c r="I18" s="22">
        <f>E18-G18</f>
        <v>26491.889999999992</v>
      </c>
      <c r="K18" s="23">
        <f>IF(G18=0,"n/a",IF(AND(I18/G18&lt;1,I18/G18&gt;-1),I18/G18,"n/a"))</f>
        <v>0.60683996602488366</v>
      </c>
      <c r="M18" s="24">
        <f>IF(E54=0,"n/a",E18/E54)</f>
        <v>0.5531996088420621</v>
      </c>
      <c r="N18" s="19"/>
      <c r="O18" s="24">
        <f>IF(G54=0,"n/a",G18/G54)</f>
        <v>0.54408165808791464</v>
      </c>
    </row>
    <row r="19" spans="2:15" ht="6.95" customHeight="1" x14ac:dyDescent="0.2">
      <c r="E19" s="20"/>
      <c r="F19" s="28"/>
      <c r="G19" s="20"/>
      <c r="H19" s="28"/>
      <c r="I19" s="20"/>
      <c r="K19" s="25"/>
      <c r="M19" s="19"/>
      <c r="N19" s="19"/>
      <c r="O19" s="19"/>
    </row>
    <row r="20" spans="2:15" x14ac:dyDescent="0.2">
      <c r="C20" s="5" t="s">
        <v>18</v>
      </c>
      <c r="E20" s="22">
        <f>SUM(E17:E18)</f>
        <v>591487.93999999994</v>
      </c>
      <c r="F20" s="26"/>
      <c r="G20" s="22">
        <f>SUM(G17:G18)</f>
        <v>981177.67999999993</v>
      </c>
      <c r="H20" s="27"/>
      <c r="I20" s="22">
        <f>E20-G20</f>
        <v>-389689.74</v>
      </c>
      <c r="K20" s="23">
        <f>IF(G20=0,"n/a",IF(AND(I20/G20&lt;1,I20/G20&gt;-1),I20/G20,"n/a"))</f>
        <v>-0.39716531260678495</v>
      </c>
      <c r="M20" s="24">
        <f>IF(E56=0,"n/a",E20/E56)</f>
        <v>0.47388943369258324</v>
      </c>
      <c r="N20" s="19"/>
      <c r="O20" s="24">
        <f>IF(G56=0,"n/a",G20/G56)</f>
        <v>0.42754330434176352</v>
      </c>
    </row>
    <row r="21" spans="2:15" ht="6.95" customHeight="1" x14ac:dyDescent="0.2">
      <c r="E21" s="20"/>
      <c r="F21" s="28"/>
      <c r="G21" s="20"/>
      <c r="H21" s="28"/>
      <c r="I21" s="20"/>
      <c r="K21" s="25"/>
      <c r="M21" s="19"/>
      <c r="N21" s="19"/>
      <c r="O21" s="19"/>
    </row>
    <row r="22" spans="2:15" x14ac:dyDescent="0.2">
      <c r="C22" s="5" t="s">
        <v>19</v>
      </c>
      <c r="E22" s="20">
        <f>E14+E20</f>
        <v>34588301.629999995</v>
      </c>
      <c r="F22" s="28"/>
      <c r="G22" s="20">
        <f>G14+G20</f>
        <v>32032511.929999996</v>
      </c>
      <c r="H22" s="28"/>
      <c r="I22" s="20">
        <f>E22-G22</f>
        <v>2555789.6999999993</v>
      </c>
      <c r="K22" s="17">
        <f>IF(G22=0,"n/a",IF(AND(I22/G22&lt;1,I22/G22&gt;-1),I22/G22,"n/a"))</f>
        <v>7.9787364337368077E-2</v>
      </c>
      <c r="M22" s="21">
        <f>IF(E58=0,"n/a",E22/E58)</f>
        <v>1.269349227853539</v>
      </c>
      <c r="N22" s="19"/>
      <c r="O22" s="21">
        <f>IF(G58=0,"n/a",G22/G58)</f>
        <v>1.1444811440884162</v>
      </c>
    </row>
    <row r="23" spans="2:15" ht="6.95" customHeight="1" x14ac:dyDescent="0.2">
      <c r="E23" s="20"/>
      <c r="F23" s="28"/>
      <c r="G23" s="20"/>
      <c r="H23" s="28"/>
      <c r="I23" s="20"/>
      <c r="K23" s="25"/>
      <c r="M23" s="19"/>
      <c r="N23" s="19"/>
      <c r="O23" s="19"/>
    </row>
    <row r="24" spans="2:15" x14ac:dyDescent="0.2">
      <c r="B24" s="13" t="s">
        <v>20</v>
      </c>
      <c r="E24" s="20"/>
      <c r="F24" s="28"/>
      <c r="G24" s="20"/>
      <c r="H24" s="28"/>
      <c r="I24" s="20"/>
      <c r="K24" s="25"/>
      <c r="M24" s="19"/>
      <c r="N24" s="19"/>
      <c r="O24" s="19"/>
    </row>
    <row r="25" spans="2:15" x14ac:dyDescent="0.2">
      <c r="C25" s="5" t="s">
        <v>21</v>
      </c>
      <c r="E25" s="20">
        <v>524786.29</v>
      </c>
      <c r="F25" s="28"/>
      <c r="G25" s="20">
        <v>429686.83</v>
      </c>
      <c r="H25" s="28"/>
      <c r="I25" s="20">
        <f>E25-G25</f>
        <v>95099.460000000021</v>
      </c>
      <c r="K25" s="17">
        <f>IF(G25=0,"n/a",IF(AND(I25/G25&lt;1,I25/G25&gt;-1),I25/G25,"n/a"))</f>
        <v>0.22132272473885228</v>
      </c>
      <c r="M25" s="21">
        <f>IF(E61=0,"n/a",E25/E61)</f>
        <v>0.14798027310517986</v>
      </c>
      <c r="N25" s="19"/>
      <c r="O25" s="21">
        <f>IF(G61=0,"n/a",G25/G61)</f>
        <v>0.1301097594394541</v>
      </c>
    </row>
    <row r="26" spans="2:15" x14ac:dyDescent="0.2">
      <c r="C26" s="5" t="s">
        <v>22</v>
      </c>
      <c r="E26" s="22">
        <v>983999.27</v>
      </c>
      <c r="F26" s="26"/>
      <c r="G26" s="22">
        <v>1066683.45</v>
      </c>
      <c r="H26" s="27"/>
      <c r="I26" s="22">
        <f>E26-G26</f>
        <v>-82684.179999999935</v>
      </c>
      <c r="K26" s="23">
        <f>IF(G26=0,"n/a",IF(AND(I26/G26&lt;1,I26/G26&gt;-1),I26/G26,"n/a"))</f>
        <v>-7.7515199096789153E-2</v>
      </c>
      <c r="M26" s="24">
        <f>IF(E62=0,"n/a",E26/E62)</f>
        <v>8.4918832983086043E-2</v>
      </c>
      <c r="N26" s="19"/>
      <c r="O26" s="24">
        <f>IF(G62=0,"n/a",G26/G62)</f>
        <v>7.3320098576404993E-2</v>
      </c>
    </row>
    <row r="27" spans="2:15" ht="6.95" customHeight="1" x14ac:dyDescent="0.2">
      <c r="E27" s="20"/>
      <c r="F27" s="28"/>
      <c r="G27" s="20"/>
      <c r="H27" s="28"/>
      <c r="I27" s="20"/>
      <c r="K27" s="25"/>
      <c r="M27" s="19"/>
      <c r="N27" s="19"/>
      <c r="O27" s="19"/>
    </row>
    <row r="28" spans="2:15" x14ac:dyDescent="0.2">
      <c r="C28" s="5" t="s">
        <v>23</v>
      </c>
      <c r="E28" s="22">
        <f>SUM(E25:E26)</f>
        <v>1508785.56</v>
      </c>
      <c r="F28" s="26"/>
      <c r="G28" s="22">
        <f>SUM(G25:G26)</f>
        <v>1496370.28</v>
      </c>
      <c r="H28" s="27"/>
      <c r="I28" s="22">
        <f>E28-G28</f>
        <v>12415.280000000028</v>
      </c>
      <c r="K28" s="23">
        <f>IF(G28=0,"n/a",IF(AND(I28/G28&lt;1,I28/G28&gt;-1),I28/G28,"n/a"))</f>
        <v>8.2969303560346229E-3</v>
      </c>
      <c r="M28" s="24">
        <f>IF(E64=0,"n/a",E28/E64)</f>
        <v>9.9696062859867873E-2</v>
      </c>
      <c r="N28" s="19"/>
      <c r="O28" s="24">
        <f>IF(G64=0,"n/a",G28/G64)</f>
        <v>8.3826492072850048E-2</v>
      </c>
    </row>
    <row r="29" spans="2:15" ht="6.95" customHeight="1" x14ac:dyDescent="0.2">
      <c r="E29" s="20"/>
      <c r="F29" s="28"/>
      <c r="G29" s="20"/>
      <c r="H29" s="28"/>
      <c r="I29" s="20"/>
      <c r="K29" s="25"/>
      <c r="M29" s="19"/>
      <c r="N29" s="19"/>
      <c r="O29" s="19"/>
    </row>
    <row r="30" spans="2:15" x14ac:dyDescent="0.2">
      <c r="C30" s="5" t="s">
        <v>24</v>
      </c>
      <c r="E30" s="20">
        <f>E22+E28</f>
        <v>36097087.189999998</v>
      </c>
      <c r="F30" s="28"/>
      <c r="G30" s="20">
        <f>G22+G28</f>
        <v>33528882.209999997</v>
      </c>
      <c r="H30" s="28"/>
      <c r="I30" s="20">
        <f>E30-G30</f>
        <v>2568204.9800000004</v>
      </c>
      <c r="K30" s="17">
        <f>IF(G30=0,"n/a",IF(AND(I30/G30&lt;1,I30/G30&gt;-1),I30/G30,"n/a"))</f>
        <v>7.6596796872459794E-2</v>
      </c>
      <c r="M30" s="18">
        <f>IF(E66=0,"n/a",E30/E66)</f>
        <v>0.8516939232680768</v>
      </c>
      <c r="N30" s="19"/>
      <c r="O30" s="18">
        <f>IF(G66=0,"n/a",G30/G66)</f>
        <v>0.7314411553097897</v>
      </c>
    </row>
    <row r="31" spans="2:15" ht="6.95" customHeight="1" x14ac:dyDescent="0.2">
      <c r="E31" s="20"/>
      <c r="F31" s="28"/>
      <c r="G31" s="20"/>
      <c r="H31" s="28"/>
      <c r="I31" s="20"/>
      <c r="K31" s="25"/>
      <c r="M31" s="29"/>
      <c r="N31" s="29"/>
      <c r="O31" s="29"/>
    </row>
    <row r="32" spans="2:15" x14ac:dyDescent="0.2">
      <c r="B32" s="5" t="s">
        <v>25</v>
      </c>
      <c r="E32" s="20">
        <v>-748259.28</v>
      </c>
      <c r="F32" s="28"/>
      <c r="G32" s="20">
        <v>-556832.15</v>
      </c>
      <c r="H32" s="28"/>
      <c r="I32" s="20">
        <f>E32-G32</f>
        <v>-191427.13</v>
      </c>
      <c r="K32" s="17">
        <f>IF(G32=0,"n/a",IF(AND(I32/G32&lt;1,I32/G32&gt;-1),I32/G32,"n/a"))</f>
        <v>0.34377887483687858</v>
      </c>
      <c r="M32" s="29"/>
      <c r="N32" s="29"/>
      <c r="O32" s="29"/>
    </row>
    <row r="33" spans="1:15" x14ac:dyDescent="0.2">
      <c r="B33" s="5" t="s">
        <v>26</v>
      </c>
      <c r="E33" s="22">
        <v>772488.44</v>
      </c>
      <c r="F33" s="26"/>
      <c r="G33" s="22">
        <v>1286459.3999999999</v>
      </c>
      <c r="H33" s="27"/>
      <c r="I33" s="22">
        <f>E33-G33</f>
        <v>-513970.95999999996</v>
      </c>
      <c r="K33" s="23">
        <f>IF(G33=0,"n/a",IF(AND(I33/G33&lt;1,I33/G33&gt;-1),I33/G33,"n/a"))</f>
        <v>-0.39952365383625787</v>
      </c>
    </row>
    <row r="34" spans="1:15" ht="6.95" customHeight="1" x14ac:dyDescent="0.2">
      <c r="E34" s="30"/>
      <c r="F34" s="28"/>
      <c r="G34" s="30"/>
      <c r="H34" s="28"/>
      <c r="I34" s="30"/>
      <c r="K34" s="31"/>
      <c r="M34" s="29"/>
      <c r="N34" s="29"/>
      <c r="O34" s="29"/>
    </row>
    <row r="35" spans="1:15" ht="12.75" thickBot="1" x14ac:dyDescent="0.25">
      <c r="C35" s="5" t="s">
        <v>27</v>
      </c>
      <c r="E35" s="32">
        <f>SUM(E30:E33)</f>
        <v>36121316.349999994</v>
      </c>
      <c r="F35" s="33"/>
      <c r="G35" s="32">
        <f>SUM(G30:G33)</f>
        <v>34258509.460000001</v>
      </c>
      <c r="H35" s="28"/>
      <c r="I35" s="32">
        <f>E35-G35</f>
        <v>1862806.8899999931</v>
      </c>
      <c r="K35" s="34">
        <f>IF(G35=0,"n/a",IF(AND(I35/G35&lt;1,I35/G35&gt;-1),I35/G35,"n/a"))</f>
        <v>5.4375012788428337E-2</v>
      </c>
    </row>
    <row r="36" spans="1:15" ht="12.75" thickTop="1" x14ac:dyDescent="0.2">
      <c r="E36" s="30"/>
      <c r="F36" s="28"/>
      <c r="G36" s="30"/>
      <c r="H36" s="16"/>
      <c r="I36" s="30"/>
    </row>
    <row r="37" spans="1:15" x14ac:dyDescent="0.2">
      <c r="C37" s="5" t="s">
        <v>28</v>
      </c>
      <c r="E37" s="14">
        <v>1878664.37</v>
      </c>
      <c r="F37" s="14"/>
      <c r="G37" s="14">
        <v>1713404.32</v>
      </c>
      <c r="H37" s="16"/>
      <c r="I37" s="30"/>
    </row>
    <row r="38" spans="1:15" x14ac:dyDescent="0.2">
      <c r="C38" s="5" t="s">
        <v>29</v>
      </c>
      <c r="E38" s="20">
        <v>588839.9</v>
      </c>
      <c r="F38" s="30"/>
      <c r="G38" s="20">
        <v>501245.66</v>
      </c>
      <c r="H38" s="16"/>
      <c r="I38" s="30"/>
    </row>
    <row r="39" spans="1:15" x14ac:dyDescent="0.2">
      <c r="C39" s="5" t="s">
        <v>30</v>
      </c>
      <c r="E39" s="20">
        <v>165332.42000000001</v>
      </c>
      <c r="F39" s="16"/>
      <c r="G39" s="20">
        <v>132653.44</v>
      </c>
      <c r="H39" s="16"/>
      <c r="I39" s="30"/>
    </row>
    <row r="40" spans="1:15" x14ac:dyDescent="0.2">
      <c r="C40" s="5" t="s">
        <v>31</v>
      </c>
      <c r="E40" s="20">
        <v>568807.99</v>
      </c>
      <c r="F40" s="16"/>
      <c r="G40" s="20">
        <v>666645.48</v>
      </c>
      <c r="H40" s="16"/>
      <c r="I40" s="30"/>
    </row>
    <row r="41" spans="1:15" x14ac:dyDescent="0.2">
      <c r="C41" s="5" t="s">
        <v>32</v>
      </c>
      <c r="E41" s="20">
        <v>534167.5</v>
      </c>
      <c r="F41" s="16"/>
      <c r="G41" s="36">
        <v>334218.11</v>
      </c>
      <c r="H41" s="16"/>
      <c r="I41" s="30"/>
    </row>
    <row r="42" spans="1:15" x14ac:dyDescent="0.2">
      <c r="C42" s="5" t="s">
        <v>33</v>
      </c>
      <c r="E42" s="20">
        <v>-1137.3</v>
      </c>
      <c r="F42" s="16"/>
      <c r="G42" s="37">
        <v>-319772.88</v>
      </c>
      <c r="H42" s="16"/>
      <c r="I42" s="30"/>
    </row>
    <row r="43" spans="1:15" x14ac:dyDescent="0.2">
      <c r="E43" s="38"/>
      <c r="F43" s="16"/>
      <c r="G43" s="16"/>
      <c r="H43" s="16"/>
      <c r="I43" s="16"/>
    </row>
    <row r="44" spans="1:15" ht="12.75" x14ac:dyDescent="0.2">
      <c r="A44" s="3" t="s">
        <v>34</v>
      </c>
      <c r="E44" s="38"/>
      <c r="F44" s="16"/>
      <c r="G44" s="16"/>
      <c r="H44" s="16"/>
      <c r="I44" s="16"/>
    </row>
    <row r="45" spans="1:15" x14ac:dyDescent="0.2">
      <c r="B45" s="13" t="s">
        <v>35</v>
      </c>
      <c r="E45" s="38"/>
      <c r="F45" s="16"/>
      <c r="G45" s="16"/>
      <c r="H45" s="16"/>
      <c r="I45" s="16"/>
    </row>
    <row r="46" spans="1:15" x14ac:dyDescent="0.2">
      <c r="C46" s="5" t="s">
        <v>11</v>
      </c>
      <c r="E46" s="38">
        <v>15740346</v>
      </c>
      <c r="F46" s="16"/>
      <c r="G46" s="38">
        <v>13908428</v>
      </c>
      <c r="H46" s="16"/>
      <c r="I46" s="38">
        <f>E46-G46</f>
        <v>1831918</v>
      </c>
      <c r="K46" s="17">
        <f>IF(G46=0,"n/a",IF(AND(I46/G46&lt;1,I46/G46&gt;-1),I46/G46,"n/a"))</f>
        <v>0.13171280032509786</v>
      </c>
    </row>
    <row r="47" spans="1:15" x14ac:dyDescent="0.2">
      <c r="C47" s="5" t="s">
        <v>12</v>
      </c>
      <c r="E47" s="38">
        <v>9118304</v>
      </c>
      <c r="F47" s="16"/>
      <c r="G47" s="38">
        <v>10763823</v>
      </c>
      <c r="H47" s="16"/>
      <c r="I47" s="38">
        <f>E47-G47</f>
        <v>-1645519</v>
      </c>
      <c r="K47" s="17">
        <f>IF(G47=0,"n/a",IF(AND(I47/G47&lt;1,I47/G47&gt;-1),I47/G47,"n/a"))</f>
        <v>-0.15287495901781364</v>
      </c>
    </row>
    <row r="48" spans="1:15" x14ac:dyDescent="0.2">
      <c r="C48" s="5" t="s">
        <v>13</v>
      </c>
      <c r="E48" s="39">
        <v>1142040</v>
      </c>
      <c r="F48" s="16"/>
      <c r="G48" s="39">
        <v>1021505</v>
      </c>
      <c r="H48" s="16"/>
      <c r="I48" s="39">
        <f>E48-G48</f>
        <v>120535</v>
      </c>
      <c r="K48" s="23">
        <f>IF(G48=0,"n/a",IF(AND(I48/G48&lt;1,I48/G48&gt;-1),I48/G48,"n/a"))</f>
        <v>0.11799746452538167</v>
      </c>
    </row>
    <row r="49" spans="2:15" ht="6.95" customHeight="1" x14ac:dyDescent="0.2">
      <c r="E49" s="38"/>
      <c r="F49" s="16"/>
      <c r="G49" s="38"/>
      <c r="H49" s="16"/>
      <c r="I49" s="38"/>
      <c r="K49" s="25"/>
      <c r="M49" s="29"/>
      <c r="N49" s="29"/>
      <c r="O49" s="29"/>
    </row>
    <row r="50" spans="2:15" x14ac:dyDescent="0.2">
      <c r="C50" s="5" t="s">
        <v>14</v>
      </c>
      <c r="E50" s="38">
        <f>SUM(E46:E48)</f>
        <v>26000690</v>
      </c>
      <c r="F50" s="16"/>
      <c r="G50" s="38">
        <f>SUM(G46:G48)</f>
        <v>25693756</v>
      </c>
      <c r="H50" s="16"/>
      <c r="I50" s="38">
        <f>E50-G50</f>
        <v>306934</v>
      </c>
      <c r="K50" s="17">
        <f>IF(G50=0,"n/a",IF(AND(I50/G50&lt;1,I50/G50&gt;-1),I50/G50,"n/a"))</f>
        <v>1.1945859531008234E-2</v>
      </c>
    </row>
    <row r="51" spans="2:15" ht="6.95" customHeight="1" x14ac:dyDescent="0.2">
      <c r="E51" s="38"/>
      <c r="F51" s="16"/>
      <c r="G51" s="38"/>
      <c r="H51" s="16"/>
      <c r="I51" s="38"/>
      <c r="K51" s="25"/>
      <c r="M51" s="29"/>
      <c r="N51" s="29"/>
      <c r="O51" s="29"/>
    </row>
    <row r="52" spans="2:15" x14ac:dyDescent="0.2">
      <c r="B52" s="13" t="s">
        <v>36</v>
      </c>
      <c r="E52" s="38"/>
      <c r="F52" s="16"/>
      <c r="G52" s="38"/>
      <c r="H52" s="16"/>
      <c r="I52" s="38"/>
      <c r="K52" s="25"/>
    </row>
    <row r="53" spans="2:15" x14ac:dyDescent="0.2">
      <c r="C53" s="5" t="s">
        <v>16</v>
      </c>
      <c r="E53" s="38">
        <v>1121353</v>
      </c>
      <c r="F53" s="16"/>
      <c r="G53" s="38">
        <v>2214683</v>
      </c>
      <c r="H53" s="16"/>
      <c r="I53" s="38">
        <f>E53-G53</f>
        <v>-1093330</v>
      </c>
      <c r="K53" s="17">
        <f>IF(G53=0,"n/a",IF(AND(I53/G53&lt;1,I53/G53&gt;-1),I53/G53,"n/a"))</f>
        <v>-0.49367336092795222</v>
      </c>
    </row>
    <row r="54" spans="2:15" x14ac:dyDescent="0.2">
      <c r="C54" s="5" t="s">
        <v>17</v>
      </c>
      <c r="E54" s="39">
        <v>126803</v>
      </c>
      <c r="F54" s="16"/>
      <c r="G54" s="39">
        <v>80237</v>
      </c>
      <c r="H54" s="16"/>
      <c r="I54" s="39">
        <f>E54-G54</f>
        <v>46566</v>
      </c>
      <c r="K54" s="23">
        <f>IF(G54=0,"n/a",IF(AND(I54/G54&lt;1,I54/G54&gt;-1),I54/G54,"n/a"))</f>
        <v>0.58035569624985983</v>
      </c>
    </row>
    <row r="55" spans="2:15" ht="6.95" customHeight="1" x14ac:dyDescent="0.2">
      <c r="E55" s="38"/>
      <c r="F55" s="16"/>
      <c r="G55" s="38"/>
      <c r="H55" s="16"/>
      <c r="I55" s="38"/>
      <c r="K55" s="25"/>
      <c r="M55" s="29"/>
      <c r="N55" s="29"/>
      <c r="O55" s="29"/>
    </row>
    <row r="56" spans="2:15" x14ac:dyDescent="0.2">
      <c r="C56" s="5" t="s">
        <v>18</v>
      </c>
      <c r="E56" s="39">
        <f>SUM(E53:E54)</f>
        <v>1248156</v>
      </c>
      <c r="F56" s="16"/>
      <c r="G56" s="39">
        <f>SUM(G53:G54)</f>
        <v>2294920</v>
      </c>
      <c r="H56" s="16"/>
      <c r="I56" s="39">
        <f>E56-G56</f>
        <v>-1046764</v>
      </c>
      <c r="K56" s="23">
        <f>IF(G56=0,"n/a",IF(AND(I56/G56&lt;1,I56/G56&gt;-1),I56/G56,"n/a"))</f>
        <v>-0.4561222177679396</v>
      </c>
    </row>
    <row r="57" spans="2:15" ht="6.95" customHeight="1" x14ac:dyDescent="0.2">
      <c r="E57" s="38"/>
      <c r="F57" s="16"/>
      <c r="G57" s="38"/>
      <c r="H57" s="16"/>
      <c r="I57" s="38"/>
      <c r="K57" s="25"/>
      <c r="M57" s="29"/>
      <c r="N57" s="29"/>
      <c r="O57" s="29"/>
    </row>
    <row r="58" spans="2:15" x14ac:dyDescent="0.2">
      <c r="C58" s="5" t="s">
        <v>37</v>
      </c>
      <c r="E58" s="38">
        <f>E50+E56</f>
        <v>27248846</v>
      </c>
      <c r="F58" s="16"/>
      <c r="G58" s="38">
        <f>G50+G56</f>
        <v>27988676</v>
      </c>
      <c r="H58" s="16"/>
      <c r="I58" s="38">
        <f>E58-G58</f>
        <v>-739830</v>
      </c>
      <c r="K58" s="17">
        <f>IF(G58=0,"n/a",IF(AND(I58/G58&lt;1,I58/G58&gt;-1),I58/G58,"n/a"))</f>
        <v>-2.6433190337406456E-2</v>
      </c>
    </row>
    <row r="59" spans="2:15" ht="6.95" customHeight="1" x14ac:dyDescent="0.2">
      <c r="E59" s="38"/>
      <c r="F59" s="16"/>
      <c r="G59" s="38"/>
      <c r="H59" s="16"/>
      <c r="I59" s="38"/>
      <c r="K59" s="25"/>
      <c r="M59" s="29"/>
      <c r="N59" s="29"/>
      <c r="O59" s="29"/>
    </row>
    <row r="60" spans="2:15" x14ac:dyDescent="0.2">
      <c r="B60" s="13" t="s">
        <v>38</v>
      </c>
      <c r="E60" s="38"/>
      <c r="F60" s="16"/>
      <c r="G60" s="38"/>
      <c r="H60" s="16"/>
      <c r="I60" s="38"/>
      <c r="K60" s="25"/>
    </row>
    <row r="61" spans="2:15" x14ac:dyDescent="0.2">
      <c r="C61" s="5" t="s">
        <v>21</v>
      </c>
      <c r="E61" s="38">
        <v>3546326</v>
      </c>
      <c r="F61" s="16"/>
      <c r="G61" s="38">
        <v>3302495</v>
      </c>
      <c r="H61" s="16"/>
      <c r="I61" s="38">
        <f>E61-G61</f>
        <v>243831</v>
      </c>
      <c r="K61" s="17">
        <f>IF(G61=0,"n/a",IF(AND(I61/G61&lt;1,I61/G61&gt;-1),I61/G61,"n/a"))</f>
        <v>7.3832360079273393E-2</v>
      </c>
    </row>
    <row r="62" spans="2:15" x14ac:dyDescent="0.2">
      <c r="C62" s="5" t="s">
        <v>22</v>
      </c>
      <c r="E62" s="39">
        <v>11587527</v>
      </c>
      <c r="F62" s="16"/>
      <c r="G62" s="39">
        <v>14548309</v>
      </c>
      <c r="H62" s="16"/>
      <c r="I62" s="39">
        <f>E62-G62</f>
        <v>-2960782</v>
      </c>
      <c r="K62" s="23">
        <f>IF(G62=0,"n/a",IF(AND(I62/G62&lt;1,I62/G62&gt;-1),I62/G62,"n/a"))</f>
        <v>-0.2035138241839653</v>
      </c>
    </row>
    <row r="63" spans="2:15" ht="6.95" customHeight="1" x14ac:dyDescent="0.2">
      <c r="E63" s="38"/>
      <c r="F63" s="16"/>
      <c r="G63" s="38"/>
      <c r="H63" s="16"/>
      <c r="I63" s="38"/>
      <c r="K63" s="25"/>
      <c r="M63" s="29"/>
      <c r="N63" s="29"/>
      <c r="O63" s="29"/>
    </row>
    <row r="64" spans="2:15" x14ac:dyDescent="0.2">
      <c r="C64" s="5" t="s">
        <v>23</v>
      </c>
      <c r="E64" s="39">
        <f>SUM(E61:E62)</f>
        <v>15133853</v>
      </c>
      <c r="F64" s="16"/>
      <c r="G64" s="39">
        <f>SUM(G61:G62)</f>
        <v>17850804</v>
      </c>
      <c r="H64" s="16"/>
      <c r="I64" s="39">
        <f>E64-G64</f>
        <v>-2716951</v>
      </c>
      <c r="K64" s="23">
        <f>IF(G64=0,"n/a",IF(AND(I64/G64&lt;1,I64/G64&gt;-1),I64/G64,"n/a"))</f>
        <v>-0.15220328451312334</v>
      </c>
    </row>
    <row r="65" spans="1:15" ht="6.95" customHeight="1" x14ac:dyDescent="0.2">
      <c r="E65" s="38"/>
      <c r="F65" s="16"/>
      <c r="G65" s="38"/>
      <c r="H65" s="16"/>
      <c r="I65" s="38"/>
      <c r="K65" s="25"/>
      <c r="M65" s="29"/>
      <c r="N65" s="29"/>
      <c r="O65" s="29"/>
    </row>
    <row r="66" spans="1:15" ht="12.75" thickBot="1" x14ac:dyDescent="0.25">
      <c r="C66" s="5" t="s">
        <v>39</v>
      </c>
      <c r="E66" s="40">
        <f>E58+E64</f>
        <v>42382699</v>
      </c>
      <c r="F66" s="16"/>
      <c r="G66" s="40">
        <f>G58+G64</f>
        <v>45839480</v>
      </c>
      <c r="H66" s="16"/>
      <c r="I66" s="40">
        <f>E66-G66</f>
        <v>-3456781</v>
      </c>
      <c r="K66" s="34">
        <f>IF(G66=0,"n/a",IF(AND(I66/G66&lt;1,I66/G66&gt;-1),I66/G66,"n/a"))</f>
        <v>-7.5410563121571184E-2</v>
      </c>
    </row>
    <row r="67" spans="1:15" ht="12.75" thickTop="1" x14ac:dyDescent="0.2"/>
    <row r="68" spans="1:15" ht="12.75" x14ac:dyDescent="0.2">
      <c r="A68" s="5" t="s">
        <v>3</v>
      </c>
      <c r="C68" s="61" t="s">
        <v>40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:15" x14ac:dyDescent="0.2">
      <c r="A69" s="5" t="s">
        <v>3</v>
      </c>
    </row>
    <row r="70" spans="1:15" x14ac:dyDescent="0.2">
      <c r="A70" s="5" t="s">
        <v>3</v>
      </c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</sheetData>
  <mergeCells count="7">
    <mergeCell ref="M6:O6"/>
    <mergeCell ref="C68:N68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I12" sqref="I12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7109375" style="6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63" t="s">
        <v>0</v>
      </c>
      <c r="F1" s="63"/>
      <c r="G1" s="63"/>
      <c r="H1" s="63"/>
      <c r="I1" s="63"/>
      <c r="J1" s="63"/>
      <c r="K1" s="63"/>
      <c r="M1" s="2"/>
      <c r="N1" s="2"/>
      <c r="O1" s="2"/>
    </row>
    <row r="2" spans="1:15" s="1" customFormat="1" ht="15" x14ac:dyDescent="0.25">
      <c r="E2" s="63" t="s">
        <v>1</v>
      </c>
      <c r="F2" s="63"/>
      <c r="G2" s="63"/>
      <c r="H2" s="63"/>
      <c r="I2" s="63"/>
      <c r="J2" s="63"/>
      <c r="K2" s="63"/>
      <c r="M2" s="2"/>
      <c r="N2" s="2"/>
      <c r="O2" s="2"/>
    </row>
    <row r="3" spans="1:15" s="1" customFormat="1" ht="15" x14ac:dyDescent="0.25">
      <c r="E3" s="63" t="s">
        <v>45</v>
      </c>
      <c r="F3" s="63"/>
      <c r="G3" s="63"/>
      <c r="H3" s="63"/>
      <c r="I3" s="63"/>
      <c r="J3" s="63"/>
      <c r="K3" s="63"/>
      <c r="M3" s="2"/>
      <c r="N3" s="2"/>
      <c r="O3" s="2"/>
    </row>
    <row r="4" spans="1:15" s="3" customFormat="1" ht="12.75" x14ac:dyDescent="0.2">
      <c r="E4" s="64" t="s">
        <v>2</v>
      </c>
      <c r="F4" s="64"/>
      <c r="G4" s="64"/>
      <c r="H4" s="64"/>
      <c r="I4" s="64"/>
      <c r="J4" s="64"/>
      <c r="K4" s="64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65" t="s">
        <v>44</v>
      </c>
      <c r="J6" s="65"/>
      <c r="K6" s="65"/>
      <c r="M6" s="60" t="s">
        <v>4</v>
      </c>
      <c r="N6" s="60"/>
      <c r="O6" s="60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11">
        <v>2020</v>
      </c>
      <c r="G8" s="11">
        <f>E8-1</f>
        <v>2019</v>
      </c>
      <c r="I8" s="11" t="s">
        <v>8</v>
      </c>
      <c r="K8" s="12" t="s">
        <v>9</v>
      </c>
      <c r="M8" s="12">
        <f>E8</f>
        <v>2020</v>
      </c>
      <c r="N8" s="10"/>
      <c r="O8" s="12">
        <f>G8</f>
        <v>2019</v>
      </c>
    </row>
    <row r="9" spans="1:15" x14ac:dyDescent="0.2">
      <c r="B9" s="13" t="s">
        <v>10</v>
      </c>
    </row>
    <row r="10" spans="1:15" x14ac:dyDescent="0.2">
      <c r="C10" s="5" t="s">
        <v>11</v>
      </c>
      <c r="E10" s="14">
        <v>21822010.199999999</v>
      </c>
      <c r="F10" s="15"/>
      <c r="G10" s="14">
        <v>19721733.649999999</v>
      </c>
      <c r="H10" s="16"/>
      <c r="I10" s="14">
        <f>E10-G10</f>
        <v>2100276.5500000007</v>
      </c>
      <c r="K10" s="17">
        <f>IF(G10=0,"n/a",IF(AND(I10/G10&lt;1,I10/G10&gt;-1),I10/G10,"n/a"))</f>
        <v>0.1064955336723149</v>
      </c>
      <c r="M10" s="18">
        <f>IF(E46=0,"n/a",E10/E46)</f>
        <v>1.5705795084452616</v>
      </c>
      <c r="N10" s="19"/>
      <c r="O10" s="18">
        <f>IF(G46=0,"n/a",G10/G46)</f>
        <v>1.5251879153248653</v>
      </c>
    </row>
    <row r="11" spans="1:15" x14ac:dyDescent="0.2">
      <c r="C11" s="5" t="s">
        <v>12</v>
      </c>
      <c r="E11" s="20">
        <v>8686073.8599999994</v>
      </c>
      <c r="F11" s="16"/>
      <c r="G11" s="20">
        <v>9673505.0700000003</v>
      </c>
      <c r="H11" s="16"/>
      <c r="I11" s="20">
        <f>E11-G11</f>
        <v>-987431.21000000089</v>
      </c>
      <c r="K11" s="17">
        <f>IF(G11=0,"n/a",IF(AND(I11/G11&lt;1,I11/G11&gt;-1),I11/G11,"n/a"))</f>
        <v>-0.10207584560660192</v>
      </c>
      <c r="M11" s="21">
        <f>IF(E47=0,"n/a",E11/E47)</f>
        <v>1.1322614951720915</v>
      </c>
      <c r="N11" s="19"/>
      <c r="O11" s="21">
        <f>IF(G47=0,"n/a",G11/G47)</f>
        <v>0.92000703688271901</v>
      </c>
    </row>
    <row r="12" spans="1:15" x14ac:dyDescent="0.2">
      <c r="C12" s="5" t="s">
        <v>13</v>
      </c>
      <c r="E12" s="22">
        <v>765641.24</v>
      </c>
      <c r="F12" s="16"/>
      <c r="G12" s="22">
        <v>791043.33</v>
      </c>
      <c r="H12" s="16"/>
      <c r="I12" s="22">
        <f>E12-G12</f>
        <v>-25402.089999999967</v>
      </c>
      <c r="K12" s="23">
        <f>IF(G12=0,"n/a",IF(AND(I12/G12&lt;1,I12/G12&gt;-1),I12/G12,"n/a"))</f>
        <v>-3.2112134742353457E-2</v>
      </c>
      <c r="M12" s="24">
        <f>IF(E48=0,"n/a",E12/E48)</f>
        <v>0.77300800630003941</v>
      </c>
      <c r="N12" s="19"/>
      <c r="O12" s="24">
        <f>IF(G48=0,"n/a",G12/G48)</f>
        <v>0.66762937036968262</v>
      </c>
    </row>
    <row r="13" spans="1:15" ht="6.95" customHeight="1" x14ac:dyDescent="0.2">
      <c r="E13" s="20"/>
      <c r="F13" s="16"/>
      <c r="G13" s="20"/>
      <c r="H13" s="16"/>
      <c r="I13" s="20"/>
      <c r="K13" s="25"/>
      <c r="M13" s="19"/>
      <c r="N13" s="19"/>
      <c r="O13" s="19"/>
    </row>
    <row r="14" spans="1:15" x14ac:dyDescent="0.2">
      <c r="C14" s="5" t="s">
        <v>14</v>
      </c>
      <c r="E14" s="20">
        <f>SUM(E10:E12)</f>
        <v>31273725.299999997</v>
      </c>
      <c r="F14" s="16"/>
      <c r="G14" s="20">
        <f>SUM(G10:G12)</f>
        <v>30186282.049999997</v>
      </c>
      <c r="H14" s="16"/>
      <c r="I14" s="20">
        <f>E14-G14</f>
        <v>1087443.25</v>
      </c>
      <c r="K14" s="17">
        <f>IF(G14=0,"n/a",IF(AND(I14/G14&lt;1,I14/G14&gt;-1),I14/G14,"n/a"))</f>
        <v>3.6024418250607322E-2</v>
      </c>
      <c r="M14" s="21">
        <f>IF(E50=0,"n/a",E14/E50)</f>
        <v>1.3864833620313466</v>
      </c>
      <c r="N14" s="19"/>
      <c r="O14" s="21">
        <f>IF(G50=0,"n/a",G14/G50)</f>
        <v>1.2255828488051064</v>
      </c>
    </row>
    <row r="15" spans="1:15" ht="6.95" customHeight="1" x14ac:dyDescent="0.2">
      <c r="E15" s="20"/>
      <c r="F15" s="16"/>
      <c r="G15" s="20"/>
      <c r="H15" s="16"/>
      <c r="I15" s="20"/>
      <c r="K15" s="25"/>
      <c r="M15" s="19"/>
      <c r="N15" s="19"/>
      <c r="O15" s="19"/>
    </row>
    <row r="16" spans="1:15" x14ac:dyDescent="0.2">
      <c r="B16" s="13" t="s">
        <v>15</v>
      </c>
      <c r="E16" s="20"/>
      <c r="F16" s="16"/>
      <c r="G16" s="20"/>
      <c r="H16" s="16"/>
      <c r="I16" s="20"/>
      <c r="K16" s="25"/>
      <c r="M16" s="19"/>
      <c r="N16" s="19"/>
      <c r="O16" s="19"/>
    </row>
    <row r="17" spans="2:15" x14ac:dyDescent="0.2">
      <c r="C17" s="5" t="s">
        <v>16</v>
      </c>
      <c r="E17" s="20">
        <v>1585899.45</v>
      </c>
      <c r="F17" s="16"/>
      <c r="G17" s="20">
        <v>912078.66</v>
      </c>
      <c r="H17" s="16"/>
      <c r="I17" s="20">
        <f>E17-G17</f>
        <v>673820.78999999992</v>
      </c>
      <c r="K17" s="17">
        <f>IF(G17=0,"n/a",IF(AND(I17/G17&lt;1,I17/G17&gt;-1),I17/G17,"n/a"))</f>
        <v>0.73877486619410648</v>
      </c>
      <c r="M17" s="21">
        <f>IF(E53=0,"n/a",E17/E53)</f>
        <v>0.48264114877093695</v>
      </c>
      <c r="N17" s="19"/>
      <c r="O17" s="21">
        <f>IF(G53=0,"n/a",G17/G53)</f>
        <v>0.40647299661078889</v>
      </c>
    </row>
    <row r="18" spans="2:15" x14ac:dyDescent="0.2">
      <c r="C18" s="5" t="s">
        <v>17</v>
      </c>
      <c r="E18" s="22">
        <v>56551.63</v>
      </c>
      <c r="F18" s="26"/>
      <c r="G18" s="22">
        <v>67345.460000000006</v>
      </c>
      <c r="H18" s="27"/>
      <c r="I18" s="22">
        <f>E18-G18</f>
        <v>-10793.830000000009</v>
      </c>
      <c r="K18" s="23">
        <f>IF(G18=0,"n/a",IF(AND(I18/G18&lt;1,I18/G18&gt;-1),I18/G18,"n/a"))</f>
        <v>-0.1602755404744434</v>
      </c>
      <c r="M18" s="24">
        <f>IF(E54=0,"n/a",E18/E54)</f>
        <v>0.57778852834198369</v>
      </c>
      <c r="N18" s="19"/>
      <c r="O18" s="24">
        <f>IF(G54=0,"n/a",G18/G54)</f>
        <v>0.45075773903149163</v>
      </c>
    </row>
    <row r="19" spans="2:15" ht="6.95" customHeight="1" x14ac:dyDescent="0.2">
      <c r="E19" s="20"/>
      <c r="F19" s="28"/>
      <c r="G19" s="20"/>
      <c r="H19" s="28"/>
      <c r="I19" s="20"/>
      <c r="K19" s="25"/>
      <c r="M19" s="19"/>
      <c r="N19" s="19"/>
      <c r="O19" s="19"/>
    </row>
    <row r="20" spans="2:15" x14ac:dyDescent="0.2">
      <c r="C20" s="5" t="s">
        <v>18</v>
      </c>
      <c r="E20" s="22">
        <f>SUM(E17:E18)</f>
        <v>1642451.0799999998</v>
      </c>
      <c r="F20" s="26"/>
      <c r="G20" s="22">
        <f>SUM(G17:G18)</f>
        <v>979424.12</v>
      </c>
      <c r="H20" s="27"/>
      <c r="I20" s="22">
        <f>E20-G20</f>
        <v>663026.95999999985</v>
      </c>
      <c r="K20" s="23">
        <f>IF(G20=0,"n/a",IF(AND(I20/G20&lt;1,I20/G20&gt;-1),I20/G20,"n/a"))</f>
        <v>0.67695592385451964</v>
      </c>
      <c r="M20" s="24">
        <f>IF(E56=0,"n/a",E20/E56)</f>
        <v>0.48539331328261842</v>
      </c>
      <c r="N20" s="19"/>
      <c r="O20" s="24">
        <f>IF(G56=0,"n/a",G20/G56)</f>
        <v>0.40923754329813772</v>
      </c>
    </row>
    <row r="21" spans="2:15" ht="6.95" customHeight="1" x14ac:dyDescent="0.2">
      <c r="E21" s="20"/>
      <c r="F21" s="28"/>
      <c r="G21" s="20"/>
      <c r="H21" s="28"/>
      <c r="I21" s="20"/>
      <c r="K21" s="25"/>
      <c r="M21" s="19"/>
      <c r="N21" s="19"/>
      <c r="O21" s="19"/>
    </row>
    <row r="22" spans="2:15" x14ac:dyDescent="0.2">
      <c r="C22" s="5" t="s">
        <v>19</v>
      </c>
      <c r="E22" s="20">
        <f>E14+E20</f>
        <v>32916176.379999995</v>
      </c>
      <c r="F22" s="28"/>
      <c r="G22" s="20">
        <f>G14+G20</f>
        <v>31165706.169999998</v>
      </c>
      <c r="H22" s="28"/>
      <c r="I22" s="20">
        <f>E22-G22</f>
        <v>1750470.2099999972</v>
      </c>
      <c r="K22" s="17">
        <f>IF(G22=0,"n/a",IF(AND(I22/G22&lt;1,I22/G22&gt;-1),I22/G22,"n/a"))</f>
        <v>5.6166550517151248E-2</v>
      </c>
      <c r="M22" s="21">
        <f>IF(E58=0,"n/a",E22/E58)</f>
        <v>1.2689398895955735</v>
      </c>
      <c r="N22" s="19"/>
      <c r="O22" s="21">
        <f>IF(G58=0,"n/a",G22/G58)</f>
        <v>1.1532844482311166</v>
      </c>
    </row>
    <row r="23" spans="2:15" ht="6.95" customHeight="1" x14ac:dyDescent="0.2">
      <c r="E23" s="20"/>
      <c r="F23" s="28"/>
      <c r="G23" s="20"/>
      <c r="H23" s="28"/>
      <c r="I23" s="20"/>
      <c r="K23" s="25"/>
      <c r="M23" s="19"/>
      <c r="N23" s="19"/>
      <c r="O23" s="19"/>
    </row>
    <row r="24" spans="2:15" x14ac:dyDescent="0.2">
      <c r="B24" s="13" t="s">
        <v>20</v>
      </c>
      <c r="E24" s="20"/>
      <c r="F24" s="28"/>
      <c r="G24" s="20"/>
      <c r="H24" s="28"/>
      <c r="I24" s="20"/>
      <c r="K24" s="25"/>
      <c r="M24" s="19"/>
      <c r="N24" s="19"/>
      <c r="O24" s="19"/>
    </row>
    <row r="25" spans="2:15" x14ac:dyDescent="0.2">
      <c r="C25" s="5" t="s">
        <v>21</v>
      </c>
      <c r="E25" s="20">
        <v>509452.27</v>
      </c>
      <c r="F25" s="28"/>
      <c r="G25" s="20">
        <v>657427.02</v>
      </c>
      <c r="H25" s="28"/>
      <c r="I25" s="20">
        <f>E25-G25</f>
        <v>-147974.75</v>
      </c>
      <c r="K25" s="17">
        <f>IF(G25=0,"n/a",IF(AND(I25/G25&lt;1,I25/G25&gt;-1),I25/G25,"n/a"))</f>
        <v>-0.22508163719830074</v>
      </c>
      <c r="M25" s="21">
        <f>IF(E61=0,"n/a",E25/E61)</f>
        <v>0.15073506724981997</v>
      </c>
      <c r="N25" s="19"/>
      <c r="O25" s="21">
        <f>IF(G61=0,"n/a",G25/G61)</f>
        <v>0.15281160874211974</v>
      </c>
    </row>
    <row r="26" spans="2:15" x14ac:dyDescent="0.2">
      <c r="C26" s="5" t="s">
        <v>22</v>
      </c>
      <c r="E26" s="22">
        <v>1061767.67</v>
      </c>
      <c r="F26" s="26"/>
      <c r="G26" s="22">
        <v>1025910.86</v>
      </c>
      <c r="H26" s="27"/>
      <c r="I26" s="22">
        <f>E26-G26</f>
        <v>35856.809999999939</v>
      </c>
      <c r="K26" s="23">
        <f>IF(G26=0,"n/a",IF(AND(I26/G26&lt;1,I26/G26&gt;-1),I26/G26,"n/a"))</f>
        <v>3.4951194492667655E-2</v>
      </c>
      <c r="M26" s="24">
        <f>IF(E62=0,"n/a",E26/E62)</f>
        <v>7.7145894973034077E-2</v>
      </c>
      <c r="N26" s="19"/>
      <c r="O26" s="24">
        <f>IF(G62=0,"n/a",G26/G62)</f>
        <v>7.405720167080633E-2</v>
      </c>
    </row>
    <row r="27" spans="2:15" ht="6.95" customHeight="1" x14ac:dyDescent="0.2">
      <c r="E27" s="20"/>
      <c r="F27" s="28"/>
      <c r="G27" s="20"/>
      <c r="H27" s="28"/>
      <c r="I27" s="20"/>
      <c r="K27" s="25"/>
      <c r="M27" s="19"/>
      <c r="N27" s="19"/>
      <c r="O27" s="19"/>
    </row>
    <row r="28" spans="2:15" x14ac:dyDescent="0.2">
      <c r="C28" s="5" t="s">
        <v>23</v>
      </c>
      <c r="E28" s="22">
        <f>SUM(E25:E26)</f>
        <v>1571219.94</v>
      </c>
      <c r="F28" s="26"/>
      <c r="G28" s="22">
        <f>SUM(G25:G26)</f>
        <v>1683337.88</v>
      </c>
      <c r="H28" s="27"/>
      <c r="I28" s="22">
        <f>E28-G28</f>
        <v>-112117.93999999994</v>
      </c>
      <c r="K28" s="23">
        <f>IF(G28=0,"n/a",IF(AND(I28/G28&lt;1,I28/G28&gt;-1),I28/G28,"n/a"))</f>
        <v>-6.6604536933488334E-2</v>
      </c>
      <c r="M28" s="24">
        <f>IF(E64=0,"n/a",E28/E64)</f>
        <v>9.1654272710817455E-2</v>
      </c>
      <c r="N28" s="19"/>
      <c r="O28" s="24">
        <f>IF(G64=0,"n/a",G28/G64)</f>
        <v>9.271953898721233E-2</v>
      </c>
    </row>
    <row r="29" spans="2:15" ht="6.95" customHeight="1" x14ac:dyDescent="0.2">
      <c r="E29" s="20"/>
      <c r="F29" s="28"/>
      <c r="G29" s="20"/>
      <c r="H29" s="28"/>
      <c r="I29" s="20"/>
      <c r="K29" s="25"/>
      <c r="M29" s="19"/>
      <c r="N29" s="19"/>
      <c r="O29" s="19"/>
    </row>
    <row r="30" spans="2:15" x14ac:dyDescent="0.2">
      <c r="C30" s="5" t="s">
        <v>24</v>
      </c>
      <c r="E30" s="20">
        <f>E22+E28</f>
        <v>34487396.319999993</v>
      </c>
      <c r="F30" s="28"/>
      <c r="G30" s="20">
        <f>G22+G28</f>
        <v>32849044.049999997</v>
      </c>
      <c r="H30" s="28"/>
      <c r="I30" s="20">
        <f>E30-G30</f>
        <v>1638352.2699999958</v>
      </c>
      <c r="K30" s="17">
        <f>IF(G30=0,"n/a",IF(AND(I30/G30&lt;1,I30/G30&gt;-1),I30/G30,"n/a"))</f>
        <v>4.9875188681479943E-2</v>
      </c>
      <c r="M30" s="18">
        <f>IF(E66=0,"n/a",E30/E66)</f>
        <v>0.8004910432819814</v>
      </c>
      <c r="N30" s="19"/>
      <c r="O30" s="18">
        <f>IF(G66=0,"n/a",G30/G66)</f>
        <v>0.72709313406668352</v>
      </c>
    </row>
    <row r="31" spans="2:15" ht="6.95" customHeight="1" x14ac:dyDescent="0.2">
      <c r="E31" s="20"/>
      <c r="F31" s="28"/>
      <c r="G31" s="20"/>
      <c r="H31" s="28"/>
      <c r="I31" s="20"/>
      <c r="K31" s="25"/>
      <c r="M31" s="29"/>
      <c r="N31" s="29"/>
      <c r="O31" s="29"/>
    </row>
    <row r="32" spans="2:15" x14ac:dyDescent="0.2">
      <c r="B32" s="5" t="s">
        <v>25</v>
      </c>
      <c r="E32" s="20">
        <v>-62004.25</v>
      </c>
      <c r="F32" s="28"/>
      <c r="G32" s="20">
        <v>-643756.29</v>
      </c>
      <c r="H32" s="28"/>
      <c r="I32" s="20">
        <f>E32-G32</f>
        <v>581752.04</v>
      </c>
      <c r="K32" s="17">
        <f>IF(G32=0,"n/a",IF(AND(I32/G32&lt;1,I32/G32&gt;-1),I32/G32,"n/a"))</f>
        <v>-0.90368365954140817</v>
      </c>
      <c r="M32" s="29"/>
      <c r="N32" s="29"/>
      <c r="O32" s="29"/>
    </row>
    <row r="33" spans="1:15" x14ac:dyDescent="0.2">
      <c r="B33" s="5" t="s">
        <v>26</v>
      </c>
      <c r="E33" s="22">
        <v>880724.8</v>
      </c>
      <c r="F33" s="26"/>
      <c r="G33" s="22">
        <v>1258669.6499999999</v>
      </c>
      <c r="H33" s="27"/>
      <c r="I33" s="22">
        <f>E33-G33</f>
        <v>-377944.84999999986</v>
      </c>
      <c r="K33" s="23">
        <f>IF(G33=0,"n/a",IF(AND(I33/G33&lt;1,I33/G33&gt;-1),I33/G33,"n/a"))</f>
        <v>-0.30027326868491655</v>
      </c>
    </row>
    <row r="34" spans="1:15" ht="6.95" customHeight="1" x14ac:dyDescent="0.2">
      <c r="E34" s="30"/>
      <c r="F34" s="28"/>
      <c r="G34" s="30"/>
      <c r="H34" s="28"/>
      <c r="I34" s="30"/>
      <c r="K34" s="31"/>
      <c r="M34" s="29"/>
      <c r="N34" s="29"/>
      <c r="O34" s="29"/>
    </row>
    <row r="35" spans="1:15" ht="12.75" thickBot="1" x14ac:dyDescent="0.25">
      <c r="C35" s="5" t="s">
        <v>27</v>
      </c>
      <c r="E35" s="32">
        <f>SUM(E30:E33)</f>
        <v>35306116.86999999</v>
      </c>
      <c r="F35" s="33"/>
      <c r="G35" s="32">
        <f>SUM(G30:G33)</f>
        <v>33463957.409999996</v>
      </c>
      <c r="H35" s="28"/>
      <c r="I35" s="32">
        <f>E35-G35</f>
        <v>1842159.4599999934</v>
      </c>
      <c r="K35" s="34">
        <f>IF(G35=0,"n/a",IF(AND(I35/G35&lt;1,I35/G35&gt;-1),I35/G35,"n/a"))</f>
        <v>5.5049061813875699E-2</v>
      </c>
    </row>
    <row r="36" spans="1:15" ht="12.75" thickTop="1" x14ac:dyDescent="0.2">
      <c r="E36" s="30"/>
      <c r="F36" s="28"/>
      <c r="G36" s="30"/>
      <c r="H36" s="16"/>
      <c r="I36" s="30"/>
    </row>
    <row r="37" spans="1:15" x14ac:dyDescent="0.2">
      <c r="C37" s="5" t="s">
        <v>28</v>
      </c>
      <c r="E37" s="14">
        <v>1624706.13</v>
      </c>
      <c r="F37" s="14"/>
      <c r="G37" s="14">
        <v>1582490.63</v>
      </c>
      <c r="H37" s="16"/>
      <c r="I37" s="30"/>
    </row>
    <row r="38" spans="1:15" x14ac:dyDescent="0.2">
      <c r="C38" s="5" t="s">
        <v>29</v>
      </c>
      <c r="E38" s="20">
        <v>553762.67000000004</v>
      </c>
      <c r="F38" s="30"/>
      <c r="G38" s="20">
        <v>484452.51</v>
      </c>
      <c r="H38" s="16"/>
      <c r="I38" s="30"/>
    </row>
    <row r="39" spans="1:15" x14ac:dyDescent="0.2">
      <c r="C39" s="5" t="s">
        <v>30</v>
      </c>
      <c r="E39" s="20">
        <v>141199.69</v>
      </c>
      <c r="F39" s="16"/>
      <c r="G39" s="20">
        <v>129413.33</v>
      </c>
      <c r="H39" s="16"/>
      <c r="I39" s="30"/>
    </row>
    <row r="40" spans="1:15" x14ac:dyDescent="0.2">
      <c r="C40" s="5" t="s">
        <v>31</v>
      </c>
      <c r="E40" s="20">
        <v>517628.04</v>
      </c>
      <c r="F40" s="16"/>
      <c r="G40" s="20">
        <v>623130.68000000005</v>
      </c>
      <c r="H40" s="16"/>
      <c r="I40" s="30"/>
    </row>
    <row r="41" spans="1:15" x14ac:dyDescent="0.2">
      <c r="C41" s="5" t="s">
        <v>32</v>
      </c>
      <c r="E41" s="20">
        <v>490929.89</v>
      </c>
      <c r="F41" s="16"/>
      <c r="G41" s="36">
        <v>318631.81</v>
      </c>
      <c r="H41" s="16"/>
      <c r="I41" s="30"/>
    </row>
    <row r="42" spans="1:15" x14ac:dyDescent="0.2">
      <c r="C42" s="5" t="s">
        <v>33</v>
      </c>
      <c r="E42" s="20">
        <v>234.83</v>
      </c>
      <c r="F42" s="16"/>
      <c r="G42" s="37">
        <v>-292052.83</v>
      </c>
      <c r="H42" s="16"/>
      <c r="I42" s="30"/>
    </row>
    <row r="43" spans="1:15" x14ac:dyDescent="0.2">
      <c r="E43" s="38"/>
      <c r="F43" s="16"/>
      <c r="G43" s="16"/>
      <c r="H43" s="16"/>
      <c r="I43" s="16"/>
    </row>
    <row r="44" spans="1:15" ht="12.75" x14ac:dyDescent="0.2">
      <c r="A44" s="3" t="s">
        <v>34</v>
      </c>
      <c r="E44" s="38"/>
      <c r="F44" s="16"/>
      <c r="G44" s="16"/>
      <c r="H44" s="16"/>
      <c r="I44" s="16"/>
    </row>
    <row r="45" spans="1:15" x14ac:dyDescent="0.2">
      <c r="B45" s="13" t="s">
        <v>35</v>
      </c>
      <c r="E45" s="38"/>
      <c r="F45" s="16"/>
      <c r="G45" s="16"/>
      <c r="H45" s="16"/>
      <c r="I45" s="16"/>
    </row>
    <row r="46" spans="1:15" x14ac:dyDescent="0.2">
      <c r="C46" s="5" t="s">
        <v>11</v>
      </c>
      <c r="E46" s="38">
        <v>13894241</v>
      </c>
      <c r="F46" s="16"/>
      <c r="G46" s="38">
        <v>12930691</v>
      </c>
      <c r="H46" s="16"/>
      <c r="I46" s="38">
        <f>E46-G46</f>
        <v>963550</v>
      </c>
      <c r="K46" s="17">
        <f>IF(G46=0,"n/a",IF(AND(I46/G46&lt;1,I46/G46&gt;-1),I46/G46,"n/a"))</f>
        <v>7.4516512690621095E-2</v>
      </c>
    </row>
    <row r="47" spans="1:15" x14ac:dyDescent="0.2">
      <c r="C47" s="5" t="s">
        <v>12</v>
      </c>
      <c r="E47" s="38">
        <v>7671438</v>
      </c>
      <c r="F47" s="16"/>
      <c r="G47" s="38">
        <v>10514599</v>
      </c>
      <c r="H47" s="16"/>
      <c r="I47" s="38">
        <f>E47-G47</f>
        <v>-2843161</v>
      </c>
      <c r="K47" s="17">
        <f>IF(G47=0,"n/a",IF(AND(I47/G47&lt;1,I47/G47&gt;-1),I47/G47,"n/a"))</f>
        <v>-0.2704012773097671</v>
      </c>
    </row>
    <row r="48" spans="1:15" x14ac:dyDescent="0.2">
      <c r="C48" s="5" t="s">
        <v>13</v>
      </c>
      <c r="E48" s="39">
        <v>990470</v>
      </c>
      <c r="F48" s="16"/>
      <c r="G48" s="39">
        <v>1184854</v>
      </c>
      <c r="H48" s="16"/>
      <c r="I48" s="39">
        <f>E48-G48</f>
        <v>-194384</v>
      </c>
      <c r="K48" s="23">
        <f>IF(G48=0,"n/a",IF(AND(I48/G48&lt;1,I48/G48&gt;-1),I48/G48,"n/a"))</f>
        <v>-0.16405734377400086</v>
      </c>
    </row>
    <row r="49" spans="2:15" ht="6.95" customHeight="1" x14ac:dyDescent="0.2">
      <c r="E49" s="38"/>
      <c r="F49" s="16"/>
      <c r="G49" s="38"/>
      <c r="H49" s="16"/>
      <c r="I49" s="38"/>
      <c r="K49" s="25"/>
      <c r="M49" s="29"/>
      <c r="N49" s="29"/>
      <c r="O49" s="29"/>
    </row>
    <row r="50" spans="2:15" x14ac:dyDescent="0.2">
      <c r="C50" s="5" t="s">
        <v>14</v>
      </c>
      <c r="E50" s="38">
        <f>SUM(E46:E48)</f>
        <v>22556149</v>
      </c>
      <c r="F50" s="16"/>
      <c r="G50" s="38">
        <f>SUM(G46:G48)</f>
        <v>24630144</v>
      </c>
      <c r="H50" s="16"/>
      <c r="I50" s="38">
        <f>E50-G50</f>
        <v>-2073995</v>
      </c>
      <c r="K50" s="17">
        <f>IF(G50=0,"n/a",IF(AND(I50/G50&lt;1,I50/G50&gt;-1),I50/G50,"n/a"))</f>
        <v>-8.4205557222889152E-2</v>
      </c>
    </row>
    <row r="51" spans="2:15" ht="6.95" customHeight="1" x14ac:dyDescent="0.2">
      <c r="E51" s="38"/>
      <c r="F51" s="16"/>
      <c r="G51" s="38"/>
      <c r="H51" s="16"/>
      <c r="I51" s="38"/>
      <c r="K51" s="25"/>
      <c r="M51" s="29"/>
      <c r="N51" s="29"/>
      <c r="O51" s="29"/>
    </row>
    <row r="52" spans="2:15" x14ac:dyDescent="0.2">
      <c r="B52" s="13" t="s">
        <v>36</v>
      </c>
      <c r="E52" s="38"/>
      <c r="F52" s="16"/>
      <c r="G52" s="38"/>
      <c r="H52" s="16"/>
      <c r="I52" s="38"/>
      <c r="K52" s="25"/>
    </row>
    <row r="53" spans="2:15" x14ac:dyDescent="0.2">
      <c r="C53" s="5" t="s">
        <v>16</v>
      </c>
      <c r="E53" s="38">
        <v>3285877</v>
      </c>
      <c r="F53" s="16"/>
      <c r="G53" s="38">
        <v>2243885</v>
      </c>
      <c r="H53" s="16"/>
      <c r="I53" s="38">
        <f>E53-G53</f>
        <v>1041992</v>
      </c>
      <c r="K53" s="17">
        <f>IF(G53=0,"n/a",IF(AND(I53/G53&lt;1,I53/G53&gt;-1),I53/G53,"n/a"))</f>
        <v>0.46436960895946094</v>
      </c>
    </row>
    <row r="54" spans="2:15" x14ac:dyDescent="0.2">
      <c r="C54" s="5" t="s">
        <v>17</v>
      </c>
      <c r="E54" s="39">
        <v>97876</v>
      </c>
      <c r="F54" s="16"/>
      <c r="G54" s="39">
        <v>149405</v>
      </c>
      <c r="H54" s="16"/>
      <c r="I54" s="39">
        <f>E54-G54</f>
        <v>-51529</v>
      </c>
      <c r="K54" s="23">
        <f>IF(G54=0,"n/a",IF(AND(I54/G54&lt;1,I54/G54&gt;-1),I54/G54,"n/a"))</f>
        <v>-0.34489474917171448</v>
      </c>
    </row>
    <row r="55" spans="2:15" ht="6.95" customHeight="1" x14ac:dyDescent="0.2">
      <c r="E55" s="38"/>
      <c r="F55" s="16"/>
      <c r="G55" s="38"/>
      <c r="H55" s="16"/>
      <c r="I55" s="38"/>
      <c r="K55" s="25"/>
      <c r="M55" s="29"/>
      <c r="N55" s="29"/>
      <c r="O55" s="29"/>
    </row>
    <row r="56" spans="2:15" x14ac:dyDescent="0.2">
      <c r="C56" s="5" t="s">
        <v>18</v>
      </c>
      <c r="E56" s="39">
        <f>SUM(E53:E54)</f>
        <v>3383753</v>
      </c>
      <c r="F56" s="16"/>
      <c r="G56" s="39">
        <f>SUM(G53:G54)</f>
        <v>2393290</v>
      </c>
      <c r="H56" s="16"/>
      <c r="I56" s="39">
        <f>E56-G56</f>
        <v>990463</v>
      </c>
      <c r="K56" s="23">
        <f>IF(G56=0,"n/a",IF(AND(I56/G56&lt;1,I56/G56&gt;-1),I56/G56,"n/a"))</f>
        <v>0.41384997221398157</v>
      </c>
    </row>
    <row r="57" spans="2:15" ht="6.95" customHeight="1" x14ac:dyDescent="0.2">
      <c r="E57" s="38"/>
      <c r="F57" s="16"/>
      <c r="G57" s="38"/>
      <c r="H57" s="16"/>
      <c r="I57" s="38"/>
      <c r="K57" s="25"/>
      <c r="M57" s="29"/>
      <c r="N57" s="29"/>
      <c r="O57" s="29"/>
    </row>
    <row r="58" spans="2:15" x14ac:dyDescent="0.2">
      <c r="C58" s="5" t="s">
        <v>37</v>
      </c>
      <c r="E58" s="38">
        <f>E50+E56</f>
        <v>25939902</v>
      </c>
      <c r="F58" s="16"/>
      <c r="G58" s="38">
        <f>G50+G56</f>
        <v>27023434</v>
      </c>
      <c r="H58" s="16"/>
      <c r="I58" s="38">
        <f>E58-G58</f>
        <v>-1083532</v>
      </c>
      <c r="K58" s="17">
        <f>IF(G58=0,"n/a",IF(AND(I58/G58&lt;1,I58/G58&gt;-1),I58/G58,"n/a"))</f>
        <v>-4.0096014444352263E-2</v>
      </c>
    </row>
    <row r="59" spans="2:15" ht="6.95" customHeight="1" x14ac:dyDescent="0.2">
      <c r="E59" s="38"/>
      <c r="F59" s="16"/>
      <c r="G59" s="38"/>
      <c r="H59" s="16"/>
      <c r="I59" s="38"/>
      <c r="K59" s="25"/>
      <c r="M59" s="29"/>
      <c r="N59" s="29"/>
      <c r="O59" s="29"/>
    </row>
    <row r="60" spans="2:15" x14ac:dyDescent="0.2">
      <c r="B60" s="13" t="s">
        <v>38</v>
      </c>
      <c r="E60" s="38"/>
      <c r="F60" s="16"/>
      <c r="G60" s="38"/>
      <c r="H60" s="16"/>
      <c r="I60" s="38"/>
      <c r="K60" s="25"/>
    </row>
    <row r="61" spans="2:15" x14ac:dyDescent="0.2">
      <c r="C61" s="5" t="s">
        <v>21</v>
      </c>
      <c r="E61" s="38">
        <v>3379786</v>
      </c>
      <c r="F61" s="16"/>
      <c r="G61" s="38">
        <v>4302206</v>
      </c>
      <c r="H61" s="16"/>
      <c r="I61" s="38">
        <f>E61-G61</f>
        <v>-922420</v>
      </c>
      <c r="K61" s="17">
        <f>IF(G61=0,"n/a",IF(AND(I61/G61&lt;1,I61/G61&gt;-1),I61/G61,"n/a"))</f>
        <v>-0.21440628366005718</v>
      </c>
    </row>
    <row r="62" spans="2:15" x14ac:dyDescent="0.2">
      <c r="C62" s="5" t="s">
        <v>22</v>
      </c>
      <c r="E62" s="39">
        <v>13763113</v>
      </c>
      <c r="F62" s="16"/>
      <c r="G62" s="39">
        <v>13852952</v>
      </c>
      <c r="H62" s="16"/>
      <c r="I62" s="39">
        <f>E62-G62</f>
        <v>-89839</v>
      </c>
      <c r="K62" s="23">
        <f>IF(G62=0,"n/a",IF(AND(I62/G62&lt;1,I62/G62&gt;-1),I62/G62,"n/a"))</f>
        <v>-6.4851881389612846E-3</v>
      </c>
    </row>
    <row r="63" spans="2:15" ht="6.95" customHeight="1" x14ac:dyDescent="0.2">
      <c r="E63" s="38"/>
      <c r="F63" s="16"/>
      <c r="G63" s="38"/>
      <c r="H63" s="16"/>
      <c r="I63" s="38"/>
      <c r="K63" s="25"/>
      <c r="M63" s="29"/>
      <c r="N63" s="29"/>
      <c r="O63" s="29"/>
    </row>
    <row r="64" spans="2:15" x14ac:dyDescent="0.2">
      <c r="C64" s="5" t="s">
        <v>23</v>
      </c>
      <c r="E64" s="39">
        <f>SUM(E61:E62)</f>
        <v>17142899</v>
      </c>
      <c r="F64" s="16"/>
      <c r="G64" s="39">
        <f>SUM(G61:G62)</f>
        <v>18155158</v>
      </c>
      <c r="H64" s="16"/>
      <c r="I64" s="39">
        <f>E64-G64</f>
        <v>-1012259</v>
      </c>
      <c r="K64" s="23">
        <f>IF(G64=0,"n/a",IF(AND(I64/G64&lt;1,I64/G64&gt;-1),I64/G64,"n/a"))</f>
        <v>-5.5756000581212238E-2</v>
      </c>
    </row>
    <row r="65" spans="1:15" ht="6.95" customHeight="1" x14ac:dyDescent="0.2">
      <c r="E65" s="38"/>
      <c r="F65" s="16"/>
      <c r="G65" s="38"/>
      <c r="H65" s="16"/>
      <c r="I65" s="38"/>
      <c r="K65" s="25"/>
      <c r="M65" s="29"/>
      <c r="N65" s="29"/>
      <c r="O65" s="29"/>
    </row>
    <row r="66" spans="1:15" ht="12.75" thickBot="1" x14ac:dyDescent="0.25">
      <c r="C66" s="5" t="s">
        <v>39</v>
      </c>
      <c r="E66" s="40">
        <f>E58+E64</f>
        <v>43082801</v>
      </c>
      <c r="F66" s="16"/>
      <c r="G66" s="40">
        <f>G58+G64</f>
        <v>45178592</v>
      </c>
      <c r="H66" s="16"/>
      <c r="I66" s="40">
        <f>E66-G66</f>
        <v>-2095791</v>
      </c>
      <c r="K66" s="34">
        <f>IF(G66=0,"n/a",IF(AND(I66/G66&lt;1,I66/G66&gt;-1),I66/G66,"n/a"))</f>
        <v>-4.6389028679778246E-2</v>
      </c>
    </row>
    <row r="67" spans="1:15" ht="12.75" thickTop="1" x14ac:dyDescent="0.2"/>
    <row r="68" spans="1:15" ht="12.75" x14ac:dyDescent="0.2">
      <c r="A68" s="5" t="s">
        <v>3</v>
      </c>
      <c r="C68" s="61" t="s">
        <v>40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:15" x14ac:dyDescent="0.2">
      <c r="A69" s="5" t="s">
        <v>3</v>
      </c>
    </row>
    <row r="70" spans="1:15" x14ac:dyDescent="0.2">
      <c r="A70" s="5" t="s">
        <v>3</v>
      </c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</sheetData>
  <mergeCells count="7">
    <mergeCell ref="M6:O6"/>
    <mergeCell ref="C68:N68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O1" sqref="O1:P1048576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7109375" style="6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63" t="s">
        <v>0</v>
      </c>
      <c r="F1" s="63"/>
      <c r="G1" s="63"/>
      <c r="H1" s="63"/>
      <c r="I1" s="63"/>
      <c r="J1" s="63"/>
      <c r="K1" s="63"/>
      <c r="M1" s="2"/>
      <c r="N1" s="2"/>
      <c r="O1" s="2"/>
    </row>
    <row r="2" spans="1:15" s="1" customFormat="1" ht="15" x14ac:dyDescent="0.25">
      <c r="E2" s="63" t="s">
        <v>1</v>
      </c>
      <c r="F2" s="63"/>
      <c r="G2" s="63"/>
      <c r="H2" s="63"/>
      <c r="I2" s="63"/>
      <c r="J2" s="63"/>
      <c r="K2" s="63"/>
      <c r="M2" s="2"/>
      <c r="N2" s="2"/>
      <c r="O2" s="2"/>
    </row>
    <row r="3" spans="1:15" s="1" customFormat="1" ht="15" x14ac:dyDescent="0.25">
      <c r="E3" s="63" t="s">
        <v>47</v>
      </c>
      <c r="F3" s="63"/>
      <c r="G3" s="63"/>
      <c r="H3" s="63"/>
      <c r="I3" s="63"/>
      <c r="J3" s="63"/>
      <c r="K3" s="63"/>
      <c r="M3" s="2"/>
      <c r="N3" s="2"/>
      <c r="O3" s="2"/>
    </row>
    <row r="4" spans="1:15" s="3" customFormat="1" ht="12.75" x14ac:dyDescent="0.2">
      <c r="E4" s="64" t="s">
        <v>2</v>
      </c>
      <c r="F4" s="64"/>
      <c r="G4" s="64"/>
      <c r="H4" s="64"/>
      <c r="I4" s="64"/>
      <c r="J4" s="64"/>
      <c r="K4" s="64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65" t="s">
        <v>44</v>
      </c>
      <c r="J6" s="65"/>
      <c r="K6" s="65"/>
      <c r="M6" s="60" t="s">
        <v>4</v>
      </c>
      <c r="N6" s="60"/>
      <c r="O6" s="60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11">
        <v>2020</v>
      </c>
      <c r="G8" s="11">
        <f>E8-1</f>
        <v>2019</v>
      </c>
      <c r="I8" s="11" t="s">
        <v>8</v>
      </c>
      <c r="K8" s="12" t="s">
        <v>9</v>
      </c>
      <c r="M8" s="12">
        <f>E8</f>
        <v>2020</v>
      </c>
      <c r="N8" s="10"/>
      <c r="O8" s="12">
        <f>G8</f>
        <v>2019</v>
      </c>
    </row>
    <row r="9" spans="1:15" x14ac:dyDescent="0.2">
      <c r="B9" s="13" t="s">
        <v>10</v>
      </c>
    </row>
    <row r="10" spans="1:15" x14ac:dyDescent="0.2">
      <c r="C10" s="5" t="s">
        <v>11</v>
      </c>
      <c r="E10" s="14">
        <v>23747544.670000002</v>
      </c>
      <c r="F10" s="15"/>
      <c r="G10" s="14">
        <v>23814492.170000002</v>
      </c>
      <c r="H10" s="16"/>
      <c r="I10" s="14">
        <f>E10-G10</f>
        <v>-66947.5</v>
      </c>
      <c r="K10" s="17">
        <f>IF(G10=0,"n/a",IF(AND(I10/G10&lt;1,I10/G10&gt;-1),I10/G10,"n/a"))</f>
        <v>-2.8112083819421623E-3</v>
      </c>
      <c r="M10" s="18">
        <f>IF(E46=0,"n/a",E10/E46)</f>
        <v>1.4715858618463726</v>
      </c>
      <c r="N10" s="19"/>
      <c r="O10" s="18">
        <f>IF(G46=0,"n/a",G10/G46)</f>
        <v>1.3018100804723287</v>
      </c>
    </row>
    <row r="11" spans="1:15" x14ac:dyDescent="0.2">
      <c r="C11" s="5" t="s">
        <v>12</v>
      </c>
      <c r="E11" s="20">
        <v>9675114.4600000009</v>
      </c>
      <c r="F11" s="16"/>
      <c r="G11" s="20">
        <v>10628992.93</v>
      </c>
      <c r="H11" s="16"/>
      <c r="I11" s="20">
        <f>E11-G11</f>
        <v>-953878.46999999881</v>
      </c>
      <c r="K11" s="17">
        <f>IF(G11=0,"n/a",IF(AND(I11/G11&lt;1,I11/G11&gt;-1),I11/G11,"n/a"))</f>
        <v>-8.974307126573644E-2</v>
      </c>
      <c r="M11" s="21">
        <f>IF(E47=0,"n/a",E11/E47)</f>
        <v>1.0478695207226068</v>
      </c>
      <c r="N11" s="19"/>
      <c r="O11" s="21">
        <f>IF(G47=0,"n/a",G11/G47)</f>
        <v>0.88611618909260192</v>
      </c>
    </row>
    <row r="12" spans="1:15" x14ac:dyDescent="0.2">
      <c r="C12" s="5" t="s">
        <v>13</v>
      </c>
      <c r="E12" s="22">
        <v>789140.71</v>
      </c>
      <c r="F12" s="16"/>
      <c r="G12" s="22">
        <v>1900199.7</v>
      </c>
      <c r="H12" s="16"/>
      <c r="I12" s="22">
        <f>E12-G12</f>
        <v>-1111058.99</v>
      </c>
      <c r="K12" s="23">
        <f>IF(G12=0,"n/a",IF(AND(I12/G12&lt;1,I12/G12&gt;-1),I12/G12,"n/a"))</f>
        <v>-0.58470643375009479</v>
      </c>
      <c r="M12" s="24">
        <f>IF(E48=0,"n/a",E12/E48)</f>
        <v>0.77110080662891645</v>
      </c>
      <c r="N12" s="19"/>
      <c r="O12" s="24">
        <f>IF(G48=0,"n/a",G12/G48)</f>
        <v>0.67442733826891277</v>
      </c>
    </row>
    <row r="13" spans="1:15" ht="6.95" customHeight="1" x14ac:dyDescent="0.2">
      <c r="E13" s="20"/>
      <c r="F13" s="16"/>
      <c r="G13" s="20"/>
      <c r="H13" s="16"/>
      <c r="I13" s="20"/>
      <c r="K13" s="25"/>
      <c r="M13" s="19"/>
      <c r="N13" s="19"/>
      <c r="O13" s="19"/>
    </row>
    <row r="14" spans="1:15" x14ac:dyDescent="0.2">
      <c r="C14" s="5" t="s">
        <v>14</v>
      </c>
      <c r="E14" s="20">
        <f>SUM(E10:E12)</f>
        <v>34211799.840000004</v>
      </c>
      <c r="F14" s="16"/>
      <c r="G14" s="20">
        <f>SUM(G10:G12)</f>
        <v>36343684.800000004</v>
      </c>
      <c r="H14" s="16"/>
      <c r="I14" s="20">
        <f>E14-G14</f>
        <v>-2131884.9600000009</v>
      </c>
      <c r="K14" s="17">
        <f>IF(G14=0,"n/a",IF(AND(I14/G14&lt;1,I14/G14&gt;-1),I14/G14,"n/a"))</f>
        <v>-5.8659020727584582E-2</v>
      </c>
      <c r="M14" s="21">
        <f>IF(E50=0,"n/a",E14/E50)</f>
        <v>1.2962006663128731</v>
      </c>
      <c r="N14" s="19"/>
      <c r="O14" s="21">
        <f>IF(G50=0,"n/a",G14/G50)</f>
        <v>1.0978007396445282</v>
      </c>
    </row>
    <row r="15" spans="1:15" ht="6.95" customHeight="1" x14ac:dyDescent="0.2">
      <c r="E15" s="20"/>
      <c r="F15" s="16"/>
      <c r="G15" s="20"/>
      <c r="H15" s="16"/>
      <c r="I15" s="20"/>
      <c r="K15" s="25"/>
      <c r="M15" s="19"/>
      <c r="N15" s="19"/>
      <c r="O15" s="19"/>
    </row>
    <row r="16" spans="1:15" x14ac:dyDescent="0.2">
      <c r="B16" s="13" t="s">
        <v>15</v>
      </c>
      <c r="E16" s="20"/>
      <c r="F16" s="16"/>
      <c r="G16" s="20"/>
      <c r="H16" s="16"/>
      <c r="I16" s="20"/>
      <c r="K16" s="25"/>
      <c r="M16" s="19"/>
      <c r="N16" s="19"/>
      <c r="O16" s="19"/>
    </row>
    <row r="17" spans="2:15" x14ac:dyDescent="0.2">
      <c r="C17" s="5" t="s">
        <v>16</v>
      </c>
      <c r="E17" s="20">
        <v>876519.49</v>
      </c>
      <c r="F17" s="16"/>
      <c r="G17" s="20">
        <v>831409.54</v>
      </c>
      <c r="H17" s="16"/>
      <c r="I17" s="20">
        <f>E17-G17</f>
        <v>45109.949999999953</v>
      </c>
      <c r="K17" s="17">
        <f>IF(G17=0,"n/a",IF(AND(I17/G17&lt;1,I17/G17&gt;-1),I17/G17,"n/a"))</f>
        <v>5.4257195557318179E-2</v>
      </c>
      <c r="M17" s="21">
        <f>IF(E53=0,"n/a",E17/E53)</f>
        <v>0.48173937297779762</v>
      </c>
      <c r="N17" s="19"/>
      <c r="O17" s="21">
        <f>IF(G53=0,"n/a",G17/G53)</f>
        <v>0.44974677826721277</v>
      </c>
    </row>
    <row r="18" spans="2:15" x14ac:dyDescent="0.2">
      <c r="C18" s="5" t="s">
        <v>17</v>
      </c>
      <c r="E18" s="22">
        <v>880202.05</v>
      </c>
      <c r="F18" s="26"/>
      <c r="G18" s="22">
        <v>57915.33</v>
      </c>
      <c r="H18" s="27"/>
      <c r="I18" s="22">
        <f>E18-G18</f>
        <v>822286.72000000009</v>
      </c>
      <c r="K18" s="23" t="str">
        <f>IF(G18=0,"n/a",IF(AND(I18/G18&lt;1,I18/G18&gt;-1),I18/G18,"n/a"))</f>
        <v>n/a</v>
      </c>
      <c r="M18" s="24">
        <f>IF(E54=0,"n/a",E18/E54)</f>
        <v>0.45236184032003424</v>
      </c>
      <c r="N18" s="19"/>
      <c r="O18" s="24">
        <f>IF(G54=0,"n/a",G18/G54)</f>
        <v>0.41484843058321275</v>
      </c>
    </row>
    <row r="19" spans="2:15" ht="6.95" customHeight="1" x14ac:dyDescent="0.2">
      <c r="E19" s="20"/>
      <c r="F19" s="28"/>
      <c r="G19" s="20"/>
      <c r="H19" s="28"/>
      <c r="I19" s="20"/>
      <c r="K19" s="25"/>
      <c r="M19" s="19"/>
      <c r="N19" s="19"/>
      <c r="O19" s="19"/>
    </row>
    <row r="20" spans="2:15" x14ac:dyDescent="0.2">
      <c r="C20" s="5" t="s">
        <v>18</v>
      </c>
      <c r="E20" s="22">
        <f>SUM(E17:E18)</f>
        <v>1756721.54</v>
      </c>
      <c r="F20" s="26"/>
      <c r="G20" s="22">
        <f>SUM(G17:G18)</f>
        <v>889324.87</v>
      </c>
      <c r="H20" s="27"/>
      <c r="I20" s="22">
        <f>E20-G20</f>
        <v>867396.67</v>
      </c>
      <c r="K20" s="23">
        <f>IF(G20=0,"n/a",IF(AND(I20/G20&lt;1,I20/G20&gt;-1),I20/G20,"n/a"))</f>
        <v>0.97534286879889021</v>
      </c>
      <c r="M20" s="24">
        <f>IF(E56=0,"n/a",E20/E56)</f>
        <v>0.46655788505559082</v>
      </c>
      <c r="N20" s="19"/>
      <c r="O20" s="24">
        <f>IF(G56=0,"n/a",G20/G56)</f>
        <v>0.44729633949511699</v>
      </c>
    </row>
    <row r="21" spans="2:15" ht="6.95" customHeight="1" x14ac:dyDescent="0.2">
      <c r="E21" s="20"/>
      <c r="F21" s="28"/>
      <c r="G21" s="20"/>
      <c r="H21" s="28"/>
      <c r="I21" s="20"/>
      <c r="K21" s="25"/>
      <c r="M21" s="19"/>
      <c r="N21" s="19"/>
      <c r="O21" s="19"/>
    </row>
    <row r="22" spans="2:15" x14ac:dyDescent="0.2">
      <c r="C22" s="5" t="s">
        <v>19</v>
      </c>
      <c r="E22" s="20">
        <f>E14+E20</f>
        <v>35968521.380000003</v>
      </c>
      <c r="F22" s="28"/>
      <c r="G22" s="20">
        <f>G14+G20</f>
        <v>37233009.670000002</v>
      </c>
      <c r="H22" s="28"/>
      <c r="I22" s="20">
        <f>E22-G22</f>
        <v>-1264488.2899999991</v>
      </c>
      <c r="K22" s="17">
        <f>IF(G22=0,"n/a",IF(AND(I22/G22&lt;1,I22/G22&gt;-1),I22/G22,"n/a"))</f>
        <v>-3.3961484747198498E-2</v>
      </c>
      <c r="M22" s="21">
        <f>IF(E58=0,"n/a",E22/E58)</f>
        <v>1.1926223404953742</v>
      </c>
      <c r="N22" s="19"/>
      <c r="O22" s="21">
        <f>IF(G58=0,"n/a",G22/G58)</f>
        <v>1.0609470562110594</v>
      </c>
    </row>
    <row r="23" spans="2:15" ht="6.95" customHeight="1" x14ac:dyDescent="0.2">
      <c r="E23" s="20"/>
      <c r="F23" s="28"/>
      <c r="G23" s="20"/>
      <c r="H23" s="28"/>
      <c r="I23" s="20"/>
      <c r="K23" s="25"/>
      <c r="M23" s="19"/>
      <c r="N23" s="19"/>
      <c r="O23" s="19"/>
    </row>
    <row r="24" spans="2:15" x14ac:dyDescent="0.2">
      <c r="B24" s="13" t="s">
        <v>20</v>
      </c>
      <c r="E24" s="20"/>
      <c r="F24" s="28"/>
      <c r="G24" s="20"/>
      <c r="H24" s="28"/>
      <c r="I24" s="20"/>
      <c r="K24" s="25"/>
      <c r="M24" s="19"/>
      <c r="N24" s="19"/>
      <c r="O24" s="19"/>
    </row>
    <row r="25" spans="2:15" x14ac:dyDescent="0.2">
      <c r="C25" s="5" t="s">
        <v>21</v>
      </c>
      <c r="E25" s="20">
        <v>485317.49</v>
      </c>
      <c r="F25" s="28"/>
      <c r="G25" s="20">
        <v>565105.43999999994</v>
      </c>
      <c r="H25" s="28"/>
      <c r="I25" s="20">
        <f>E25-G25</f>
        <v>-79787.949999999953</v>
      </c>
      <c r="K25" s="17">
        <f>IF(G25=0,"n/a",IF(AND(I25/G25&lt;1,I25/G25&gt;-1),I25/G25,"n/a"))</f>
        <v>-0.14119126158120149</v>
      </c>
      <c r="M25" s="21">
        <f>IF(E61=0,"n/a",E25/E61)</f>
        <v>0.14324322194431868</v>
      </c>
      <c r="N25" s="19"/>
      <c r="O25" s="21">
        <f>IF(G61=0,"n/a",G25/G61)</f>
        <v>0.14721877212754217</v>
      </c>
    </row>
    <row r="26" spans="2:15" x14ac:dyDescent="0.2">
      <c r="C26" s="5" t="s">
        <v>22</v>
      </c>
      <c r="E26" s="22">
        <v>1023272.52</v>
      </c>
      <c r="F26" s="26"/>
      <c r="G26" s="22">
        <v>1002406.44</v>
      </c>
      <c r="H26" s="27"/>
      <c r="I26" s="22">
        <f>E26-G26</f>
        <v>20866.080000000075</v>
      </c>
      <c r="K26" s="23">
        <f>IF(G26=0,"n/a",IF(AND(I26/G26&lt;1,I26/G26&gt;-1),I26/G26,"n/a"))</f>
        <v>2.0815987574860428E-2</v>
      </c>
      <c r="M26" s="24">
        <f>IF(E62=0,"n/a",E26/E62)</f>
        <v>8.2221015349540308E-2</v>
      </c>
      <c r="N26" s="19"/>
      <c r="O26" s="24">
        <f>IF(G62=0,"n/a",G26/G62)</f>
        <v>7.2996071898629902E-2</v>
      </c>
    </row>
    <row r="27" spans="2:15" ht="6.95" customHeight="1" x14ac:dyDescent="0.2">
      <c r="E27" s="20"/>
      <c r="F27" s="28"/>
      <c r="G27" s="20"/>
      <c r="H27" s="28"/>
      <c r="I27" s="20"/>
      <c r="K27" s="25"/>
      <c r="M27" s="19"/>
      <c r="N27" s="19"/>
      <c r="O27" s="19"/>
    </row>
    <row r="28" spans="2:15" x14ac:dyDescent="0.2">
      <c r="C28" s="5" t="s">
        <v>23</v>
      </c>
      <c r="E28" s="22">
        <f>SUM(E25:E26)</f>
        <v>1508590.01</v>
      </c>
      <c r="F28" s="26"/>
      <c r="G28" s="22">
        <f>SUM(G25:G26)</f>
        <v>1567511.88</v>
      </c>
      <c r="H28" s="27"/>
      <c r="I28" s="22">
        <f>E28-G28</f>
        <v>-58921.869999999879</v>
      </c>
      <c r="K28" s="23">
        <f>IF(G28=0,"n/a",IF(AND(I28/G28&lt;1,I28/G28&gt;-1),I28/G28,"n/a"))</f>
        <v>-3.7589424840595076E-2</v>
      </c>
      <c r="M28" s="24">
        <f>IF(E64=0,"n/a",E28/E64)</f>
        <v>9.5278636911526896E-2</v>
      </c>
      <c r="N28" s="19"/>
      <c r="O28" s="24">
        <f>IF(G64=0,"n/a",G28/G64)</f>
        <v>8.9210798596495694E-2</v>
      </c>
    </row>
    <row r="29" spans="2:15" ht="6.95" customHeight="1" x14ac:dyDescent="0.2">
      <c r="E29" s="20"/>
      <c r="F29" s="28"/>
      <c r="G29" s="20"/>
      <c r="H29" s="28"/>
      <c r="I29" s="20"/>
      <c r="K29" s="25"/>
      <c r="M29" s="19"/>
      <c r="N29" s="19"/>
      <c r="O29" s="19"/>
    </row>
    <row r="30" spans="2:15" x14ac:dyDescent="0.2">
      <c r="C30" s="5" t="s">
        <v>24</v>
      </c>
      <c r="E30" s="20">
        <f>E22+E28</f>
        <v>37477111.390000001</v>
      </c>
      <c r="F30" s="28"/>
      <c r="G30" s="20">
        <f>G22+G28</f>
        <v>38800521.550000004</v>
      </c>
      <c r="H30" s="28"/>
      <c r="I30" s="20">
        <f>E30-G30</f>
        <v>-1323410.1600000039</v>
      </c>
      <c r="K30" s="17">
        <f>IF(G30=0,"n/a",IF(AND(I30/G30&lt;1,I30/G30&gt;-1),I30/G30,"n/a"))</f>
        <v>-3.4108050797580163E-2</v>
      </c>
      <c r="M30" s="18">
        <f>IF(E66=0,"n/a",E30/E66)</f>
        <v>0.81485013570539966</v>
      </c>
      <c r="N30" s="19"/>
      <c r="O30" s="18">
        <f>IF(G66=0,"n/a",G30/G66)</f>
        <v>0.73674205025189221</v>
      </c>
    </row>
    <row r="31" spans="2:15" ht="6.95" customHeight="1" x14ac:dyDescent="0.2">
      <c r="E31" s="20"/>
      <c r="F31" s="28"/>
      <c r="G31" s="20"/>
      <c r="H31" s="28"/>
      <c r="I31" s="20"/>
      <c r="K31" s="25"/>
      <c r="M31" s="29"/>
      <c r="N31" s="29"/>
      <c r="O31" s="29"/>
    </row>
    <row r="32" spans="2:15" x14ac:dyDescent="0.2">
      <c r="B32" s="5" t="s">
        <v>25</v>
      </c>
      <c r="E32" s="20">
        <v>2586589.42</v>
      </c>
      <c r="F32" s="28"/>
      <c r="G32" s="20">
        <v>351190.77</v>
      </c>
      <c r="H32" s="28"/>
      <c r="I32" s="20">
        <f>E32-G32</f>
        <v>2235398.65</v>
      </c>
      <c r="K32" s="17" t="str">
        <f>IF(G32=0,"n/a",IF(AND(I32/G32&lt;1,I32/G32&gt;-1),I32/G32,"n/a"))</f>
        <v>n/a</v>
      </c>
      <c r="M32" s="29"/>
      <c r="N32" s="29"/>
      <c r="O32" s="29"/>
    </row>
    <row r="33" spans="1:15" x14ac:dyDescent="0.2">
      <c r="B33" s="5" t="s">
        <v>26</v>
      </c>
      <c r="E33" s="22">
        <v>865411.39</v>
      </c>
      <c r="F33" s="26"/>
      <c r="G33" s="22">
        <v>1348176.71</v>
      </c>
      <c r="H33" s="27"/>
      <c r="I33" s="22">
        <f>E33-G33</f>
        <v>-482765.31999999995</v>
      </c>
      <c r="K33" s="23">
        <f>IF(G33=0,"n/a",IF(AND(I33/G33&lt;1,I33/G33&gt;-1),I33/G33,"n/a"))</f>
        <v>-0.35808756850576356</v>
      </c>
    </row>
    <row r="34" spans="1:15" ht="6.95" customHeight="1" x14ac:dyDescent="0.2">
      <c r="E34" s="30"/>
      <c r="F34" s="28"/>
      <c r="G34" s="30"/>
      <c r="H34" s="28"/>
      <c r="I34" s="30"/>
      <c r="K34" s="31"/>
      <c r="M34" s="29"/>
      <c r="N34" s="29"/>
      <c r="O34" s="29"/>
    </row>
    <row r="35" spans="1:15" ht="12.75" thickBot="1" x14ac:dyDescent="0.25">
      <c r="C35" s="5" t="s">
        <v>27</v>
      </c>
      <c r="E35" s="32">
        <f>SUM(E30:E33)</f>
        <v>40929112.200000003</v>
      </c>
      <c r="F35" s="33"/>
      <c r="G35" s="32">
        <f>SUM(G30:G33)</f>
        <v>40499889.030000009</v>
      </c>
      <c r="H35" s="28"/>
      <c r="I35" s="32">
        <f>E35-G35</f>
        <v>429223.16999999434</v>
      </c>
      <c r="K35" s="34">
        <f>IF(G35=0,"n/a",IF(AND(I35/G35&lt;1,I35/G35&gt;-1),I35/G35,"n/a"))</f>
        <v>1.0598132001844505E-2</v>
      </c>
    </row>
    <row r="36" spans="1:15" ht="12.75" thickTop="1" x14ac:dyDescent="0.2">
      <c r="E36" s="30"/>
      <c r="F36" s="28"/>
      <c r="G36" s="30"/>
      <c r="H36" s="16"/>
      <c r="I36" s="30"/>
    </row>
    <row r="37" spans="1:15" x14ac:dyDescent="0.2">
      <c r="C37" s="5" t="s">
        <v>28</v>
      </c>
      <c r="E37" s="14">
        <v>1740396.37</v>
      </c>
      <c r="F37" s="14"/>
      <c r="G37" s="14">
        <v>1632164.46</v>
      </c>
      <c r="H37" s="16"/>
      <c r="I37" s="30"/>
    </row>
    <row r="38" spans="1:15" x14ac:dyDescent="0.2">
      <c r="C38" s="5" t="s">
        <v>29</v>
      </c>
      <c r="E38" s="20">
        <v>643831.81999999995</v>
      </c>
      <c r="F38" s="30"/>
      <c r="G38" s="20">
        <v>632255.98</v>
      </c>
      <c r="H38" s="16"/>
      <c r="I38" s="30"/>
    </row>
    <row r="39" spans="1:15" x14ac:dyDescent="0.2">
      <c r="C39" s="5" t="s">
        <v>30</v>
      </c>
      <c r="E39" s="20">
        <v>160315.07999999999</v>
      </c>
      <c r="F39" s="16"/>
      <c r="G39" s="20">
        <v>170046.42</v>
      </c>
      <c r="H39" s="16"/>
      <c r="I39" s="30"/>
    </row>
    <row r="40" spans="1:15" x14ac:dyDescent="0.2">
      <c r="C40" s="5" t="s">
        <v>31</v>
      </c>
      <c r="E40" s="20">
        <v>589501.41</v>
      </c>
      <c r="F40" s="16"/>
      <c r="G40" s="20">
        <v>825413.37</v>
      </c>
      <c r="H40" s="16"/>
      <c r="I40" s="30"/>
    </row>
    <row r="41" spans="1:15" x14ac:dyDescent="0.2">
      <c r="C41" s="5" t="s">
        <v>32</v>
      </c>
      <c r="E41" s="20">
        <v>556376.35</v>
      </c>
      <c r="F41" s="16"/>
      <c r="G41" s="36">
        <v>407519.74</v>
      </c>
      <c r="H41" s="16"/>
      <c r="I41" s="30"/>
    </row>
    <row r="42" spans="1:15" x14ac:dyDescent="0.2">
      <c r="C42" s="5" t="s">
        <v>33</v>
      </c>
      <c r="E42" s="20">
        <v>-19406.41</v>
      </c>
      <c r="F42" s="16"/>
      <c r="G42" s="37">
        <v>-356337.2</v>
      </c>
      <c r="H42" s="16"/>
      <c r="I42" s="30"/>
    </row>
    <row r="43" spans="1:15" x14ac:dyDescent="0.2">
      <c r="E43" s="38"/>
      <c r="F43" s="16"/>
      <c r="G43" s="16"/>
      <c r="H43" s="16"/>
      <c r="I43" s="16"/>
    </row>
    <row r="44" spans="1:15" ht="12.75" x14ac:dyDescent="0.2">
      <c r="A44" s="3" t="s">
        <v>34</v>
      </c>
      <c r="E44" s="38"/>
      <c r="F44" s="16"/>
      <c r="G44" s="16"/>
      <c r="H44" s="16"/>
      <c r="I44" s="16"/>
    </row>
    <row r="45" spans="1:15" x14ac:dyDescent="0.2">
      <c r="B45" s="13" t="s">
        <v>35</v>
      </c>
      <c r="E45" s="38"/>
      <c r="F45" s="16"/>
      <c r="G45" s="16"/>
      <c r="H45" s="16"/>
      <c r="I45" s="16"/>
    </row>
    <row r="46" spans="1:15" x14ac:dyDescent="0.2">
      <c r="C46" s="5" t="s">
        <v>11</v>
      </c>
      <c r="E46" s="38">
        <v>16137383</v>
      </c>
      <c r="F46" s="16"/>
      <c r="G46" s="38">
        <v>18293369</v>
      </c>
      <c r="H46" s="16"/>
      <c r="I46" s="38">
        <f>E46-G46</f>
        <v>-2155986</v>
      </c>
      <c r="K46" s="17">
        <f>IF(G46=0,"n/a",IF(AND(I46/G46&lt;1,I46/G46&gt;-1),I46/G46,"n/a"))</f>
        <v>-0.11785614776589266</v>
      </c>
    </row>
    <row r="47" spans="1:15" x14ac:dyDescent="0.2">
      <c r="C47" s="5" t="s">
        <v>12</v>
      </c>
      <c r="E47" s="38">
        <v>9233129</v>
      </c>
      <c r="F47" s="16"/>
      <c r="G47" s="38">
        <v>11995033</v>
      </c>
      <c r="H47" s="16"/>
      <c r="I47" s="38">
        <f>E47-G47</f>
        <v>-2761904</v>
      </c>
      <c r="K47" s="17">
        <f>IF(G47=0,"n/a",IF(AND(I47/G47&lt;1,I47/G47&gt;-1),I47/G47,"n/a"))</f>
        <v>-0.23025397262350175</v>
      </c>
    </row>
    <row r="48" spans="1:15" x14ac:dyDescent="0.2">
      <c r="C48" s="5" t="s">
        <v>13</v>
      </c>
      <c r="E48" s="39">
        <v>1023395</v>
      </c>
      <c r="F48" s="16"/>
      <c r="G48" s="39">
        <v>2817501</v>
      </c>
      <c r="H48" s="16"/>
      <c r="I48" s="39">
        <f>E48-G48</f>
        <v>-1794106</v>
      </c>
      <c r="K48" s="23">
        <f>IF(G48=0,"n/a",IF(AND(I48/G48&lt;1,I48/G48&gt;-1),I48/G48,"n/a"))</f>
        <v>-0.63677208987680922</v>
      </c>
    </row>
    <row r="49" spans="2:15" ht="6.95" customHeight="1" x14ac:dyDescent="0.2">
      <c r="E49" s="38"/>
      <c r="F49" s="16"/>
      <c r="G49" s="38"/>
      <c r="H49" s="16"/>
      <c r="I49" s="38"/>
      <c r="K49" s="25"/>
      <c r="M49" s="29"/>
      <c r="N49" s="29"/>
      <c r="O49" s="29"/>
    </row>
    <row r="50" spans="2:15" x14ac:dyDescent="0.2">
      <c r="C50" s="5" t="s">
        <v>14</v>
      </c>
      <c r="E50" s="38">
        <f>SUM(E46:E48)</f>
        <v>26393907</v>
      </c>
      <c r="F50" s="16"/>
      <c r="G50" s="38">
        <f>SUM(G46:G48)</f>
        <v>33105903</v>
      </c>
      <c r="H50" s="16"/>
      <c r="I50" s="38">
        <f>E50-G50</f>
        <v>-6711996</v>
      </c>
      <c r="K50" s="17">
        <f>IF(G50=0,"n/a",IF(AND(I50/G50&lt;1,I50/G50&gt;-1),I50/G50,"n/a"))</f>
        <v>-0.20274317845974477</v>
      </c>
    </row>
    <row r="51" spans="2:15" ht="6.95" customHeight="1" x14ac:dyDescent="0.2">
      <c r="E51" s="38"/>
      <c r="F51" s="16"/>
      <c r="G51" s="38"/>
      <c r="H51" s="16"/>
      <c r="I51" s="38"/>
      <c r="K51" s="25"/>
      <c r="M51" s="29"/>
      <c r="N51" s="29"/>
      <c r="O51" s="29"/>
    </row>
    <row r="52" spans="2:15" x14ac:dyDescent="0.2">
      <c r="B52" s="13" t="s">
        <v>36</v>
      </c>
      <c r="E52" s="38"/>
      <c r="F52" s="16"/>
      <c r="G52" s="38"/>
      <c r="H52" s="16"/>
      <c r="I52" s="38"/>
      <c r="K52" s="25"/>
    </row>
    <row r="53" spans="2:15" x14ac:dyDescent="0.2">
      <c r="C53" s="5" t="s">
        <v>16</v>
      </c>
      <c r="E53" s="38">
        <v>1819489</v>
      </c>
      <c r="F53" s="16"/>
      <c r="G53" s="38">
        <v>1848617</v>
      </c>
      <c r="H53" s="16"/>
      <c r="I53" s="38">
        <f>E53-G53</f>
        <v>-29128</v>
      </c>
      <c r="K53" s="17">
        <f>IF(G53=0,"n/a",IF(AND(I53/G53&lt;1,I53/G53&gt;-1),I53/G53,"n/a"))</f>
        <v>-1.5756644020908605E-2</v>
      </c>
    </row>
    <row r="54" spans="2:15" x14ac:dyDescent="0.2">
      <c r="C54" s="5" t="s">
        <v>17</v>
      </c>
      <c r="E54" s="39">
        <v>1945792</v>
      </c>
      <c r="F54" s="16"/>
      <c r="G54" s="39">
        <v>139606</v>
      </c>
      <c r="H54" s="16"/>
      <c r="I54" s="39">
        <f>E54-G54</f>
        <v>1806186</v>
      </c>
      <c r="K54" s="23" t="str">
        <f>IF(G54=0,"n/a",IF(AND(I54/G54&lt;1,I54/G54&gt;-1),I54/G54,"n/a"))</f>
        <v>n/a</v>
      </c>
    </row>
    <row r="55" spans="2:15" ht="6.95" customHeight="1" x14ac:dyDescent="0.2">
      <c r="E55" s="38"/>
      <c r="F55" s="16"/>
      <c r="G55" s="38"/>
      <c r="H55" s="16"/>
      <c r="I55" s="38"/>
      <c r="K55" s="25"/>
      <c r="M55" s="29"/>
      <c r="N55" s="29"/>
      <c r="O55" s="29"/>
    </row>
    <row r="56" spans="2:15" x14ac:dyDescent="0.2">
      <c r="C56" s="5" t="s">
        <v>18</v>
      </c>
      <c r="E56" s="39">
        <f>SUM(E53:E54)</f>
        <v>3765281</v>
      </c>
      <c r="F56" s="16"/>
      <c r="G56" s="39">
        <f>SUM(G53:G54)</f>
        <v>1988223</v>
      </c>
      <c r="H56" s="16"/>
      <c r="I56" s="39">
        <f>E56-G56</f>
        <v>1777058</v>
      </c>
      <c r="K56" s="23">
        <f>IF(G56=0,"n/a",IF(AND(I56/G56&lt;1,I56/G56&gt;-1),I56/G56,"n/a"))</f>
        <v>0.89379209474993504</v>
      </c>
    </row>
    <row r="57" spans="2:15" ht="6.95" customHeight="1" x14ac:dyDescent="0.2">
      <c r="E57" s="38"/>
      <c r="F57" s="16"/>
      <c r="G57" s="38"/>
      <c r="H57" s="16"/>
      <c r="I57" s="38"/>
      <c r="K57" s="25"/>
      <c r="M57" s="29"/>
      <c r="N57" s="29"/>
      <c r="O57" s="29"/>
    </row>
    <row r="58" spans="2:15" x14ac:dyDescent="0.2">
      <c r="C58" s="5" t="s">
        <v>37</v>
      </c>
      <c r="E58" s="38">
        <f>E50+E56</f>
        <v>30159188</v>
      </c>
      <c r="F58" s="16"/>
      <c r="G58" s="38">
        <f>G50+G56</f>
        <v>35094126</v>
      </c>
      <c r="H58" s="16"/>
      <c r="I58" s="38">
        <f>E58-G58</f>
        <v>-4934938</v>
      </c>
      <c r="K58" s="17">
        <f>IF(G58=0,"n/a",IF(AND(I58/G58&lt;1,I58/G58&gt;-1),I58/G58,"n/a"))</f>
        <v>-0.14062005704316444</v>
      </c>
    </row>
    <row r="59" spans="2:15" ht="6.95" customHeight="1" x14ac:dyDescent="0.2">
      <c r="E59" s="38"/>
      <c r="F59" s="16"/>
      <c r="G59" s="38"/>
      <c r="H59" s="16"/>
      <c r="I59" s="38"/>
      <c r="K59" s="25"/>
      <c r="M59" s="29"/>
      <c r="N59" s="29"/>
      <c r="O59" s="29"/>
    </row>
    <row r="60" spans="2:15" x14ac:dyDescent="0.2">
      <c r="B60" s="13" t="s">
        <v>38</v>
      </c>
      <c r="E60" s="38"/>
      <c r="F60" s="16"/>
      <c r="G60" s="38"/>
      <c r="H60" s="16"/>
      <c r="I60" s="38"/>
      <c r="K60" s="25"/>
    </row>
    <row r="61" spans="2:15" x14ac:dyDescent="0.2">
      <c r="C61" s="5" t="s">
        <v>21</v>
      </c>
      <c r="E61" s="38">
        <v>3388066</v>
      </c>
      <c r="F61" s="16"/>
      <c r="G61" s="38">
        <v>3838542</v>
      </c>
      <c r="H61" s="16"/>
      <c r="I61" s="38">
        <f>E61-G61</f>
        <v>-450476</v>
      </c>
      <c r="K61" s="17">
        <f>IF(G61=0,"n/a",IF(AND(I61/G61&lt;1,I61/G61&gt;-1),I61/G61,"n/a"))</f>
        <v>-0.11735601694601752</v>
      </c>
    </row>
    <row r="62" spans="2:15" x14ac:dyDescent="0.2">
      <c r="C62" s="5" t="s">
        <v>22</v>
      </c>
      <c r="E62" s="39">
        <v>12445389</v>
      </c>
      <c r="F62" s="16"/>
      <c r="G62" s="39">
        <v>13732334</v>
      </c>
      <c r="H62" s="16"/>
      <c r="I62" s="39">
        <f>E62-G62</f>
        <v>-1286945</v>
      </c>
      <c r="K62" s="23">
        <f>IF(G62=0,"n/a",IF(AND(I62/G62&lt;1,I62/G62&gt;-1),I62/G62,"n/a"))</f>
        <v>-9.3716406839507396E-2</v>
      </c>
    </row>
    <row r="63" spans="2:15" ht="6.95" customHeight="1" x14ac:dyDescent="0.2">
      <c r="E63" s="38"/>
      <c r="F63" s="16"/>
      <c r="G63" s="38"/>
      <c r="H63" s="16"/>
      <c r="I63" s="38"/>
      <c r="K63" s="25"/>
      <c r="M63" s="29"/>
      <c r="N63" s="29"/>
      <c r="O63" s="29"/>
    </row>
    <row r="64" spans="2:15" x14ac:dyDescent="0.2">
      <c r="C64" s="5" t="s">
        <v>23</v>
      </c>
      <c r="E64" s="39">
        <f>SUM(E61:E62)</f>
        <v>15833455</v>
      </c>
      <c r="F64" s="16"/>
      <c r="G64" s="39">
        <f>SUM(G61:G62)</f>
        <v>17570876</v>
      </c>
      <c r="H64" s="16"/>
      <c r="I64" s="39">
        <f>E64-G64</f>
        <v>-1737421</v>
      </c>
      <c r="K64" s="23">
        <f>IF(G64=0,"n/a",IF(AND(I64/G64&lt;1,I64/G64&gt;-1),I64/G64,"n/a"))</f>
        <v>-9.8880727403687779E-2</v>
      </c>
    </row>
    <row r="65" spans="1:15" ht="6.95" customHeight="1" x14ac:dyDescent="0.2">
      <c r="E65" s="38"/>
      <c r="F65" s="16"/>
      <c r="G65" s="38"/>
      <c r="H65" s="16"/>
      <c r="I65" s="38"/>
      <c r="K65" s="25"/>
      <c r="M65" s="29"/>
      <c r="N65" s="29"/>
      <c r="O65" s="29"/>
    </row>
    <row r="66" spans="1:15" ht="12.75" thickBot="1" x14ac:dyDescent="0.25">
      <c r="C66" s="5" t="s">
        <v>39</v>
      </c>
      <c r="E66" s="40">
        <f>E58+E64</f>
        <v>45992643</v>
      </c>
      <c r="F66" s="16"/>
      <c r="G66" s="40">
        <f>G58+G64</f>
        <v>52665002</v>
      </c>
      <c r="H66" s="16"/>
      <c r="I66" s="40">
        <f>E66-G66</f>
        <v>-6672359</v>
      </c>
      <c r="K66" s="34">
        <f>IF(G66=0,"n/a",IF(AND(I66/G66&lt;1,I66/G66&gt;-1),I66/G66,"n/a"))</f>
        <v>-0.1266943652636717</v>
      </c>
    </row>
    <row r="67" spans="1:15" ht="12.75" thickTop="1" x14ac:dyDescent="0.2"/>
    <row r="68" spans="1:15" ht="12.75" x14ac:dyDescent="0.2">
      <c r="A68" s="5" t="s">
        <v>3</v>
      </c>
      <c r="C68" s="61" t="s">
        <v>40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:15" x14ac:dyDescent="0.2">
      <c r="A69" s="5" t="s">
        <v>3</v>
      </c>
    </row>
    <row r="70" spans="1:15" x14ac:dyDescent="0.2">
      <c r="A70" s="5" t="s">
        <v>3</v>
      </c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</sheetData>
  <mergeCells count="7">
    <mergeCell ref="M6:O6"/>
    <mergeCell ref="C68:N68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zoomScaleNormal="100" zoomScaleSheetLayoutView="100" workbookViewId="0">
      <pane xSplit="4" ySplit="8" topLeftCell="E33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M39" sqref="M39"/>
    </sheetView>
  </sheetViews>
  <sheetFormatPr defaultColWidth="9.140625" defaultRowHeight="12" x14ac:dyDescent="0.2"/>
  <cols>
    <col min="1" max="2" width="1.7109375" style="6" customWidth="1"/>
    <col min="3" max="3" width="9.140625" style="6"/>
    <col min="4" max="4" width="23.85546875" style="6" customWidth="1"/>
    <col min="5" max="5" width="16.7109375" style="6" customWidth="1"/>
    <col min="6" max="6" width="0.85546875" style="6" customWidth="1"/>
    <col min="7" max="7" width="16.7109375" style="6" customWidth="1"/>
    <col min="8" max="8" width="0.85546875" style="6" customWidth="1"/>
    <col min="9" max="9" width="16.7109375" style="6" customWidth="1"/>
    <col min="10" max="10" width="0.85546875" style="6" customWidth="1"/>
    <col min="11" max="11" width="7.7109375" style="6" customWidth="1"/>
    <col min="12" max="12" width="0.85546875" style="6" customWidth="1"/>
    <col min="13" max="13" width="10.7109375" style="6" customWidth="1"/>
    <col min="14" max="14" width="0.85546875" style="6" customWidth="1"/>
    <col min="15" max="15" width="7.7109375" style="6" hidden="1" customWidth="1"/>
    <col min="16" max="16" width="0.85546875" style="6" hidden="1" customWidth="1"/>
    <col min="17" max="17" width="10.7109375" style="6" customWidth="1"/>
    <col min="18" max="16384" width="9.140625" style="6"/>
  </cols>
  <sheetData>
    <row r="1" spans="1:17" s="2" customFormat="1" ht="15" x14ac:dyDescent="0.25">
      <c r="E1" s="67" t="s">
        <v>0</v>
      </c>
      <c r="F1" s="67"/>
      <c r="G1" s="67"/>
      <c r="H1" s="67"/>
      <c r="I1" s="67"/>
      <c r="J1" s="67"/>
      <c r="K1" s="67"/>
    </row>
    <row r="2" spans="1:17" s="2" customFormat="1" ht="15" x14ac:dyDescent="0.25">
      <c r="E2" s="67" t="s">
        <v>1</v>
      </c>
      <c r="F2" s="67"/>
      <c r="G2" s="67"/>
      <c r="H2" s="67"/>
      <c r="I2" s="67"/>
      <c r="J2" s="67"/>
      <c r="K2" s="67"/>
    </row>
    <row r="3" spans="1:17" s="2" customFormat="1" ht="15" x14ac:dyDescent="0.25">
      <c r="E3" s="67" t="s">
        <v>46</v>
      </c>
      <c r="F3" s="67"/>
      <c r="G3" s="67"/>
      <c r="H3" s="67"/>
      <c r="I3" s="67"/>
      <c r="J3" s="67"/>
      <c r="K3" s="67"/>
    </row>
    <row r="4" spans="1:17" s="4" customFormat="1" ht="12.75" x14ac:dyDescent="0.2">
      <c r="E4" s="68" t="s">
        <v>2</v>
      </c>
      <c r="F4" s="68"/>
      <c r="G4" s="68"/>
      <c r="H4" s="68"/>
      <c r="I4" s="68"/>
      <c r="J4" s="68"/>
      <c r="K4" s="68"/>
    </row>
    <row r="5" spans="1:17" x14ac:dyDescent="0.2">
      <c r="A5" s="6" t="s">
        <v>3</v>
      </c>
    </row>
    <row r="6" spans="1:17" s="10" customFormat="1" ht="12.75" x14ac:dyDescent="0.2">
      <c r="A6" s="10" t="s">
        <v>3</v>
      </c>
      <c r="I6" s="60" t="s">
        <v>44</v>
      </c>
      <c r="J6" s="60"/>
      <c r="K6" s="60"/>
      <c r="M6" s="60" t="s">
        <v>4</v>
      </c>
      <c r="N6" s="60"/>
      <c r="O6" s="60"/>
      <c r="P6" s="60"/>
      <c r="Q6" s="60"/>
    </row>
    <row r="7" spans="1:17" s="10" customFormat="1" ht="12.75" x14ac:dyDescent="0.2">
      <c r="E7" s="9" t="s">
        <v>5</v>
      </c>
      <c r="G7" s="9" t="s">
        <v>5</v>
      </c>
      <c r="I7" s="9"/>
      <c r="K7" s="9"/>
      <c r="M7" s="9"/>
      <c r="O7" s="9"/>
      <c r="Q7" s="9"/>
    </row>
    <row r="8" spans="1:17" s="10" customFormat="1" ht="12.75" x14ac:dyDescent="0.2">
      <c r="A8" s="4" t="s">
        <v>6</v>
      </c>
      <c r="E8" s="12">
        <v>2020</v>
      </c>
      <c r="G8" s="12">
        <v>2019</v>
      </c>
      <c r="I8" s="12" t="s">
        <v>8</v>
      </c>
      <c r="K8" s="12" t="s">
        <v>9</v>
      </c>
      <c r="M8" s="12">
        <v>2020</v>
      </c>
      <c r="O8" s="12" t="s">
        <v>7</v>
      </c>
      <c r="Q8" s="12">
        <v>2019</v>
      </c>
    </row>
    <row r="9" spans="1:17" x14ac:dyDescent="0.2">
      <c r="B9" s="41" t="s">
        <v>10</v>
      </c>
    </row>
    <row r="10" spans="1:17" x14ac:dyDescent="0.2">
      <c r="C10" s="6" t="s">
        <v>11</v>
      </c>
      <c r="E10" s="42">
        <v>659405145.54999995</v>
      </c>
      <c r="F10" s="35"/>
      <c r="G10" s="42">
        <v>582056100.92999995</v>
      </c>
      <c r="H10" s="35"/>
      <c r="I10" s="42">
        <f>E10-G10</f>
        <v>77349044.620000005</v>
      </c>
      <c r="K10" s="17">
        <f>IF(G10=0,"n/a",IF(AND(I10/G10&lt;1,I10/G10&gt;-1),I10/G10,"n/a"))</f>
        <v>0.1328893288746788</v>
      </c>
      <c r="M10" s="18">
        <f>IF(E48=0,"n/a",E10/E48)</f>
        <v>1.0956104870366157</v>
      </c>
      <c r="N10" s="19"/>
      <c r="O10" s="18" t="e">
        <f>IF(#REF!=0,"n/a",#REF!/#REF!)</f>
        <v>#REF!</v>
      </c>
      <c r="P10" s="19"/>
      <c r="Q10" s="18">
        <f>IF(G48=0,"n/a",G10/G48)</f>
        <v>0.98806192138254056</v>
      </c>
    </row>
    <row r="11" spans="1:17" x14ac:dyDescent="0.2">
      <c r="C11" s="6" t="s">
        <v>12</v>
      </c>
      <c r="E11" s="43">
        <v>232662512.78999999</v>
      </c>
      <c r="F11" s="44"/>
      <c r="G11" s="43">
        <v>203732686.78999999</v>
      </c>
      <c r="H11" s="44"/>
      <c r="I11" s="43">
        <f>E11-G11</f>
        <v>28929826</v>
      </c>
      <c r="K11" s="17">
        <f>IF(G11=0,"n/a",IF(AND(I11/G11&lt;1,I11/G11&gt;-1),I11/G11,"n/a"))</f>
        <v>0.14199894212272271</v>
      </c>
      <c r="M11" s="21">
        <f>IF(E49=0,"n/a",E11/E49)</f>
        <v>0.90224095910691504</v>
      </c>
      <c r="N11" s="19"/>
      <c r="O11" s="21" t="e">
        <f>IF(#REF!=0,"n/a",#REF!/#REF!)</f>
        <v>#REF!</v>
      </c>
      <c r="P11" s="19"/>
      <c r="Q11" s="21">
        <f>IF(G49=0,"n/a",G11/G49)</f>
        <v>0.74777424859919428</v>
      </c>
    </row>
    <row r="12" spans="1:17" x14ac:dyDescent="0.2">
      <c r="C12" s="6" t="s">
        <v>13</v>
      </c>
      <c r="E12" s="45">
        <v>16942563.829999998</v>
      </c>
      <c r="F12" s="44"/>
      <c r="G12" s="45">
        <v>16230778.51</v>
      </c>
      <c r="H12" s="44"/>
      <c r="I12" s="45">
        <f>E12-G12</f>
        <v>711785.31999999844</v>
      </c>
      <c r="K12" s="23">
        <f>IF(G12=0,"n/a",IF(AND(I12/G12&lt;1,I12/G12&gt;-1),I12/G12,"n/a"))</f>
        <v>4.3854046776712403E-2</v>
      </c>
      <c r="M12" s="24">
        <f>IF(E50=0,"n/a",E12/E50)</f>
        <v>0.79312591360692308</v>
      </c>
      <c r="N12" s="19"/>
      <c r="O12" s="24" t="e">
        <f>IF(#REF!=0,"n/a",#REF!/#REF!)</f>
        <v>#REF!</v>
      </c>
      <c r="P12" s="19"/>
      <c r="Q12" s="24">
        <f>IF(G50=0,"n/a",G12/G50)</f>
        <v>0.65148959422734853</v>
      </c>
    </row>
    <row r="13" spans="1:17" ht="6.95" customHeight="1" x14ac:dyDescent="0.2">
      <c r="E13" s="43"/>
      <c r="F13" s="44"/>
      <c r="G13" s="43"/>
      <c r="H13" s="44"/>
      <c r="I13" s="43"/>
      <c r="K13" s="25"/>
      <c r="M13" s="19"/>
      <c r="N13" s="19"/>
      <c r="O13" s="19"/>
      <c r="P13" s="19"/>
      <c r="Q13" s="19"/>
    </row>
    <row r="14" spans="1:17" x14ac:dyDescent="0.2">
      <c r="C14" s="6" t="s">
        <v>14</v>
      </c>
      <c r="E14" s="43">
        <f>SUM(E10:E12)</f>
        <v>909010222.16999996</v>
      </c>
      <c r="F14" s="44"/>
      <c r="G14" s="43">
        <f>SUM(G10:G12)</f>
        <v>802019566.2299999</v>
      </c>
      <c r="H14" s="44"/>
      <c r="I14" s="43">
        <f>E14-G14</f>
        <v>106990655.94000006</v>
      </c>
      <c r="K14" s="17">
        <f>IF(G14=0,"n/a",IF(AND(I14/G14&lt;1,I14/G14&gt;-1),I14/G14,"n/a"))</f>
        <v>0.1334015533348194</v>
      </c>
      <c r="M14" s="21">
        <f>IF(E52=0,"n/a",E14/E52)</f>
        <v>1.0316830046474208</v>
      </c>
      <c r="N14" s="19"/>
      <c r="O14" s="21" t="e">
        <f>IF(#REF!=0,"n/a",#REF!/#REF!)</f>
        <v>#REF!</v>
      </c>
      <c r="P14" s="19"/>
      <c r="Q14" s="21">
        <f>IF(G52=0,"n/a",G14/G52)</f>
        <v>0.90475019324547057</v>
      </c>
    </row>
    <row r="15" spans="1:17" ht="6.95" customHeight="1" x14ac:dyDescent="0.2">
      <c r="E15" s="43"/>
      <c r="F15" s="44"/>
      <c r="G15" s="43"/>
      <c r="H15" s="44"/>
      <c r="I15" s="43"/>
      <c r="K15" s="25"/>
      <c r="M15" s="19"/>
      <c r="N15" s="19"/>
      <c r="O15" s="19"/>
      <c r="P15" s="19"/>
      <c r="Q15" s="19"/>
    </row>
    <row r="16" spans="1:17" x14ac:dyDescent="0.2">
      <c r="B16" s="41" t="s">
        <v>15</v>
      </c>
      <c r="E16" s="43"/>
      <c r="F16" s="44"/>
      <c r="G16" s="43"/>
      <c r="H16" s="44"/>
      <c r="I16" s="43"/>
      <c r="K16" s="25"/>
      <c r="M16" s="19"/>
      <c r="N16" s="19"/>
      <c r="O16" s="19"/>
      <c r="P16" s="19"/>
      <c r="Q16" s="19"/>
    </row>
    <row r="17" spans="2:17" x14ac:dyDescent="0.2">
      <c r="C17" s="6" t="s">
        <v>16</v>
      </c>
      <c r="E17" s="43">
        <v>21900014.25</v>
      </c>
      <c r="F17" s="44"/>
      <c r="G17" s="43">
        <v>16791087.149999999</v>
      </c>
      <c r="H17" s="44"/>
      <c r="I17" s="43">
        <f>E17-G17</f>
        <v>5108927.1000000015</v>
      </c>
      <c r="K17" s="17">
        <f>IF(G17=0,"n/a",IF(AND(I17/G17&lt;1,I17/G17&gt;-1),I17/G17,"n/a"))</f>
        <v>0.30426422389213803</v>
      </c>
      <c r="M17" s="21">
        <f>IF(E55=0,"n/a",E17/E55)</f>
        <v>0.49604636019085135</v>
      </c>
      <c r="N17" s="19"/>
      <c r="O17" s="21" t="e">
        <f>IF(#REF!=0,"n/a",#REF!/#REF!)</f>
        <v>#REF!</v>
      </c>
      <c r="P17" s="19"/>
      <c r="Q17" s="21">
        <f>IF(G55=0,"n/a",G17/G55)</f>
        <v>0.37995950310307697</v>
      </c>
    </row>
    <row r="18" spans="2:17" x14ac:dyDescent="0.2">
      <c r="C18" s="6" t="s">
        <v>17</v>
      </c>
      <c r="E18" s="45">
        <v>1655792.31</v>
      </c>
      <c r="F18" s="46"/>
      <c r="G18" s="45">
        <v>683379.92</v>
      </c>
      <c r="H18" s="46"/>
      <c r="I18" s="45">
        <f>E18-G18</f>
        <v>972412.39</v>
      </c>
      <c r="K18" s="23" t="str">
        <f>IF(G18=0,"n/a",IF(AND(I18/G18&lt;1,I18/G18&gt;-1),I18/G18,"n/a"))</f>
        <v>n/a</v>
      </c>
      <c r="M18" s="24">
        <f>IF(E56=0,"n/a",E18/E56)</f>
        <v>0.50898264477315924</v>
      </c>
      <c r="N18" s="19"/>
      <c r="O18" s="24" t="e">
        <f>IF(#REF!=0,"n/a",#REF!/#REF!)</f>
        <v>#REF!</v>
      </c>
      <c r="P18" s="19"/>
      <c r="Q18" s="24">
        <f>IF(G56=0,"n/a",G18/G56)</f>
        <v>0.4287505450511862</v>
      </c>
    </row>
    <row r="19" spans="2:17" ht="6.95" customHeight="1" x14ac:dyDescent="0.2">
      <c r="E19" s="43"/>
      <c r="F19" s="47"/>
      <c r="G19" s="43"/>
      <c r="H19" s="47"/>
      <c r="I19" s="43"/>
      <c r="K19" s="25"/>
      <c r="M19" s="19"/>
      <c r="N19" s="19"/>
      <c r="O19" s="19"/>
      <c r="P19" s="19"/>
      <c r="Q19" s="19"/>
    </row>
    <row r="20" spans="2:17" x14ac:dyDescent="0.2">
      <c r="C20" s="6" t="s">
        <v>18</v>
      </c>
      <c r="E20" s="45">
        <f>SUM(E17:E18)</f>
        <v>23555806.559999999</v>
      </c>
      <c r="F20" s="46"/>
      <c r="G20" s="45">
        <f>SUM(G17:G18)</f>
        <v>17474467.07</v>
      </c>
      <c r="H20" s="46"/>
      <c r="I20" s="45">
        <f>E20-G20</f>
        <v>6081339.4899999984</v>
      </c>
      <c r="K20" s="23">
        <f>IF(G20=0,"n/a",IF(AND(I20/G20&lt;1,I20/G20&gt;-1),I20/G20,"n/a"))</f>
        <v>0.34801287304723499</v>
      </c>
      <c r="M20" s="24">
        <f>IF(E58=0,"n/a",E20/E58)</f>
        <v>0.49693415646411354</v>
      </c>
      <c r="N20" s="19"/>
      <c r="O20" s="24" t="e">
        <f>IF(#REF!=0,"n/a",#REF!/#REF!)</f>
        <v>#REF!</v>
      </c>
      <c r="P20" s="19"/>
      <c r="Q20" s="24">
        <f>IF(G58=0,"n/a",G20/G58)</f>
        <v>0.3816580129397697</v>
      </c>
    </row>
    <row r="21" spans="2:17" ht="6.95" customHeight="1" x14ac:dyDescent="0.2">
      <c r="E21" s="43"/>
      <c r="F21" s="47"/>
      <c r="G21" s="43"/>
      <c r="H21" s="47"/>
      <c r="I21" s="43"/>
      <c r="K21" s="25"/>
      <c r="M21" s="19"/>
      <c r="N21" s="19"/>
      <c r="O21" s="19"/>
      <c r="P21" s="19"/>
      <c r="Q21" s="19"/>
    </row>
    <row r="22" spans="2:17" x14ac:dyDescent="0.2">
      <c r="C22" s="6" t="s">
        <v>19</v>
      </c>
      <c r="E22" s="43">
        <f>E14+E20</f>
        <v>932566028.7299999</v>
      </c>
      <c r="F22" s="47"/>
      <c r="G22" s="43">
        <f>G14+G20</f>
        <v>819494033.29999995</v>
      </c>
      <c r="H22" s="47"/>
      <c r="I22" s="43">
        <f>E22-G22</f>
        <v>113071995.42999995</v>
      </c>
      <c r="K22" s="17">
        <f>IF(G22=0,"n/a",IF(AND(I22/G22&lt;1,I22/G22&gt;-1),I22/G22,"n/a"))</f>
        <v>0.13797781415768601</v>
      </c>
      <c r="M22" s="21">
        <f>IF(E60=0,"n/a",E22/E60)</f>
        <v>1.0043826310025827</v>
      </c>
      <c r="N22" s="19"/>
      <c r="O22" s="21" t="e">
        <f>IF(#REF!=0,"n/a",#REF!/#REF!)</f>
        <v>#REF!</v>
      </c>
      <c r="P22" s="19"/>
      <c r="Q22" s="21">
        <f>IF(G60=0,"n/a",G22/G60)</f>
        <v>0.87905924509955036</v>
      </c>
    </row>
    <row r="23" spans="2:17" ht="6.95" customHeight="1" x14ac:dyDescent="0.2">
      <c r="E23" s="43"/>
      <c r="F23" s="47"/>
      <c r="G23" s="43"/>
      <c r="H23" s="47"/>
      <c r="I23" s="43"/>
      <c r="K23" s="25"/>
      <c r="M23" s="19"/>
      <c r="N23" s="19"/>
      <c r="O23" s="19"/>
      <c r="P23" s="19"/>
      <c r="Q23" s="19"/>
    </row>
    <row r="24" spans="2:17" x14ac:dyDescent="0.2">
      <c r="B24" s="41" t="s">
        <v>20</v>
      </c>
      <c r="E24" s="43"/>
      <c r="F24" s="47"/>
      <c r="G24" s="43"/>
      <c r="H24" s="47"/>
      <c r="I24" s="43"/>
      <c r="K24" s="25"/>
      <c r="M24" s="19"/>
      <c r="N24" s="19"/>
      <c r="O24" s="19"/>
      <c r="P24" s="19"/>
      <c r="Q24" s="19"/>
    </row>
    <row r="25" spans="2:17" x14ac:dyDescent="0.2">
      <c r="C25" s="6" t="s">
        <v>21</v>
      </c>
      <c r="E25" s="43">
        <v>6997673.0800000001</v>
      </c>
      <c r="F25" s="47"/>
      <c r="G25" s="43">
        <v>7152309.9199999999</v>
      </c>
      <c r="H25" s="47"/>
      <c r="I25" s="43">
        <f>E25-G25</f>
        <v>-154636.83999999985</v>
      </c>
      <c r="K25" s="17">
        <f>IF(G25=0,"n/a",IF(AND(I25/G25&lt;1,I25/G25&gt;-1),I25/G25,"n/a"))</f>
        <v>-2.1620545212615711E-2</v>
      </c>
      <c r="M25" s="21">
        <f>IF(E63=0,"n/a",E25/E63)</f>
        <v>0.13531476064691986</v>
      </c>
      <c r="N25" s="19"/>
      <c r="O25" s="21" t="e">
        <f>IF(#REF!=0,"n/a",#REF!/#REF!)</f>
        <v>#REF!</v>
      </c>
      <c r="P25" s="19"/>
      <c r="Q25" s="21">
        <f>IF(G63=0,"n/a",G25/G63)</f>
        <v>0.13000087336008015</v>
      </c>
    </row>
    <row r="26" spans="2:17" x14ac:dyDescent="0.2">
      <c r="C26" s="6" t="s">
        <v>22</v>
      </c>
      <c r="E26" s="45">
        <v>12480091.68</v>
      </c>
      <c r="F26" s="46"/>
      <c r="G26" s="45">
        <v>12643252.26</v>
      </c>
      <c r="H26" s="46"/>
      <c r="I26" s="45">
        <f>E26-G26</f>
        <v>-163160.58000000007</v>
      </c>
      <c r="K26" s="23">
        <f>IF(G26=0,"n/a",IF(AND(I26/G26&lt;1,I26/G26&gt;-1),I26/G26,"n/a"))</f>
        <v>-1.290495330194417E-2</v>
      </c>
      <c r="M26" s="24">
        <f>IF(E64=0,"n/a",E26/E64)</f>
        <v>7.7712198573533328E-2</v>
      </c>
      <c r="N26" s="19"/>
      <c r="O26" s="24" t="e">
        <f>IF(#REF!=0,"n/a",#REF!/#REF!)</f>
        <v>#REF!</v>
      </c>
      <c r="P26" s="19"/>
      <c r="Q26" s="24">
        <f>IF(G64=0,"n/a",G26/G64)</f>
        <v>7.3251874717818896E-2</v>
      </c>
    </row>
    <row r="27" spans="2:17" ht="6.95" customHeight="1" x14ac:dyDescent="0.2">
      <c r="E27" s="43"/>
      <c r="F27" s="47"/>
      <c r="G27" s="43"/>
      <c r="H27" s="47"/>
      <c r="I27" s="43"/>
      <c r="K27" s="25"/>
      <c r="M27" s="19"/>
      <c r="N27" s="19"/>
      <c r="O27" s="19"/>
      <c r="P27" s="19"/>
      <c r="Q27" s="19"/>
    </row>
    <row r="28" spans="2:17" x14ac:dyDescent="0.2">
      <c r="C28" s="6" t="s">
        <v>23</v>
      </c>
      <c r="E28" s="45">
        <f>SUM(E25:E26)</f>
        <v>19477764.759999998</v>
      </c>
      <c r="F28" s="46"/>
      <c r="G28" s="45">
        <f>SUM(G25:G26)</f>
        <v>19795562.18</v>
      </c>
      <c r="H28" s="46"/>
      <c r="I28" s="45">
        <f>E28-G28</f>
        <v>-317797.42000000179</v>
      </c>
      <c r="K28" s="23">
        <f>IF(G28=0,"n/a",IF(AND(I28/G28&lt;1,I28/G28&gt;-1),I28/G28,"n/a"))</f>
        <v>-1.6053972961731861E-2</v>
      </c>
      <c r="M28" s="24">
        <f>IF(E66=0,"n/a",E28/E66)</f>
        <v>9.1743061743538912E-2</v>
      </c>
      <c r="N28" s="19"/>
      <c r="O28" s="24" t="e">
        <f>IF(#REF!=0,"n/a",#REF!/#REF!)</f>
        <v>#REF!</v>
      </c>
      <c r="P28" s="19"/>
      <c r="Q28" s="24">
        <f>IF(G66=0,"n/a",G28/G66)</f>
        <v>8.6968692089700039E-2</v>
      </c>
    </row>
    <row r="29" spans="2:17" ht="6.95" customHeight="1" x14ac:dyDescent="0.2">
      <c r="E29" s="43"/>
      <c r="F29" s="47"/>
      <c r="G29" s="43"/>
      <c r="H29" s="47"/>
      <c r="I29" s="43"/>
      <c r="K29" s="25"/>
      <c r="M29" s="19"/>
      <c r="N29" s="19"/>
      <c r="O29" s="19"/>
      <c r="P29" s="19"/>
      <c r="Q29" s="19"/>
    </row>
    <row r="30" spans="2:17" x14ac:dyDescent="0.2">
      <c r="C30" s="6" t="s">
        <v>24</v>
      </c>
      <c r="E30" s="43">
        <f>E22+E28</f>
        <v>952043793.48999989</v>
      </c>
      <c r="F30" s="47"/>
      <c r="G30" s="43">
        <f>G22+G28</f>
        <v>839289595.4799999</v>
      </c>
      <c r="H30" s="47"/>
      <c r="I30" s="43">
        <f>E30-G30</f>
        <v>112754198.00999999</v>
      </c>
      <c r="K30" s="17">
        <f>IF(G30=0,"n/a",IF(AND(I30/G30&lt;1,I30/G30&gt;-1),I30/G30,"n/a"))</f>
        <v>0.13434480615181998</v>
      </c>
      <c r="M30" s="18">
        <f>IF(E68=0,"n/a",E30/E68)</f>
        <v>0.83453717174419473</v>
      </c>
      <c r="N30" s="19"/>
      <c r="O30" s="18" t="e">
        <f>IF(#REF!=0,"n/a",#REF!/#REF!)</f>
        <v>#REF!</v>
      </c>
      <c r="P30" s="19"/>
      <c r="Q30" s="18">
        <f>IF(G68=0,"n/a",G30/G68)</f>
        <v>0.72361476186861651</v>
      </c>
    </row>
    <row r="31" spans="2:17" ht="6.95" customHeight="1" x14ac:dyDescent="0.2">
      <c r="E31" s="43"/>
      <c r="F31" s="47"/>
      <c r="G31" s="43"/>
      <c r="H31" s="47"/>
      <c r="I31" s="43"/>
      <c r="K31" s="25"/>
      <c r="M31" s="29"/>
      <c r="N31" s="29"/>
      <c r="O31" s="29"/>
      <c r="P31" s="29"/>
      <c r="Q31" s="29"/>
    </row>
    <row r="32" spans="2:17" x14ac:dyDescent="0.2">
      <c r="B32" s="6" t="s">
        <v>25</v>
      </c>
      <c r="E32" s="43">
        <v>840412.58</v>
      </c>
      <c r="F32" s="47"/>
      <c r="G32" s="43">
        <v>-36511143.969999999</v>
      </c>
      <c r="H32" s="47"/>
      <c r="I32" s="43">
        <f>E32-G32</f>
        <v>37351556.549999997</v>
      </c>
      <c r="K32" s="17" t="str">
        <f>IF(G32=0,"n/a",IF(AND(I32/G32&lt;1,I32/G32&gt;-1),I32/G32,"n/a"))</f>
        <v>n/a</v>
      </c>
      <c r="M32" s="29"/>
      <c r="N32" s="29"/>
      <c r="O32" s="29"/>
      <c r="P32" s="29"/>
      <c r="Q32" s="29"/>
    </row>
    <row r="33" spans="1:17" x14ac:dyDescent="0.2">
      <c r="B33" s="6" t="s">
        <v>26</v>
      </c>
      <c r="E33" s="45">
        <v>17135935.190000001</v>
      </c>
      <c r="F33" s="46"/>
      <c r="G33" s="45">
        <v>17010996.879999999</v>
      </c>
      <c r="H33" s="46"/>
      <c r="I33" s="45">
        <f>E33-G33</f>
        <v>124938.31000000238</v>
      </c>
      <c r="K33" s="23">
        <f>IF(G33=0,"n/a",IF(AND(I33/G33&lt;1,I33/G33&gt;-1),I33/G33,"n/a"))</f>
        <v>7.3445613376658496E-3</v>
      </c>
    </row>
    <row r="34" spans="1:17" ht="6.95" customHeight="1" x14ac:dyDescent="0.2">
      <c r="E34" s="43"/>
      <c r="F34" s="48"/>
      <c r="G34" s="43"/>
      <c r="H34" s="48"/>
      <c r="I34" s="43"/>
      <c r="K34" s="31"/>
      <c r="M34" s="29"/>
      <c r="N34" s="29"/>
      <c r="O34" s="29"/>
      <c r="P34" s="29"/>
      <c r="Q34" s="29"/>
    </row>
    <row r="35" spans="1:17" ht="12.75" thickBot="1" x14ac:dyDescent="0.25">
      <c r="C35" s="6" t="s">
        <v>27</v>
      </c>
      <c r="E35" s="49">
        <f>SUM(E30:E33)</f>
        <v>970020141.25999999</v>
      </c>
      <c r="F35" s="50"/>
      <c r="G35" s="49">
        <f>SUM(G30:G33)</f>
        <v>819789448.38999987</v>
      </c>
      <c r="H35" s="50"/>
      <c r="I35" s="49">
        <f>E35-G35</f>
        <v>150230692.87000012</v>
      </c>
      <c r="K35" s="34">
        <f>IF(G35=0,"n/a",IF(AND(I35/G35&lt;1,I35/G35&gt;-1),I35/G35,"n/a"))</f>
        <v>0.183255216525464</v>
      </c>
    </row>
    <row r="36" spans="1:17" ht="12.75" thickTop="1" x14ac:dyDescent="0.2">
      <c r="E36" s="51"/>
      <c r="F36" s="52"/>
      <c r="G36" s="51"/>
      <c r="H36" s="52"/>
      <c r="I36" s="51"/>
    </row>
    <row r="37" spans="1:17" x14ac:dyDescent="0.2">
      <c r="C37" s="6" t="s">
        <v>28</v>
      </c>
      <c r="E37" s="42">
        <v>44930792.549999997</v>
      </c>
      <c r="F37" s="52"/>
      <c r="G37" s="42">
        <v>39333406.75</v>
      </c>
      <c r="H37" s="52"/>
      <c r="I37" s="51"/>
    </row>
    <row r="38" spans="1:17" x14ac:dyDescent="0.2">
      <c r="C38" s="6" t="s">
        <v>29</v>
      </c>
      <c r="E38" s="43">
        <v>17309995.940000001</v>
      </c>
      <c r="F38" s="44"/>
      <c r="G38" s="43">
        <v>15965553.93</v>
      </c>
      <c r="I38" s="53"/>
    </row>
    <row r="39" spans="1:17" x14ac:dyDescent="0.2">
      <c r="C39" s="6" t="s">
        <v>30</v>
      </c>
      <c r="E39" s="43">
        <v>5186356.95</v>
      </c>
      <c r="F39" s="44"/>
      <c r="G39" s="43">
        <v>4525030.1900000004</v>
      </c>
      <c r="I39" s="53"/>
    </row>
    <row r="40" spans="1:17" x14ac:dyDescent="0.2">
      <c r="C40" s="6" t="s">
        <v>41</v>
      </c>
      <c r="E40" s="43">
        <v>0</v>
      </c>
      <c r="F40" s="44"/>
      <c r="G40" s="43">
        <v>-980641.6</v>
      </c>
      <c r="I40" s="53"/>
    </row>
    <row r="41" spans="1:17" x14ac:dyDescent="0.2">
      <c r="C41" s="6" t="s">
        <v>31</v>
      </c>
      <c r="E41" s="43">
        <v>20249310.66</v>
      </c>
      <c r="F41" s="44"/>
      <c r="G41" s="43">
        <v>21600501.739999998</v>
      </c>
      <c r="I41" s="53"/>
    </row>
    <row r="42" spans="1:17" x14ac:dyDescent="0.2">
      <c r="C42" s="6" t="s">
        <v>42</v>
      </c>
      <c r="E42" s="43">
        <v>0</v>
      </c>
      <c r="F42" s="44"/>
      <c r="G42" s="43">
        <v>-80.52</v>
      </c>
      <c r="I42" s="53"/>
    </row>
    <row r="43" spans="1:17" x14ac:dyDescent="0.2">
      <c r="C43" s="6" t="s">
        <v>32</v>
      </c>
      <c r="E43" s="43">
        <v>16247595.34</v>
      </c>
      <c r="F43" s="44"/>
      <c r="G43" s="43">
        <v>9971444.1999999993</v>
      </c>
      <c r="I43" s="53"/>
    </row>
    <row r="44" spans="1:17" x14ac:dyDescent="0.2">
      <c r="C44" s="6" t="s">
        <v>33</v>
      </c>
      <c r="E44" s="43">
        <v>-8176350.6500000004</v>
      </c>
      <c r="F44" s="44"/>
      <c r="G44" s="43">
        <v>-1720498.34</v>
      </c>
      <c r="I44" s="53"/>
    </row>
    <row r="45" spans="1:17" x14ac:dyDescent="0.2">
      <c r="E45" s="43"/>
      <c r="G45" s="43">
        <v>0</v>
      </c>
    </row>
    <row r="46" spans="1:17" ht="12.75" x14ac:dyDescent="0.2">
      <c r="A46" s="4" t="s">
        <v>34</v>
      </c>
      <c r="E46" s="54"/>
    </row>
    <row r="47" spans="1:17" x14ac:dyDescent="0.2">
      <c r="B47" s="41" t="s">
        <v>35</v>
      </c>
      <c r="E47" s="54"/>
    </row>
    <row r="48" spans="1:17" x14ac:dyDescent="0.2">
      <c r="C48" s="6" t="s">
        <v>11</v>
      </c>
      <c r="E48" s="55">
        <v>601860929</v>
      </c>
      <c r="G48" s="55">
        <v>589088688</v>
      </c>
      <c r="H48" s="57"/>
      <c r="I48" s="56">
        <f>E48-G48</f>
        <v>12772241</v>
      </c>
      <c r="K48" s="17">
        <f>IF(G48=0,"n/a",IF(AND(I48/G48&lt;1,I48/G48&gt;-1),I48/G48,"n/a"))</f>
        <v>2.1681355049207804E-2</v>
      </c>
    </row>
    <row r="49" spans="2:17" x14ac:dyDescent="0.2">
      <c r="C49" s="6" t="s">
        <v>12</v>
      </c>
      <c r="E49" s="55">
        <v>257871814</v>
      </c>
      <c r="G49" s="55">
        <v>272452130</v>
      </c>
      <c r="H49" s="57"/>
      <c r="I49" s="56">
        <f>E49-G49</f>
        <v>-14580316</v>
      </c>
      <c r="K49" s="17">
        <f>IF(G49=0,"n/a",IF(AND(I49/G49&lt;1,I49/G49&gt;-1),I49/G49,"n/a"))</f>
        <v>-5.351514778027245E-2</v>
      </c>
    </row>
    <row r="50" spans="2:17" x14ac:dyDescent="0.2">
      <c r="C50" s="6" t="s">
        <v>13</v>
      </c>
      <c r="E50" s="58">
        <v>21361758</v>
      </c>
      <c r="G50" s="58">
        <v>24913335</v>
      </c>
      <c r="H50" s="57"/>
      <c r="I50" s="58">
        <f>E50-G50</f>
        <v>-3551577</v>
      </c>
      <c r="K50" s="23">
        <f>IF(G50=0,"n/a",IF(AND(I50/G50&lt;1,I50/G50&gt;-1),I50/G50,"n/a"))</f>
        <v>-0.1425572690288153</v>
      </c>
    </row>
    <row r="51" spans="2:17" ht="6.95" customHeight="1" x14ac:dyDescent="0.2">
      <c r="E51" s="56"/>
      <c r="G51" s="56"/>
      <c r="I51" s="56"/>
      <c r="K51" s="25"/>
      <c r="M51" s="29"/>
      <c r="N51" s="29"/>
      <c r="O51" s="29"/>
      <c r="P51" s="29"/>
      <c r="Q51" s="29"/>
    </row>
    <row r="52" spans="2:17" x14ac:dyDescent="0.2">
      <c r="C52" s="6" t="s">
        <v>14</v>
      </c>
      <c r="E52" s="56">
        <f>SUM(E48:E50)</f>
        <v>881094501</v>
      </c>
      <c r="G52" s="56">
        <f>SUM(G48:G50)</f>
        <v>886454153</v>
      </c>
      <c r="H52" s="57"/>
      <c r="I52" s="56">
        <f>E52-G52</f>
        <v>-5359652</v>
      </c>
      <c r="K52" s="17">
        <f>IF(G52=0,"n/a",IF(AND(I52/G52&lt;1,I52/G52&gt;-1),I52/G52,"n/a"))</f>
        <v>-6.0461694289112317E-3</v>
      </c>
    </row>
    <row r="53" spans="2:17" ht="6.95" customHeight="1" x14ac:dyDescent="0.2">
      <c r="E53" s="56"/>
      <c r="G53" s="56"/>
      <c r="I53" s="56"/>
      <c r="K53" s="25"/>
      <c r="M53" s="29"/>
      <c r="N53" s="29"/>
      <c r="O53" s="29"/>
      <c r="P53" s="29"/>
      <c r="Q53" s="29"/>
    </row>
    <row r="54" spans="2:17" x14ac:dyDescent="0.2">
      <c r="B54" s="41" t="s">
        <v>36</v>
      </c>
      <c r="E54" s="56"/>
      <c r="G54" s="56"/>
      <c r="H54" s="57"/>
      <c r="I54" s="56"/>
      <c r="K54" s="25"/>
    </row>
    <row r="55" spans="2:17" x14ac:dyDescent="0.2">
      <c r="C55" s="6" t="s">
        <v>16</v>
      </c>
      <c r="E55" s="55">
        <v>44149128</v>
      </c>
      <c r="G55" s="55">
        <v>44191781</v>
      </c>
      <c r="H55" s="57"/>
      <c r="I55" s="56">
        <f>E55-G55</f>
        <v>-42653</v>
      </c>
      <c r="K55" s="17">
        <f>IF(G55=0,"n/a",IF(AND(I55/G55&lt;1,I55/G55&gt;-1),I55/G55,"n/a"))</f>
        <v>-9.6517947534180621E-4</v>
      </c>
    </row>
    <row r="56" spans="2:17" x14ac:dyDescent="0.2">
      <c r="C56" s="6" t="s">
        <v>17</v>
      </c>
      <c r="E56" s="58">
        <v>3253141</v>
      </c>
      <c r="G56" s="58">
        <v>1593887</v>
      </c>
      <c r="H56" s="57"/>
      <c r="I56" s="58">
        <f>E56-G56</f>
        <v>1659254</v>
      </c>
      <c r="K56" s="23" t="str">
        <f>IF(G56=0,"n/a",IF(AND(I56/G56&lt;1,I56/G56&gt;-1),I56/G56,"n/a"))</f>
        <v>n/a</v>
      </c>
    </row>
    <row r="57" spans="2:17" ht="6.95" customHeight="1" x14ac:dyDescent="0.2">
      <c r="E57" s="56"/>
      <c r="G57" s="56"/>
      <c r="I57" s="56"/>
      <c r="K57" s="25"/>
      <c r="M57" s="29"/>
      <c r="N57" s="29"/>
      <c r="O57" s="29"/>
      <c r="P57" s="29"/>
      <c r="Q57" s="29"/>
    </row>
    <row r="58" spans="2:17" x14ac:dyDescent="0.2">
      <c r="C58" s="6" t="s">
        <v>18</v>
      </c>
      <c r="E58" s="58">
        <f>SUM(E55:E56)</f>
        <v>47402269</v>
      </c>
      <c r="G58" s="58">
        <f>SUM(G55:G56)</f>
        <v>45785668</v>
      </c>
      <c r="H58" s="57"/>
      <c r="I58" s="58">
        <f>E58-G58</f>
        <v>1616601</v>
      </c>
      <c r="K58" s="23">
        <f>IF(G58=0,"n/a",IF(AND(I58/G58&lt;1,I58/G58&gt;-1),I58/G58,"n/a"))</f>
        <v>3.5308013852719151E-2</v>
      </c>
    </row>
    <row r="59" spans="2:17" ht="6.95" customHeight="1" x14ac:dyDescent="0.2">
      <c r="E59" s="56"/>
      <c r="G59" s="56"/>
      <c r="I59" s="56"/>
      <c r="K59" s="25"/>
      <c r="M59" s="29"/>
      <c r="N59" s="29"/>
      <c r="O59" s="29"/>
      <c r="P59" s="29"/>
      <c r="Q59" s="29"/>
    </row>
    <row r="60" spans="2:17" x14ac:dyDescent="0.2">
      <c r="C60" s="6" t="s">
        <v>37</v>
      </c>
      <c r="E60" s="56">
        <f>E52+E58</f>
        <v>928496770</v>
      </c>
      <c r="G60" s="56">
        <f>G52+G58</f>
        <v>932239821</v>
      </c>
      <c r="H60" s="57"/>
      <c r="I60" s="56">
        <f>E60-G60</f>
        <v>-3743051</v>
      </c>
      <c r="K60" s="17">
        <f>IF(G60=0,"n/a",IF(AND(I60/G60&lt;1,I60/G60&gt;-1),I60/G60,"n/a"))</f>
        <v>-4.0151159773296145E-3</v>
      </c>
    </row>
    <row r="61" spans="2:17" ht="6.95" customHeight="1" x14ac:dyDescent="0.2">
      <c r="E61" s="56"/>
      <c r="G61" s="56"/>
      <c r="I61" s="56"/>
      <c r="K61" s="25"/>
      <c r="M61" s="29"/>
      <c r="N61" s="29"/>
      <c r="O61" s="29"/>
      <c r="P61" s="29"/>
      <c r="Q61" s="29"/>
    </row>
    <row r="62" spans="2:17" x14ac:dyDescent="0.2">
      <c r="B62" s="41" t="s">
        <v>38</v>
      </c>
      <c r="E62" s="56"/>
      <c r="G62" s="56"/>
      <c r="H62" s="57"/>
      <c r="I62" s="56"/>
      <c r="K62" s="25"/>
    </row>
    <row r="63" spans="2:17" x14ac:dyDescent="0.2">
      <c r="C63" s="6" t="s">
        <v>21</v>
      </c>
      <c r="E63" s="55">
        <v>51714041</v>
      </c>
      <c r="G63" s="55">
        <v>55017399</v>
      </c>
      <c r="H63" s="57"/>
      <c r="I63" s="56">
        <f>E63-G63</f>
        <v>-3303358</v>
      </c>
      <c r="K63" s="17">
        <f>IF(G63=0,"n/a",IF(AND(I63/G63&lt;1,I63/G63&gt;-1),I63/G63,"n/a"))</f>
        <v>-6.004206051252986E-2</v>
      </c>
    </row>
    <row r="64" spans="2:17" x14ac:dyDescent="0.2">
      <c r="C64" s="6" t="s">
        <v>22</v>
      </c>
      <c r="E64" s="58">
        <v>160593728</v>
      </c>
      <c r="G64" s="58">
        <v>172599709</v>
      </c>
      <c r="H64" s="57"/>
      <c r="I64" s="58">
        <f>E64-G64</f>
        <v>-12005981</v>
      </c>
      <c r="K64" s="23">
        <f>IF(G64=0,"n/a",IF(AND(I64/G64&lt;1,I64/G64&gt;-1),I64/G64,"n/a"))</f>
        <v>-6.9559682745467435E-2</v>
      </c>
    </row>
    <row r="65" spans="1:17" ht="6.95" customHeight="1" x14ac:dyDescent="0.2">
      <c r="E65" s="56"/>
      <c r="G65" s="56"/>
      <c r="I65" s="56"/>
      <c r="K65" s="25"/>
      <c r="M65" s="29"/>
      <c r="N65" s="29"/>
      <c r="O65" s="29"/>
      <c r="P65" s="29"/>
      <c r="Q65" s="29"/>
    </row>
    <row r="66" spans="1:17" x14ac:dyDescent="0.2">
      <c r="C66" s="6" t="s">
        <v>23</v>
      </c>
      <c r="E66" s="58">
        <f>SUM(E63:E64)</f>
        <v>212307769</v>
      </c>
      <c r="G66" s="58">
        <f>SUM(G63:G64)</f>
        <v>227617108</v>
      </c>
      <c r="H66" s="57"/>
      <c r="I66" s="58">
        <f>E66-G66</f>
        <v>-15309339</v>
      </c>
      <c r="K66" s="23">
        <f>IF(G66=0,"n/a",IF(AND(I66/G66&lt;1,I66/G66&gt;-1),I66/G66,"n/a"))</f>
        <v>-6.7259175439484106E-2</v>
      </c>
    </row>
    <row r="67" spans="1:17" ht="6.95" customHeight="1" x14ac:dyDescent="0.2">
      <c r="E67" s="56"/>
      <c r="G67" s="56"/>
      <c r="I67" s="56"/>
      <c r="K67" s="25"/>
      <c r="M67" s="29"/>
      <c r="N67" s="29"/>
      <c r="O67" s="29"/>
      <c r="P67" s="29"/>
      <c r="Q67" s="29"/>
    </row>
    <row r="68" spans="1:17" ht="12.75" thickBot="1" x14ac:dyDescent="0.25">
      <c r="C68" s="6" t="s">
        <v>39</v>
      </c>
      <c r="E68" s="59">
        <f>E60+E66</f>
        <v>1140804539</v>
      </c>
      <c r="G68" s="59">
        <f>G60+G66</f>
        <v>1159856929</v>
      </c>
      <c r="H68" s="57"/>
      <c r="I68" s="59">
        <f>E68-G68</f>
        <v>-19052390</v>
      </c>
      <c r="K68" s="34">
        <f>IF(G68=0,"n/a",IF(AND(I68/G68&lt;1,I68/G68&gt;-1),I68/G68,"n/a"))</f>
        <v>-1.6426500134310962E-2</v>
      </c>
    </row>
    <row r="69" spans="1:17" ht="12.75" thickTop="1" x14ac:dyDescent="0.2"/>
    <row r="70" spans="1:17" ht="12.75" x14ac:dyDescent="0.2">
      <c r="A70" s="6" t="s">
        <v>3</v>
      </c>
      <c r="C70" s="61" t="s">
        <v>40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1:17" x14ac:dyDescent="0.2">
      <c r="A71" s="6" t="s">
        <v>3</v>
      </c>
    </row>
    <row r="72" spans="1:17" x14ac:dyDescent="0.2">
      <c r="A72" s="6" t="s">
        <v>3</v>
      </c>
    </row>
    <row r="73" spans="1:17" x14ac:dyDescent="0.2">
      <c r="A73" s="6" t="s">
        <v>3</v>
      </c>
    </row>
    <row r="74" spans="1:17" x14ac:dyDescent="0.2">
      <c r="A74" s="6" t="s">
        <v>3</v>
      </c>
    </row>
    <row r="75" spans="1:17" x14ac:dyDescent="0.2">
      <c r="A75" s="6" t="s">
        <v>3</v>
      </c>
    </row>
    <row r="76" spans="1:17" x14ac:dyDescent="0.2">
      <c r="A76" s="6" t="s">
        <v>3</v>
      </c>
    </row>
    <row r="77" spans="1:17" x14ac:dyDescent="0.2">
      <c r="A77" s="6" t="s">
        <v>3</v>
      </c>
    </row>
    <row r="78" spans="1:17" x14ac:dyDescent="0.2">
      <c r="A78" s="6" t="s">
        <v>3</v>
      </c>
    </row>
    <row r="79" spans="1:17" x14ac:dyDescent="0.2">
      <c r="A79" s="6" t="s">
        <v>3</v>
      </c>
    </row>
    <row r="80" spans="1:17" x14ac:dyDescent="0.2">
      <c r="A80" s="6" t="s">
        <v>3</v>
      </c>
    </row>
    <row r="81" spans="1:1" x14ac:dyDescent="0.2">
      <c r="A81" s="6" t="s">
        <v>3</v>
      </c>
    </row>
    <row r="82" spans="1:1" x14ac:dyDescent="0.2">
      <c r="A82" s="6" t="s">
        <v>3</v>
      </c>
    </row>
    <row r="83" spans="1:1" x14ac:dyDescent="0.2">
      <c r="A83" s="6" t="s">
        <v>3</v>
      </c>
    </row>
    <row r="84" spans="1:1" x14ac:dyDescent="0.2">
      <c r="A84" s="6" t="s">
        <v>3</v>
      </c>
    </row>
  </sheetData>
  <mergeCells count="7">
    <mergeCell ref="M6:Q6"/>
    <mergeCell ref="C70:N70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E1ED3AFF613944BAA5252CEEBDB4BD" ma:contentTypeVersion="44" ma:contentTypeDescription="" ma:contentTypeScope="" ma:versionID="92b75b0ec5deafda4cc22d99ac612c8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2020-11-13T08:00:00+00:00</OpenedDate>
    <SignificantOrder xmlns="dc463f71-b30c-4ab2-9473-d307f9d35888">false</SignificantOrder>
    <Date1 xmlns="dc463f71-b30c-4ab2-9473-d307f9d35888">2020-11-13T08:00:00+00:00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200925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D14B92A-45F8-4183-AEFD-8A313C9D7773}"/>
</file>

<file path=customXml/itemProps2.xml><?xml version="1.0" encoding="utf-8"?>
<ds:datastoreItem xmlns:ds="http://schemas.openxmlformats.org/officeDocument/2006/customXml" ds:itemID="{9CA3FCB8-8527-40E9-9B4E-D314CA165A0F}"/>
</file>

<file path=customXml/itemProps3.xml><?xml version="1.0" encoding="utf-8"?>
<ds:datastoreItem xmlns:ds="http://schemas.openxmlformats.org/officeDocument/2006/customXml" ds:itemID="{17EBA414-D988-4051-BDEB-9C85DBD9C290}"/>
</file>

<file path=customXml/itemProps4.xml><?xml version="1.0" encoding="utf-8"?>
<ds:datastoreItem xmlns:ds="http://schemas.openxmlformats.org/officeDocument/2006/customXml" ds:itemID="{C585D6CA-1C8E-497D-8AB5-AB273B4206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07-2020 SOG</vt:lpstr>
      <vt:lpstr>08-2020 SOG</vt:lpstr>
      <vt:lpstr>09-2020 SOG</vt:lpstr>
      <vt:lpstr>12ME 09-2020 SOG</vt:lpstr>
      <vt:lpstr>'07-2020 SOG'!Print_Area</vt:lpstr>
      <vt:lpstr>'08-2020 SOG'!Print_Area</vt:lpstr>
      <vt:lpstr>'09-2020 SOG'!Print_Area</vt:lpstr>
      <vt:lpstr>'12ME 09-2020 SOG'!Print_Area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DiMasso</dc:creator>
  <cp:lastModifiedBy>James DiMasso</cp:lastModifiedBy>
  <dcterms:created xsi:type="dcterms:W3CDTF">2020-10-28T20:24:03Z</dcterms:created>
  <dcterms:modified xsi:type="dcterms:W3CDTF">2020-11-04T17:00:22Z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0x0101006E56B4D1795A2E4DB2F0B01679ED314A00D1E1ED3AFF613944BAA5252CEEBDB4BD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