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0\2nd Quarter\"/>
    </mc:Choice>
  </mc:AlternateContent>
  <xr:revisionPtr revIDLastSave="0" documentId="13_ncr:1_{DC7E64AD-B3ED-4BFB-89D6-888ED6A636B3}" xr6:coauthVersionLast="44" xr6:coauthVersionMax="44" xr10:uidLastSave="{00000000-0000-0000-0000-000000000000}"/>
  <bookViews>
    <workbookView xWindow="1125" yWindow="1125" windowWidth="21600" windowHeight="11265" activeTab="4" xr2:uid="{EFADE450-FF22-46C2-B67B-9176D4F961CF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27" l="1"/>
  <c r="C24" i="127"/>
  <c r="C23" i="127"/>
  <c r="C21" i="127"/>
  <c r="C19" i="127"/>
  <c r="C18" i="127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6" i="127" l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<sst xmlns="http://schemas.openxmlformats.org/spreadsheetml/2006/main" count="594" uniqueCount="321">
  <si>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</si>
  <si>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</si>
  <si>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</si>
  <si>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</si>
  <si>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</si>
  <si>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</si>
  <si>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</si>
  <si>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</si>
  <si>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</si>
  <si>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</si>
  <si>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</si>
  <si>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</si>
  <si>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</si>
  <si>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</si>
  <si>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</si>
  <si>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</si>
  <si>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</si>
  <si>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</si>
  <si>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</si>
  <si>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</si>
  <si>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</si>
  <si>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</si>
  <si>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</si>
  <si>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</si>
  <si>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</si>
  <si>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</si>
  <si>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</si>
  <si>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</si>
  <si>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</si>
  <si>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</si>
  <si>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</si>
  <si>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</si>
  <si>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</si>
  <si>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</si>
  <si>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</si>
  <si>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</si>
  <si>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</si>
  <si>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</si>
  <si>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</si>
  <si>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</si>
  <si>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</si>
  <si>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</si>
  <si>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</si>
  <si>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</si>
  <si>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</si>
  <si>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</si>
  <si>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</si>
  <si>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</si>
  <si>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</si>
  <si>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</si>
  <si>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</si>
  <si>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</si>
  <si>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</si>
  <si>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</si>
  <si>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</si>
  <si>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</si>
  <si>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</si>
  <si>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</si>
  <si>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</si>
  <si>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</si>
  <si>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</si>
  <si>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</si>
  <si>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</si>
  <si>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</si>
  <si>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</si>
  <si>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</si>
  <si>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</si>
  <si>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</si>
  <si>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</si>
  <si>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</si>
  <si>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</si>
  <si>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</si>
  <si>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</si>
  <si>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</si>
  <si>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</si>
  <si>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</si>
  <si>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</si>
  <si>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</si>
  <si>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</si>
  <si>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</si>
  <si>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</si>
  <si>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</si>
  <si>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</si>
  <si>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</si>
  <si>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</si>
  <si>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</si>
  <si>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</si>
  <si>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</si>
  <si>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</si>
  <si>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</si>
  <si>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</si>
  <si>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</si>
  <si>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</si>
  <si>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</si>
  <si>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</si>
  <si>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</si>
  <si>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</si>
  <si>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</si>
  <si>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</si>
  <si>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</si>
  <si>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</si>
  <si>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</si>
  <si>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</si>
  <si>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</si>
  <si>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</si>
  <si>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</si>
  <si>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</si>
  <si>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</si>
  <si>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</si>
  <si>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</si>
  <si>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</si>
  <si>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</si>
  <si>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</si>
  <si>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</si>
  <si>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</si>
  <si>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</si>
  <si>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</si>
  <si>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</si>
  <si>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</si>
  <si>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</si>
  <si>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</si>
  <si>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</si>
  <si>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</si>
  <si>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</si>
  <si>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</si>
  <si>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</si>
  <si>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</si>
  <si>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</si>
  <si>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</si>
  <si>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</si>
  <si>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</si>
  <si>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</si>
  <si>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</si>
  <si>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</si>
  <si>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</si>
  <si>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</si>
  <si>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</si>
  <si>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</si>
  <si>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</si>
  <si>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</si>
  <si>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</si>
  <si>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</si>
  <si>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</si>
  <si>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</si>
  <si>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</si>
  <si>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</si>
  <si>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</si>
  <si>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</si>
  <si>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</si>
  <si>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</si>
  <si>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</si>
  <si>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</si>
  <si>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</si>
  <si>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</si>
  <si>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</si>
  <si>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</si>
  <si>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</si>
  <si>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</si>
  <si>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</si>
  <si>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</si>
  <si>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</si>
  <si>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</si>
  <si>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</si>
  <si>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</si>
  <si>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</si>
  <si>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</si>
  <si>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</si>
  <si>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</si>
  <si>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</si>
  <si>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</si>
  <si>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</si>
  <si>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</si>
  <si>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</si>
  <si>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</si>
  <si>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</si>
  <si>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</si>
  <si>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</si>
  <si>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</si>
  <si>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</si>
  <si>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</si>
  <si>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</si>
  <si>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</si>
  <si>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</si>
  <si>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</si>
  <si>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</si>
  <si>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</si>
  <si>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</si>
  <si>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</si>
  <si>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</si>
  <si>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</si>
  <si>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</si>
  <si>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</si>
  <si>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</si>
  <si>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</si>
  <si>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</si>
  <si>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</si>
  <si>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</si>
  <si>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</si>
  <si>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</si>
  <si>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</si>
  <si>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</si>
  <si>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</si>
  <si>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</si>
  <si>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</si>
  <si>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</si>
  <si>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</si>
  <si>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</si>
  <si>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</si>
  <si>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</si>
  <si>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</si>
  <si>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</si>
  <si>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</si>
  <si>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</si>
  <si>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</si>
  <si>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</si>
  <si>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</si>
  <si>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</si>
  <si>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</si>
  <si>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</si>
  <si>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</si>
  <si>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</si>
  <si>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</si>
  <si>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</si>
  <si>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</si>
  <si>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</si>
  <si>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</si>
  <si>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</si>
  <si>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</si>
  <si>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</si>
  <si>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</si>
  <si>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</si>
  <si>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</si>
  <si>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</si>
  <si>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</si>
  <si>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</si>
  <si>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</si>
  <si>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</si>
  <si>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</si>
  <si>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</si>
  <si>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</si>
  <si>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</si>
  <si>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</si>
  <si>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</si>
  <si>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</si>
  <si>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</si>
  <si>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</si>
  <si>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</si>
  <si>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</si>
  <si>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</si>
  <si>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</si>
  <si>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</si>
  <si>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</si>
  <si>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</si>
  <si>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</si>
  <si>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</si>
  <si>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</si>
  <si>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</si>
  <si>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</si>
  <si>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</si>
  <si>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</si>
  <si>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</si>
  <si>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</si>
  <si>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</si>
  <si>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</si>
  <si>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</si>
  <si>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</si>
  <si>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</si>
  <si>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</si>
  <si>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</si>
  <si>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</si>
  <si>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</si>
  <si>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</si>
  <si>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</si>
  <si>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</si>
  <si>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</si>
  <si>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</si>
  <si>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</si>
  <si>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</si>
  <si>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</si>
  <si>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</si>
  <si>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</si>
  <si>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</si>
  <si>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</si>
  <si>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</si>
  <si>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</si>
  <si>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</si>
  <si>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</si>
  <si>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</si>
  <si>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</si>
  <si>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</si>
  <si>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</si>
  <si>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</si>
  <si>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</si>
  <si>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</si>
  <si>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</si>
  <si>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</si>
  <si>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</si>
  <si>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</si>
  <si>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</si>
  <si>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</si>
  <si>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</si>
  <si>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</si>
  <si>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</si>
  <si>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</si>
  <si>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</si>
  <si>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</si>
  <si>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</si>
  <si>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</si>
  <si>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</si>
  <si>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</si>
  <si>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</si>
  <si>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</si>
  <si>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</si>
  <si>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</si>
  <si>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</si>
  <si>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</si>
  <si>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MAY 1, 2019 THROUGH APRIL 30, 2020</t>
  </si>
  <si>
    <t>JUNE 1, 2019 THROUGH MAY 31, 2020</t>
  </si>
  <si>
    <t>JULY 1, 2019 THROUGH JUNE 30, 2020</t>
  </si>
  <si>
    <t>April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</si>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</sst>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49" fontId="36" fillId="0" borderId="37" xfId="159" applyNumberFormat="1" applyFont="1" applyBorder="1" applyAlignment="1">
      <alignment horizontal="center" wrapText="1"/>
    </xf>
    <xf numFmtId="49" fontId="36" fillId="0" borderId="18" xfId="159" applyNumberFormat="1" applyFont="1" applyBorder="1" applyAlignment="1">
      <alignment horizontal="center" wrapText="1"/>
    </xf>
    <xf numFmtId="49" fontId="36" fillId="0" borderId="9" xfId="159" applyNumberFormat="1" applyFont="1" applyBorder="1" applyAlignment="1">
      <alignment horizontal="center" wrapText="1"/>
    </xf>
    <xf numFmtId="43" fontId="22" fillId="0" borderId="0" xfId="0" applyNumberFormat="1" applyFont="1" applyFill="1" applyBorder="1"/>
    <xf numFmtId="43" fontId="22" fillId="0" borderId="39" xfId="1" applyFont="1" applyFill="1" applyBorder="1"/>
    <xf numFmtId="43" fontId="22" fillId="0" borderId="21" xfId="1" applyFont="1" applyFill="1" applyBorder="1"/>
    <xf numFmtId="39" fontId="22" fillId="0" borderId="22" xfId="0" applyNumberFormat="1" applyFont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8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workbookViewId="0">
      <selection sqref="A1:CM1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4.85546875" style="41" customWidth="1"/>
    <col min="90" max="90" width="13.5703125" style="41" bestFit="1" customWidth="1"/>
    <col min="91" max="91" width="13.7109375" style="41" customWidth="1"/>
    <col min="92" max="92" width="3.7109375" style="41" customWidth="1"/>
    <col min="93" max="16384" width="9.140625" style="41"/>
  </cols>
  <sheetData>
    <row r="1" spans="1:94" x14ac:dyDescent="0.25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O1" s="13"/>
      <c r="CP1" s="13"/>
    </row>
    <row r="2" spans="1:94" x14ac:dyDescent="0.25">
      <c r="A2" s="184" t="s">
        <v>269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O2" s="13"/>
      <c r="CP2" s="13"/>
    </row>
    <row r="3" spans="1:94" x14ac:dyDescent="0.25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81" t="s">
        <v>8</v>
      </c>
      <c r="CH5" s="181"/>
      <c r="CI5" s="181"/>
      <c r="CJ5" s="181"/>
      <c r="CK5" s="181"/>
      <c r="CL5" s="181"/>
      <c r="CM5" s="181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8" t="s">
        <v>9</v>
      </c>
      <c r="AU6" s="185"/>
      <c r="AV6" s="186"/>
      <c r="AW6" s="178" t="s">
        <v>9</v>
      </c>
      <c r="AX6" s="185"/>
      <c r="AY6" s="186"/>
      <c r="AZ6" s="178" t="s">
        <v>9</v>
      </c>
      <c r="BA6" s="185"/>
      <c r="BB6" s="186"/>
      <c r="BC6" s="178" t="s">
        <v>9</v>
      </c>
      <c r="BD6" s="185"/>
      <c r="BE6" s="186"/>
      <c r="BF6" s="178" t="s">
        <v>9</v>
      </c>
      <c r="BG6" s="185"/>
      <c r="BH6" s="186"/>
      <c r="BI6" s="178" t="s">
        <v>9</v>
      </c>
      <c r="BJ6" s="179"/>
      <c r="BK6" s="180"/>
      <c r="BL6" s="178" t="s">
        <v>9</v>
      </c>
      <c r="BM6" s="179"/>
      <c r="BN6" s="180"/>
      <c r="BO6" s="178" t="s">
        <v>9</v>
      </c>
      <c r="BP6" s="179"/>
      <c r="BQ6" s="180"/>
      <c r="BR6" s="178" t="s">
        <v>9</v>
      </c>
      <c r="BS6" s="179"/>
      <c r="BT6" s="180"/>
      <c r="BU6" s="178" t="s">
        <v>9</v>
      </c>
      <c r="BV6" s="179"/>
      <c r="BW6" s="180"/>
      <c r="BX6" s="178" t="s">
        <v>9</v>
      </c>
      <c r="BY6" s="179"/>
      <c r="BZ6" s="180"/>
      <c r="CA6" s="178" t="s">
        <v>9</v>
      </c>
      <c r="CB6" s="179"/>
      <c r="CC6" s="180"/>
      <c r="CD6" s="178" t="s">
        <v>9</v>
      </c>
      <c r="CE6" s="179"/>
      <c r="CF6" s="180"/>
      <c r="CG6" s="178" t="s">
        <v>9</v>
      </c>
      <c r="CH6" s="179"/>
      <c r="CI6" s="180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43950</v>
      </c>
      <c r="CH7" s="18">
        <f>+CI7-31</f>
        <v>43981</v>
      </c>
      <c r="CI7" s="18">
        <f>+StatementDate</f>
        <v>44012</v>
      </c>
      <c r="CJ7" s="13"/>
      <c r="CK7" s="18">
        <f>+CG7</f>
        <v>43950</v>
      </c>
      <c r="CL7" s="18">
        <f>+CH7</f>
        <v>43981</v>
      </c>
      <c r="CM7" s="18">
        <f>+CI7</f>
        <v>44012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2020</v>
      </c>
      <c r="CH8" s="20">
        <f>+CI8</f>
        <v>2020</v>
      </c>
      <c r="CI8" s="20">
        <f>YEAR(StatementDate)</f>
        <v>2020</v>
      </c>
      <c r="CJ8" s="13"/>
      <c r="CK8" s="19">
        <f t="shared" ref="CK8:CM8" si="1">+CG8</f>
        <v>2020</v>
      </c>
      <c r="CL8" s="20">
        <f t="shared" si="1"/>
        <v>2020</v>
      </c>
      <c r="CM8" s="20">
        <f t="shared" si="1"/>
        <v>2020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8818616</v>
      </c>
      <c r="CH9" s="23">
        <f>+'Copy Other Data Here'!O4</f>
        <v>5420623</v>
      </c>
      <c r="CI9" s="23">
        <f>+'Copy Other Data Here'!P4</f>
        <v>3969679</v>
      </c>
      <c r="CJ9" s="24"/>
      <c r="CK9" s="25">
        <f>+'Copy Other Data Here'!N10</f>
        <v>124205036</v>
      </c>
      <c r="CL9" s="25">
        <f>+'Copy Other Data Here'!O10</f>
        <v>124607232</v>
      </c>
      <c r="CM9" s="25">
        <f>+'Copy Other Data Here'!P10</f>
        <v>125674389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6512442</v>
      </c>
      <c r="CH10" s="25">
        <f>+'Copy Other Data Here'!O5</f>
        <v>4659533</v>
      </c>
      <c r="CI10" s="25">
        <f>+'Copy Other Data Here'!P5</f>
        <v>3496494</v>
      </c>
      <c r="CJ10" s="24"/>
      <c r="CK10" s="25">
        <f>+'Copy Other Data Here'!N11</f>
        <v>108633934</v>
      </c>
      <c r="CL10" s="25">
        <f>+'Copy Other Data Here'!O11</f>
        <v>109247357</v>
      </c>
      <c r="CM10" s="25">
        <f>+'Copy Other Data Here'!P11</f>
        <v>109394260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1666184</v>
      </c>
      <c r="CH11" s="25">
        <f>+'Copy Other Data Here'!O6</f>
        <v>936161</v>
      </c>
      <c r="CI11" s="25">
        <f>+'Copy Other Data Here'!P6</f>
        <v>1070787</v>
      </c>
      <c r="CJ11" s="24"/>
      <c r="CK11" s="25">
        <f>+'Copy Other Data Here'!N12</f>
        <v>16754158</v>
      </c>
      <c r="CL11" s="25">
        <f>+'Copy Other Data Here'!O12</f>
        <v>16632780</v>
      </c>
      <c r="CM11" s="25">
        <f>+'Copy Other Data Here'!P12</f>
        <v>16849489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189714</v>
      </c>
      <c r="CH12" s="25">
        <f>+'Copy Other Data Here'!O7</f>
        <v>139474</v>
      </c>
      <c r="CI12" s="25">
        <f>+'Copy Other Data Here'!P7</f>
        <v>109505</v>
      </c>
      <c r="CJ12" s="24"/>
      <c r="CK12" s="25">
        <f>+'Copy Other Data Here'!N13</f>
        <v>2201982</v>
      </c>
      <c r="CL12" s="25">
        <f>+'Copy Other Data Here'!O13</f>
        <v>2199049</v>
      </c>
      <c r="CM12" s="25">
        <f>+'Copy Other Data Here'!P13</f>
        <v>2197567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73398567</v>
      </c>
      <c r="CH13" s="32">
        <f>+'Copy Other Data Here'!O8</f>
        <v>45652754</v>
      </c>
      <c r="CI13" s="32">
        <f>+'Copy Other Data Here'!P8</f>
        <v>44353494</v>
      </c>
      <c r="CJ13" s="24"/>
      <c r="CK13" s="25">
        <f>+'Copy Other Data Here'!N14</f>
        <v>881203256</v>
      </c>
      <c r="CL13" s="25">
        <f>+'Copy Other Data Here'!O14</f>
        <v>878893384</v>
      </c>
      <c r="CM13" s="25">
        <f>+'Copy Other Data Here'!P14</f>
        <v>868318131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90585523</v>
      </c>
      <c r="CH14" s="33">
        <f>SUM(CH9:CH13)</f>
        <v>56808545</v>
      </c>
      <c r="CI14" s="33">
        <f>SUM(CI9:CI13)</f>
        <v>52999959</v>
      </c>
      <c r="CK14" s="36">
        <f>SUM(CK9:CK13)</f>
        <v>1132998366</v>
      </c>
      <c r="CL14" s="36">
        <f>SUM(CL9:CL13)</f>
        <v>1131579802</v>
      </c>
      <c r="CM14" s="33">
        <f>SUM(CM9:CM13)</f>
        <v>1122433836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2"/>
      <c r="N20" s="182"/>
      <c r="O20" s="182"/>
      <c r="P20" s="119"/>
      <c r="Q20" s="119"/>
      <c r="R20" s="119"/>
      <c r="S20" s="183" t="s">
        <v>21</v>
      </c>
      <c r="T20" s="183"/>
      <c r="U20" s="183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3" t="s">
        <v>21</v>
      </c>
      <c r="AI20" s="183"/>
      <c r="AJ20" s="183"/>
      <c r="AK20" s="183" t="s">
        <v>21</v>
      </c>
      <c r="AL20" s="183"/>
      <c r="AM20" s="183"/>
      <c r="AN20" s="183" t="s">
        <v>21</v>
      </c>
      <c r="AO20" s="183"/>
      <c r="AP20" s="183"/>
      <c r="AQ20" s="183" t="s">
        <v>21</v>
      </c>
      <c r="AR20" s="183"/>
      <c r="AS20" s="183"/>
      <c r="AT20" s="183" t="s">
        <v>21</v>
      </c>
      <c r="AU20" s="183"/>
      <c r="AV20" s="183"/>
      <c r="AW20" s="178" t="s">
        <v>21</v>
      </c>
      <c r="AX20" s="179"/>
      <c r="AY20" s="180"/>
      <c r="AZ20" s="178" t="s">
        <v>21</v>
      </c>
      <c r="BA20" s="179"/>
      <c r="BB20" s="180"/>
      <c r="BC20" s="178" t="s">
        <v>21</v>
      </c>
      <c r="BD20" s="179"/>
      <c r="BE20" s="180"/>
      <c r="BF20" s="178" t="s">
        <v>21</v>
      </c>
      <c r="BG20" s="179"/>
      <c r="BH20" s="180"/>
      <c r="BI20" s="178" t="s">
        <v>21</v>
      </c>
      <c r="BJ20" s="179"/>
      <c r="BK20" s="180"/>
      <c r="BL20" s="178" t="s">
        <v>21</v>
      </c>
      <c r="BM20" s="179"/>
      <c r="BN20" s="180"/>
      <c r="BO20" s="178" t="s">
        <v>21</v>
      </c>
      <c r="BP20" s="179"/>
      <c r="BQ20" s="180"/>
      <c r="BR20" s="178" t="s">
        <v>21</v>
      </c>
      <c r="BS20" s="179"/>
      <c r="BT20" s="180"/>
      <c r="BU20" s="178" t="s">
        <v>21</v>
      </c>
      <c r="BV20" s="179"/>
      <c r="BW20" s="180"/>
      <c r="BX20" s="178" t="s">
        <v>21</v>
      </c>
      <c r="BY20" s="179"/>
      <c r="BZ20" s="180"/>
      <c r="CA20" s="178" t="s">
        <v>21</v>
      </c>
      <c r="CB20" s="179"/>
      <c r="CC20" s="180"/>
      <c r="CD20" s="178" t="s">
        <v>21</v>
      </c>
      <c r="CE20" s="179"/>
      <c r="CF20" s="180"/>
      <c r="CG20" s="178" t="s">
        <v>21</v>
      </c>
      <c r="CH20" s="179"/>
      <c r="CI20" s="180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43950</v>
      </c>
      <c r="CH21" s="18">
        <f>+CH7</f>
        <v>43981</v>
      </c>
      <c r="CI21" s="18">
        <f>+CI7</f>
        <v>44012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2020</v>
      </c>
      <c r="CH22" s="20">
        <f t="shared" si="7"/>
        <v>2020</v>
      </c>
      <c r="CI22" s="20">
        <f t="shared" si="7"/>
        <v>2020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194429</v>
      </c>
      <c r="CH23" s="25">
        <f>+'Copy Other Data Here'!O19</f>
        <v>194478</v>
      </c>
      <c r="CI23" s="25">
        <f>+'Copy Other Data Here'!P19</f>
        <v>194593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26837</v>
      </c>
      <c r="CH24" s="25">
        <f>+'Copy Other Data Here'!O20</f>
        <v>26780</v>
      </c>
      <c r="CI24" s="25">
        <f>+'Copy Other Data Here'!P20</f>
        <v>26726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495</v>
      </c>
      <c r="CH25" s="25">
        <f>+'Copy Other Data Here'!O21</f>
        <v>495</v>
      </c>
      <c r="CI25" s="25">
        <f>+'Copy Other Data Here'!P21</f>
        <v>495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9</v>
      </c>
      <c r="CH26" s="25">
        <f>+'Copy Other Data Here'!O22</f>
        <v>9</v>
      </c>
      <c r="CI26" s="25">
        <f>+'Copy Other Data Here'!P22</f>
        <v>9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194</v>
      </c>
      <c r="CH27" s="25">
        <f>+'Copy Other Data Here'!O23</f>
        <v>194</v>
      </c>
      <c r="CI27" s="25">
        <f>+'Copy Other Data Here'!P23</f>
        <v>193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221964</v>
      </c>
      <c r="CH28" s="33">
        <f>SUM(CH23:CH27)</f>
        <v>221956</v>
      </c>
      <c r="CI28" s="33">
        <f>SUM(CI23:CI27)</f>
        <v>222016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scale="96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workbookViewId="0"/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1" t="str">
        <f>"Month and Twelve Months Ended " &amp; TEXT(DATE(YEAR(StatementDate),MONTH(StatementDate)-1,1)-1,"m/d/yyy")</f>
        <v>Month and Twelve Months Ended 4/30/2020</v>
      </c>
      <c r="B5" s="181"/>
      <c r="C5" s="181"/>
      <c r="D5" s="181"/>
      <c r="E5" s="181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18101482.77</v>
      </c>
      <c r="E10" s="55">
        <f>+'Copy Allocation Report Here'!F10</f>
        <v>234330081.91999999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2077828.22</v>
      </c>
      <c r="E11" s="55">
        <f>+'Copy Allocation Report Here'!F14</f>
        <v>24721986.989999998</v>
      </c>
    </row>
    <row r="12" spans="1:5" x14ac:dyDescent="0.25">
      <c r="A12" s="52"/>
      <c r="B12" s="13" t="s">
        <v>29</v>
      </c>
      <c r="C12" s="13"/>
      <c r="D12" s="56">
        <f>+'Copy Allocation Report Here'!C20-'Copy Allocation Report Here'!C14</f>
        <v>36303.409999999916</v>
      </c>
      <c r="E12" s="57">
        <f>+'Copy Allocation Report Here'!F20-'Copy Allocation Report Here'!F14</f>
        <v>1024160.4700000025</v>
      </c>
    </row>
    <row r="13" spans="1:5" x14ac:dyDescent="0.25">
      <c r="A13" s="52"/>
      <c r="B13" s="13"/>
      <c r="C13" s="13"/>
      <c r="D13" s="58">
        <f>SUM(D10:D12)</f>
        <v>20215614.399999999</v>
      </c>
      <c r="E13" s="53">
        <f>SUM(E10:E12)</f>
        <v>260076229.38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9379584.5600000005</v>
      </c>
      <c r="E14" s="55">
        <f>+'Copy Allocation Report Here'!F30+'Copy Allocation Report Here'!F44</f>
        <v>134383903.66</v>
      </c>
    </row>
    <row r="15" spans="1:5" x14ac:dyDescent="0.25">
      <c r="A15" s="52"/>
      <c r="B15" s="13" t="s">
        <v>32</v>
      </c>
      <c r="C15" s="13"/>
      <c r="D15" s="54">
        <f>+'Copy Allocation Report Here'!C46</f>
        <v>2035181.05</v>
      </c>
      <c r="E15" s="55">
        <f>+'Copy Allocation Report Here'!F46</f>
        <v>22043051.859999999</v>
      </c>
    </row>
    <row r="16" spans="1:5" x14ac:dyDescent="0.25">
      <c r="A16" s="52" t="s">
        <v>33</v>
      </c>
      <c r="B16" s="13"/>
      <c r="C16" s="13"/>
      <c r="D16" s="59">
        <f>D13-D14-D15</f>
        <v>8800848.7899999972</v>
      </c>
      <c r="E16" s="60">
        <f>E13-E14-E15</f>
        <v>103649273.86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19781.150000000001</v>
      </c>
      <c r="E18" s="53">
        <f>'Copy Allocation Report Here'!F50</f>
        <v>340753.14</v>
      </c>
    </row>
    <row r="19" spans="1:5" x14ac:dyDescent="0.25">
      <c r="A19" s="52"/>
      <c r="B19" s="13" t="s">
        <v>35</v>
      </c>
      <c r="C19" s="13"/>
      <c r="D19" s="54">
        <f>+'Copy Allocation Report Here'!C78</f>
        <v>1613286.36</v>
      </c>
      <c r="E19" s="55">
        <f>+'Copy Allocation Report Here'!F78</f>
        <v>19824147.010000002</v>
      </c>
    </row>
    <row r="20" spans="1:5" x14ac:dyDescent="0.25">
      <c r="A20" s="52"/>
      <c r="B20" s="13" t="s">
        <v>36</v>
      </c>
      <c r="C20" s="13"/>
      <c r="D20" s="54">
        <f>+'Copy Allocation Report Here'!C86</f>
        <v>459000</v>
      </c>
      <c r="E20" s="55">
        <f>+'Copy Allocation Report Here'!F86</f>
        <v>5893602.4800000004</v>
      </c>
    </row>
    <row r="21" spans="1:5" x14ac:dyDescent="0.25">
      <c r="A21" s="52"/>
      <c r="B21" s="13" t="s">
        <v>37</v>
      </c>
      <c r="C21" s="13"/>
      <c r="D21" s="54">
        <f>+'Copy Allocation Report Here'!C93</f>
        <v>443827.53</v>
      </c>
      <c r="E21" s="55">
        <f>+'Copy Allocation Report Here'!F93</f>
        <v>6794794.0499999998</v>
      </c>
    </row>
    <row r="22" spans="1:5" x14ac:dyDescent="0.25">
      <c r="A22" s="52"/>
      <c r="B22" s="13" t="s">
        <v>0</v>
      </c>
      <c r="C22" s="13"/>
      <c r="D22" s="54">
        <f>+'Copy Allocation Report Here'!C100</f>
        <v>799.72</v>
      </c>
      <c r="E22" s="55">
        <f>+'Copy Allocation Report Here'!F100</f>
        <v>8845.18</v>
      </c>
    </row>
    <row r="23" spans="1:5" x14ac:dyDescent="0.25">
      <c r="A23" s="52"/>
      <c r="B23" s="13" t="s">
        <v>38</v>
      </c>
      <c r="C23" s="13"/>
      <c r="D23" s="54">
        <f>+'Copy Allocation Report Here'!C116</f>
        <v>1709225.46</v>
      </c>
      <c r="E23" s="55">
        <f>+'Copy Allocation Report Here'!F116</f>
        <v>19270243.620000001</v>
      </c>
    </row>
    <row r="24" spans="1:5" x14ac:dyDescent="0.25">
      <c r="A24" s="52"/>
      <c r="B24" s="13" t="s">
        <v>39</v>
      </c>
      <c r="C24" s="13"/>
      <c r="D24" s="54">
        <f>+'Copy Allocation Report Here'!C128</f>
        <v>2194674.4300000002</v>
      </c>
      <c r="E24" s="55">
        <f>+'Copy Allocation Report Here'!F128</f>
        <v>25520238.48</v>
      </c>
    </row>
    <row r="25" spans="1:5" x14ac:dyDescent="0.25">
      <c r="A25" s="52"/>
      <c r="B25" s="13" t="s">
        <v>40</v>
      </c>
      <c r="C25" s="13"/>
      <c r="D25" s="54">
        <f>+'Copy Allocation Report Here'!C133</f>
        <v>144798.39000000001</v>
      </c>
      <c r="E25" s="55">
        <f>+'Copy Allocation Report Here'!F133</f>
        <v>4317742.8499999996</v>
      </c>
    </row>
    <row r="26" spans="1:5" x14ac:dyDescent="0.25">
      <c r="A26" s="52"/>
      <c r="B26" s="13" t="s">
        <v>41</v>
      </c>
      <c r="C26" s="13"/>
      <c r="D26" s="54">
        <f>+'Copy Allocation Report Here'!C142</f>
        <v>75335.09</v>
      </c>
      <c r="E26" s="55">
        <f>+'Copy Allocation Report Here'!F142</f>
        <v>-690158.57</v>
      </c>
    </row>
    <row r="27" spans="1:5" x14ac:dyDescent="0.25">
      <c r="A27" s="52"/>
      <c r="B27" s="13"/>
      <c r="C27" s="13" t="s">
        <v>42</v>
      </c>
      <c r="D27" s="59">
        <f>SUM(D18:D26)</f>
        <v>6660728.1299999999</v>
      </c>
      <c r="E27" s="60">
        <f>SUM(E18:E26)</f>
        <v>81280208.24000001</v>
      </c>
    </row>
    <row r="28" spans="1:5" ht="15.75" thickBot="1" x14ac:dyDescent="0.3">
      <c r="A28" s="52" t="s">
        <v>43</v>
      </c>
      <c r="B28" s="13"/>
      <c r="C28" s="13"/>
      <c r="D28" s="61">
        <f>D16-D27</f>
        <v>2140120.6599999974</v>
      </c>
      <c r="E28" s="62">
        <f>E16-E27</f>
        <v>22369065.61999999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411204887.90996242</v>
      </c>
      <c r="E30" s="64">
        <f>E52</f>
        <v>391263611.45053345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5.2045117237726002E-3</v>
      </c>
      <c r="E32" s="68">
        <f>E28/E30</f>
        <v>5.7171341687183859E-2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880639943.65499997</v>
      </c>
      <c r="E40" s="117">
        <f>+'Copy Other Data Here'!C30</f>
        <v>854048949.21833324</v>
      </c>
    </row>
    <row r="41" spans="1:5" x14ac:dyDescent="0.25">
      <c r="A41" s="52" t="s">
        <v>50</v>
      </c>
      <c r="B41" s="13"/>
      <c r="C41" s="13"/>
      <c r="D41" s="56">
        <f>+'Copy Other Data Here'!C19</f>
        <v>-399661158.21000004</v>
      </c>
      <c r="E41" s="57">
        <f>+'Copy Other Data Here'!C31</f>
        <v>-393226021.00833327</v>
      </c>
    </row>
    <row r="42" spans="1:5" x14ac:dyDescent="0.25">
      <c r="A42" s="52" t="s">
        <v>51</v>
      </c>
      <c r="B42" s="13"/>
      <c r="C42" s="13"/>
      <c r="D42" s="58">
        <f>D40+D41</f>
        <v>480978785.44499993</v>
      </c>
      <c r="E42" s="53">
        <f>E40+E41</f>
        <v>460822928.20999998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-3557556.5550000002</v>
      </c>
      <c r="E46" s="55">
        <f>+'Copy Other Data Here'!C33</f>
        <v>-3736120.6958333333</v>
      </c>
    </row>
    <row r="47" spans="1:5" x14ac:dyDescent="0.25">
      <c r="A47" s="52"/>
      <c r="B47" s="13" t="s">
        <v>55</v>
      </c>
      <c r="C47" s="13"/>
      <c r="D47" s="54">
        <f>+'Copy Other Data Here'!C23</f>
        <v>-77259940.530000016</v>
      </c>
      <c r="E47" s="55">
        <f>+'Copy Other Data Here'!C35</f>
        <v>-76517201.979166687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400161288.3599999</v>
      </c>
      <c r="E49" s="53">
        <f>E42+SUM(E45:E48)</f>
        <v>380569605.53499997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11043599.549962498</v>
      </c>
      <c r="E51" s="57">
        <f>'Copy Other Data Here'!C37</f>
        <v>10694005.9155335</v>
      </c>
    </row>
    <row r="52" spans="1:5" ht="15.75" thickBot="1" x14ac:dyDescent="0.3">
      <c r="A52" s="69" t="s">
        <v>59</v>
      </c>
      <c r="B52" s="70"/>
      <c r="C52" s="70"/>
      <c r="D52" s="76">
        <f>D49+D51</f>
        <v>411204887.90996242</v>
      </c>
      <c r="E52" s="77">
        <f>E49+E51</f>
        <v>391263611.45053345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workbookViewId="0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1" t="str">
        <f>"Month and Twelve Months Ended " &amp; TEXT(DATE(YEAR(StatementDate),MONTH(StatementDate),1)-1,"m/d/yyy")</f>
        <v>Month and Twelve Months Ended 5/31/2020</v>
      </c>
      <c r="B5" s="181"/>
      <c r="C5" s="181"/>
      <c r="D5" s="181"/>
      <c r="E5" s="181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11799199.699999999</v>
      </c>
      <c r="E10" s="55">
        <f>+'Copy Allocation Report Here'!G10</f>
        <v>236274587.74000001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1817832.68</v>
      </c>
      <c r="E11" s="55">
        <f>+'Copy Allocation Report Here'!G14</f>
        <v>24743106.030000001</v>
      </c>
    </row>
    <row r="12" spans="1:5" x14ac:dyDescent="0.25">
      <c r="A12" s="52"/>
      <c r="B12" s="13" t="s">
        <v>29</v>
      </c>
      <c r="C12" s="13"/>
      <c r="D12" s="56">
        <f>+'Copy Allocation Report Here'!D20-'Copy Allocation Report Here'!D14</f>
        <v>-43358.129999999888</v>
      </c>
      <c r="E12" s="57">
        <f>+'Copy Allocation Report Here'!G20-'Copy Allocation Report Here'!G14</f>
        <v>939456.48999999836</v>
      </c>
    </row>
    <row r="13" spans="1:5" x14ac:dyDescent="0.25">
      <c r="A13" s="52"/>
      <c r="B13" s="13"/>
      <c r="C13" s="13"/>
      <c r="D13" s="58">
        <f>SUM(D10:D12)</f>
        <v>13573674.25</v>
      </c>
      <c r="E13" s="53">
        <f>SUM(E10:E12)</f>
        <v>261957150.26000002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6089516.7000000002</v>
      </c>
      <c r="E14" s="55">
        <f>+'Copy Allocation Report Here'!G30+'Copy Allocation Report Here'!G44</f>
        <v>135393857.88999999</v>
      </c>
    </row>
    <row r="15" spans="1:5" x14ac:dyDescent="0.25">
      <c r="A15" s="52"/>
      <c r="B15" s="13" t="s">
        <v>32</v>
      </c>
      <c r="C15" s="13"/>
      <c r="D15" s="54">
        <f>+'Copy Allocation Report Here'!D46</f>
        <v>1202165.5</v>
      </c>
      <c r="E15" s="55">
        <f>+'Copy Allocation Report Here'!G46</f>
        <v>22151892.280000001</v>
      </c>
    </row>
    <row r="16" spans="1:5" x14ac:dyDescent="0.25">
      <c r="A16" s="52" t="s">
        <v>33</v>
      </c>
      <c r="B16" s="13"/>
      <c r="C16" s="13"/>
      <c r="D16" s="59">
        <f>D13-D14-D15</f>
        <v>6281992.0499999998</v>
      </c>
      <c r="E16" s="60">
        <f>E13-E14-E15</f>
        <v>104411400.09000003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24934.87</v>
      </c>
      <c r="E18" s="53">
        <f>'Copy Allocation Report Here'!G50</f>
        <v>346737.41</v>
      </c>
    </row>
    <row r="19" spans="1:5" x14ac:dyDescent="0.25">
      <c r="A19" s="52"/>
      <c r="B19" s="13" t="s">
        <v>35</v>
      </c>
      <c r="C19" s="13"/>
      <c r="D19" s="54">
        <f>+'Copy Allocation Report Here'!D78</f>
        <v>1478832.99</v>
      </c>
      <c r="E19" s="55">
        <f>+'Copy Allocation Report Here'!G78</f>
        <v>19526672.170000002</v>
      </c>
    </row>
    <row r="20" spans="1:5" x14ac:dyDescent="0.25">
      <c r="A20" s="52"/>
      <c r="B20" s="13" t="s">
        <v>36</v>
      </c>
      <c r="C20" s="13"/>
      <c r="D20" s="54">
        <f>+'Copy Allocation Report Here'!D86</f>
        <v>354960.53</v>
      </c>
      <c r="E20" s="55">
        <f>+'Copy Allocation Report Here'!G86</f>
        <v>5846106.2199999997</v>
      </c>
    </row>
    <row r="21" spans="1:5" x14ac:dyDescent="0.25">
      <c r="A21" s="52"/>
      <c r="B21" s="13" t="s">
        <v>37</v>
      </c>
      <c r="C21" s="13"/>
      <c r="D21" s="54">
        <f>+'Copy Allocation Report Here'!D93</f>
        <v>295236.2</v>
      </c>
      <c r="E21" s="55">
        <f>+'Copy Allocation Report Here'!G93</f>
        <v>6688783.6600000001</v>
      </c>
    </row>
    <row r="22" spans="1:5" x14ac:dyDescent="0.25">
      <c r="A22" s="52"/>
      <c r="B22" s="13" t="s">
        <v>0</v>
      </c>
      <c r="C22" s="13"/>
      <c r="D22" s="54">
        <f>+'Copy Allocation Report Here'!D100</f>
        <v>1908.18</v>
      </c>
      <c r="E22" s="55">
        <f>+'Copy Allocation Report Here'!G100</f>
        <v>9521.1299999999992</v>
      </c>
    </row>
    <row r="23" spans="1:5" x14ac:dyDescent="0.25">
      <c r="A23" s="52"/>
      <c r="B23" s="13" t="s">
        <v>38</v>
      </c>
      <c r="C23" s="13"/>
      <c r="D23" s="54">
        <f>+'Copy Allocation Report Here'!D116</f>
        <v>1374164.73</v>
      </c>
      <c r="E23" s="55">
        <f>+'Copy Allocation Report Here'!G116</f>
        <v>18766770.77</v>
      </c>
    </row>
    <row r="24" spans="1:5" x14ac:dyDescent="0.25">
      <c r="A24" s="52"/>
      <c r="B24" s="13" t="s">
        <v>39</v>
      </c>
      <c r="C24" s="13"/>
      <c r="D24" s="54">
        <f>+'Copy Allocation Report Here'!D128</f>
        <v>2196459.54</v>
      </c>
      <c r="E24" s="55">
        <f>+'Copy Allocation Report Here'!G128</f>
        <v>25661333.379999999</v>
      </c>
    </row>
    <row r="25" spans="1:5" x14ac:dyDescent="0.25">
      <c r="A25" s="52"/>
      <c r="B25" s="13" t="s">
        <v>40</v>
      </c>
      <c r="C25" s="13"/>
      <c r="D25" s="54">
        <f>+'Copy Allocation Report Here'!D133</f>
        <v>418490.03</v>
      </c>
      <c r="E25" s="55">
        <f>+'Copy Allocation Report Here'!G133</f>
        <v>4405803.51</v>
      </c>
    </row>
    <row r="26" spans="1:5" x14ac:dyDescent="0.25">
      <c r="A26" s="52"/>
      <c r="B26" s="13" t="s">
        <v>41</v>
      </c>
      <c r="C26" s="13"/>
      <c r="D26" s="54">
        <f>+'Copy Allocation Report Here'!D142</f>
        <v>-366697.53</v>
      </c>
      <c r="E26" s="55">
        <f>+'Copy Allocation Report Here'!G142</f>
        <v>85350.95</v>
      </c>
    </row>
    <row r="27" spans="1:5" x14ac:dyDescent="0.25">
      <c r="A27" s="52"/>
      <c r="B27" s="13"/>
      <c r="C27" s="13" t="s">
        <v>42</v>
      </c>
      <c r="D27" s="59">
        <f>SUM(D18:D26)</f>
        <v>5778289.540000001</v>
      </c>
      <c r="E27" s="60">
        <f>SUM(E18:E26)</f>
        <v>81337079.200000003</v>
      </c>
    </row>
    <row r="28" spans="1:5" ht="15.75" thickBot="1" x14ac:dyDescent="0.3">
      <c r="A28" s="52" t="s">
        <v>43</v>
      </c>
      <c r="B28" s="13"/>
      <c r="C28" s="13"/>
      <c r="D28" s="61">
        <f>D16-D27</f>
        <v>503702.50999999885</v>
      </c>
      <c r="E28" s="62">
        <f>E16-E27</f>
        <v>23074320.89000003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411240371.36133844</v>
      </c>
      <c r="E30" s="64">
        <f>E52</f>
        <v>394167038.55022454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1.2248372121943692E-3</v>
      </c>
      <c r="E32" s="68">
        <f>E28/E30</f>
        <v>5.8539448084926345E-2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881927787.5999999</v>
      </c>
      <c r="E40" s="117">
        <f>+'Copy Other Data Here'!D30</f>
        <v>858416827.3104167</v>
      </c>
    </row>
    <row r="41" spans="1:5" x14ac:dyDescent="0.25">
      <c r="A41" s="82" t="s">
        <v>50</v>
      </c>
      <c r="B41" s="3"/>
      <c r="C41" s="13"/>
      <c r="D41" s="56">
        <f>+'Copy Other Data Here'!D19</f>
        <v>-401032386.39499998</v>
      </c>
      <c r="E41" s="57">
        <f>+'Copy Other Data Here'!D31</f>
        <v>-394365969.70333332</v>
      </c>
    </row>
    <row r="42" spans="1:5" x14ac:dyDescent="0.25">
      <c r="A42" s="82" t="s">
        <v>51</v>
      </c>
      <c r="B42" s="3"/>
      <c r="C42" s="13"/>
      <c r="D42" s="58">
        <f>D40+D41</f>
        <v>480895401.20499992</v>
      </c>
      <c r="E42" s="53">
        <f>E40+E41</f>
        <v>464050857.60708338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-3549711.9050000003</v>
      </c>
      <c r="E46" s="55">
        <f>+'Copy Other Data Here'!D33</f>
        <v>-3716041.6300000004</v>
      </c>
    </row>
    <row r="47" spans="1:5" x14ac:dyDescent="0.25">
      <c r="A47" s="82"/>
      <c r="B47" s="3" t="s">
        <v>55</v>
      </c>
      <c r="C47" s="13"/>
      <c r="D47" s="54">
        <f>+'Copy Other Data Here'!D23</f>
        <v>-77208324.340000018</v>
      </c>
      <c r="E47" s="55">
        <f>+'Copy Other Data Here'!D35</f>
        <v>-76679921.53458333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400137364.95999992</v>
      </c>
      <c r="E49" s="53">
        <f>E42+SUM(E45:E48)</f>
        <v>383654894.44250005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11103006.401338499</v>
      </c>
      <c r="E51" s="57">
        <f>+'Copy Other Data Here'!D37</f>
        <v>10512144.107724503</v>
      </c>
    </row>
    <row r="52" spans="1:5" ht="15.75" thickBot="1" x14ac:dyDescent="0.3">
      <c r="A52" s="83" t="s">
        <v>59</v>
      </c>
      <c r="B52" s="84"/>
      <c r="C52" s="70"/>
      <c r="D52" s="76">
        <f>D49+D51</f>
        <v>411240371.36133844</v>
      </c>
      <c r="E52" s="77">
        <f>E49+E51</f>
        <v>394167038.55022454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workbookViewId="0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1" t="str">
        <f>"Month and Twelve Months Ended " &amp; TEXT(StatementDate,"m/d/yyy")</f>
        <v>Month and Twelve Months Ended 6/30/2020</v>
      </c>
      <c r="B5" s="181"/>
      <c r="C5" s="181"/>
      <c r="D5" s="181"/>
      <c r="E5" s="181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9303704.7699999996</v>
      </c>
      <c r="E10" s="55">
        <f>+'Copy Allocation Report Here'!H10</f>
        <v>238231141.55000001</v>
      </c>
    </row>
    <row r="11" spans="1:5" x14ac:dyDescent="0.25">
      <c r="A11" s="52"/>
      <c r="B11" s="13" t="s">
        <v>28</v>
      </c>
      <c r="C11" s="13"/>
      <c r="D11" s="54">
        <f>+'Copy Allocation Report Here'!E14</f>
        <v>1821738.75</v>
      </c>
      <c r="E11" s="55">
        <f>+'Copy Allocation Report Here'!H14</f>
        <v>24725271.390000001</v>
      </c>
    </row>
    <row r="12" spans="1:5" x14ac:dyDescent="0.25">
      <c r="A12" s="52"/>
      <c r="B12" s="13" t="s">
        <v>29</v>
      </c>
      <c r="C12" s="13"/>
      <c r="D12" s="56">
        <f>+'Copy Allocation Report Here'!E20-'Copy Allocation Report Here'!E14</f>
        <v>-74030.139999999898</v>
      </c>
      <c r="E12" s="57">
        <f>+'Copy Allocation Report Here'!H20-'Copy Allocation Report Here'!H14</f>
        <v>875231.28999999911</v>
      </c>
    </row>
    <row r="13" spans="1:5" x14ac:dyDescent="0.25">
      <c r="A13" s="52"/>
      <c r="B13" s="13"/>
      <c r="C13" s="13"/>
      <c r="D13" s="58">
        <f>SUM(D10:D12)</f>
        <v>11051413.379999999</v>
      </c>
      <c r="E13" s="53">
        <f>SUM(E10:E12)</f>
        <v>263831644.22999999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4713818.09</v>
      </c>
      <c r="E14" s="55">
        <f>+'Copy Allocation Report Here'!H30+'Copy Allocation Report Here'!H44</f>
        <v>136539425.06</v>
      </c>
    </row>
    <row r="15" spans="1:5" x14ac:dyDescent="0.25">
      <c r="A15" s="52"/>
      <c r="B15" s="13" t="s">
        <v>32</v>
      </c>
      <c r="C15" s="13"/>
      <c r="D15" s="54">
        <f>+'Copy Allocation Report Here'!E46</f>
        <v>972501.99</v>
      </c>
      <c r="E15" s="55">
        <f>+'Copy Allocation Report Here'!H46</f>
        <v>22332062.23</v>
      </c>
    </row>
    <row r="16" spans="1:5" x14ac:dyDescent="0.25">
      <c r="A16" s="52" t="s">
        <v>33</v>
      </c>
      <c r="B16" s="13"/>
      <c r="C16" s="13"/>
      <c r="D16" s="59">
        <f>D13-D14-D15</f>
        <v>5365093.2999999989</v>
      </c>
      <c r="E16" s="60">
        <f>E13-E14-E15</f>
        <v>104960156.93999998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20710.52</v>
      </c>
      <c r="E18" s="53">
        <f>'Copy Allocation Report Here'!H50</f>
        <v>353135.81</v>
      </c>
    </row>
    <row r="19" spans="1:5" x14ac:dyDescent="0.25">
      <c r="A19" s="52"/>
      <c r="B19" s="13" t="s">
        <v>35</v>
      </c>
      <c r="C19" s="13"/>
      <c r="D19" s="54">
        <f>+'Copy Allocation Report Here'!E78</f>
        <v>1661287.46</v>
      </c>
      <c r="E19" s="55">
        <f>+'Copy Allocation Report Here'!H78</f>
        <v>19773754.66</v>
      </c>
    </row>
    <row r="20" spans="1:5" x14ac:dyDescent="0.25">
      <c r="A20" s="52"/>
      <c r="B20" s="13" t="s">
        <v>36</v>
      </c>
      <c r="C20" s="13"/>
      <c r="D20" s="54">
        <f>+'Copy Allocation Report Here'!E86</f>
        <v>432530.29</v>
      </c>
      <c r="E20" s="55">
        <f>+'Copy Allocation Report Here'!H86</f>
        <v>5850679.5599999996</v>
      </c>
    </row>
    <row r="21" spans="1:5" x14ac:dyDescent="0.25">
      <c r="A21" s="52"/>
      <c r="B21" s="13" t="s">
        <v>37</v>
      </c>
      <c r="C21" s="13"/>
      <c r="D21" s="54">
        <f>+'Copy Allocation Report Here'!E93</f>
        <v>248862.44</v>
      </c>
      <c r="E21" s="55">
        <f>+'Copy Allocation Report Here'!H93</f>
        <v>6727730.0099999998</v>
      </c>
    </row>
    <row r="22" spans="1:5" x14ac:dyDescent="0.25">
      <c r="A22" s="52"/>
      <c r="B22" s="13" t="s">
        <v>0</v>
      </c>
      <c r="C22" s="13"/>
      <c r="D22" s="54">
        <f>+'Copy Allocation Report Here'!E100</f>
        <v>1807.16</v>
      </c>
      <c r="E22" s="55">
        <f>+'Copy Allocation Report Here'!H100</f>
        <v>11328.29</v>
      </c>
    </row>
    <row r="23" spans="1:5" x14ac:dyDescent="0.25">
      <c r="A23" s="52"/>
      <c r="B23" s="13" t="s">
        <v>38</v>
      </c>
      <c r="C23" s="13"/>
      <c r="D23" s="54">
        <f>+'Copy Allocation Report Here'!E116</f>
        <v>1355365.98</v>
      </c>
      <c r="E23" s="55">
        <f>+'Copy Allocation Report Here'!H116</f>
        <v>18590853.420000002</v>
      </c>
    </row>
    <row r="24" spans="1:5" x14ac:dyDescent="0.25">
      <c r="A24" s="52"/>
      <c r="B24" s="13" t="s">
        <v>39</v>
      </c>
      <c r="C24" s="13"/>
      <c r="D24" s="54">
        <f>+'Copy Allocation Report Here'!E128</f>
        <v>2198693.66</v>
      </c>
      <c r="E24" s="55">
        <f>+'Copy Allocation Report Here'!H128</f>
        <v>25791409.370000001</v>
      </c>
    </row>
    <row r="25" spans="1:5" x14ac:dyDescent="0.25">
      <c r="A25" s="52"/>
      <c r="B25" s="13" t="s">
        <v>40</v>
      </c>
      <c r="C25" s="13"/>
      <c r="D25" s="54">
        <f>+'Copy Allocation Report Here'!E133</f>
        <v>362626.51</v>
      </c>
      <c r="E25" s="55">
        <f>+'Copy Allocation Report Here'!H133</f>
        <v>4406157.0199999996</v>
      </c>
    </row>
    <row r="26" spans="1:5" x14ac:dyDescent="0.25">
      <c r="A26" s="52"/>
      <c r="B26" s="13" t="s">
        <v>41</v>
      </c>
      <c r="C26" s="13"/>
      <c r="D26" s="54">
        <f>+'Copy Allocation Report Here'!E142</f>
        <v>-630712.05000000005</v>
      </c>
      <c r="E26" s="55">
        <f>+'Copy Allocation Report Here'!H142</f>
        <v>140137.51999999999</v>
      </c>
    </row>
    <row r="27" spans="1:5" x14ac:dyDescent="0.25">
      <c r="A27" s="52"/>
      <c r="B27" s="13"/>
      <c r="C27" s="13" t="s">
        <v>42</v>
      </c>
      <c r="D27" s="59">
        <f>SUM(D18:D26)</f>
        <v>5651171.9699999997</v>
      </c>
      <c r="E27" s="60">
        <f>SUM(E18:E26)</f>
        <v>81645185.659999996</v>
      </c>
    </row>
    <row r="28" spans="1:5" ht="15.75" thickBot="1" x14ac:dyDescent="0.3">
      <c r="A28" s="52" t="s">
        <v>43</v>
      </c>
      <c r="B28" s="13"/>
      <c r="C28" s="13"/>
      <c r="D28" s="61">
        <f>D16-D27</f>
        <v>-286078.67000000086</v>
      </c>
      <c r="E28" s="62">
        <f>E16-E27</f>
        <v>23314971.279999986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413079095.76137596</v>
      </c>
      <c r="E30" s="64">
        <f>E52</f>
        <v>397119221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-6.9255179682406476E-4</v>
      </c>
      <c r="E32" s="68">
        <f>E28/E30</f>
        <v>5.8710256384190446E-2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885221739.94499993</v>
      </c>
      <c r="E40" s="117">
        <f>+'Copy Other Data Here'!E30</f>
        <v>862729513</v>
      </c>
    </row>
    <row r="41" spans="1:5" x14ac:dyDescent="0.25">
      <c r="A41" s="82" t="s">
        <v>50</v>
      </c>
      <c r="B41" s="3"/>
      <c r="C41" s="13"/>
      <c r="D41" s="56">
        <f>+'Copy Other Data Here'!E19</f>
        <v>-402562892.18499994</v>
      </c>
      <c r="E41" s="57">
        <f>+'Copy Other Data Here'!E31</f>
        <v>-395494783</v>
      </c>
    </row>
    <row r="42" spans="1:5" x14ac:dyDescent="0.25">
      <c r="A42" s="82" t="s">
        <v>51</v>
      </c>
      <c r="B42" s="3"/>
      <c r="C42" s="13"/>
      <c r="D42" s="58">
        <f>D40+D41</f>
        <v>482658847.75999999</v>
      </c>
      <c r="E42" s="53">
        <f>E40+E41</f>
        <v>467234730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-3300063.85</v>
      </c>
      <c r="E46" s="55">
        <f>+'Copy Other Data Here'!E33</f>
        <v>-3675175</v>
      </c>
    </row>
    <row r="47" spans="1:5" x14ac:dyDescent="0.25">
      <c r="A47" s="82"/>
      <c r="B47" s="3" t="s">
        <v>55</v>
      </c>
      <c r="C47" s="13"/>
      <c r="D47" s="54">
        <f>+'Copy Other Data Here'!E23</f>
        <v>-77157907</v>
      </c>
      <c r="E47" s="55">
        <f>+'Copy Other Data Here'!E35</f>
        <v>-76767677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402200876.90999997</v>
      </c>
      <c r="E49" s="53">
        <f>E42+SUM(E45:E48)</f>
        <v>386791878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10878218.851376001</v>
      </c>
      <c r="E51" s="57">
        <f>+'Copy Other Data Here'!E37</f>
        <v>10327343</v>
      </c>
    </row>
    <row r="52" spans="1:5" ht="15.75" thickBot="1" x14ac:dyDescent="0.3">
      <c r="A52" s="83" t="s">
        <v>59</v>
      </c>
      <c r="B52" s="84"/>
      <c r="C52" s="70"/>
      <c r="D52" s="76">
        <f>D49+D51</f>
        <v>413079095.76137596</v>
      </c>
      <c r="E52" s="77">
        <f>E49+E51</f>
        <v>397119221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1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145"/>
  <sheetViews>
    <sheetView tabSelected="1" topLeftCell="A109" zoomScale="80" zoomScaleNormal="80" workbookViewId="0"/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6.7109375" style="41" customWidth="1"/>
    <col min="4" max="4" width="15" style="41" bestFit="1" customWidth="1"/>
    <col min="5" max="5" width="16.5703125" style="41" customWidth="1"/>
    <col min="6" max="6" width="17.42578125" style="4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44012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7"/>
      <c r="B5" s="198"/>
      <c r="C5" s="191" t="s">
        <v>305</v>
      </c>
      <c r="D5" s="192"/>
      <c r="E5" s="193"/>
      <c r="F5" s="194" t="s">
        <v>306</v>
      </c>
      <c r="G5" s="195"/>
      <c r="H5" s="196"/>
    </row>
    <row r="6" spans="1:8" s="105" customFormat="1" ht="42.75" customHeight="1" thickBot="1" x14ac:dyDescent="0.3">
      <c r="A6" s="189" t="s">
        <v>304</v>
      </c>
      <c r="B6" s="190"/>
      <c r="C6" s="143">
        <v>43922</v>
      </c>
      <c r="D6" s="143">
        <v>43952</v>
      </c>
      <c r="E6" s="143">
        <v>43983</v>
      </c>
      <c r="F6" s="171" t="s">
        <v>316</v>
      </c>
      <c r="G6" s="172" t="s">
        <v>317</v>
      </c>
      <c r="H6" s="173" t="s">
        <v>318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5"/>
    </row>
    <row r="8" spans="1:8" x14ac:dyDescent="0.25">
      <c r="A8" s="93" t="s">
        <v>84</v>
      </c>
      <c r="B8" s="94" t="s">
        <v>85</v>
      </c>
      <c r="C8" s="147">
        <v>9994048.0800000001</v>
      </c>
      <c r="D8" s="148">
        <v>6408669.2199999997</v>
      </c>
      <c r="E8" s="149">
        <v>4794208.42</v>
      </c>
      <c r="F8" s="147">
        <v>126087693.2</v>
      </c>
      <c r="G8" s="148">
        <v>127120006.78</v>
      </c>
      <c r="H8" s="148">
        <v>128271726.27</v>
      </c>
    </row>
    <row r="9" spans="1:8" x14ac:dyDescent="0.25">
      <c r="A9" s="93" t="s">
        <v>86</v>
      </c>
      <c r="B9" s="94" t="s">
        <v>87</v>
      </c>
      <c r="C9" s="147">
        <v>8107434.6900000004</v>
      </c>
      <c r="D9" s="148">
        <v>5390530.4800000004</v>
      </c>
      <c r="E9" s="149">
        <v>4509496.3499999996</v>
      </c>
      <c r="F9" s="147">
        <v>108242388.72</v>
      </c>
      <c r="G9" s="148">
        <v>109154580.95999999</v>
      </c>
      <c r="H9" s="148">
        <v>109959415.28</v>
      </c>
    </row>
    <row r="10" spans="1:8" x14ac:dyDescent="0.25">
      <c r="A10" s="106" t="s">
        <v>88</v>
      </c>
      <c r="B10" s="92"/>
      <c r="C10" s="150">
        <v>18101482.77</v>
      </c>
      <c r="D10" s="150">
        <v>11799199.699999999</v>
      </c>
      <c r="E10" s="150">
        <v>9303704.7699999996</v>
      </c>
      <c r="F10" s="150">
        <v>234330081.91999999</v>
      </c>
      <c r="G10" s="150">
        <v>236274587.74000001</v>
      </c>
      <c r="H10" s="152">
        <v>238231141.55000001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8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8"/>
    </row>
    <row r="13" spans="1:8" x14ac:dyDescent="0.25">
      <c r="A13" s="93" t="s">
        <v>90</v>
      </c>
      <c r="B13" s="94" t="s">
        <v>91</v>
      </c>
      <c r="C13" s="147">
        <v>16028.08</v>
      </c>
      <c r="D13" s="148">
        <v>21795.8</v>
      </c>
      <c r="E13" s="149">
        <v>12836.94</v>
      </c>
      <c r="F13" s="147">
        <v>504769.98</v>
      </c>
      <c r="G13" s="148">
        <v>480294.43</v>
      </c>
      <c r="H13" s="148">
        <v>453008.34</v>
      </c>
    </row>
    <row r="14" spans="1:8" x14ac:dyDescent="0.25">
      <c r="A14" s="108" t="s">
        <v>92</v>
      </c>
      <c r="B14" s="94" t="s">
        <v>93</v>
      </c>
      <c r="C14" s="147">
        <v>2077828.22</v>
      </c>
      <c r="D14" s="148">
        <v>1817832.68</v>
      </c>
      <c r="E14" s="149">
        <v>1821738.75</v>
      </c>
      <c r="F14" s="147">
        <v>24721986.989999998</v>
      </c>
      <c r="G14" s="148">
        <v>24743106.030000001</v>
      </c>
      <c r="H14" s="148">
        <v>24725271.390000001</v>
      </c>
    </row>
    <row r="15" spans="1:8" x14ac:dyDescent="0.25">
      <c r="A15" s="108" t="s">
        <v>94</v>
      </c>
      <c r="B15" s="94" t="s">
        <v>95</v>
      </c>
      <c r="C15" s="147">
        <v>0</v>
      </c>
      <c r="D15" s="148" t="s">
        <v>315</v>
      </c>
      <c r="E15" s="149" t="s">
        <v>315</v>
      </c>
      <c r="F15" s="147">
        <v>0</v>
      </c>
      <c r="G15" s="148" t="s">
        <v>315</v>
      </c>
      <c r="H15" s="148" t="s">
        <v>315</v>
      </c>
    </row>
    <row r="16" spans="1:8" x14ac:dyDescent="0.25">
      <c r="A16" s="108" t="s">
        <v>310</v>
      </c>
      <c r="B16" s="94" t="s">
        <v>311</v>
      </c>
      <c r="C16" s="147">
        <v>7502.75</v>
      </c>
      <c r="D16" s="148">
        <v>7502.75</v>
      </c>
      <c r="E16" s="149">
        <v>7502.75</v>
      </c>
      <c r="F16" s="147">
        <v>115307.89</v>
      </c>
      <c r="G16" s="148">
        <v>112148.52</v>
      </c>
      <c r="H16" s="148">
        <v>108989.16</v>
      </c>
    </row>
    <row r="17" spans="1:8" x14ac:dyDescent="0.25">
      <c r="A17" s="108" t="s">
        <v>96</v>
      </c>
      <c r="B17" s="94" t="s">
        <v>97</v>
      </c>
      <c r="C17" s="147">
        <v>-851.29</v>
      </c>
      <c r="D17" s="148">
        <v>6258.14</v>
      </c>
      <c r="E17" s="149">
        <v>9949.9599999999991</v>
      </c>
      <c r="F17" s="147">
        <v>94791.98</v>
      </c>
      <c r="G17" s="148">
        <v>91138.85</v>
      </c>
      <c r="H17" s="148">
        <v>92337.26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8">
        <v>0</v>
      </c>
    </row>
    <row r="19" spans="1:8" x14ac:dyDescent="0.25">
      <c r="A19" s="170">
        <v>4962</v>
      </c>
      <c r="B19" s="94" t="s">
        <v>314</v>
      </c>
      <c r="C19" s="147">
        <v>13623.87</v>
      </c>
      <c r="D19" s="155">
        <v>-78914.820000000007</v>
      </c>
      <c r="E19" s="157">
        <v>-104319.79</v>
      </c>
      <c r="F19" s="147">
        <v>309290.62</v>
      </c>
      <c r="G19" s="155">
        <v>255874.69</v>
      </c>
      <c r="H19" s="155">
        <v>220896.53</v>
      </c>
    </row>
    <row r="20" spans="1:8" x14ac:dyDescent="0.25">
      <c r="A20" s="106" t="s">
        <v>100</v>
      </c>
      <c r="B20" s="92"/>
      <c r="C20" s="150">
        <v>2114131.63</v>
      </c>
      <c r="D20" s="150">
        <v>1774474.55</v>
      </c>
      <c r="E20" s="150">
        <v>1747708.61</v>
      </c>
      <c r="F20" s="150">
        <v>25746147.460000001</v>
      </c>
      <c r="G20" s="150">
        <v>25682562.52</v>
      </c>
      <c r="H20" s="152">
        <v>25600502.68</v>
      </c>
    </row>
    <row r="21" spans="1:8" ht="15.75" thickBot="1" x14ac:dyDescent="0.3">
      <c r="A21" s="106" t="s">
        <v>101</v>
      </c>
      <c r="B21" s="92"/>
      <c r="C21" s="151">
        <v>20215614.399999999</v>
      </c>
      <c r="D21" s="151">
        <v>13573674.25</v>
      </c>
      <c r="E21" s="151">
        <v>11051413.380000001</v>
      </c>
      <c r="F21" s="151">
        <v>260076229.38</v>
      </c>
      <c r="G21" s="151">
        <v>261957150.25999999</v>
      </c>
      <c r="H21" s="175">
        <v>263831644.22999999</v>
      </c>
    </row>
    <row r="22" spans="1:8" ht="15.75" thickTop="1" x14ac:dyDescent="0.25">
      <c r="A22" s="91"/>
      <c r="B22" s="92"/>
      <c r="C22" s="147"/>
      <c r="D22" s="148"/>
      <c r="E22" s="149"/>
      <c r="F22" s="147"/>
      <c r="G22" s="148"/>
      <c r="H22" s="148"/>
    </row>
    <row r="23" spans="1:8" x14ac:dyDescent="0.25">
      <c r="A23" s="106" t="s">
        <v>102</v>
      </c>
      <c r="B23" s="92"/>
      <c r="C23" s="147"/>
      <c r="D23" s="148"/>
      <c r="E23" s="149"/>
      <c r="F23" s="147"/>
      <c r="G23" s="148"/>
      <c r="H23" s="148"/>
    </row>
    <row r="24" spans="1:8" x14ac:dyDescent="0.25">
      <c r="A24" s="93" t="s">
        <v>103</v>
      </c>
      <c r="B24" s="94" t="s">
        <v>104</v>
      </c>
      <c r="C24" s="147">
        <v>7340512.0899999999</v>
      </c>
      <c r="D24" s="148">
        <v>6212980.7800000003</v>
      </c>
      <c r="E24" s="149">
        <v>5648361.8799999999</v>
      </c>
      <c r="F24" s="147">
        <v>119824895.48</v>
      </c>
      <c r="G24" s="148">
        <v>119769534.70999999</v>
      </c>
      <c r="H24" s="148">
        <v>119265279.27</v>
      </c>
    </row>
    <row r="25" spans="1:8" x14ac:dyDescent="0.25">
      <c r="A25" s="93" t="s">
        <v>105</v>
      </c>
      <c r="B25" s="94" t="s">
        <v>106</v>
      </c>
      <c r="C25" s="147" t="s">
        <v>315</v>
      </c>
      <c r="D25" s="148" t="s">
        <v>315</v>
      </c>
      <c r="E25" s="149">
        <v>0</v>
      </c>
      <c r="F25" s="147">
        <v>0</v>
      </c>
      <c r="G25" s="148">
        <v>0</v>
      </c>
      <c r="H25" s="148">
        <v>0</v>
      </c>
    </row>
    <row r="26" spans="1:8" x14ac:dyDescent="0.25">
      <c r="A26" s="93" t="s">
        <v>107</v>
      </c>
      <c r="B26" s="94" t="s">
        <v>108</v>
      </c>
      <c r="C26" s="147">
        <v>2733119.56</v>
      </c>
      <c r="D26" s="148">
        <v>508477.28</v>
      </c>
      <c r="E26" s="149">
        <v>-444556.06</v>
      </c>
      <c r="F26" s="147">
        <v>13341042.460000001</v>
      </c>
      <c r="G26" s="148">
        <v>14563384.6</v>
      </c>
      <c r="H26" s="148">
        <v>15875823.25</v>
      </c>
    </row>
    <row r="27" spans="1:8" x14ac:dyDescent="0.25">
      <c r="A27" s="93" t="s">
        <v>109</v>
      </c>
      <c r="B27" s="94" t="s">
        <v>110</v>
      </c>
      <c r="C27" s="147" t="s">
        <v>315</v>
      </c>
      <c r="D27" s="148" t="s">
        <v>315</v>
      </c>
      <c r="E27" s="149" t="s">
        <v>315</v>
      </c>
      <c r="F27" s="147">
        <v>6400416.29</v>
      </c>
      <c r="G27" s="148">
        <v>6385387.0199999996</v>
      </c>
      <c r="H27" s="148">
        <v>6385387.0199999996</v>
      </c>
    </row>
    <row r="28" spans="1:8" x14ac:dyDescent="0.25">
      <c r="A28" s="93" t="s">
        <v>111</v>
      </c>
      <c r="B28" s="94" t="s">
        <v>112</v>
      </c>
      <c r="C28" s="147">
        <v>-686125.97</v>
      </c>
      <c r="D28" s="148">
        <v>-630780.18999999994</v>
      </c>
      <c r="E28" s="149">
        <v>-479203.95</v>
      </c>
      <c r="F28" s="147">
        <v>-5104769.34</v>
      </c>
      <c r="G28" s="148">
        <v>-5250966.5</v>
      </c>
      <c r="H28" s="148">
        <v>-4906043.37</v>
      </c>
    </row>
    <row r="29" spans="1:8" x14ac:dyDescent="0.25">
      <c r="A29" s="93" t="s">
        <v>113</v>
      </c>
      <c r="B29" s="94" t="s">
        <v>114</v>
      </c>
      <c r="C29" s="147">
        <v>-7921.12</v>
      </c>
      <c r="D29" s="148">
        <v>-1161.17</v>
      </c>
      <c r="E29" s="149">
        <v>-10783.78</v>
      </c>
      <c r="F29" s="147">
        <v>-77681.23</v>
      </c>
      <c r="G29" s="148">
        <v>-73481.94</v>
      </c>
      <c r="H29" s="148">
        <v>-81021.11</v>
      </c>
    </row>
    <row r="30" spans="1:8" x14ac:dyDescent="0.25">
      <c r="A30" s="106" t="s">
        <v>115</v>
      </c>
      <c r="B30" s="92"/>
      <c r="C30" s="150">
        <v>9379584.5600000005</v>
      </c>
      <c r="D30" s="150">
        <v>6089516.7000000002</v>
      </c>
      <c r="E30" s="150">
        <v>4713818.09</v>
      </c>
      <c r="F30" s="150">
        <v>134383903.66</v>
      </c>
      <c r="G30" s="150">
        <v>135393857.88999999</v>
      </c>
      <c r="H30" s="152">
        <v>136539425.06</v>
      </c>
    </row>
    <row r="31" spans="1:8" x14ac:dyDescent="0.25">
      <c r="A31" s="91"/>
      <c r="B31" s="92"/>
      <c r="C31" s="147"/>
      <c r="D31" s="148"/>
      <c r="E31" s="149"/>
      <c r="F31" s="147"/>
      <c r="G31" s="148"/>
      <c r="H31" s="148"/>
    </row>
    <row r="32" spans="1:8" x14ac:dyDescent="0.25">
      <c r="A32" s="106" t="s">
        <v>116</v>
      </c>
      <c r="B32" s="92"/>
      <c r="C32" s="147"/>
      <c r="D32" s="148"/>
      <c r="E32" s="149"/>
      <c r="F32" s="147"/>
      <c r="G32" s="148"/>
      <c r="H32" s="148"/>
    </row>
    <row r="33" spans="1:8" x14ac:dyDescent="0.25">
      <c r="A33" s="93" t="s">
        <v>117</v>
      </c>
      <c r="B33" s="94" t="s">
        <v>118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8">
        <v>0</v>
      </c>
    </row>
    <row r="34" spans="1:8" x14ac:dyDescent="0.25">
      <c r="A34" s="93" t="s">
        <v>119</v>
      </c>
      <c r="B34" s="94" t="s">
        <v>120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8">
        <v>0</v>
      </c>
    </row>
    <row r="35" spans="1:8" x14ac:dyDescent="0.25">
      <c r="A35" s="93" t="s">
        <v>121</v>
      </c>
      <c r="B35" s="94" t="s">
        <v>122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8">
        <v>0</v>
      </c>
    </row>
    <row r="36" spans="1:8" x14ac:dyDescent="0.25">
      <c r="A36" s="93" t="s">
        <v>123</v>
      </c>
      <c r="B36" s="94" t="s">
        <v>124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8">
        <v>0</v>
      </c>
    </row>
    <row r="37" spans="1:8" x14ac:dyDescent="0.25">
      <c r="A37" s="93" t="s">
        <v>125</v>
      </c>
      <c r="B37" s="94" t="s">
        <v>126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8">
        <v>0</v>
      </c>
    </row>
    <row r="38" spans="1:8" x14ac:dyDescent="0.25">
      <c r="A38" s="93" t="s">
        <v>127</v>
      </c>
      <c r="B38" s="94" t="s">
        <v>128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8">
        <v>0</v>
      </c>
    </row>
    <row r="39" spans="1:8" x14ac:dyDescent="0.25">
      <c r="A39" s="93" t="s">
        <v>129</v>
      </c>
      <c r="B39" s="94" t="s">
        <v>130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8">
        <v>0</v>
      </c>
    </row>
    <row r="40" spans="1:8" x14ac:dyDescent="0.25">
      <c r="A40" s="93" t="s">
        <v>131</v>
      </c>
      <c r="B40" s="94" t="s">
        <v>132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8">
        <v>0</v>
      </c>
    </row>
    <row r="41" spans="1:8" x14ac:dyDescent="0.25">
      <c r="A41" s="93" t="s">
        <v>133</v>
      </c>
      <c r="B41" s="94" t="s">
        <v>134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8">
        <v>0</v>
      </c>
    </row>
    <row r="42" spans="1:8" x14ac:dyDescent="0.25">
      <c r="A42" s="93" t="s">
        <v>135</v>
      </c>
      <c r="B42" s="94" t="s">
        <v>136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8">
        <v>0</v>
      </c>
    </row>
    <row r="43" spans="1:8" x14ac:dyDescent="0.25">
      <c r="A43" s="93" t="s">
        <v>137</v>
      </c>
      <c r="B43" s="94" t="s">
        <v>138</v>
      </c>
      <c r="C43" s="147">
        <v>0</v>
      </c>
      <c r="D43" s="148">
        <v>0</v>
      </c>
      <c r="E43" s="149">
        <v>0</v>
      </c>
      <c r="F43" s="147">
        <v>0</v>
      </c>
      <c r="G43" s="148">
        <v>0</v>
      </c>
      <c r="H43" s="148">
        <v>0</v>
      </c>
    </row>
    <row r="44" spans="1:8" x14ac:dyDescent="0.25">
      <c r="A44" s="106" t="s">
        <v>139</v>
      </c>
      <c r="B44" s="109"/>
      <c r="C44" s="150">
        <v>0</v>
      </c>
      <c r="D44" s="152">
        <v>0</v>
      </c>
      <c r="E44" s="153">
        <v>0</v>
      </c>
      <c r="F44" s="150">
        <v>0</v>
      </c>
      <c r="G44" s="152">
        <v>0</v>
      </c>
      <c r="H44" s="152">
        <v>0</v>
      </c>
    </row>
    <row r="45" spans="1:8" x14ac:dyDescent="0.25">
      <c r="A45" s="91"/>
      <c r="B45" s="92"/>
      <c r="C45" s="147"/>
      <c r="D45" s="148"/>
      <c r="E45" s="149"/>
      <c r="F45" s="147"/>
      <c r="G45" s="148"/>
      <c r="H45" s="148"/>
    </row>
    <row r="46" spans="1:8" x14ac:dyDescent="0.25">
      <c r="A46" s="93" t="s">
        <v>140</v>
      </c>
      <c r="B46" s="94" t="s">
        <v>32</v>
      </c>
      <c r="C46" s="154">
        <v>2035181.05</v>
      </c>
      <c r="D46" s="155">
        <v>1202165.5</v>
      </c>
      <c r="E46" s="156">
        <v>972501.99</v>
      </c>
      <c r="F46" s="154">
        <v>22043051.859999999</v>
      </c>
      <c r="G46" s="155">
        <v>22151892.280000001</v>
      </c>
      <c r="H46" s="155">
        <v>22332062.23</v>
      </c>
    </row>
    <row r="47" spans="1:8" ht="15.75" thickBot="1" x14ac:dyDescent="0.3">
      <c r="A47" s="106" t="s">
        <v>141</v>
      </c>
      <c r="B47" s="92"/>
      <c r="C47" s="151">
        <v>8800848.7899999991</v>
      </c>
      <c r="D47" s="151">
        <v>6281992.0499999998</v>
      </c>
      <c r="E47" s="151">
        <v>5365093.3</v>
      </c>
      <c r="F47" s="151">
        <v>103649273.86</v>
      </c>
      <c r="G47" s="151">
        <v>104411400.09</v>
      </c>
      <c r="H47" s="175">
        <v>104960156.94</v>
      </c>
    </row>
    <row r="48" spans="1:8" ht="15.75" thickTop="1" x14ac:dyDescent="0.25">
      <c r="A48" s="106"/>
      <c r="B48" s="92"/>
      <c r="C48" s="147"/>
      <c r="D48" s="148"/>
      <c r="E48" s="157"/>
      <c r="F48" s="147"/>
      <c r="G48" s="148"/>
      <c r="H48" s="148"/>
    </row>
    <row r="49" spans="1:8" x14ac:dyDescent="0.25">
      <c r="A49" s="106" t="s">
        <v>307</v>
      </c>
      <c r="B49" s="92"/>
      <c r="C49" s="147"/>
      <c r="D49" s="148"/>
      <c r="E49" s="157"/>
      <c r="F49" s="147"/>
      <c r="G49" s="148"/>
      <c r="H49" s="148"/>
    </row>
    <row r="50" spans="1:8" x14ac:dyDescent="0.25">
      <c r="A50" s="110">
        <v>813</v>
      </c>
      <c r="B50" s="94" t="s">
        <v>308</v>
      </c>
      <c r="C50" s="147">
        <v>19781.150000000001</v>
      </c>
      <c r="D50" s="148">
        <v>24934.87</v>
      </c>
      <c r="E50" s="157">
        <v>20710.52</v>
      </c>
      <c r="F50" s="147">
        <v>340753.14</v>
      </c>
      <c r="G50" s="148">
        <v>346737.41</v>
      </c>
      <c r="H50" s="148">
        <v>353135.81</v>
      </c>
    </row>
    <row r="51" spans="1:8" x14ac:dyDescent="0.25">
      <c r="A51" s="91"/>
      <c r="B51" s="92"/>
      <c r="C51" s="147"/>
      <c r="D51" s="148"/>
      <c r="E51" s="149"/>
      <c r="F51" s="147"/>
      <c r="G51" s="148"/>
      <c r="H51" s="148"/>
    </row>
    <row r="52" spans="1:8" x14ac:dyDescent="0.25">
      <c r="A52" s="106" t="s">
        <v>142</v>
      </c>
      <c r="B52" s="92"/>
      <c r="C52" s="147"/>
      <c r="D52" s="148"/>
      <c r="E52" s="149"/>
      <c r="F52" s="147"/>
      <c r="G52" s="148"/>
      <c r="H52" s="148"/>
    </row>
    <row r="53" spans="1:8" x14ac:dyDescent="0.25">
      <c r="A53" s="106" t="s">
        <v>143</v>
      </c>
      <c r="B53" s="92"/>
      <c r="C53" s="147"/>
      <c r="D53" s="148"/>
      <c r="E53" s="149"/>
      <c r="F53" s="147"/>
      <c r="G53" s="148"/>
      <c r="H53" s="148"/>
    </row>
    <row r="54" spans="1:8" x14ac:dyDescent="0.25">
      <c r="A54" s="93" t="s">
        <v>144</v>
      </c>
      <c r="B54" s="94" t="s">
        <v>145</v>
      </c>
      <c r="C54" s="147">
        <v>163378.10999999999</v>
      </c>
      <c r="D54" s="148">
        <v>157299.9</v>
      </c>
      <c r="E54" s="149">
        <v>166796.98000000001</v>
      </c>
      <c r="F54" s="147">
        <v>2073890.45</v>
      </c>
      <c r="G54" s="148">
        <v>2040055.08</v>
      </c>
      <c r="H54" s="148">
        <v>2050777.82</v>
      </c>
    </row>
    <row r="55" spans="1:8" x14ac:dyDescent="0.25">
      <c r="A55" s="93" t="s">
        <v>146</v>
      </c>
      <c r="B55" s="94" t="s">
        <v>147</v>
      </c>
      <c r="C55" s="147">
        <v>14781.99</v>
      </c>
      <c r="D55" s="148">
        <v>14393.89</v>
      </c>
      <c r="E55" s="149">
        <v>16449.41</v>
      </c>
      <c r="F55" s="147">
        <v>259084.9</v>
      </c>
      <c r="G55" s="148">
        <v>251334.67</v>
      </c>
      <c r="H55" s="148">
        <v>244272.67</v>
      </c>
    </row>
    <row r="56" spans="1:8" x14ac:dyDescent="0.25">
      <c r="A56" s="108" t="s">
        <v>148</v>
      </c>
      <c r="B56" s="94" t="s">
        <v>149</v>
      </c>
      <c r="C56" s="147">
        <v>7001.66</v>
      </c>
      <c r="D56" s="148">
        <v>5943.57</v>
      </c>
      <c r="E56" s="149">
        <v>5272.29</v>
      </c>
      <c r="F56" s="147">
        <v>49391.67</v>
      </c>
      <c r="G56" s="148">
        <v>53619.99</v>
      </c>
      <c r="H56" s="148">
        <v>55435.81</v>
      </c>
    </row>
    <row r="57" spans="1:8" x14ac:dyDescent="0.25">
      <c r="A57" s="108" t="s">
        <v>150</v>
      </c>
      <c r="B57" s="94" t="s">
        <v>151</v>
      </c>
      <c r="C57" s="147">
        <v>308735.65999999997</v>
      </c>
      <c r="D57" s="148">
        <v>288830.84000000003</v>
      </c>
      <c r="E57" s="149">
        <v>305208.57</v>
      </c>
      <c r="F57" s="147">
        <v>4054347.55</v>
      </c>
      <c r="G57" s="148">
        <v>3897274.14</v>
      </c>
      <c r="H57" s="148">
        <v>3904618.51</v>
      </c>
    </row>
    <row r="58" spans="1:8" x14ac:dyDescent="0.25">
      <c r="A58" s="93" t="s">
        <v>152</v>
      </c>
      <c r="B58" s="94" t="s">
        <v>153</v>
      </c>
      <c r="C58" s="147">
        <v>61608.6</v>
      </c>
      <c r="D58" s="148">
        <v>49394.15</v>
      </c>
      <c r="E58" s="149">
        <v>59278.2</v>
      </c>
      <c r="F58" s="147">
        <v>491992.09</v>
      </c>
      <c r="G58" s="148">
        <v>501939.81</v>
      </c>
      <c r="H58" s="148">
        <v>525966.29</v>
      </c>
    </row>
    <row r="59" spans="1:8" x14ac:dyDescent="0.25">
      <c r="A59" s="93" t="s">
        <v>154</v>
      </c>
      <c r="B59" s="94" t="s">
        <v>155</v>
      </c>
      <c r="C59" s="147">
        <v>41446.54</v>
      </c>
      <c r="D59" s="148">
        <v>60267.33</v>
      </c>
      <c r="E59" s="149">
        <v>28754.57</v>
      </c>
      <c r="F59" s="147">
        <v>195898.9</v>
      </c>
      <c r="G59" s="148">
        <v>246617.7</v>
      </c>
      <c r="H59" s="148">
        <v>266124.07</v>
      </c>
    </row>
    <row r="60" spans="1:8" x14ac:dyDescent="0.25">
      <c r="A60" s="93" t="s">
        <v>156</v>
      </c>
      <c r="B60" s="94" t="s">
        <v>157</v>
      </c>
      <c r="C60" s="147">
        <v>44281.07</v>
      </c>
      <c r="D60" s="148">
        <v>-23540.93</v>
      </c>
      <c r="E60" s="149">
        <v>64080.81</v>
      </c>
      <c r="F60" s="147">
        <v>310772.67</v>
      </c>
      <c r="G60" s="148">
        <v>176770.19</v>
      </c>
      <c r="H60" s="148">
        <v>155348.14000000001</v>
      </c>
    </row>
    <row r="61" spans="1:8" x14ac:dyDescent="0.25">
      <c r="A61" s="93" t="s">
        <v>158</v>
      </c>
      <c r="B61" s="94" t="s">
        <v>159</v>
      </c>
      <c r="C61" s="147">
        <v>44315.32</v>
      </c>
      <c r="D61" s="148">
        <v>32065.16</v>
      </c>
      <c r="E61" s="149">
        <v>36449.42</v>
      </c>
      <c r="F61" s="147">
        <v>618821.22</v>
      </c>
      <c r="G61" s="148">
        <v>607766.36</v>
      </c>
      <c r="H61" s="148">
        <v>598050.06999999995</v>
      </c>
    </row>
    <row r="62" spans="1:8" x14ac:dyDescent="0.25">
      <c r="A62" s="93" t="s">
        <v>160</v>
      </c>
      <c r="B62" s="94" t="s">
        <v>161</v>
      </c>
      <c r="C62" s="147">
        <v>409241.55</v>
      </c>
      <c r="D62" s="148">
        <v>325152.34999999998</v>
      </c>
      <c r="E62" s="149">
        <v>384944.33</v>
      </c>
      <c r="F62" s="147">
        <v>4905383.3</v>
      </c>
      <c r="G62" s="148">
        <v>4902135.41</v>
      </c>
      <c r="H62" s="148">
        <v>5004942.8600000003</v>
      </c>
    </row>
    <row r="63" spans="1:8" x14ac:dyDescent="0.25">
      <c r="A63" s="93" t="s">
        <v>162</v>
      </c>
      <c r="B63" s="94" t="s">
        <v>163</v>
      </c>
      <c r="C63" s="147">
        <v>7037.22</v>
      </c>
      <c r="D63" s="148">
        <v>12859.56</v>
      </c>
      <c r="E63" s="149">
        <v>5959.01</v>
      </c>
      <c r="F63" s="147">
        <v>120627.48</v>
      </c>
      <c r="G63" s="148">
        <v>125937.46</v>
      </c>
      <c r="H63" s="148">
        <v>124708.9</v>
      </c>
    </row>
    <row r="64" spans="1:8" x14ac:dyDescent="0.25">
      <c r="A64" s="93" t="s">
        <v>164</v>
      </c>
      <c r="B64" s="94" t="s">
        <v>165</v>
      </c>
      <c r="C64" s="147">
        <v>0</v>
      </c>
      <c r="D64" s="148">
        <v>0</v>
      </c>
      <c r="E64" s="149">
        <v>0</v>
      </c>
      <c r="F64" s="147">
        <v>0</v>
      </c>
      <c r="G64" s="148">
        <v>0</v>
      </c>
      <c r="H64" s="148">
        <v>0</v>
      </c>
    </row>
    <row r="65" spans="1:8" x14ac:dyDescent="0.25">
      <c r="A65" s="91"/>
      <c r="B65" s="111" t="s">
        <v>300</v>
      </c>
      <c r="C65" s="150">
        <v>1101827.72</v>
      </c>
      <c r="D65" s="150">
        <v>922665.82</v>
      </c>
      <c r="E65" s="150">
        <v>1073193.5900000001</v>
      </c>
      <c r="F65" s="150">
        <v>13080210.23</v>
      </c>
      <c r="G65" s="150">
        <v>12803450.810000001</v>
      </c>
      <c r="H65" s="152">
        <v>12930245.140000001</v>
      </c>
    </row>
    <row r="66" spans="1:8" x14ac:dyDescent="0.25">
      <c r="A66" s="91"/>
      <c r="B66" s="92"/>
      <c r="C66" s="147"/>
      <c r="D66" s="148"/>
      <c r="E66" s="149"/>
      <c r="F66" s="147"/>
      <c r="G66" s="148"/>
      <c r="H66" s="148"/>
    </row>
    <row r="67" spans="1:8" x14ac:dyDescent="0.25">
      <c r="A67" s="106" t="s">
        <v>166</v>
      </c>
      <c r="B67" s="92"/>
      <c r="C67" s="147"/>
      <c r="D67" s="148"/>
      <c r="E67" s="149"/>
      <c r="F67" s="147"/>
      <c r="G67" s="148"/>
      <c r="H67" s="148"/>
    </row>
    <row r="68" spans="1:8" x14ac:dyDescent="0.25">
      <c r="A68" s="93" t="s">
        <v>167</v>
      </c>
      <c r="B68" s="94" t="s">
        <v>168</v>
      </c>
      <c r="C68" s="147">
        <v>85862.59</v>
      </c>
      <c r="D68" s="148">
        <v>86564.03</v>
      </c>
      <c r="E68" s="149">
        <v>93290.87</v>
      </c>
      <c r="F68" s="147">
        <v>1144367.3400000001</v>
      </c>
      <c r="G68" s="148">
        <v>1139970.1000000001</v>
      </c>
      <c r="H68" s="148">
        <v>1149257.43</v>
      </c>
    </row>
    <row r="69" spans="1:8" x14ac:dyDescent="0.25">
      <c r="A69" s="93" t="s">
        <v>169</v>
      </c>
      <c r="B69" s="94" t="s">
        <v>170</v>
      </c>
      <c r="C69" s="147">
        <v>956.69</v>
      </c>
      <c r="D69" s="148">
        <v>762.67</v>
      </c>
      <c r="E69" s="149" t="s">
        <v>315</v>
      </c>
      <c r="F69" s="147">
        <v>1567.72</v>
      </c>
      <c r="G69" s="148">
        <v>2330.39</v>
      </c>
      <c r="H69" s="148">
        <v>2330.39</v>
      </c>
    </row>
    <row r="70" spans="1:8" x14ac:dyDescent="0.25">
      <c r="A70" s="93" t="s">
        <v>171</v>
      </c>
      <c r="B70" s="94" t="s">
        <v>172</v>
      </c>
      <c r="C70" s="147">
        <v>183075.09</v>
      </c>
      <c r="D70" s="148">
        <v>179085.99</v>
      </c>
      <c r="E70" s="149">
        <v>183038.75</v>
      </c>
      <c r="F70" s="147">
        <v>1662563.98</v>
      </c>
      <c r="G70" s="148">
        <v>1715565.76</v>
      </c>
      <c r="H70" s="148">
        <v>1822990.59</v>
      </c>
    </row>
    <row r="71" spans="1:8" x14ac:dyDescent="0.25">
      <c r="A71" s="108" t="s">
        <v>173</v>
      </c>
      <c r="B71" s="94" t="s">
        <v>149</v>
      </c>
      <c r="C71" s="147">
        <v>-49452.12</v>
      </c>
      <c r="D71" s="148">
        <v>1135.1600000000001</v>
      </c>
      <c r="E71" s="149">
        <v>29120.43</v>
      </c>
      <c r="F71" s="147">
        <v>84553.19</v>
      </c>
      <c r="G71" s="148">
        <v>75703.05</v>
      </c>
      <c r="H71" s="148">
        <v>101005.41</v>
      </c>
    </row>
    <row r="72" spans="1:8" x14ac:dyDescent="0.25">
      <c r="A72" s="93" t="s">
        <v>174</v>
      </c>
      <c r="B72" s="94" t="s">
        <v>175</v>
      </c>
      <c r="C72" s="147">
        <v>30921.55</v>
      </c>
      <c r="D72" s="148">
        <v>14455.03</v>
      </c>
      <c r="E72" s="149">
        <v>17660.03</v>
      </c>
      <c r="F72" s="147">
        <v>337786.98</v>
      </c>
      <c r="G72" s="148">
        <v>318793.28000000003</v>
      </c>
      <c r="H72" s="148">
        <v>294183.13</v>
      </c>
    </row>
    <row r="73" spans="1:8" x14ac:dyDescent="0.25">
      <c r="A73" s="93" t="s">
        <v>176</v>
      </c>
      <c r="B73" s="94" t="s">
        <v>177</v>
      </c>
      <c r="C73" s="147">
        <v>3234.98</v>
      </c>
      <c r="D73" s="148">
        <v>7413.29</v>
      </c>
      <c r="E73" s="149">
        <v>7840.05</v>
      </c>
      <c r="F73" s="147">
        <v>62125.79</v>
      </c>
      <c r="G73" s="148">
        <v>59636.84</v>
      </c>
      <c r="H73" s="148">
        <v>63975.37</v>
      </c>
    </row>
    <row r="74" spans="1:8" x14ac:dyDescent="0.25">
      <c r="A74" s="93" t="s">
        <v>178</v>
      </c>
      <c r="B74" s="94" t="s">
        <v>179</v>
      </c>
      <c r="C74" s="147">
        <v>98419.43</v>
      </c>
      <c r="D74" s="148">
        <v>124277.36</v>
      </c>
      <c r="E74" s="149">
        <v>105505.76</v>
      </c>
      <c r="F74" s="147">
        <v>1330936.81</v>
      </c>
      <c r="G74" s="148">
        <v>1339619.27</v>
      </c>
      <c r="H74" s="148">
        <v>1331791.0900000001</v>
      </c>
    </row>
    <row r="75" spans="1:8" x14ac:dyDescent="0.25">
      <c r="A75" s="93" t="s">
        <v>180</v>
      </c>
      <c r="B75" s="94" t="s">
        <v>181</v>
      </c>
      <c r="C75" s="147">
        <v>52413.21</v>
      </c>
      <c r="D75" s="148">
        <v>55323.86</v>
      </c>
      <c r="E75" s="149">
        <v>42283.74</v>
      </c>
      <c r="F75" s="147">
        <v>929662.53</v>
      </c>
      <c r="G75" s="148">
        <v>873531.52</v>
      </c>
      <c r="H75" s="148">
        <v>843695.95</v>
      </c>
    </row>
    <row r="76" spans="1:8" x14ac:dyDescent="0.25">
      <c r="A76" s="93" t="s">
        <v>182</v>
      </c>
      <c r="B76" s="94" t="s">
        <v>183</v>
      </c>
      <c r="C76" s="147">
        <v>106027.22</v>
      </c>
      <c r="D76" s="148">
        <v>87149.78</v>
      </c>
      <c r="E76" s="149">
        <v>109354.24000000001</v>
      </c>
      <c r="F76" s="147">
        <v>1190372.44</v>
      </c>
      <c r="G76" s="148">
        <v>1198071.1499999999</v>
      </c>
      <c r="H76" s="148">
        <v>1234280.1599999999</v>
      </c>
    </row>
    <row r="77" spans="1:8" x14ac:dyDescent="0.25">
      <c r="A77" s="91"/>
      <c r="B77" s="111" t="s">
        <v>301</v>
      </c>
      <c r="C77" s="150">
        <v>511458.64</v>
      </c>
      <c r="D77" s="150">
        <v>556167.17000000004</v>
      </c>
      <c r="E77" s="150">
        <v>588093.87</v>
      </c>
      <c r="F77" s="150">
        <v>6743936.7800000003</v>
      </c>
      <c r="G77" s="150">
        <v>6723221.3600000003</v>
      </c>
      <c r="H77" s="152">
        <v>6843509.5199999996</v>
      </c>
    </row>
    <row r="78" spans="1:8" x14ac:dyDescent="0.25">
      <c r="A78" s="106" t="s">
        <v>184</v>
      </c>
      <c r="B78" s="92"/>
      <c r="C78" s="154">
        <v>1613286.36</v>
      </c>
      <c r="D78" s="154">
        <v>1478832.99</v>
      </c>
      <c r="E78" s="154">
        <v>1661287.46</v>
      </c>
      <c r="F78" s="154">
        <v>19824147.010000002</v>
      </c>
      <c r="G78" s="154">
        <v>19526672.170000002</v>
      </c>
      <c r="H78" s="155">
        <v>19773754.66</v>
      </c>
    </row>
    <row r="79" spans="1:8" x14ac:dyDescent="0.25">
      <c r="A79" s="91"/>
      <c r="B79" s="92"/>
      <c r="C79" s="147"/>
      <c r="D79" s="148"/>
      <c r="E79" s="149"/>
      <c r="F79" s="147"/>
      <c r="G79" s="148"/>
      <c r="H79" s="148"/>
    </row>
    <row r="80" spans="1:8" x14ac:dyDescent="0.25">
      <c r="A80" s="106" t="s">
        <v>185</v>
      </c>
      <c r="B80" s="92"/>
      <c r="C80" s="147"/>
      <c r="D80" s="148"/>
      <c r="E80" s="149"/>
      <c r="F80" s="147"/>
      <c r="G80" s="148"/>
      <c r="H80" s="148"/>
    </row>
    <row r="81" spans="1:8" x14ac:dyDescent="0.25">
      <c r="A81" s="93" t="s">
        <v>186</v>
      </c>
      <c r="B81" s="94" t="s">
        <v>187</v>
      </c>
      <c r="C81" s="147">
        <v>8526.85</v>
      </c>
      <c r="D81" s="148">
        <v>8165.83</v>
      </c>
      <c r="E81" s="149">
        <v>8554.82</v>
      </c>
      <c r="F81" s="147">
        <v>112260.92</v>
      </c>
      <c r="G81" s="148">
        <v>110668.16</v>
      </c>
      <c r="H81" s="148">
        <v>110955.84</v>
      </c>
    </row>
    <row r="82" spans="1:8" x14ac:dyDescent="0.25">
      <c r="A82" s="93" t="s">
        <v>188</v>
      </c>
      <c r="B82" s="94" t="s">
        <v>189</v>
      </c>
      <c r="C82" s="147">
        <v>45279.07</v>
      </c>
      <c r="D82" s="148">
        <v>57108.92</v>
      </c>
      <c r="E82" s="149">
        <v>45013.83</v>
      </c>
      <c r="F82" s="147">
        <v>573299.69999999995</v>
      </c>
      <c r="G82" s="148">
        <v>590406.18000000005</v>
      </c>
      <c r="H82" s="148">
        <v>596010.46</v>
      </c>
    </row>
    <row r="83" spans="1:8" x14ac:dyDescent="0.25">
      <c r="A83" s="93" t="s">
        <v>190</v>
      </c>
      <c r="B83" s="94" t="s">
        <v>191</v>
      </c>
      <c r="C83" s="147">
        <v>322099.05</v>
      </c>
      <c r="D83" s="148">
        <v>295062.2</v>
      </c>
      <c r="E83" s="149">
        <v>354362.48</v>
      </c>
      <c r="F83" s="147">
        <v>4025694.69</v>
      </c>
      <c r="G83" s="148">
        <v>3977708.95</v>
      </c>
      <c r="H83" s="148">
        <v>4018858.88</v>
      </c>
    </row>
    <row r="84" spans="1:8" x14ac:dyDescent="0.25">
      <c r="A84" s="93" t="s">
        <v>192</v>
      </c>
      <c r="B84" s="94" t="s">
        <v>193</v>
      </c>
      <c r="C84" s="147">
        <v>83095.03</v>
      </c>
      <c r="D84" s="148">
        <v>-5376.42</v>
      </c>
      <c r="E84" s="149">
        <v>24599.16</v>
      </c>
      <c r="F84" s="147">
        <v>1083265.8899999999</v>
      </c>
      <c r="G84" s="148">
        <v>1068241.6499999999</v>
      </c>
      <c r="H84" s="148">
        <v>1025773.1</v>
      </c>
    </row>
    <row r="85" spans="1:8" x14ac:dyDescent="0.25">
      <c r="A85" s="93" t="s">
        <v>194</v>
      </c>
      <c r="B85" s="94" t="s">
        <v>195</v>
      </c>
      <c r="C85" s="147">
        <v>0</v>
      </c>
      <c r="D85" s="148">
        <v>0</v>
      </c>
      <c r="E85" s="149" t="s">
        <v>315</v>
      </c>
      <c r="F85" s="147">
        <v>99081.279999999999</v>
      </c>
      <c r="G85" s="148">
        <v>99081.279999999999</v>
      </c>
      <c r="H85" s="148">
        <v>99081.279999999999</v>
      </c>
    </row>
    <row r="86" spans="1:8" x14ac:dyDescent="0.25">
      <c r="A86" s="106" t="s">
        <v>196</v>
      </c>
      <c r="B86" s="92"/>
      <c r="C86" s="150">
        <v>459000</v>
      </c>
      <c r="D86" s="150">
        <v>354960.53</v>
      </c>
      <c r="E86" s="150">
        <v>432530.29</v>
      </c>
      <c r="F86" s="150">
        <v>5893602.4800000004</v>
      </c>
      <c r="G86" s="150">
        <v>5846106.2199999997</v>
      </c>
      <c r="H86" s="152">
        <v>5850679.5599999996</v>
      </c>
    </row>
    <row r="87" spans="1:8" x14ac:dyDescent="0.25">
      <c r="A87" s="91"/>
      <c r="B87" s="92"/>
      <c r="C87" s="147"/>
      <c r="D87" s="148"/>
      <c r="E87" s="149"/>
      <c r="F87" s="147"/>
      <c r="G87" s="148"/>
      <c r="H87" s="148"/>
    </row>
    <row r="88" spans="1:8" x14ac:dyDescent="0.25">
      <c r="A88" s="106" t="s">
        <v>197</v>
      </c>
      <c r="B88" s="92"/>
      <c r="C88" s="147"/>
      <c r="D88" s="148"/>
      <c r="E88" s="149"/>
      <c r="F88" s="147"/>
      <c r="G88" s="148"/>
      <c r="H88" s="148"/>
    </row>
    <row r="89" spans="1:8" x14ac:dyDescent="0.25">
      <c r="A89" s="93" t="s">
        <v>198</v>
      </c>
      <c r="B89" s="94" t="s">
        <v>187</v>
      </c>
      <c r="C89" s="147">
        <v>0</v>
      </c>
      <c r="D89" s="148">
        <v>0</v>
      </c>
      <c r="E89" s="149" t="s">
        <v>315</v>
      </c>
      <c r="F89" s="147">
        <v>0</v>
      </c>
      <c r="G89" s="148" t="s">
        <v>315</v>
      </c>
      <c r="H89" s="148" t="s">
        <v>315</v>
      </c>
    </row>
    <row r="90" spans="1:8" x14ac:dyDescent="0.25">
      <c r="A90" s="93" t="s">
        <v>199</v>
      </c>
      <c r="B90" s="94" t="s">
        <v>200</v>
      </c>
      <c r="C90" s="147">
        <v>432046.22</v>
      </c>
      <c r="D90" s="148">
        <v>281041.64</v>
      </c>
      <c r="E90" s="149">
        <v>236522.06</v>
      </c>
      <c r="F90" s="147">
        <v>6539905.5199999996</v>
      </c>
      <c r="G90" s="148">
        <v>6448989.5499999998</v>
      </c>
      <c r="H90" s="148">
        <v>6497976.6600000001</v>
      </c>
    </row>
    <row r="91" spans="1:8" x14ac:dyDescent="0.25">
      <c r="A91" s="93" t="s">
        <v>201</v>
      </c>
      <c r="B91" s="94" t="s">
        <v>202</v>
      </c>
      <c r="C91" s="147">
        <v>70.88</v>
      </c>
      <c r="D91" s="148">
        <v>2967.98</v>
      </c>
      <c r="E91" s="149">
        <v>579.21</v>
      </c>
      <c r="F91" s="147">
        <v>77346.3</v>
      </c>
      <c r="G91" s="148">
        <v>76169.490000000005</v>
      </c>
      <c r="H91" s="148">
        <v>75467.06</v>
      </c>
    </row>
    <row r="92" spans="1:8" x14ac:dyDescent="0.25">
      <c r="A92" s="112" t="s">
        <v>203</v>
      </c>
      <c r="B92" s="94" t="s">
        <v>204</v>
      </c>
      <c r="C92" s="147">
        <v>11710.43</v>
      </c>
      <c r="D92" s="148">
        <v>11226.58</v>
      </c>
      <c r="E92" s="149">
        <v>11761.17</v>
      </c>
      <c r="F92" s="147">
        <v>177542.23</v>
      </c>
      <c r="G92" s="148">
        <v>163624.62</v>
      </c>
      <c r="H92" s="148">
        <v>154286.29</v>
      </c>
    </row>
    <row r="93" spans="1:8" x14ac:dyDescent="0.25">
      <c r="A93" s="107" t="s">
        <v>205</v>
      </c>
      <c r="B93" s="92"/>
      <c r="C93" s="150">
        <v>443827.53</v>
      </c>
      <c r="D93" s="150">
        <v>295236.2</v>
      </c>
      <c r="E93" s="150">
        <v>248862.44</v>
      </c>
      <c r="F93" s="150">
        <v>6794794.0499999998</v>
      </c>
      <c r="G93" s="150">
        <v>6688783.6600000001</v>
      </c>
      <c r="H93" s="152">
        <v>6727730.0099999998</v>
      </c>
    </row>
    <row r="94" spans="1:8" x14ac:dyDescent="0.25">
      <c r="A94" s="91"/>
      <c r="B94" s="92"/>
      <c r="C94" s="147"/>
      <c r="D94" s="148"/>
      <c r="E94" s="149"/>
      <c r="F94" s="147"/>
      <c r="G94" s="148"/>
      <c r="H94" s="148"/>
    </row>
    <row r="95" spans="1:8" x14ac:dyDescent="0.25">
      <c r="A95" s="106" t="s">
        <v>206</v>
      </c>
      <c r="B95" s="92"/>
      <c r="C95" s="147"/>
      <c r="D95" s="148"/>
      <c r="E95" s="149"/>
      <c r="F95" s="147"/>
      <c r="G95" s="148"/>
      <c r="H95" s="148"/>
    </row>
    <row r="96" spans="1:8" x14ac:dyDescent="0.25">
      <c r="A96" s="93" t="s">
        <v>207</v>
      </c>
      <c r="B96" s="94" t="s">
        <v>187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8">
        <v>0</v>
      </c>
    </row>
    <row r="97" spans="1:8" x14ac:dyDescent="0.25">
      <c r="A97" s="93" t="s">
        <v>208</v>
      </c>
      <c r="B97" s="94" t="s">
        <v>209</v>
      </c>
      <c r="C97" s="147">
        <v>799.72</v>
      </c>
      <c r="D97" s="148">
        <v>1908.18</v>
      </c>
      <c r="E97" s="149">
        <v>1807.16</v>
      </c>
      <c r="F97" s="147">
        <v>6337.95</v>
      </c>
      <c r="G97" s="148">
        <v>8246.1299999999992</v>
      </c>
      <c r="H97" s="148">
        <v>10053.290000000001</v>
      </c>
    </row>
    <row r="98" spans="1:8" x14ac:dyDescent="0.25">
      <c r="A98" s="93" t="s">
        <v>210</v>
      </c>
      <c r="B98" s="94" t="s">
        <v>211</v>
      </c>
      <c r="C98" s="147">
        <v>0</v>
      </c>
      <c r="D98" s="148">
        <v>0</v>
      </c>
      <c r="E98" s="149">
        <v>0</v>
      </c>
      <c r="F98" s="147">
        <v>2507.23</v>
      </c>
      <c r="G98" s="148">
        <v>1275</v>
      </c>
      <c r="H98" s="148">
        <v>1275</v>
      </c>
    </row>
    <row r="99" spans="1:8" x14ac:dyDescent="0.25">
      <c r="A99" s="93" t="s">
        <v>212</v>
      </c>
      <c r="B99" s="94" t="s">
        <v>213</v>
      </c>
      <c r="C99" s="147">
        <v>0</v>
      </c>
      <c r="D99" s="148">
        <v>0</v>
      </c>
      <c r="E99" s="149">
        <v>0</v>
      </c>
      <c r="F99" s="147">
        <v>0</v>
      </c>
      <c r="G99" s="148">
        <v>0</v>
      </c>
      <c r="H99" s="148">
        <v>0</v>
      </c>
    </row>
    <row r="100" spans="1:8" x14ac:dyDescent="0.25">
      <c r="A100" s="106" t="s">
        <v>214</v>
      </c>
      <c r="B100" s="92"/>
      <c r="C100" s="150">
        <v>799.72</v>
      </c>
      <c r="D100" s="150">
        <v>1908.18</v>
      </c>
      <c r="E100" s="150">
        <v>1807.16</v>
      </c>
      <c r="F100" s="150">
        <v>8845.18</v>
      </c>
      <c r="G100" s="150">
        <v>9521.1299999999992</v>
      </c>
      <c r="H100" s="152">
        <v>11328.29</v>
      </c>
    </row>
    <row r="101" spans="1:8" x14ac:dyDescent="0.25">
      <c r="A101" s="91"/>
      <c r="B101" s="92"/>
      <c r="C101" s="147"/>
      <c r="D101" s="148"/>
      <c r="E101" s="149"/>
      <c r="F101" s="147"/>
      <c r="G101" s="148"/>
      <c r="H101" s="148"/>
    </row>
    <row r="102" spans="1:8" x14ac:dyDescent="0.25">
      <c r="A102" s="106" t="s">
        <v>215</v>
      </c>
      <c r="B102" s="92"/>
      <c r="C102" s="147"/>
      <c r="D102" s="148"/>
      <c r="E102" s="149"/>
      <c r="F102" s="147"/>
      <c r="G102" s="148"/>
      <c r="H102" s="148"/>
    </row>
    <row r="103" spans="1:8" x14ac:dyDescent="0.25">
      <c r="A103" s="93" t="s">
        <v>216</v>
      </c>
      <c r="B103" s="94" t="s">
        <v>217</v>
      </c>
      <c r="C103" s="147">
        <v>567470.04</v>
      </c>
      <c r="D103" s="148">
        <v>548832.18999999994</v>
      </c>
      <c r="E103" s="149">
        <v>648230.9</v>
      </c>
      <c r="F103" s="147">
        <v>6478195.0999999996</v>
      </c>
      <c r="G103" s="148">
        <v>6496661.1200000001</v>
      </c>
      <c r="H103" s="148">
        <v>6703202.75</v>
      </c>
    </row>
    <row r="104" spans="1:8" x14ac:dyDescent="0.25">
      <c r="A104" s="93" t="s">
        <v>218</v>
      </c>
      <c r="B104" s="94" t="s">
        <v>219</v>
      </c>
      <c r="C104" s="147">
        <v>482250.78</v>
      </c>
      <c r="D104" s="148">
        <v>129027.34</v>
      </c>
      <c r="E104" s="149">
        <v>212675.43</v>
      </c>
      <c r="F104" s="147">
        <v>4040805.39</v>
      </c>
      <c r="G104" s="148">
        <v>3793156.15</v>
      </c>
      <c r="H104" s="148">
        <v>3776846.81</v>
      </c>
    </row>
    <row r="105" spans="1:8" x14ac:dyDescent="0.25">
      <c r="A105" s="93" t="s">
        <v>220</v>
      </c>
      <c r="B105" s="94" t="s">
        <v>221</v>
      </c>
      <c r="C105" s="147">
        <v>103144.92</v>
      </c>
      <c r="D105" s="148">
        <v>59195.96</v>
      </c>
      <c r="E105" s="149">
        <v>23032.26</v>
      </c>
      <c r="F105" s="147">
        <v>687344.61</v>
      </c>
      <c r="G105" s="148">
        <v>694400.59</v>
      </c>
      <c r="H105" s="148">
        <v>676266.19</v>
      </c>
    </row>
    <row r="106" spans="1:8" x14ac:dyDescent="0.25">
      <c r="A106" s="93" t="s">
        <v>222</v>
      </c>
      <c r="B106" s="94" t="s">
        <v>223</v>
      </c>
      <c r="C106" s="147">
        <v>5804.8</v>
      </c>
      <c r="D106" s="148">
        <v>5804.8</v>
      </c>
      <c r="E106" s="149">
        <v>5804.8</v>
      </c>
      <c r="F106" s="147">
        <v>78525.23</v>
      </c>
      <c r="G106" s="148">
        <v>77415.25</v>
      </c>
      <c r="H106" s="148">
        <v>76305.259999999995</v>
      </c>
    </row>
    <row r="107" spans="1:8" x14ac:dyDescent="0.25">
      <c r="A107" s="93" t="s">
        <v>224</v>
      </c>
      <c r="B107" s="94" t="s">
        <v>225</v>
      </c>
      <c r="C107" s="147">
        <v>29126.47</v>
      </c>
      <c r="D107" s="148">
        <v>100778.56</v>
      </c>
      <c r="E107" s="149">
        <v>17401.689999999999</v>
      </c>
      <c r="F107" s="147">
        <v>1121299.23</v>
      </c>
      <c r="G107" s="148">
        <v>1121178.6000000001</v>
      </c>
      <c r="H107" s="148">
        <v>927653.54</v>
      </c>
    </row>
    <row r="108" spans="1:8" x14ac:dyDescent="0.25">
      <c r="A108" s="93" t="s">
        <v>226</v>
      </c>
      <c r="B108" s="94" t="s">
        <v>227</v>
      </c>
      <c r="C108" s="147">
        <v>406964.58</v>
      </c>
      <c r="D108" s="148">
        <v>366204.95</v>
      </c>
      <c r="E108" s="149">
        <v>300533.90000000002</v>
      </c>
      <c r="F108" s="147">
        <v>5394277.8700000001</v>
      </c>
      <c r="G108" s="148">
        <v>5125518.37</v>
      </c>
      <c r="H108" s="148">
        <v>4968509.3899999997</v>
      </c>
    </row>
    <row r="109" spans="1:8" x14ac:dyDescent="0.25">
      <c r="A109" s="93" t="s">
        <v>228</v>
      </c>
      <c r="B109" s="94" t="s">
        <v>229</v>
      </c>
      <c r="C109" s="147" t="s">
        <v>315</v>
      </c>
      <c r="D109" s="148">
        <v>18460.5</v>
      </c>
      <c r="E109" s="149">
        <v>17008.5</v>
      </c>
      <c r="F109" s="147">
        <v>84549.94</v>
      </c>
      <c r="G109" s="148">
        <v>70710.69</v>
      </c>
      <c r="H109" s="148">
        <v>84649.69</v>
      </c>
    </row>
    <row r="110" spans="1:8" x14ac:dyDescent="0.25">
      <c r="A110" s="93" t="s">
        <v>230</v>
      </c>
      <c r="B110" s="94" t="s">
        <v>231</v>
      </c>
      <c r="C110" s="147">
        <v>166.01</v>
      </c>
      <c r="D110" s="148">
        <v>615.41</v>
      </c>
      <c r="E110" s="149">
        <v>863.97</v>
      </c>
      <c r="F110" s="147">
        <v>28309.61</v>
      </c>
      <c r="G110" s="148">
        <v>25726.11</v>
      </c>
      <c r="H110" s="148">
        <v>24566.17</v>
      </c>
    </row>
    <row r="111" spans="1:8" x14ac:dyDescent="0.25">
      <c r="A111" s="93" t="s">
        <v>232</v>
      </c>
      <c r="B111" s="94" t="s">
        <v>233</v>
      </c>
      <c r="C111" s="147">
        <v>24277.82</v>
      </c>
      <c r="D111" s="148">
        <v>52197.89</v>
      </c>
      <c r="E111" s="149">
        <v>41039.019999999997</v>
      </c>
      <c r="F111" s="147">
        <v>445088.9</v>
      </c>
      <c r="G111" s="148">
        <v>423295.27</v>
      </c>
      <c r="H111" s="148">
        <v>402935.83</v>
      </c>
    </row>
    <row r="112" spans="1:8" x14ac:dyDescent="0.25">
      <c r="A112" s="93" t="s">
        <v>234</v>
      </c>
      <c r="B112" s="94" t="s">
        <v>163</v>
      </c>
      <c r="C112" s="147">
        <v>86761.78</v>
      </c>
      <c r="D112" s="148">
        <v>87740.41</v>
      </c>
      <c r="E112" s="149">
        <v>87023.95</v>
      </c>
      <c r="F112" s="147">
        <v>1065104.78</v>
      </c>
      <c r="G112" s="148">
        <v>1062832.5</v>
      </c>
      <c r="H112" s="148">
        <v>1060769.28</v>
      </c>
    </row>
    <row r="113" spans="1:8" x14ac:dyDescent="0.25">
      <c r="A113" s="93" t="s">
        <v>235</v>
      </c>
      <c r="B113" s="94" t="s">
        <v>236</v>
      </c>
      <c r="C113" s="154">
        <v>3258.26</v>
      </c>
      <c r="D113" s="155">
        <v>5306.72</v>
      </c>
      <c r="E113" s="156">
        <v>1751.56</v>
      </c>
      <c r="F113" s="154">
        <v>46327.82</v>
      </c>
      <c r="G113" s="155">
        <v>44485.06</v>
      </c>
      <c r="H113" s="155">
        <v>40559.26</v>
      </c>
    </row>
    <row r="114" spans="1:8" x14ac:dyDescent="0.25">
      <c r="A114" s="91"/>
      <c r="B114" s="92"/>
      <c r="C114" s="158">
        <v>1709225.46</v>
      </c>
      <c r="D114" s="158">
        <v>1374164.73</v>
      </c>
      <c r="E114" s="158">
        <v>1355365.98</v>
      </c>
      <c r="F114" s="158">
        <v>19469828.48</v>
      </c>
      <c r="G114" s="158">
        <v>18935379.710000001</v>
      </c>
      <c r="H114" s="176">
        <v>18742264.170000002</v>
      </c>
    </row>
    <row r="115" spans="1:8" x14ac:dyDescent="0.25">
      <c r="A115" s="93" t="s">
        <v>237</v>
      </c>
      <c r="B115" s="94" t="s">
        <v>238</v>
      </c>
      <c r="C115" s="147" t="s">
        <v>315</v>
      </c>
      <c r="D115" s="148" t="s">
        <v>315</v>
      </c>
      <c r="E115" s="149" t="s">
        <v>315</v>
      </c>
      <c r="F115" s="147">
        <v>-199584.86</v>
      </c>
      <c r="G115" s="148">
        <v>-168608.94</v>
      </c>
      <c r="H115" s="148">
        <v>-151410.75</v>
      </c>
    </row>
    <row r="116" spans="1:8" x14ac:dyDescent="0.25">
      <c r="A116" s="106" t="s">
        <v>239</v>
      </c>
      <c r="B116" s="92"/>
      <c r="C116" s="150">
        <v>1709225.46</v>
      </c>
      <c r="D116" s="150">
        <v>1374164.73</v>
      </c>
      <c r="E116" s="150">
        <v>1355365.98</v>
      </c>
      <c r="F116" s="150">
        <v>19270243.620000001</v>
      </c>
      <c r="G116" s="150">
        <v>18766770.77</v>
      </c>
      <c r="H116" s="152">
        <v>18590853.420000002</v>
      </c>
    </row>
    <row r="117" spans="1:8" ht="13.5" customHeight="1" x14ac:dyDescent="0.25">
      <c r="A117" s="91"/>
      <c r="B117" s="92"/>
      <c r="C117" s="147"/>
      <c r="D117" s="148"/>
      <c r="E117" s="149"/>
      <c r="F117" s="147"/>
      <c r="G117" s="148"/>
      <c r="H117" s="148"/>
    </row>
    <row r="118" spans="1:8" ht="13.5" customHeight="1" thickBot="1" x14ac:dyDescent="0.3">
      <c r="A118" s="187" t="s">
        <v>302</v>
      </c>
      <c r="B118" s="188"/>
      <c r="C118" s="151">
        <v>4245920.22</v>
      </c>
      <c r="D118" s="151">
        <v>3530037.5</v>
      </c>
      <c r="E118" s="151">
        <v>3720563.85</v>
      </c>
      <c r="F118" s="151">
        <v>52132385.479999997</v>
      </c>
      <c r="G118" s="151">
        <v>51184591.359999999</v>
      </c>
      <c r="H118" s="175">
        <v>51307481.75</v>
      </c>
    </row>
    <row r="119" spans="1:8" ht="15.75" thickTop="1" x14ac:dyDescent="0.25">
      <c r="A119" s="91"/>
      <c r="B119" s="92"/>
      <c r="C119" s="147"/>
      <c r="D119" s="148"/>
      <c r="E119" s="149"/>
      <c r="F119" s="147"/>
      <c r="G119" s="148"/>
      <c r="H119" s="148"/>
    </row>
    <row r="120" spans="1:8" x14ac:dyDescent="0.25">
      <c r="A120" s="106" t="s">
        <v>240</v>
      </c>
      <c r="B120" s="92"/>
      <c r="C120" s="147"/>
      <c r="D120" s="148"/>
      <c r="E120" s="149"/>
      <c r="F120" s="147"/>
      <c r="G120" s="148"/>
      <c r="H120" s="148"/>
    </row>
    <row r="121" spans="1:8" x14ac:dyDescent="0.25">
      <c r="A121" s="93" t="s">
        <v>241</v>
      </c>
      <c r="B121" s="94" t="s">
        <v>242</v>
      </c>
      <c r="C121" s="147">
        <v>2194674.4300000002</v>
      </c>
      <c r="D121" s="148">
        <v>2196459.54</v>
      </c>
      <c r="E121" s="149">
        <v>2198693.66</v>
      </c>
      <c r="F121" s="147">
        <v>25520238.48</v>
      </c>
      <c r="G121" s="148">
        <v>25661333.379999999</v>
      </c>
      <c r="H121" s="148">
        <v>25791409.370000001</v>
      </c>
    </row>
    <row r="122" spans="1:8" x14ac:dyDescent="0.25">
      <c r="A122" s="91"/>
      <c r="B122" s="94" t="s">
        <v>243</v>
      </c>
      <c r="C122" s="147" t="s">
        <v>315</v>
      </c>
      <c r="D122" s="148" t="s">
        <v>315</v>
      </c>
      <c r="E122" s="149">
        <v>0</v>
      </c>
      <c r="F122" s="147" t="s">
        <v>315</v>
      </c>
      <c r="G122" s="148" t="s">
        <v>315</v>
      </c>
      <c r="H122" s="148">
        <v>0</v>
      </c>
    </row>
    <row r="123" spans="1:8" x14ac:dyDescent="0.25">
      <c r="A123" s="91"/>
      <c r="B123" s="94" t="s">
        <v>244</v>
      </c>
      <c r="C123" s="147" t="s">
        <v>315</v>
      </c>
      <c r="D123" s="148" t="s">
        <v>315</v>
      </c>
      <c r="E123" s="149">
        <v>0</v>
      </c>
      <c r="F123" s="147" t="s">
        <v>315</v>
      </c>
      <c r="G123" s="148" t="s">
        <v>315</v>
      </c>
      <c r="H123" s="148">
        <v>0</v>
      </c>
    </row>
    <row r="124" spans="1:8" x14ac:dyDescent="0.25">
      <c r="A124" s="91"/>
      <c r="B124" s="94" t="s">
        <v>245</v>
      </c>
      <c r="C124" s="147" t="s">
        <v>315</v>
      </c>
      <c r="D124" s="148" t="s">
        <v>315</v>
      </c>
      <c r="E124" s="149" t="s">
        <v>315</v>
      </c>
      <c r="F124" s="147" t="s">
        <v>315</v>
      </c>
      <c r="G124" s="148" t="s">
        <v>315</v>
      </c>
      <c r="H124" s="148" t="s">
        <v>315</v>
      </c>
    </row>
    <row r="125" spans="1:8" x14ac:dyDescent="0.25">
      <c r="A125" s="91"/>
      <c r="B125" s="94" t="s">
        <v>246</v>
      </c>
      <c r="C125" s="147" t="s">
        <v>315</v>
      </c>
      <c r="D125" s="148" t="s">
        <v>315</v>
      </c>
      <c r="E125" s="149">
        <v>0</v>
      </c>
      <c r="F125" s="147" t="s">
        <v>315</v>
      </c>
      <c r="G125" s="148" t="s">
        <v>315</v>
      </c>
      <c r="H125" s="148">
        <v>0</v>
      </c>
    </row>
    <row r="126" spans="1:8" x14ac:dyDescent="0.25">
      <c r="A126" s="91"/>
      <c r="B126" s="94" t="s">
        <v>247</v>
      </c>
      <c r="C126" s="147" t="s">
        <v>315</v>
      </c>
      <c r="D126" s="148" t="s">
        <v>315</v>
      </c>
      <c r="E126" s="149">
        <v>0</v>
      </c>
      <c r="F126" s="147" t="s">
        <v>315</v>
      </c>
      <c r="G126" s="148" t="s">
        <v>315</v>
      </c>
      <c r="H126" s="148">
        <v>0</v>
      </c>
    </row>
    <row r="127" spans="1:8" x14ac:dyDescent="0.25">
      <c r="A127" s="93" t="s">
        <v>248</v>
      </c>
      <c r="B127" s="94" t="s">
        <v>249</v>
      </c>
      <c r="C127" s="147" t="s">
        <v>315</v>
      </c>
      <c r="D127" s="148" t="s">
        <v>315</v>
      </c>
      <c r="E127" s="149">
        <v>0</v>
      </c>
      <c r="F127" s="147" t="s">
        <v>315</v>
      </c>
      <c r="G127" s="148" t="s">
        <v>315</v>
      </c>
      <c r="H127" s="148">
        <v>0</v>
      </c>
    </row>
    <row r="128" spans="1:8" x14ac:dyDescent="0.25">
      <c r="A128" s="106" t="s">
        <v>250</v>
      </c>
      <c r="B128" s="92"/>
      <c r="C128" s="150">
        <v>2194674.4300000002</v>
      </c>
      <c r="D128" s="150">
        <v>2196459.54</v>
      </c>
      <c r="E128" s="150">
        <v>2198693.66</v>
      </c>
      <c r="F128" s="150">
        <v>25520238.48</v>
      </c>
      <c r="G128" s="150">
        <v>25661333.379999999</v>
      </c>
      <c r="H128" s="152">
        <v>25791409.370000001</v>
      </c>
    </row>
    <row r="129" spans="1:8" x14ac:dyDescent="0.25">
      <c r="A129" s="91"/>
      <c r="B129" s="92"/>
      <c r="C129" s="147"/>
      <c r="D129" s="148"/>
      <c r="E129" s="149"/>
      <c r="F129" s="147"/>
      <c r="G129" s="148"/>
      <c r="H129" s="148"/>
    </row>
    <row r="130" spans="1:8" x14ac:dyDescent="0.25">
      <c r="A130" s="108" t="s">
        <v>303</v>
      </c>
      <c r="B130" s="92" t="s">
        <v>251</v>
      </c>
      <c r="C130" s="147">
        <v>0</v>
      </c>
      <c r="D130" s="148">
        <v>0</v>
      </c>
      <c r="E130" s="149">
        <v>0</v>
      </c>
      <c r="F130" s="147">
        <v>0</v>
      </c>
      <c r="G130" s="148">
        <v>0</v>
      </c>
      <c r="H130" s="148">
        <v>0</v>
      </c>
    </row>
    <row r="131" spans="1:8" x14ac:dyDescent="0.25">
      <c r="A131" s="91"/>
      <c r="B131" s="92"/>
      <c r="C131" s="147"/>
      <c r="D131" s="148"/>
      <c r="E131" s="149"/>
      <c r="F131" s="147"/>
      <c r="G131" s="148"/>
      <c r="H131" s="148"/>
    </row>
    <row r="132" spans="1:8" x14ac:dyDescent="0.25">
      <c r="A132" s="106" t="s">
        <v>252</v>
      </c>
      <c r="B132" s="92"/>
      <c r="C132" s="147"/>
      <c r="D132" s="148"/>
      <c r="E132" s="149"/>
      <c r="F132" s="147"/>
      <c r="G132" s="148"/>
      <c r="H132" s="148"/>
    </row>
    <row r="133" spans="1:8" x14ac:dyDescent="0.25">
      <c r="A133" s="93" t="s">
        <v>253</v>
      </c>
      <c r="B133" s="94" t="s">
        <v>254</v>
      </c>
      <c r="C133" s="154">
        <v>144798.39000000001</v>
      </c>
      <c r="D133" s="155">
        <v>418490.03</v>
      </c>
      <c r="E133" s="159">
        <v>362626.51</v>
      </c>
      <c r="F133" s="154">
        <v>4317742.8499999996</v>
      </c>
      <c r="G133" s="155">
        <v>4405803.51</v>
      </c>
      <c r="H133" s="155">
        <v>4406157.0199999996</v>
      </c>
    </row>
    <row r="134" spans="1:8" x14ac:dyDescent="0.25">
      <c r="A134" s="91"/>
      <c r="B134" s="92"/>
      <c r="C134" s="147"/>
      <c r="D134" s="148"/>
      <c r="E134" s="149"/>
      <c r="F134" s="147"/>
      <c r="G134" s="148"/>
      <c r="H134" s="148"/>
    </row>
    <row r="135" spans="1:8" x14ac:dyDescent="0.25">
      <c r="A135" s="106" t="s">
        <v>255</v>
      </c>
      <c r="B135" s="92"/>
      <c r="C135" s="147"/>
      <c r="D135" s="148"/>
      <c r="E135" s="149"/>
      <c r="F135" s="147"/>
      <c r="G135" s="148"/>
      <c r="H135" s="148"/>
    </row>
    <row r="136" spans="1:8" x14ac:dyDescent="0.25">
      <c r="A136" s="93" t="s">
        <v>256</v>
      </c>
      <c r="B136" s="94" t="s">
        <v>257</v>
      </c>
      <c r="C136" s="147">
        <v>668218.66</v>
      </c>
      <c r="D136" s="148">
        <v>-234035.94</v>
      </c>
      <c r="E136" s="149">
        <v>-783994.69</v>
      </c>
      <c r="F136" s="147">
        <v>2443927.5699999998</v>
      </c>
      <c r="G136" s="148">
        <v>2954032.49</v>
      </c>
      <c r="H136" s="177">
        <v>3205388.37</v>
      </c>
    </row>
    <row r="137" spans="1:8" x14ac:dyDescent="0.25">
      <c r="A137" s="93" t="s">
        <v>256</v>
      </c>
      <c r="B137" s="94" t="s">
        <v>258</v>
      </c>
      <c r="C137" s="147">
        <v>0</v>
      </c>
      <c r="D137" s="148">
        <v>0</v>
      </c>
      <c r="E137" s="149">
        <v>0</v>
      </c>
      <c r="F137" s="147">
        <v>0</v>
      </c>
      <c r="G137" s="148">
        <v>0</v>
      </c>
      <c r="H137" s="148">
        <v>0</v>
      </c>
    </row>
    <row r="138" spans="1:8" x14ac:dyDescent="0.25">
      <c r="A138" s="93" t="s">
        <v>259</v>
      </c>
      <c r="B138" s="94" t="s">
        <v>260</v>
      </c>
      <c r="C138" s="147">
        <v>231609.83</v>
      </c>
      <c r="D138" s="148">
        <v>264518.31</v>
      </c>
      <c r="E138" s="149">
        <v>566057.42000000004</v>
      </c>
      <c r="F138" s="147">
        <v>22435743.91</v>
      </c>
      <c r="G138" s="148">
        <v>8094341.9199999999</v>
      </c>
      <c r="H138" s="148">
        <v>8101627.6799999997</v>
      </c>
    </row>
    <row r="139" spans="1:8" x14ac:dyDescent="0.25">
      <c r="A139" s="93" t="s">
        <v>259</v>
      </c>
      <c r="B139" s="94" t="s">
        <v>261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8">
        <v>0</v>
      </c>
    </row>
    <row r="140" spans="1:8" x14ac:dyDescent="0.25">
      <c r="A140" s="93" t="s">
        <v>262</v>
      </c>
      <c r="B140" s="94" t="s">
        <v>263</v>
      </c>
      <c r="C140" s="147">
        <v>-821802.79</v>
      </c>
      <c r="D140" s="148">
        <v>-394489.29</v>
      </c>
      <c r="E140" s="149">
        <v>-410084.17</v>
      </c>
      <c r="F140" s="147">
        <v>-25537906.890000001</v>
      </c>
      <c r="G140" s="148">
        <v>-10931054.779999999</v>
      </c>
      <c r="H140" s="148">
        <v>-11134864.33</v>
      </c>
    </row>
    <row r="141" spans="1:8" x14ac:dyDescent="0.25">
      <c r="A141" s="93" t="s">
        <v>264</v>
      </c>
      <c r="B141" s="94" t="s">
        <v>265</v>
      </c>
      <c r="C141" s="147">
        <v>-2690.61</v>
      </c>
      <c r="D141" s="148">
        <v>-2690.61</v>
      </c>
      <c r="E141" s="149">
        <v>-2690.61</v>
      </c>
      <c r="F141" s="147">
        <v>-31923.16</v>
      </c>
      <c r="G141" s="148">
        <v>-31968.68</v>
      </c>
      <c r="H141" s="148">
        <v>-32014.2</v>
      </c>
    </row>
    <row r="142" spans="1:8" x14ac:dyDescent="0.25">
      <c r="A142" s="106" t="s">
        <v>266</v>
      </c>
      <c r="B142" s="92"/>
      <c r="C142" s="150">
        <v>75335.09</v>
      </c>
      <c r="D142" s="150">
        <v>-366697.53</v>
      </c>
      <c r="E142" s="150">
        <v>-630712.05000000005</v>
      </c>
      <c r="F142" s="150">
        <v>-690158.57</v>
      </c>
      <c r="G142" s="150">
        <v>85350.95</v>
      </c>
      <c r="H142" s="152">
        <v>140137.51999999999</v>
      </c>
    </row>
    <row r="143" spans="1:8" x14ac:dyDescent="0.25">
      <c r="A143" s="106" t="s">
        <v>267</v>
      </c>
      <c r="B143" s="92"/>
      <c r="C143" s="147">
        <v>6660728.1299999999</v>
      </c>
      <c r="D143" s="147">
        <v>5778289.54</v>
      </c>
      <c r="E143" s="147">
        <v>5651171.9699999997</v>
      </c>
      <c r="F143" s="147">
        <v>81280208.239999995</v>
      </c>
      <c r="G143" s="147">
        <v>81337079.200000003</v>
      </c>
      <c r="H143" s="148">
        <v>81645185.659999996</v>
      </c>
    </row>
    <row r="144" spans="1:8" ht="15.75" thickBot="1" x14ac:dyDescent="0.3">
      <c r="A144" s="113" t="s">
        <v>268</v>
      </c>
      <c r="B144" s="114"/>
      <c r="C144" s="160">
        <v>2140120.66</v>
      </c>
      <c r="D144" s="160">
        <v>503702.51</v>
      </c>
      <c r="E144" s="160">
        <v>-286078.67</v>
      </c>
      <c r="F144" s="160">
        <v>22369065.620000001</v>
      </c>
      <c r="G144" s="160">
        <v>23074320.890000001</v>
      </c>
      <c r="H144" s="152">
        <v>23314971.280000001</v>
      </c>
    </row>
    <row r="145" spans="1:8" ht="15.75" thickTop="1" x14ac:dyDescent="0.25">
      <c r="A145" s="91"/>
      <c r="B145" s="115"/>
      <c r="C145" s="139"/>
      <c r="D145" s="139"/>
      <c r="E145" s="139"/>
      <c r="F145" s="139"/>
      <c r="G145" s="139"/>
      <c r="H145" s="17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workbookViewId="0"/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1.42578125" style="97" customWidth="1"/>
    <col min="4" max="4" width="11.140625" style="97" customWidth="1"/>
    <col min="5" max="5" width="11.85546875" style="97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9" t="s">
        <v>296</v>
      </c>
      <c r="C1" s="199"/>
      <c r="D1" s="199"/>
      <c r="E1" s="199"/>
      <c r="I1" s="199" t="s">
        <v>297</v>
      </c>
      <c r="J1" s="199"/>
      <c r="K1" s="199"/>
      <c r="L1" s="199"/>
      <c r="M1" s="199"/>
      <c r="N1" s="199"/>
      <c r="O1" s="199"/>
      <c r="P1" s="199"/>
    </row>
    <row r="2" spans="2:16" x14ac:dyDescent="0.2">
      <c r="B2" s="98"/>
      <c r="I2" s="142"/>
      <c r="J2" s="142"/>
      <c r="N2" s="136" t="str">
        <f>+C4</f>
        <v>April</v>
      </c>
      <c r="O2" s="136" t="str">
        <f>+D4</f>
        <v>May</v>
      </c>
      <c r="P2" s="136" t="str">
        <f>+E4</f>
        <v>June</v>
      </c>
    </row>
    <row r="3" spans="2:16" x14ac:dyDescent="0.2">
      <c r="B3" s="99"/>
      <c r="I3" s="200" t="s">
        <v>299</v>
      </c>
      <c r="J3" s="200"/>
      <c r="K3" s="200"/>
      <c r="L3" s="200"/>
      <c r="M3" s="200"/>
      <c r="N3" s="200"/>
      <c r="O3" s="200"/>
      <c r="P3" s="200"/>
    </row>
    <row r="4" spans="2:16" x14ac:dyDescent="0.2">
      <c r="B4" s="100" t="s">
        <v>271</v>
      </c>
      <c r="C4" s="137" t="s">
        <v>319</v>
      </c>
      <c r="D4" s="137" t="s">
        <v>68</v>
      </c>
      <c r="E4" s="137" t="s">
        <v>320</v>
      </c>
      <c r="I4" s="101" t="s">
        <v>9</v>
      </c>
      <c r="J4" s="101" t="s">
        <v>285</v>
      </c>
      <c r="K4" s="168"/>
      <c r="L4" s="168"/>
      <c r="M4" s="168"/>
      <c r="N4" s="169">
        <v>8818616</v>
      </c>
      <c r="O4" s="169">
        <v>5420623</v>
      </c>
      <c r="P4" s="169">
        <v>3969679</v>
      </c>
    </row>
    <row r="5" spans="2:16" x14ac:dyDescent="0.2">
      <c r="I5" s="102"/>
      <c r="J5" s="101" t="s">
        <v>286</v>
      </c>
      <c r="K5" s="168"/>
      <c r="L5" s="168"/>
      <c r="M5" s="168"/>
      <c r="N5" s="169">
        <v>6512442</v>
      </c>
      <c r="O5" s="169">
        <v>4659533</v>
      </c>
      <c r="P5" s="169">
        <v>3496494</v>
      </c>
    </row>
    <row r="6" spans="2:16" x14ac:dyDescent="0.2">
      <c r="B6" s="100" t="s">
        <v>272</v>
      </c>
      <c r="C6" s="163">
        <v>880929938.30999994</v>
      </c>
      <c r="D6" s="163">
        <v>882925636.88999999</v>
      </c>
      <c r="E6" s="163">
        <v>887517843</v>
      </c>
      <c r="I6" s="102"/>
      <c r="J6" s="101" t="s">
        <v>287</v>
      </c>
      <c r="K6" s="168"/>
      <c r="L6" s="168"/>
      <c r="M6" s="168"/>
      <c r="N6" s="169">
        <v>1666184</v>
      </c>
      <c r="O6" s="169">
        <v>936161</v>
      </c>
      <c r="P6" s="169">
        <v>1070787</v>
      </c>
    </row>
    <row r="7" spans="2:16" x14ac:dyDescent="0.2">
      <c r="B7" s="100" t="s">
        <v>273</v>
      </c>
      <c r="C7" s="164">
        <v>-400262970.42000002</v>
      </c>
      <c r="D7" s="164">
        <v>-401801802.36999995</v>
      </c>
      <c r="E7" s="164">
        <v>-403323982</v>
      </c>
      <c r="I7" s="102"/>
      <c r="J7" s="101" t="s">
        <v>288</v>
      </c>
      <c r="K7" s="168"/>
      <c r="L7" s="168"/>
      <c r="M7" s="168"/>
      <c r="N7" s="169">
        <v>189714</v>
      </c>
      <c r="O7" s="169">
        <v>139474</v>
      </c>
      <c r="P7" s="169">
        <v>109505</v>
      </c>
    </row>
    <row r="8" spans="2:16" x14ac:dyDescent="0.2">
      <c r="B8" s="100" t="s">
        <v>274</v>
      </c>
      <c r="C8" s="163">
        <f>+C6+C7</f>
        <v>480666967.88999993</v>
      </c>
      <c r="D8" s="163">
        <f>+D6+D7</f>
        <v>481123834.52000004</v>
      </c>
      <c r="E8" s="163">
        <f>+E6+E7</f>
        <v>484193861</v>
      </c>
      <c r="I8" s="102"/>
      <c r="J8" s="101" t="s">
        <v>289</v>
      </c>
      <c r="K8" s="168"/>
      <c r="L8" s="168"/>
      <c r="M8" s="168"/>
      <c r="N8" s="169">
        <v>73398567</v>
      </c>
      <c r="O8" s="169">
        <v>45652754</v>
      </c>
      <c r="P8" s="169">
        <v>44353494</v>
      </c>
    </row>
    <row r="9" spans="2:16" x14ac:dyDescent="0.2">
      <c r="B9" s="100" t="s">
        <v>275</v>
      </c>
      <c r="C9" s="163">
        <v>-3550618.1100000003</v>
      </c>
      <c r="D9" s="163">
        <v>-3548805.7</v>
      </c>
      <c r="E9" s="163">
        <v>-3051322</v>
      </c>
      <c r="I9" s="168"/>
      <c r="J9" s="168"/>
      <c r="K9" s="168"/>
      <c r="L9" s="168"/>
      <c r="M9" s="168"/>
      <c r="N9" s="169"/>
      <c r="O9" s="169"/>
      <c r="P9" s="169"/>
    </row>
    <row r="10" spans="2:16" x14ac:dyDescent="0.2">
      <c r="B10" s="100" t="s">
        <v>276</v>
      </c>
      <c r="C10" s="163">
        <v>0</v>
      </c>
      <c r="D10" s="163">
        <v>0</v>
      </c>
      <c r="E10" s="163"/>
      <c r="I10" s="101" t="s">
        <v>290</v>
      </c>
      <c r="J10" s="101" t="s">
        <v>285</v>
      </c>
      <c r="K10" s="168"/>
      <c r="L10" s="168"/>
      <c r="M10" s="168"/>
      <c r="N10" s="169">
        <v>124205036</v>
      </c>
      <c r="O10" s="169">
        <v>124607232</v>
      </c>
      <c r="P10" s="169">
        <v>125674389</v>
      </c>
    </row>
    <row r="11" spans="2:16" x14ac:dyDescent="0.2">
      <c r="B11" s="100" t="s">
        <v>277</v>
      </c>
      <c r="C11" s="164">
        <v>-77259940.530000016</v>
      </c>
      <c r="D11" s="164">
        <v>-77208324.340000018</v>
      </c>
      <c r="E11" s="164">
        <v>-77157907</v>
      </c>
      <c r="I11" s="102"/>
      <c r="J11" s="101" t="s">
        <v>286</v>
      </c>
      <c r="K11" s="168"/>
      <c r="L11" s="168"/>
      <c r="M11" s="168"/>
      <c r="N11" s="169">
        <v>108633934</v>
      </c>
      <c r="O11" s="169">
        <v>109247357</v>
      </c>
      <c r="P11" s="169">
        <v>109394260</v>
      </c>
    </row>
    <row r="12" spans="2:16" x14ac:dyDescent="0.2">
      <c r="B12" s="100" t="s">
        <v>278</v>
      </c>
      <c r="C12" s="163">
        <f>SUM(C8:C11)</f>
        <v>399856409.24999988</v>
      </c>
      <c r="D12" s="163">
        <f>SUM(D8:D11)</f>
        <v>400366704.48000002</v>
      </c>
      <c r="E12" s="163">
        <f>SUM(E8:E11)</f>
        <v>403984632</v>
      </c>
      <c r="I12" s="102"/>
      <c r="J12" s="101" t="s">
        <v>287</v>
      </c>
      <c r="K12" s="168"/>
      <c r="L12" s="168"/>
      <c r="M12" s="168"/>
      <c r="N12" s="169">
        <v>16754158</v>
      </c>
      <c r="O12" s="169">
        <v>16632780</v>
      </c>
      <c r="P12" s="169">
        <v>16849489</v>
      </c>
    </row>
    <row r="13" spans="2:16" x14ac:dyDescent="0.2">
      <c r="B13" s="100" t="s">
        <v>279</v>
      </c>
      <c r="C13" s="164">
        <v>11235965.099924996</v>
      </c>
      <c r="D13" s="164">
        <v>10970047.702752002</v>
      </c>
      <c r="E13" s="164">
        <v>10786390</v>
      </c>
      <c r="I13" s="102"/>
      <c r="J13" s="101" t="s">
        <v>288</v>
      </c>
      <c r="K13" s="168"/>
      <c r="L13" s="168"/>
      <c r="M13" s="168"/>
      <c r="N13" s="169">
        <v>2201982</v>
      </c>
      <c r="O13" s="169">
        <v>2199049</v>
      </c>
      <c r="P13" s="169">
        <v>2197567</v>
      </c>
    </row>
    <row r="14" spans="2:16" ht="13.5" thickBot="1" x14ac:dyDescent="0.25">
      <c r="B14" s="98" t="s">
        <v>280</v>
      </c>
      <c r="C14" s="134">
        <f>+C13+C12</f>
        <v>411092374.34992486</v>
      </c>
      <c r="D14" s="134">
        <f>+D13+D12</f>
        <v>411336752.18275201</v>
      </c>
      <c r="E14" s="134">
        <f>+E13+E12</f>
        <v>414771022</v>
      </c>
      <c r="I14" s="102"/>
      <c r="J14" s="101" t="s">
        <v>289</v>
      </c>
      <c r="K14" s="168"/>
      <c r="L14" s="168"/>
      <c r="M14" s="168"/>
      <c r="N14" s="169">
        <v>881203256</v>
      </c>
      <c r="O14" s="169">
        <v>878893384</v>
      </c>
      <c r="P14" s="169">
        <v>868318131</v>
      </c>
    </row>
    <row r="15" spans="2:16" ht="13.5" thickTop="1" x14ac:dyDescent="0.2">
      <c r="B15" s="95"/>
      <c r="C15" s="165"/>
      <c r="D15" s="165"/>
      <c r="E15" s="165"/>
      <c r="I15" s="168"/>
      <c r="J15" s="168"/>
      <c r="K15" s="168"/>
      <c r="L15" s="168"/>
      <c r="M15" s="168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8"/>
      <c r="J16" s="168"/>
      <c r="K16" s="168"/>
      <c r="L16" s="168"/>
      <c r="M16" s="168"/>
      <c r="N16" s="168"/>
      <c r="O16" s="168"/>
      <c r="P16" s="168"/>
    </row>
    <row r="17" spans="2:16" x14ac:dyDescent="0.2">
      <c r="B17" s="95"/>
      <c r="C17" s="165"/>
      <c r="D17" s="165"/>
      <c r="E17" s="165"/>
      <c r="I17" s="201" t="s">
        <v>298</v>
      </c>
      <c r="J17" s="201"/>
      <c r="K17" s="201"/>
      <c r="L17" s="201"/>
      <c r="M17" s="201"/>
      <c r="N17" s="201"/>
      <c r="O17" s="201"/>
      <c r="P17" s="201"/>
    </row>
    <row r="18" spans="2:16" x14ac:dyDescent="0.2">
      <c r="B18" s="100" t="s">
        <v>272</v>
      </c>
      <c r="C18" s="163">
        <f>AVERAGE(C6,880349949)</f>
        <v>880639943.65499997</v>
      </c>
      <c r="D18" s="163">
        <f>AVERAGE(C6,D6)</f>
        <v>881927787.5999999</v>
      </c>
      <c r="E18" s="163">
        <f>AVERAGE(D6,E6)</f>
        <v>885221739.94499993</v>
      </c>
      <c r="I18" s="168"/>
      <c r="J18" s="168"/>
      <c r="K18" s="168"/>
      <c r="L18" s="168"/>
      <c r="M18" s="168"/>
      <c r="N18" s="168"/>
      <c r="O18" s="168"/>
      <c r="P18" s="168"/>
    </row>
    <row r="19" spans="2:16" x14ac:dyDescent="0.2">
      <c r="B19" s="100" t="s">
        <v>273</v>
      </c>
      <c r="C19" s="164">
        <f>AVERAGE(C7,-399059346)</f>
        <v>-399661158.21000004</v>
      </c>
      <c r="D19" s="164">
        <f>AVERAGE(C7,D7)</f>
        <v>-401032386.39499998</v>
      </c>
      <c r="E19" s="164">
        <f>AVERAGE(D7,E7)</f>
        <v>-402562892.18499994</v>
      </c>
      <c r="I19" s="168"/>
      <c r="J19" s="101" t="s">
        <v>291</v>
      </c>
      <c r="K19" s="168"/>
      <c r="L19" s="168"/>
      <c r="M19" s="168"/>
      <c r="N19" s="169">
        <v>194429</v>
      </c>
      <c r="O19" s="169">
        <v>194478</v>
      </c>
      <c r="P19" s="169">
        <v>194593</v>
      </c>
    </row>
    <row r="20" spans="2:16" x14ac:dyDescent="0.2">
      <c r="B20" s="100" t="s">
        <v>274</v>
      </c>
      <c r="C20" s="163">
        <f>+C19+C18</f>
        <v>480978785.44499993</v>
      </c>
      <c r="D20" s="163">
        <f>+D19+D18</f>
        <v>480895401.20499992</v>
      </c>
      <c r="E20" s="163">
        <f>+E19+E18</f>
        <v>482658847.75999999</v>
      </c>
      <c r="I20" s="168"/>
      <c r="J20" s="101" t="s">
        <v>292</v>
      </c>
      <c r="K20" s="168"/>
      <c r="L20" s="168"/>
      <c r="M20" s="168"/>
      <c r="N20" s="169">
        <v>26837</v>
      </c>
      <c r="O20" s="169">
        <v>26780</v>
      </c>
      <c r="P20" s="169">
        <v>26726</v>
      </c>
    </row>
    <row r="21" spans="2:16" x14ac:dyDescent="0.2">
      <c r="B21" s="100" t="s">
        <v>275</v>
      </c>
      <c r="C21" s="163">
        <f>AVERAGE(C9,-3564495)</f>
        <v>-3557556.5550000002</v>
      </c>
      <c r="D21" s="163">
        <f>AVERAGE(C9,D9)</f>
        <v>-3549711.9050000003</v>
      </c>
      <c r="E21" s="163">
        <f>AVERAGE(D9,E9)</f>
        <v>-3300063.85</v>
      </c>
      <c r="I21" s="168"/>
      <c r="J21" s="101" t="s">
        <v>293</v>
      </c>
      <c r="K21" s="168"/>
      <c r="L21" s="168"/>
      <c r="M21" s="168"/>
      <c r="N21" s="169">
        <v>495</v>
      </c>
      <c r="O21" s="169">
        <v>495</v>
      </c>
      <c r="P21" s="169">
        <v>495</v>
      </c>
    </row>
    <row r="22" spans="2:16" x14ac:dyDescent="0.2">
      <c r="B22" s="100" t="s">
        <v>276</v>
      </c>
      <c r="C22" s="163">
        <v>0</v>
      </c>
      <c r="D22" s="163">
        <v>0</v>
      </c>
      <c r="E22" s="163">
        <v>0</v>
      </c>
      <c r="I22" s="168"/>
      <c r="J22" s="101" t="s">
        <v>294</v>
      </c>
      <c r="K22" s="168"/>
      <c r="L22" s="168"/>
      <c r="M22" s="168"/>
      <c r="N22" s="169">
        <v>9</v>
      </c>
      <c r="O22" s="169">
        <v>9</v>
      </c>
      <c r="P22" s="169">
        <v>9</v>
      </c>
    </row>
    <row r="23" spans="2:16" x14ac:dyDescent="0.2">
      <c r="B23" s="100" t="s">
        <v>277</v>
      </c>
      <c r="C23" s="164">
        <f>+C11</f>
        <v>-77259940.530000016</v>
      </c>
      <c r="D23" s="164">
        <f>+D11</f>
        <v>-77208324.340000018</v>
      </c>
      <c r="E23" s="164">
        <f>+E11</f>
        <v>-77157907</v>
      </c>
      <c r="I23" s="168"/>
      <c r="J23" s="101" t="s">
        <v>295</v>
      </c>
      <c r="K23" s="168"/>
      <c r="L23" s="168"/>
      <c r="M23" s="168"/>
      <c r="N23" s="169">
        <v>194</v>
      </c>
      <c r="O23" s="169">
        <v>194</v>
      </c>
      <c r="P23" s="169">
        <v>193</v>
      </c>
    </row>
    <row r="24" spans="2:16" x14ac:dyDescent="0.2">
      <c r="B24" s="100" t="s">
        <v>278</v>
      </c>
      <c r="C24" s="163">
        <f>SUM(C20:C23)</f>
        <v>400161288.3599999</v>
      </c>
      <c r="D24" s="163">
        <f>SUM(D20:D23)</f>
        <v>400137364.95999992</v>
      </c>
      <c r="E24" s="163">
        <f>SUM(E20:E23)</f>
        <v>402200876.90999997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4">
        <f>AVERAGE(C13,10851234)</f>
        <v>11043599.549962498</v>
      </c>
      <c r="D25" s="164">
        <f>AVERAGE(C13,D13)</f>
        <v>11103006.401338499</v>
      </c>
      <c r="E25" s="164">
        <f>AVERAGE(D13,E13)</f>
        <v>10878218.851376001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411204887.90996242</v>
      </c>
      <c r="D26" s="134">
        <f>+D25+D24</f>
        <v>411240371.36133844</v>
      </c>
      <c r="E26" s="134">
        <f>+E25+E24</f>
        <v>413079095.76137596</v>
      </c>
      <c r="N26" s="1"/>
      <c r="O26" s="1"/>
      <c r="P26" s="1"/>
    </row>
    <row r="27" spans="2:16" ht="13.5" thickTop="1" x14ac:dyDescent="0.2">
      <c r="C27" s="96"/>
      <c r="D27" s="96"/>
      <c r="E27" s="96"/>
      <c r="J27" s="161"/>
      <c r="N27" s="1"/>
      <c r="O27" s="1"/>
      <c r="P27" s="162"/>
    </row>
    <row r="28" spans="2:16" x14ac:dyDescent="0.2">
      <c r="B28" s="100" t="s">
        <v>283</v>
      </c>
      <c r="C28" s="165"/>
      <c r="D28" s="165"/>
      <c r="E28" s="165"/>
      <c r="N28" s="1"/>
      <c r="O28" s="1"/>
      <c r="P28" s="1"/>
    </row>
    <row r="29" spans="2:16" x14ac:dyDescent="0.2">
      <c r="B29" s="95"/>
      <c r="C29" s="165"/>
      <c r="D29" s="165"/>
      <c r="E29" s="165"/>
      <c r="N29" s="1"/>
      <c r="O29" s="1"/>
      <c r="P29" s="1"/>
    </row>
    <row r="30" spans="2:16" x14ac:dyDescent="0.2">
      <c r="B30" s="100" t="s">
        <v>272</v>
      </c>
      <c r="C30" s="166">
        <v>854048949.21833324</v>
      </c>
      <c r="D30" s="166">
        <v>858416827.3104167</v>
      </c>
      <c r="E30" s="135">
        <v>862729513</v>
      </c>
      <c r="N30" s="1"/>
      <c r="O30" s="1"/>
      <c r="P30" s="1"/>
    </row>
    <row r="31" spans="2:16" x14ac:dyDescent="0.2">
      <c r="B31" s="100" t="s">
        <v>273</v>
      </c>
      <c r="C31" s="167">
        <v>-393226021.00833327</v>
      </c>
      <c r="D31" s="167">
        <v>-394365969.70333332</v>
      </c>
      <c r="E31" s="164">
        <v>-395494783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460822928.20999998</v>
      </c>
      <c r="D32" s="135">
        <f>+D31+D30</f>
        <v>464050857.60708338</v>
      </c>
      <c r="E32" s="135">
        <f>+E31+E30</f>
        <v>467234730</v>
      </c>
    </row>
    <row r="33" spans="2:5" x14ac:dyDescent="0.2">
      <c r="B33" s="100" t="s">
        <v>275</v>
      </c>
      <c r="C33" s="166">
        <v>-3736120.6958333333</v>
      </c>
      <c r="D33" s="135">
        <v>-3716041.6300000004</v>
      </c>
      <c r="E33" s="166">
        <v>-3675175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7">
        <v>-76517201.979166687</v>
      </c>
      <c r="D35" s="164">
        <v>-76679921.53458333</v>
      </c>
      <c r="E35" s="167">
        <v>-76767677</v>
      </c>
    </row>
    <row r="36" spans="2:5" x14ac:dyDescent="0.2">
      <c r="B36" s="100" t="s">
        <v>278</v>
      </c>
      <c r="C36" s="135">
        <f>SUM(C32:C35)</f>
        <v>380569605.53499997</v>
      </c>
      <c r="D36" s="135">
        <f>SUM(D32:D35)</f>
        <v>383654894.44250005</v>
      </c>
      <c r="E36" s="135">
        <f>SUM(E32:E35)</f>
        <v>386791878</v>
      </c>
    </row>
    <row r="37" spans="2:5" x14ac:dyDescent="0.2">
      <c r="B37" s="100" t="s">
        <v>279</v>
      </c>
      <c r="C37" s="166">
        <v>10694005.9155335</v>
      </c>
      <c r="D37" s="164">
        <v>10512144.107724503</v>
      </c>
      <c r="E37" s="166">
        <v>10327343</v>
      </c>
    </row>
    <row r="38" spans="2:5" ht="13.5" thickBot="1" x14ac:dyDescent="0.25">
      <c r="B38" s="98" t="s">
        <v>284</v>
      </c>
      <c r="C38" s="134">
        <f>+C37+C36</f>
        <v>391263611.45053345</v>
      </c>
      <c r="D38" s="140">
        <f>+D37+D36</f>
        <v>394167038.55022454</v>
      </c>
      <c r="E38" s="140">
        <f>+E37+E36</f>
        <v>397119221</v>
      </c>
    </row>
    <row r="39" spans="2:5" ht="13.5" thickTop="1" x14ac:dyDescent="0.2">
      <c r="C39" s="96"/>
      <c r="D39" s="96"/>
      <c r="E39" s="96"/>
    </row>
    <row r="40" spans="2:5" x14ac:dyDescent="0.2">
      <c r="B40" s="161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3E21B0F15FE4D47947A21B317C64A87" ma:contentTypeVersion="52" ma:contentTypeDescription="" ma:contentTypeScope="" ma:versionID="c87dbe079f481aa3322fced19eaa8d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200741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A611FCC-0ADC-4756-8F4F-260E8BAA7BD0}"/>
</file>

<file path=customXml/itemProps2.xml><?xml version="1.0" encoding="utf-8"?>
<ds:datastoreItem xmlns:ds="http://schemas.openxmlformats.org/officeDocument/2006/customXml" ds:itemID="{5B86A247-D537-49BD-B6FD-E0F6519546C7}"/>
</file>

<file path=customXml/itemProps3.xml><?xml version="1.0" encoding="utf-8"?>
<ds:datastoreItem xmlns:ds="http://schemas.openxmlformats.org/officeDocument/2006/customXml" ds:itemID="{20577023-573F-4DE9-9005-4ABCA0607BD4}"/>
</file>

<file path=customXml/itemProps4.xml><?xml version="1.0" encoding="utf-8"?>
<ds:datastoreItem xmlns:ds="http://schemas.openxmlformats.org/officeDocument/2006/customXml" ds:itemID="{A0D6AD0E-9B61-4BC0-9033-FD9A21539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Myhrum, Isaac</cp:lastModifiedBy>
  <cp:lastPrinted>2020-08-11T21:39:12Z</cp:lastPrinted>
  <dcterms:created xsi:type="dcterms:W3CDTF">2004-02-03T00:32:55Z</dcterms:created>
  <dcterms:modified xsi:type="dcterms:W3CDTF">2020-08-11T21:40:45Z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0x0101006E56B4D1795A2E4DB2F0B01679ED314A00C3E21B0F15FE4D47947A21B317C64A87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