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1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'[2]FM download'!$A$1:$M$315</definedName>
    <definedName name="SAPsysID">"708C5W7SBKP804JT78WJ0JNKI"</definedName>
    <definedName name="SAPwbID">"ARS"</definedName>
    <definedName name="Sept16AMA">[3]BS!$Q$8:$Q$2408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4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C38" i="11" l="1"/>
  <c r="E40" i="11"/>
  <c r="F46" i="11"/>
  <c r="E48" i="11"/>
  <c r="D38" i="11"/>
  <c r="F26" i="11"/>
  <c r="F30" i="11"/>
  <c r="F34" i="11"/>
  <c r="B38" i="11"/>
  <c r="F17" i="11"/>
  <c r="F18" i="11"/>
  <c r="F8" i="11"/>
  <c r="B12" i="11"/>
  <c r="C40" i="11" l="1"/>
  <c r="C48" i="11" s="1"/>
  <c r="D40" i="11"/>
  <c r="F12" i="11"/>
  <c r="F21" i="11"/>
  <c r="B40" i="11"/>
  <c r="B48" i="11" l="1"/>
  <c r="F38" i="11"/>
  <c r="D48" i="11"/>
  <c r="D38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F40" i="11" l="1"/>
  <c r="D25" i="10"/>
  <c r="D29" i="10"/>
  <c r="D37" i="10"/>
  <c r="C39" i="10"/>
  <c r="C41" i="10" s="1"/>
  <c r="D33" i="10"/>
  <c r="B22" i="10"/>
  <c r="B39" i="10" s="1"/>
  <c r="D18" i="10"/>
  <c r="D22" i="10" s="1"/>
  <c r="B13" i="10"/>
  <c r="D13" i="10"/>
  <c r="F48" i="11" l="1"/>
  <c r="B41" i="10"/>
  <c r="D39" i="10"/>
  <c r="D41" i="10" s="1"/>
</calcChain>
</file>

<file path=xl/sharedStrings.xml><?xml version="1.0" encoding="utf-8"?>
<sst xmlns="http://schemas.openxmlformats.org/spreadsheetml/2006/main" count="777" uniqueCount="695">
  <si>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</si>
  <si>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</si>
  <si>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</si>
  <si>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</si>
  <si>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</si>
  <si>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</si>
  <si>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</si>
  <si>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</si>
  <si>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</si>
  <si>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</si>
  <si>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</si>
  <si>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</si>
  <si>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</si>
  <si>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</si>
  <si>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</si>
  <si>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</si>
  <si>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</si>
  <si>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</si>
  <si>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</si>
  <si>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</si>
  <si>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</si>
  <si>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</si>
  <si>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</si>
  <si>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</si>
  <si>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</si>
  <si>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</si>
  <si>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</si>
  <si>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</si>
  <si>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</si>
  <si>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</si>
  <si>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</si>
  <si>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</si>
  <si>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</si>
  <si>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</si>
  <si>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</si>
  <si>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</si>
  <si>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</si>
  <si>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</si>
  <si>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</si>
  <si>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</si>
  <si>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</si>
  <si>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</si>
  <si>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</si>
  <si>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</si>
  <si>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</si>
  <si>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</si>
  <si>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</si>
  <si>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</si>
  <si>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</si>
  <si>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</si>
  <si>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</si>
  <si>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</si>
  <si>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</si>
  <si>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</si>
  <si>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</si>
  <si>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</si>
  <si>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</si>
  <si>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</si>
  <si>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</si>
  <si>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</si>
  <si>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</si>
  <si>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</si>
  <si>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</si>
  <si>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</si>
  <si>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</si>
  <si>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</si>
  <si>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</si>
  <si>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</si>
  <si>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</si>
  <si>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</si>
  <si>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</si>
  <si>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</si>
  <si>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</si>
  <si>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</si>
  <si>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</si>
  <si>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</si>
  <si>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</si>
  <si>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</si>
  <si>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</si>
  <si>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</si>
  <si>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</si>
  <si>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</si>
  <si>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</si>
  <si>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</si>
  <si>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</si>
  <si>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</si>
  <si>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</si>
  <si>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</si>
  <si>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</si>
  <si>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</si>
  <si>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</si>
  <si>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</si>
  <si>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</si>
  <si>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</si>
  <si>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</si>
  <si>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</si>
  <si>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</si>
  <si>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</si>
  <si>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</si>
  <si>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</si>
  <si>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</si>
  <si>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</si>
  <si>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</si>
  <si>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</si>
  <si>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</si>
  <si>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</si>
  <si>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</si>
  <si>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</si>
  <si>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</si>
  <si>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</si>
  <si>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</si>
  <si>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</si>
  <si>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</si>
  <si>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</si>
  <si>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</si>
  <si>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</si>
  <si>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</si>
  <si>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</si>
  <si>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</si>
  <si>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</si>
  <si>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</si>
  <si>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</si>
  <si>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</si>
  <si>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</si>
  <si>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</si>
  <si>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</si>
  <si>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</si>
  <si>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</si>
  <si>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</si>
  <si>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</si>
  <si>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</si>
  <si>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</si>
  <si>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</si>
  <si>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</si>
  <si>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</si>
  <si>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</si>
  <si>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</si>
  <si>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</si>
  <si>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</si>
  <si>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</si>
  <si>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</si>
  <si>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</si>
  <si>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</si>
  <si>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</si>
  <si>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</si>
  <si>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</si>
  <si>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</si>
  <si>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</si>
  <si>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</si>
  <si>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</si>
  <si>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</si>
  <si>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</si>
  <si>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</si>
  <si>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</si>
  <si>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</si>
  <si>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</si>
  <si>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</si>
  <si>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</si>
  <si>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</si>
  <si>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</si>
  <si>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</si>
  <si>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</si>
  <si>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</si>
  <si>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</si>
  <si>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</si>
  <si>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</si>
  <si>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</si>
  <si>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</si>
  <si>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</si>
  <si>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</si>
  <si>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</si>
  <si>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</si>
  <si>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</si>
  <si>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</si>
  <si>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</si>
  <si>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</si>
  <si>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</si>
  <si>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</si>
  <si>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</si>
  <si>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</si>
  <si>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</si>
  <si>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</si>
  <si>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</si>
  <si>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</si>
  <si>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</si>
  <si>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</si>
  <si>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</si>
  <si>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</si>
  <si>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</si>
  <si>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</si>
  <si>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</si>
  <si>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</si>
  <si>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</si>
  <si>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</si>
  <si>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</si>
  <si>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</si>
  <si>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</si>
  <si>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</si>
  <si>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</si>
  <si>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</si>
  <si>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</si>
  <si>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</si>
  <si>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</si>
  <si>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</si>
  <si>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</si>
  <si>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</si>
  <si>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</si>
  <si>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</si>
  <si>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</si>
  <si>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</si>
  <si>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</si>
  <si>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</si>
  <si>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</si>
  <si>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</si>
  <si>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</si>
  <si>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</si>
  <si>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</si>
  <si>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</si>
  <si>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</si>
  <si>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</si>
  <si>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</si>
  <si>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</si>
  <si>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</si>
  <si>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</si>
  <si>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</si>
  <si>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</si>
  <si>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</si>
  <si>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</si>
  <si>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</si>
  <si>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</si>
  <si>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</si>
  <si>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</si>
  <si>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</si>
  <si>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</si>
  <si>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</si>
  <si>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</si>
  <si>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</si>
  <si>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</si>
  <si>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</si>
  <si>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</si>
  <si>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</si>
  <si>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</si>
  <si>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</si>
  <si>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</si>
  <si>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</si>
  <si>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</si>
  <si>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</si>
  <si>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</si>
  <si>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</si>
  <si>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</si>
  <si>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</si>
  <si>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</si>
  <si>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</si>
  <si>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</si>
  <si>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</si>
  <si>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</si>
  <si>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</si>
  <si>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</si>
  <si>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</si>
  <si>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</si>
  <si>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</si>
  <si>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</si>
  <si>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</si>
  <si>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</si>
  <si>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</si>
  <si>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</si>
  <si>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</si>
  <si>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</si>
  <si>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</si>
  <si>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</si>
  <si>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</si>
  <si>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</si>
  <si>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</si>
  <si>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</si>
  <si>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</si>
  <si>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</si>
  <si>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</si>
  <si>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</si>
  <si>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</si>
  <si>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</si>
  <si>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</si>
  <si>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</si>
  <si>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</si>
  <si>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</si>
  <si>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</si>
  <si>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</si>
  <si>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</si>
  <si>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</si>
  <si>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</si>
  <si>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</si>
  <si>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</si>
  <si>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</si>
  <si>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</si>
  <si>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</si>
  <si>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</si>
  <si>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</si>
  <si>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</si>
  <si>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</si>
  <si>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</si>
  <si>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</si>
  <si>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</si>
  <si>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</si>
  <si>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</si>
  <si>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</si>
  <si>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</si>
  <si>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</si>
  <si>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</si>
  <si>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</si>
  <si>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</si>
  <si>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</si>
  <si>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</si>
  <si>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</si>
  <si>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</si>
  <si>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</si>
  <si>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</si>
  <si>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</si>
  <si>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</si>
  <si>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</si>
  <si>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</si>
  <si>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</si>
  <si>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</si>
  <si>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</si>
  <si>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</si>
  <si>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</si>
  <si>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</si>
  <si>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</si>
  <si>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</si>
  <si>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</si>
  <si>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</si>
  <si>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</si>
  <si>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</si>
  <si>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</si>
  <si>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</si>
  <si>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</si>
  <si>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</si>
  <si>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</si>
  <si>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</si>
  <si>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</si>
  <si>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</si>
  <si>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</si>
  <si>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</si>
  <si>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</si>
  <si>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</si>
  <si>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</si>
  <si>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</si>
  <si>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</si>
  <si>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</si>
  <si>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</si>
  <si>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</si>
  <si>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</si>
  <si>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</si>
  <si>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</si>
  <si>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</si>
  <si>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</si>
  <si>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</si>
  <si>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</si>
  <si>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</si>
  <si>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</si>
  <si>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</si>
  <si>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</si>
  <si>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</si>
  <si>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</si>
  <si>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</si>
  <si>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</si>
  <si>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</si>
  <si>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</si>
  <si>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</si>
  <si>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</si>
  <si>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</si>
  <si>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</si>
  <si>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</si>
  <si>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</si>
  <si>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</si>
  <si>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</si>
  <si>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</si>
  <si>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</si>
  <si>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</si>
  <si>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</si>
  <si>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</si>
  <si>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</si>
  <si>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</si>
  <si>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</si>
  <si>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</si>
  <si>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</si>
  <si>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</si>
  <si>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</si>
  <si>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</si>
  <si>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</si>
  <si>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</si>
  <si>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</si>
  <si>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</si>
  <si>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</si>
  <si>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</si>
  <si>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</si>
  <si>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</si>
  <si>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</si>
  <si>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</si>
  <si>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</si>
  <si>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</si>
  <si>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</si>
  <si>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</si>
  <si>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</si>
  <si>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</si>
  <si>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</si>
  <si>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</si>
  <si>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</si>
  <si>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</si>
  <si>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</si>
  <si>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</si>
  <si>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</si>
  <si>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</si>
  <si>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</si>
  <si>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</si>
  <si>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</si>
  <si>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</si>
  <si>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</si>
  <si>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</si>
  <si>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</si>
  <si>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</si>
  <si>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</si>
  <si>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</si>
  <si>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</si>
  <si>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</si>
  <si>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</si>
  <si>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</si>
  <si>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</si>
  <si>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</si>
  <si>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</si>
  <si>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</si>
  <si>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</si>
  <si>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</si>
  <si>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</si>
  <si>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</si>
  <si>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</si>
  <si>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</si>
  <si>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</si>
  <si>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</si>
  <si>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</si>
  <si>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</si>
  <si>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</si>
  <si>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</si>
  <si>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</si>
  <si>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</si>
  <si>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</si>
  <si>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</si>
  <si>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</si>
  <si>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</si>
  <si>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</si>
  <si>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</si>
  <si>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</si>
  <si>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</si>
  <si>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</si>
  <si>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</si>
  <si>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</si>
  <si>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</si>
  <si>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</si>
  <si>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</si>
  <si>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</si>
  <si>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</si>
  <si>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</si>
  <si>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</si>
  <si>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</si>
  <si>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</si>
  <si>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</si>
  <si>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</si>
  <si>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</si>
  <si>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</si>
  <si>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</si>
  <si>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</si>
  <si>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</si>
  <si>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</si>
  <si>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</si>
  <si>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</si>
  <si>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</si>
  <si>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</si>
  <si>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</si>
  <si>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</si>
  <si>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</si>
  <si>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</si>
  <si>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</si>
  <si>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</si>
  <si>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</si>
  <si>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</si>
  <si>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</si>
  <si>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</si>
  <si>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</si>
  <si>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</si>
  <si>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</si>
  <si>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</si>
  <si>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</si>
  <si>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</si>
  <si>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</si>
  <si>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</si>
  <si>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</si>
  <si>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</si>
  <si>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</si>
  <si>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</si>
  <si>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</si>
  <si>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</si>
  <si>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</si>
  <si>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</si>
  <si>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</si>
  <si>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</si>
  <si>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</si>
  <si>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</si>
  <si>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</si>
  <si>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</si>
  <si>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</si>
  <si>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</si>
  <si>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</si>
  <si>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</si>
  <si>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</si>
  <si>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</si>
  <si>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</si>
  <si>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</si>
  <si>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</si>
  <si>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</si>
  <si>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</si>
  <si>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</si>
  <si>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</si>
  <si>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</si>
  <si>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</si>
  <si>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</si>
  <si>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</si>
  <si>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</si>
  <si>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</si>
  <si>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</si>
  <si>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</si>
  <si>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</si>
  <si>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</si>
  <si>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</si>
  <si>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</si>
  <si>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</si>
  <si>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</si>
  <si>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</si>
  <si>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</si>
  <si>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</si>
  <si>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</si>
  <si>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</si>
  <si>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</si>
  <si>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</si>
  <si>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</si>
  <si>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</si>
  <si>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</si>
  <si>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</si>
  <si>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</si>
  <si>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</si>
  <si>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</si>
  <si>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</si>
  <si>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</si>
  <si>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</si>
  <si>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</si>
  <si>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</si>
  <si>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</si>
  <si>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</si>
  <si>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</si>
  <si>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</si>
  <si>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</si>
  <si>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</si>
  <si>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</si>
  <si>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</si>
  <si>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</si>
  <si>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</si>
  <si>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</si>
  <si>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</si>
  <si>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</si>
  <si>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</si>
  <si>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</si>
  <si>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</si>
  <si>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</si>
  <si>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</si>
  <si>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</si>
  <si>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</si>
  <si>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</si>
  <si>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</si>
  <si>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</si>
  <si>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</si>
  <si>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</si>
  <si>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</si>
  <si>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</si>
  <si>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</si>
  <si>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</si>
  <si>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</si>
  <si>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</si>
  <si>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</si>
  <si>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</si>
  <si>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</si>
  <si>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</si>
  <si>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</si>
  <si>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</si>
  <si>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</si>
  <si>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</si>
  <si>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</si>
  <si>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</si>
  <si>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</si>
  <si>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</si>
  <si>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</si>
  <si>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</si>
  <si>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</si>
  <si>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</si>
  <si>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</si>
  <si>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</si>
  <si>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</si>
  <si>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</si>
  <si>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</si>
  <si>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</si>
  <si>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</si>
  <si>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</si>
  <si>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</si>
  <si>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</si>
  <si>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</si>
  <si>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</si>
  <si>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</si>
  <si>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</si>
  <si>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</si>
  <si>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</si>
  <si>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</si>
  <si>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</si>
  <si>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</si>
  <si>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</si>
  <si>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</si>
  <si>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</si>
  <si>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</si>
  <si>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</si>
  <si>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</si>
  <si>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</si>
  <si>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</si>
  <si>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</si>
  <si>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</si>
  <si>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</si>
  <si>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</si>
  <si>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</si>
  <si>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</si>
  <si>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</si>
  <si>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</si>
  <si>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</si>
  <si>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</si>
  <si>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</si>
  <si>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</si>
  <si>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</si>
  <si>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</si>
  <si>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</si>
  <si>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</si>
  <si>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</si>
  <si>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</si>
  <si>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</si>
  <si>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</si>
  <si>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</si>
  <si>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</si>
  <si>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</si>
  <si>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</si>
  <si>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</si>
  <si>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</si>
  <si>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</si>
  <si>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</si>
  <si>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</si>
  <si>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</si>
  <si>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</si>
  <si>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</si>
  <si>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</si>
  <si>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</si>
  <si>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</si>
  <si>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</si>
  <si>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</si>
  <si>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</si>
  <si>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</si>
  <si>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</si>
  <si>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</si>
  <si>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</si>
  <si>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</si>
  <si>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</si>
  <si>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</si>
  <si>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</si>
  <si>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</si>
  <si>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</si>
  <si>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</si>
  <si>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</si>
  <si>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</si>
  <si>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</si>
  <si>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</si>
  <si>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</si>
  <si>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</si>
  <si>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</si>
  <si>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</si>
  <si>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</si>
  <si>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</si>
  <si>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</si>
  <si>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</si>
  <si>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</si>
  <si>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</si>
  <si>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</si>
  <si>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</si>
  <si>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</si>
  <si>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</si>
  <si>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>FOR THE MONTH ENDED February 29,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</si>
</sst>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name val="Helv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6" fillId="0" borderId="0">
      <alignment horizontal="left" wrapText="1"/>
    </xf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48" applyNumberFormat="1" applyFont="1" applyFill="1"/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-45750071.399999999</v>
          </cell>
          <cell r="D3">
            <v>-30496574.460000001</v>
          </cell>
          <cell r="E3">
            <v>36724293.630000003</v>
          </cell>
          <cell r="F3">
            <v>24019950.350000001</v>
          </cell>
          <cell r="G3">
            <v>12704343.279999999</v>
          </cell>
          <cell r="H3">
            <v>-21730121.050000001</v>
          </cell>
          <cell r="I3">
            <v>-17792231.18</v>
          </cell>
          <cell r="J3">
            <v>-39522352.229999997</v>
          </cell>
          <cell r="L3">
            <v>-39522352.229999997</v>
          </cell>
        </row>
        <row r="4">
          <cell r="A4" t="str">
            <v>ZW_OPERATING_INCOME</v>
          </cell>
          <cell r="B4" t="str">
            <v>WUTC Operating Incom</v>
          </cell>
          <cell r="C4">
            <v>-45181422.859999999</v>
          </cell>
          <cell r="D4">
            <v>-29231334.23</v>
          </cell>
          <cell r="E4">
            <v>22675798.07</v>
          </cell>
          <cell r="F4">
            <v>14698773.470000001</v>
          </cell>
          <cell r="G4">
            <v>7977024.5999999996</v>
          </cell>
          <cell r="H4">
            <v>-30482649.390000001</v>
          </cell>
          <cell r="I4">
            <v>-21254309.629999999</v>
          </cell>
          <cell r="J4">
            <v>-51736959.020000003</v>
          </cell>
          <cell r="L4">
            <v>-51736959.020000003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-216964390.58000001</v>
          </cell>
          <cell r="D5">
            <v>-121066822.08</v>
          </cell>
          <cell r="H5">
            <v>-216964390.58000001</v>
          </cell>
          <cell r="I5">
            <v>-121066822.08</v>
          </cell>
          <cell r="J5">
            <v>-338031212.66000003</v>
          </cell>
          <cell r="L5">
            <v>-338031212.66000003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-201359306.15000001</v>
          </cell>
          <cell r="D6">
            <v>-123021055.89</v>
          </cell>
          <cell r="H6">
            <v>-201359306.15000001</v>
          </cell>
          <cell r="I6">
            <v>-123021055.89</v>
          </cell>
          <cell r="J6">
            <v>-324380362.04000002</v>
          </cell>
          <cell r="L6">
            <v>-324380362.04000002</v>
          </cell>
        </row>
        <row r="7">
          <cell r="A7" t="str">
            <v>9440000</v>
          </cell>
          <cell r="B7" t="str">
            <v>El Residential Sales</v>
          </cell>
          <cell r="C7">
            <v>-116001498.56</v>
          </cell>
          <cell r="H7">
            <v>-116001498.56</v>
          </cell>
          <cell r="J7">
            <v>-116001498.56</v>
          </cell>
          <cell r="L7">
            <v>-116001498.56</v>
          </cell>
        </row>
        <row r="8">
          <cell r="A8" t="str">
            <v>9442000</v>
          </cell>
          <cell r="B8" t="str">
            <v>El Comm &amp; Ind Sales</v>
          </cell>
          <cell r="C8">
            <v>-84048327.170000002</v>
          </cell>
          <cell r="H8">
            <v>-84048327.170000002</v>
          </cell>
          <cell r="J8">
            <v>-84048327.170000002</v>
          </cell>
          <cell r="L8">
            <v>-84048327.170000002</v>
          </cell>
        </row>
        <row r="9">
          <cell r="A9" t="str">
            <v>9444000</v>
          </cell>
          <cell r="B9" t="str">
            <v>Publ St &amp; Hghwy Ltng</v>
          </cell>
          <cell r="C9">
            <v>-1309480.42</v>
          </cell>
          <cell r="H9">
            <v>-1309480.42</v>
          </cell>
          <cell r="J9">
            <v>-1309480.42</v>
          </cell>
          <cell r="L9">
            <v>-1309480.42</v>
          </cell>
        </row>
        <row r="10">
          <cell r="A10" t="str">
            <v>9480000</v>
          </cell>
          <cell r="B10" t="str">
            <v>Gs Residential Sales</v>
          </cell>
          <cell r="D10">
            <v>-85636562.780000001</v>
          </cell>
          <cell r="I10">
            <v>-85636562.780000001</v>
          </cell>
          <cell r="J10">
            <v>-85636562.780000001</v>
          </cell>
          <cell r="L10">
            <v>-85636562.780000001</v>
          </cell>
        </row>
        <row r="11">
          <cell r="A11" t="str">
            <v>9481000</v>
          </cell>
          <cell r="B11" t="str">
            <v>Gs Comm &amp; Ind Sales</v>
          </cell>
          <cell r="D11">
            <v>-34164080.079999998</v>
          </cell>
          <cell r="I11">
            <v>-34164080.079999998</v>
          </cell>
          <cell r="J11">
            <v>-34164080.079999998</v>
          </cell>
          <cell r="L11">
            <v>-34164080.079999998</v>
          </cell>
        </row>
        <row r="12">
          <cell r="A12" t="str">
            <v>9489300</v>
          </cell>
          <cell r="B12" t="str">
            <v>Rev fr Transp Oth</v>
          </cell>
          <cell r="D12">
            <v>-3220413.03</v>
          </cell>
          <cell r="I12">
            <v>-3220413.03</v>
          </cell>
          <cell r="J12">
            <v>-3220413.03</v>
          </cell>
          <cell r="L12">
            <v>-3220413.03</v>
          </cell>
        </row>
        <row r="13">
          <cell r="A13" t="str">
            <v>ZW_SALES_RESALE</v>
          </cell>
          <cell r="B13" t="str">
            <v>WUTC Sales for Resal</v>
          </cell>
          <cell r="C13">
            <v>-25347.53</v>
          </cell>
          <cell r="H13">
            <v>-25347.53</v>
          </cell>
          <cell r="J13">
            <v>-25347.53</v>
          </cell>
          <cell r="L13">
            <v>-25347.53</v>
          </cell>
        </row>
        <row r="14">
          <cell r="A14" t="str">
            <v>9447030</v>
          </cell>
          <cell r="B14" t="str">
            <v>Elec Resale-Firm</v>
          </cell>
          <cell r="C14">
            <v>-25347.53</v>
          </cell>
          <cell r="H14">
            <v>-25347.53</v>
          </cell>
          <cell r="J14">
            <v>-25347.53</v>
          </cell>
          <cell r="L14">
            <v>-25347.53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-10630687.16</v>
          </cell>
          <cell r="H15">
            <v>-10630687.16</v>
          </cell>
          <cell r="J15">
            <v>-10630687.16</v>
          </cell>
          <cell r="L15">
            <v>-10630687.16</v>
          </cell>
        </row>
        <row r="16">
          <cell r="A16" t="str">
            <v>9447010</v>
          </cell>
          <cell r="B16" t="str">
            <v>Elec Resale-Sales</v>
          </cell>
          <cell r="C16">
            <v>-4565988.53</v>
          </cell>
          <cell r="H16">
            <v>-4565988.53</v>
          </cell>
          <cell r="J16">
            <v>-4565988.53</v>
          </cell>
          <cell r="L16">
            <v>-4565988.53</v>
          </cell>
        </row>
        <row r="17">
          <cell r="A17" t="str">
            <v>9447020</v>
          </cell>
          <cell r="B17" t="str">
            <v>Elec Resale-Purch</v>
          </cell>
          <cell r="C17">
            <v>-6064698.6299999999</v>
          </cell>
          <cell r="H17">
            <v>-6064698.6299999999</v>
          </cell>
          <cell r="J17">
            <v>-6064698.6299999999</v>
          </cell>
          <cell r="L17">
            <v>-6064698.6299999999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-4949049.74</v>
          </cell>
          <cell r="D18">
            <v>1954233.81</v>
          </cell>
          <cell r="H18">
            <v>-4949049.74</v>
          </cell>
          <cell r="I18">
            <v>1954233.81</v>
          </cell>
          <cell r="J18">
            <v>-2994815.93</v>
          </cell>
          <cell r="L18">
            <v>-2994815.93</v>
          </cell>
        </row>
        <row r="19">
          <cell r="A19" t="str">
            <v>9449100</v>
          </cell>
          <cell r="B19" t="str">
            <v>Prov for Elec Rt Ref</v>
          </cell>
          <cell r="C19">
            <v>-2183424.4500000002</v>
          </cell>
          <cell r="H19">
            <v>-2183424.4500000002</v>
          </cell>
          <cell r="J19">
            <v>-2183424.4500000002</v>
          </cell>
          <cell r="L19">
            <v>-2183424.4500000002</v>
          </cell>
        </row>
        <row r="20">
          <cell r="A20" t="str">
            <v>9450000</v>
          </cell>
          <cell r="B20" t="str">
            <v>Elec Forfeited Disc</v>
          </cell>
          <cell r="C20">
            <v>-214449.34</v>
          </cell>
          <cell r="H20">
            <v>-214449.34</v>
          </cell>
          <cell r="J20">
            <v>-214449.34</v>
          </cell>
          <cell r="L20">
            <v>-214449.34</v>
          </cell>
        </row>
        <row r="21">
          <cell r="A21" t="str">
            <v>9451000</v>
          </cell>
          <cell r="B21" t="str">
            <v>Misc Elec Serv Rev</v>
          </cell>
          <cell r="C21">
            <v>-997637.49</v>
          </cell>
          <cell r="H21">
            <v>-997637.49</v>
          </cell>
          <cell r="J21">
            <v>-997637.49</v>
          </cell>
          <cell r="L21">
            <v>-997637.49</v>
          </cell>
        </row>
        <row r="22">
          <cell r="A22" t="str">
            <v>9454000</v>
          </cell>
          <cell r="B22" t="str">
            <v>Rent from Elec Prop</v>
          </cell>
          <cell r="C22">
            <v>-1591090.81</v>
          </cell>
          <cell r="H22">
            <v>-1591090.81</v>
          </cell>
          <cell r="J22">
            <v>-1591090.81</v>
          </cell>
          <cell r="L22">
            <v>-1591090.81</v>
          </cell>
        </row>
        <row r="23">
          <cell r="A23" t="str">
            <v>9456100</v>
          </cell>
          <cell r="B23" t="str">
            <v>Rev frm Transm Other</v>
          </cell>
          <cell r="C23">
            <v>-2274200.5</v>
          </cell>
          <cell r="H23">
            <v>-2274200.5</v>
          </cell>
          <cell r="J23">
            <v>-2274200.5</v>
          </cell>
          <cell r="L23">
            <v>-2274200.5</v>
          </cell>
        </row>
        <row r="24">
          <cell r="A24" t="str">
            <v>9456020</v>
          </cell>
          <cell r="B24" t="str">
            <v>Oth Electr Revenues</v>
          </cell>
          <cell r="C24">
            <v>2311752.85</v>
          </cell>
          <cell r="H24">
            <v>2311752.85</v>
          </cell>
          <cell r="J24">
            <v>2311752.85</v>
          </cell>
          <cell r="L24">
            <v>2311752.85</v>
          </cell>
        </row>
        <row r="25">
          <cell r="A25" t="str">
            <v>9487000</v>
          </cell>
          <cell r="B25" t="str">
            <v>Gas Forfeited Disc</v>
          </cell>
          <cell r="D25">
            <v>-83908.96</v>
          </cell>
          <cell r="I25">
            <v>-83908.96</v>
          </cell>
          <cell r="J25">
            <v>-83908.96</v>
          </cell>
          <cell r="L25">
            <v>-83908.96</v>
          </cell>
        </row>
        <row r="26">
          <cell r="A26" t="str">
            <v>9488000</v>
          </cell>
          <cell r="B26" t="str">
            <v>Misc Gas Serv Rev</v>
          </cell>
          <cell r="D26">
            <v>-234871</v>
          </cell>
          <cell r="I26">
            <v>-234871</v>
          </cell>
          <cell r="J26">
            <v>-234871</v>
          </cell>
          <cell r="L26">
            <v>-234871</v>
          </cell>
        </row>
        <row r="27">
          <cell r="A27" t="str">
            <v>9489400</v>
          </cell>
          <cell r="B27" t="str">
            <v>Rev frm Storing Gas</v>
          </cell>
          <cell r="D27">
            <v>-123842</v>
          </cell>
          <cell r="I27">
            <v>-123842</v>
          </cell>
          <cell r="J27">
            <v>-123842</v>
          </cell>
          <cell r="L27">
            <v>-123842</v>
          </cell>
        </row>
        <row r="28">
          <cell r="A28" t="str">
            <v>9493000</v>
          </cell>
          <cell r="B28" t="str">
            <v>Rent frm Gas Prop</v>
          </cell>
          <cell r="D28">
            <v>-430272.71</v>
          </cell>
          <cell r="I28">
            <v>-430272.71</v>
          </cell>
          <cell r="J28">
            <v>-430272.71</v>
          </cell>
          <cell r="L28">
            <v>-430272.71</v>
          </cell>
        </row>
        <row r="29">
          <cell r="A29" t="str">
            <v>9495000</v>
          </cell>
          <cell r="B29" t="str">
            <v>Other Gas Revenues</v>
          </cell>
          <cell r="D29">
            <v>4188869.99</v>
          </cell>
          <cell r="I29">
            <v>4188869.99</v>
          </cell>
          <cell r="J29">
            <v>4188869.99</v>
          </cell>
          <cell r="L29">
            <v>4188869.99</v>
          </cell>
        </row>
        <row r="30">
          <cell r="A30" t="str">
            <v>9496000</v>
          </cell>
          <cell r="B30" t="str">
            <v>Prov for Gas Rt Ref</v>
          </cell>
          <cell r="D30">
            <v>-1361741.51</v>
          </cell>
          <cell r="I30">
            <v>-1361741.51</v>
          </cell>
          <cell r="J30">
            <v>-1361741.51</v>
          </cell>
          <cell r="L30">
            <v>-1361741.51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171782967.72</v>
          </cell>
          <cell r="D31">
            <v>91835487.849999994</v>
          </cell>
          <cell r="E31">
            <v>22675798.07</v>
          </cell>
          <cell r="F31">
            <v>14698773.470000001</v>
          </cell>
          <cell r="G31">
            <v>7977024.5999999996</v>
          </cell>
          <cell r="H31">
            <v>186481741.19</v>
          </cell>
          <cell r="I31">
            <v>99812512.450000003</v>
          </cell>
          <cell r="J31">
            <v>286294253.63999999</v>
          </cell>
          <cell r="L31">
            <v>286294253.63999999</v>
          </cell>
        </row>
        <row r="32">
          <cell r="A32" t="str">
            <v>ZW_PRODUCTION_EXP</v>
          </cell>
          <cell r="B32" t="str">
            <v>WUTC Production Expe</v>
          </cell>
          <cell r="C32">
            <v>71447587.75</v>
          </cell>
          <cell r="D32">
            <v>51817100.530000001</v>
          </cell>
          <cell r="H32">
            <v>71447587.75</v>
          </cell>
          <cell r="I32">
            <v>51817100.530000001</v>
          </cell>
          <cell r="J32">
            <v>123264688.28</v>
          </cell>
          <cell r="L32">
            <v>123264688.28</v>
          </cell>
        </row>
        <row r="33">
          <cell r="A33" t="str">
            <v>ZW_FUEL</v>
          </cell>
          <cell r="B33" t="str">
            <v>WUTC Fuel</v>
          </cell>
          <cell r="C33">
            <v>18325551.359999999</v>
          </cell>
          <cell r="H33">
            <v>18325551.359999999</v>
          </cell>
          <cell r="J33">
            <v>18325551.359999999</v>
          </cell>
          <cell r="L33">
            <v>18325551.359999999</v>
          </cell>
        </row>
        <row r="34">
          <cell r="A34" t="str">
            <v>9501000</v>
          </cell>
          <cell r="B34" t="str">
            <v>Stm Op Fuel</v>
          </cell>
          <cell r="C34">
            <v>5600228.0300000003</v>
          </cell>
          <cell r="H34">
            <v>5600228.0300000003</v>
          </cell>
          <cell r="J34">
            <v>5600228.0300000003</v>
          </cell>
          <cell r="L34">
            <v>5600228.0300000003</v>
          </cell>
        </row>
        <row r="35">
          <cell r="A35" t="str">
            <v>9547000</v>
          </cell>
          <cell r="B35" t="str">
            <v>Oth Pwr Op Fuel</v>
          </cell>
          <cell r="C35">
            <v>12725323.33</v>
          </cell>
          <cell r="H35">
            <v>12725323.33</v>
          </cell>
          <cell r="J35">
            <v>12725323.33</v>
          </cell>
          <cell r="L35">
            <v>12725323.33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50901643.630000003</v>
          </cell>
          <cell r="D36">
            <v>51817100.530000001</v>
          </cell>
          <cell r="H36">
            <v>50901643.630000003</v>
          </cell>
          <cell r="I36">
            <v>51817100.530000001</v>
          </cell>
          <cell r="J36">
            <v>102718744.16</v>
          </cell>
          <cell r="L36">
            <v>102718744.16</v>
          </cell>
        </row>
        <row r="37">
          <cell r="A37" t="str">
            <v>9555010</v>
          </cell>
          <cell r="B37" t="str">
            <v>Purch Pwr-Pur &amp; Int</v>
          </cell>
          <cell r="C37">
            <v>49375184.140000001</v>
          </cell>
          <cell r="H37">
            <v>49375184.140000001</v>
          </cell>
          <cell r="J37">
            <v>49375184.140000001</v>
          </cell>
          <cell r="L37">
            <v>49375184.140000001</v>
          </cell>
        </row>
        <row r="38">
          <cell r="A38" t="str">
            <v>9557000</v>
          </cell>
          <cell r="B38" t="str">
            <v>Other Expenses</v>
          </cell>
          <cell r="C38">
            <v>1526459.49</v>
          </cell>
          <cell r="H38">
            <v>1526459.49</v>
          </cell>
          <cell r="J38">
            <v>1526459.49</v>
          </cell>
          <cell r="L38">
            <v>1526459.49</v>
          </cell>
        </row>
        <row r="39">
          <cell r="A39" t="str">
            <v>9804000</v>
          </cell>
          <cell r="B39" t="str">
            <v>Nat Gas City G Purch</v>
          </cell>
          <cell r="D39">
            <v>29285451.260000002</v>
          </cell>
          <cell r="I39">
            <v>29285451.260000002</v>
          </cell>
          <cell r="J39">
            <v>29285451.260000002</v>
          </cell>
          <cell r="L39">
            <v>29285451.260000002</v>
          </cell>
        </row>
        <row r="40">
          <cell r="A40" t="str">
            <v>9805100</v>
          </cell>
          <cell r="B40" t="str">
            <v>Purch Gas Cost Adj</v>
          </cell>
          <cell r="D40">
            <v>14164703.779999999</v>
          </cell>
          <cell r="I40">
            <v>14164703.779999999</v>
          </cell>
          <cell r="J40">
            <v>14164703.779999999</v>
          </cell>
          <cell r="L40">
            <v>14164703.779999999</v>
          </cell>
        </row>
        <row r="41">
          <cell r="A41" t="str">
            <v>9808100</v>
          </cell>
          <cell r="B41" t="str">
            <v>Gas Withd fr Storage</v>
          </cell>
          <cell r="D41">
            <v>8380666.6699999999</v>
          </cell>
          <cell r="I41">
            <v>8380666.6699999999</v>
          </cell>
          <cell r="J41">
            <v>8380666.6699999999</v>
          </cell>
          <cell r="L41">
            <v>8380666.6699999999</v>
          </cell>
        </row>
        <row r="42">
          <cell r="A42" t="str">
            <v>9808200</v>
          </cell>
          <cell r="B42" t="str">
            <v>Gas Deliv to Storage</v>
          </cell>
          <cell r="D42">
            <v>-13721.18</v>
          </cell>
          <cell r="I42">
            <v>-13721.18</v>
          </cell>
          <cell r="J42">
            <v>-13721.18</v>
          </cell>
          <cell r="L42">
            <v>-13721.18</v>
          </cell>
        </row>
        <row r="43">
          <cell r="A43" t="str">
            <v>ZW_WHEELING</v>
          </cell>
          <cell r="B43" t="str">
            <v>WUTC Wheeling</v>
          </cell>
          <cell r="C43">
            <v>10235596.289999999</v>
          </cell>
          <cell r="H43">
            <v>10235596.289999999</v>
          </cell>
          <cell r="J43">
            <v>10235596.289999999</v>
          </cell>
          <cell r="L43">
            <v>10235596.289999999</v>
          </cell>
        </row>
        <row r="44">
          <cell r="A44" t="str">
            <v>9565000</v>
          </cell>
          <cell r="B44" t="str">
            <v>Trm Op Electr by Oth</v>
          </cell>
          <cell r="C44">
            <v>10235596.289999999</v>
          </cell>
          <cell r="H44">
            <v>10235596.289999999</v>
          </cell>
          <cell r="J44">
            <v>10235596.289999999</v>
          </cell>
          <cell r="L44">
            <v>10235596.289999999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-8015203.5300000003</v>
          </cell>
          <cell r="H45">
            <v>-8015203.5300000003</v>
          </cell>
          <cell r="J45">
            <v>-8015203.5300000003</v>
          </cell>
          <cell r="L45">
            <v>-8015203.5300000003</v>
          </cell>
        </row>
        <row r="46">
          <cell r="A46" t="str">
            <v>9555020</v>
          </cell>
          <cell r="B46" t="str">
            <v>Purch Pwr-Res Exch</v>
          </cell>
          <cell r="C46">
            <v>-8015203.5300000003</v>
          </cell>
          <cell r="H46">
            <v>-8015203.5300000003</v>
          </cell>
          <cell r="J46">
            <v>-8015203.5300000003</v>
          </cell>
          <cell r="L46">
            <v>-8015203.5300000003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42772677.109999999</v>
          </cell>
          <cell r="D47">
            <v>10121352.01</v>
          </cell>
          <cell r="E47">
            <v>13455376.560000001</v>
          </cell>
          <cell r="F47">
            <v>8589764.5999999996</v>
          </cell>
          <cell r="G47">
            <v>4865611.96</v>
          </cell>
          <cell r="H47">
            <v>51362441.710000001</v>
          </cell>
          <cell r="I47">
            <v>14986963.970000001</v>
          </cell>
          <cell r="J47">
            <v>66349405.68</v>
          </cell>
          <cell r="L47">
            <v>66349405.68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14582346.189999999</v>
          </cell>
          <cell r="D48">
            <v>408348.35</v>
          </cell>
          <cell r="H48">
            <v>14582346.189999999</v>
          </cell>
          <cell r="I48">
            <v>408348.35</v>
          </cell>
          <cell r="J48">
            <v>14990694.539999999</v>
          </cell>
          <cell r="L48">
            <v>14990694.539999999</v>
          </cell>
        </row>
        <row r="49">
          <cell r="A49" t="str">
            <v>9500000</v>
          </cell>
          <cell r="B49" t="str">
            <v>Stm Op Supv &amp; Eng</v>
          </cell>
          <cell r="C49">
            <v>123927.63</v>
          </cell>
          <cell r="H49">
            <v>123927.63</v>
          </cell>
          <cell r="J49">
            <v>123927.63</v>
          </cell>
          <cell r="L49">
            <v>123927.63</v>
          </cell>
        </row>
        <row r="50">
          <cell r="A50" t="str">
            <v>9502000</v>
          </cell>
          <cell r="B50" t="str">
            <v>Stm Op Steam Exp</v>
          </cell>
          <cell r="C50">
            <v>590645.4</v>
          </cell>
          <cell r="H50">
            <v>590645.4</v>
          </cell>
          <cell r="J50">
            <v>590645.4</v>
          </cell>
          <cell r="L50">
            <v>590645.4</v>
          </cell>
        </row>
        <row r="51">
          <cell r="A51" t="str">
            <v>9505000</v>
          </cell>
          <cell r="B51" t="str">
            <v>Stm Op Electric Exp</v>
          </cell>
          <cell r="C51">
            <v>129615.51</v>
          </cell>
          <cell r="H51">
            <v>129615.51</v>
          </cell>
          <cell r="J51">
            <v>129615.51</v>
          </cell>
          <cell r="L51">
            <v>129615.51</v>
          </cell>
        </row>
        <row r="52">
          <cell r="A52" t="str">
            <v>9506000</v>
          </cell>
          <cell r="B52" t="str">
            <v>Stm Op Misc Pwr Exp</v>
          </cell>
          <cell r="C52">
            <v>1595566.16</v>
          </cell>
          <cell r="H52">
            <v>1595566.16</v>
          </cell>
          <cell r="J52">
            <v>1595566.16</v>
          </cell>
          <cell r="L52">
            <v>1595566.16</v>
          </cell>
        </row>
        <row r="53">
          <cell r="A53" t="str">
            <v>9507000</v>
          </cell>
          <cell r="B53" t="str">
            <v>Stm Op Rents</v>
          </cell>
          <cell r="C53">
            <v>44.32</v>
          </cell>
          <cell r="H53">
            <v>44.32</v>
          </cell>
          <cell r="J53">
            <v>44.32</v>
          </cell>
          <cell r="L53">
            <v>44.32</v>
          </cell>
        </row>
        <row r="54">
          <cell r="A54" t="str">
            <v>9510000</v>
          </cell>
          <cell r="B54" t="str">
            <v>Stm Mn Supv &amp; Eng</v>
          </cell>
          <cell r="C54">
            <v>149921.62</v>
          </cell>
          <cell r="H54">
            <v>149921.62</v>
          </cell>
          <cell r="J54">
            <v>149921.62</v>
          </cell>
          <cell r="L54">
            <v>149921.62</v>
          </cell>
        </row>
        <row r="55">
          <cell r="A55" t="str">
            <v>9511000</v>
          </cell>
          <cell r="B55" t="str">
            <v>Stm Mn Structures</v>
          </cell>
          <cell r="C55">
            <v>134331.51</v>
          </cell>
          <cell r="H55">
            <v>134331.51</v>
          </cell>
          <cell r="J55">
            <v>134331.51</v>
          </cell>
          <cell r="L55">
            <v>134331.51</v>
          </cell>
        </row>
        <row r="56">
          <cell r="A56" t="str">
            <v>9512000</v>
          </cell>
          <cell r="B56" t="str">
            <v>Stm Mn Boiler Plant</v>
          </cell>
          <cell r="C56">
            <v>879845.38</v>
          </cell>
          <cell r="H56">
            <v>879845.38</v>
          </cell>
          <cell r="J56">
            <v>879845.38</v>
          </cell>
          <cell r="L56">
            <v>879845.38</v>
          </cell>
        </row>
        <row r="57">
          <cell r="A57" t="str">
            <v>9513000</v>
          </cell>
          <cell r="B57" t="str">
            <v>Stm Mn Electr Plant</v>
          </cell>
          <cell r="C57">
            <v>270268.38</v>
          </cell>
          <cell r="H57">
            <v>270268.38</v>
          </cell>
          <cell r="J57">
            <v>270268.38</v>
          </cell>
          <cell r="L57">
            <v>270268.38</v>
          </cell>
        </row>
        <row r="58">
          <cell r="A58" t="str">
            <v>9514000</v>
          </cell>
          <cell r="B58" t="str">
            <v>Stm Mn Misc Plt Exp</v>
          </cell>
          <cell r="C58">
            <v>4032658.06</v>
          </cell>
          <cell r="H58">
            <v>4032658.06</v>
          </cell>
          <cell r="J58">
            <v>4032658.06</v>
          </cell>
          <cell r="L58">
            <v>4032658.06</v>
          </cell>
        </row>
        <row r="59">
          <cell r="A59" t="str">
            <v>9535000</v>
          </cell>
          <cell r="B59" t="str">
            <v>Hyd Op Supv &amp; Eng</v>
          </cell>
          <cell r="C59">
            <v>185931.8</v>
          </cell>
          <cell r="H59">
            <v>185931.8</v>
          </cell>
          <cell r="J59">
            <v>185931.8</v>
          </cell>
          <cell r="L59">
            <v>185931.8</v>
          </cell>
        </row>
        <row r="60">
          <cell r="A60" t="str">
            <v>9537000</v>
          </cell>
          <cell r="B60" t="str">
            <v>Hyd Op Hydraulic Exp</v>
          </cell>
          <cell r="C60">
            <v>229679</v>
          </cell>
          <cell r="H60">
            <v>229679</v>
          </cell>
          <cell r="J60">
            <v>229679</v>
          </cell>
          <cell r="L60">
            <v>229679</v>
          </cell>
        </row>
        <row r="61">
          <cell r="A61" t="str">
            <v>9538000</v>
          </cell>
          <cell r="B61" t="str">
            <v>Hyd Op Electric Exp</v>
          </cell>
          <cell r="C61">
            <v>25476.16</v>
          </cell>
          <cell r="H61">
            <v>25476.16</v>
          </cell>
          <cell r="J61">
            <v>25476.16</v>
          </cell>
          <cell r="L61">
            <v>25476.16</v>
          </cell>
        </row>
        <row r="62">
          <cell r="A62" t="str">
            <v>9539000</v>
          </cell>
          <cell r="B62" t="str">
            <v>Hyd Op Misc Pwr Exp</v>
          </cell>
          <cell r="C62">
            <v>507944.56</v>
          </cell>
          <cell r="H62">
            <v>507944.56</v>
          </cell>
          <cell r="J62">
            <v>507944.56</v>
          </cell>
          <cell r="L62">
            <v>507944.56</v>
          </cell>
        </row>
        <row r="63">
          <cell r="A63" t="str">
            <v>9541000</v>
          </cell>
          <cell r="B63" t="str">
            <v>Hyd Mn Supv &amp; Eng</v>
          </cell>
          <cell r="C63">
            <v>18655.88</v>
          </cell>
          <cell r="H63">
            <v>18655.88</v>
          </cell>
          <cell r="J63">
            <v>18655.88</v>
          </cell>
          <cell r="L63">
            <v>18655.88</v>
          </cell>
        </row>
        <row r="64">
          <cell r="A64" t="str">
            <v>9542000</v>
          </cell>
          <cell r="B64" t="str">
            <v>Hyd Mn Structures</v>
          </cell>
          <cell r="C64">
            <v>11388.48</v>
          </cell>
          <cell r="H64">
            <v>11388.48</v>
          </cell>
          <cell r="J64">
            <v>11388.48</v>
          </cell>
          <cell r="L64">
            <v>11388.48</v>
          </cell>
        </row>
        <row r="65">
          <cell r="A65" t="str">
            <v>9543000</v>
          </cell>
          <cell r="B65" t="str">
            <v>Hyd Mn Resv Dams</v>
          </cell>
          <cell r="C65">
            <v>82436.63</v>
          </cell>
          <cell r="H65">
            <v>82436.63</v>
          </cell>
          <cell r="J65">
            <v>82436.63</v>
          </cell>
          <cell r="L65">
            <v>82436.63</v>
          </cell>
        </row>
        <row r="66">
          <cell r="A66" t="str">
            <v>9544000</v>
          </cell>
          <cell r="B66" t="str">
            <v>Hyd Mn Electr Plant</v>
          </cell>
          <cell r="C66">
            <v>81510.12</v>
          </cell>
          <cell r="H66">
            <v>81510.12</v>
          </cell>
          <cell r="J66">
            <v>81510.12</v>
          </cell>
          <cell r="L66">
            <v>81510.12</v>
          </cell>
        </row>
        <row r="67">
          <cell r="A67" t="str">
            <v>9545000</v>
          </cell>
          <cell r="B67" t="str">
            <v>Hyd Mn Misc Plt Exp</v>
          </cell>
          <cell r="C67">
            <v>317925.99</v>
          </cell>
          <cell r="H67">
            <v>317925.99</v>
          </cell>
          <cell r="J67">
            <v>317925.99</v>
          </cell>
          <cell r="L67">
            <v>317925.99</v>
          </cell>
        </row>
        <row r="68">
          <cell r="A68" t="str">
            <v>9546000</v>
          </cell>
          <cell r="B68" t="str">
            <v>Oth Pwr Op Sup &amp; Eng</v>
          </cell>
          <cell r="C68">
            <v>365331.4</v>
          </cell>
          <cell r="H68">
            <v>365331.4</v>
          </cell>
          <cell r="J68">
            <v>365331.4</v>
          </cell>
          <cell r="L68">
            <v>365331.4</v>
          </cell>
        </row>
        <row r="69">
          <cell r="A69" t="str">
            <v>9548000</v>
          </cell>
          <cell r="B69" t="str">
            <v>Oth Pwr Op Gen Exp</v>
          </cell>
          <cell r="C69">
            <v>1072880.3500000001</v>
          </cell>
          <cell r="H69">
            <v>1072880.3500000001</v>
          </cell>
          <cell r="J69">
            <v>1072880.3500000001</v>
          </cell>
          <cell r="L69">
            <v>1072880.3500000001</v>
          </cell>
        </row>
        <row r="70">
          <cell r="A70" t="str">
            <v>9549000</v>
          </cell>
          <cell r="B70" t="str">
            <v>Oth Pwr Op Misc Exp</v>
          </cell>
          <cell r="C70">
            <v>314320.21999999997</v>
          </cell>
          <cell r="H70">
            <v>314320.21999999997</v>
          </cell>
          <cell r="J70">
            <v>314320.21999999997</v>
          </cell>
          <cell r="L70">
            <v>314320.21999999997</v>
          </cell>
        </row>
        <row r="71">
          <cell r="A71" t="str">
            <v>9550000</v>
          </cell>
          <cell r="B71" t="str">
            <v>Oth Pwr Op Rents</v>
          </cell>
          <cell r="C71">
            <v>789313.76</v>
          </cell>
          <cell r="H71">
            <v>789313.76</v>
          </cell>
          <cell r="J71">
            <v>789313.76</v>
          </cell>
          <cell r="L71">
            <v>789313.76</v>
          </cell>
        </row>
        <row r="72">
          <cell r="A72" t="str">
            <v>9551000</v>
          </cell>
          <cell r="B72" t="str">
            <v>Oth Pwr Mn Sup &amp; Eng</v>
          </cell>
          <cell r="C72">
            <v>51167.92</v>
          </cell>
          <cell r="H72">
            <v>51167.92</v>
          </cell>
          <cell r="J72">
            <v>51167.92</v>
          </cell>
          <cell r="L72">
            <v>51167.92</v>
          </cell>
        </row>
        <row r="73">
          <cell r="A73" t="str">
            <v>9552000</v>
          </cell>
          <cell r="B73" t="str">
            <v>Oth Pwr Mn Structure</v>
          </cell>
          <cell r="C73">
            <v>52165.53</v>
          </cell>
          <cell r="H73">
            <v>52165.53</v>
          </cell>
          <cell r="J73">
            <v>52165.53</v>
          </cell>
          <cell r="L73">
            <v>52165.53</v>
          </cell>
        </row>
        <row r="74">
          <cell r="A74" t="str">
            <v>9553000</v>
          </cell>
          <cell r="B74" t="str">
            <v>Oth Pwr Mn Equipment</v>
          </cell>
          <cell r="C74">
            <v>2532798.9500000002</v>
          </cell>
          <cell r="H74">
            <v>2532798.9500000002</v>
          </cell>
          <cell r="J74">
            <v>2532798.9500000002</v>
          </cell>
          <cell r="L74">
            <v>2532798.9500000002</v>
          </cell>
        </row>
        <row r="75">
          <cell r="A75" t="str">
            <v>9554000</v>
          </cell>
          <cell r="B75" t="str">
            <v>Oth Pwr Mn Misc Exp</v>
          </cell>
          <cell r="C75">
            <v>36595.47</v>
          </cell>
          <cell r="H75">
            <v>36595.47</v>
          </cell>
          <cell r="J75">
            <v>36595.47</v>
          </cell>
          <cell r="L75">
            <v>36595.47</v>
          </cell>
        </row>
        <row r="76">
          <cell r="A76" t="str">
            <v>9717000</v>
          </cell>
          <cell r="B76" t="str">
            <v>Mfd Op Liq Petro Exp</v>
          </cell>
          <cell r="D76">
            <v>18583.27</v>
          </cell>
          <cell r="I76">
            <v>18583.27</v>
          </cell>
          <cell r="J76">
            <v>18583.27</v>
          </cell>
          <cell r="L76">
            <v>18583.27</v>
          </cell>
        </row>
        <row r="77">
          <cell r="A77" t="str">
            <v>9807500</v>
          </cell>
          <cell r="B77" t="str">
            <v>Oth Purch Gas Exp</v>
          </cell>
          <cell r="D77">
            <v>179201.32</v>
          </cell>
          <cell r="I77">
            <v>179201.32</v>
          </cell>
          <cell r="J77">
            <v>179201.32</v>
          </cell>
          <cell r="L77">
            <v>179201.32</v>
          </cell>
        </row>
        <row r="78">
          <cell r="A78" t="str">
            <v>9812000</v>
          </cell>
          <cell r="B78" t="str">
            <v>Gas Used fr Oth Util</v>
          </cell>
          <cell r="D78">
            <v>-4302.3599999999997</v>
          </cell>
          <cell r="I78">
            <v>-4302.3599999999997</v>
          </cell>
          <cell r="J78">
            <v>-4302.3599999999997</v>
          </cell>
          <cell r="L78">
            <v>-4302.3599999999997</v>
          </cell>
        </row>
        <row r="79">
          <cell r="A79" t="str">
            <v>9813000</v>
          </cell>
          <cell r="B79" t="str">
            <v>Oth Gas Supply Exp</v>
          </cell>
          <cell r="D79">
            <v>43393.23</v>
          </cell>
          <cell r="I79">
            <v>43393.23</v>
          </cell>
          <cell r="J79">
            <v>43393.23</v>
          </cell>
          <cell r="L79">
            <v>43393.23</v>
          </cell>
        </row>
        <row r="80">
          <cell r="A80" t="str">
            <v>9814000</v>
          </cell>
          <cell r="B80" t="str">
            <v>UGS Op Supv &amp; Eng</v>
          </cell>
          <cell r="D80">
            <v>12833.52</v>
          </cell>
          <cell r="I80">
            <v>12833.52</v>
          </cell>
          <cell r="J80">
            <v>12833.52</v>
          </cell>
          <cell r="L80">
            <v>12833.52</v>
          </cell>
        </row>
        <row r="81">
          <cell r="A81" t="str">
            <v>9816000</v>
          </cell>
          <cell r="B81" t="str">
            <v>UGS Op Wells Expense</v>
          </cell>
          <cell r="D81">
            <v>731.65</v>
          </cell>
          <cell r="I81">
            <v>731.65</v>
          </cell>
          <cell r="J81">
            <v>731.65</v>
          </cell>
          <cell r="L81">
            <v>731.65</v>
          </cell>
        </row>
        <row r="82">
          <cell r="A82" t="str">
            <v>9817000</v>
          </cell>
          <cell r="B82" t="str">
            <v>UGS Op Lines Expesne</v>
          </cell>
          <cell r="D82">
            <v>1.72</v>
          </cell>
          <cell r="I82">
            <v>1.72</v>
          </cell>
          <cell r="J82">
            <v>1.72</v>
          </cell>
          <cell r="L82">
            <v>1.72</v>
          </cell>
        </row>
        <row r="83">
          <cell r="A83" t="str">
            <v>9818000</v>
          </cell>
          <cell r="B83" t="str">
            <v>UGS Op Compr Stn Exp</v>
          </cell>
          <cell r="D83">
            <v>27720.880000000001</v>
          </cell>
          <cell r="I83">
            <v>27720.880000000001</v>
          </cell>
          <cell r="J83">
            <v>27720.880000000001</v>
          </cell>
          <cell r="L83">
            <v>27720.880000000001</v>
          </cell>
        </row>
        <row r="84">
          <cell r="A84" t="str">
            <v>9819000</v>
          </cell>
          <cell r="B84" t="str">
            <v>UGS Op Compr Stn F&amp;P</v>
          </cell>
          <cell r="D84">
            <v>4109.6899999999996</v>
          </cell>
          <cell r="I84">
            <v>4109.6899999999996</v>
          </cell>
          <cell r="J84">
            <v>4109.6899999999996</v>
          </cell>
          <cell r="L84">
            <v>4109.6899999999996</v>
          </cell>
        </row>
        <row r="85">
          <cell r="A85" t="str">
            <v>9824000</v>
          </cell>
          <cell r="B85" t="str">
            <v>UGS Op Other Expense</v>
          </cell>
          <cell r="D85">
            <v>1607.3</v>
          </cell>
          <cell r="I85">
            <v>1607.3</v>
          </cell>
          <cell r="J85">
            <v>1607.3</v>
          </cell>
          <cell r="L85">
            <v>1607.3</v>
          </cell>
        </row>
        <row r="86">
          <cell r="A86" t="str">
            <v>9830000</v>
          </cell>
          <cell r="B86" t="str">
            <v>UGS Mn Supv &amp; Eng</v>
          </cell>
          <cell r="D86">
            <v>11750.33</v>
          </cell>
          <cell r="I86">
            <v>11750.33</v>
          </cell>
          <cell r="J86">
            <v>11750.33</v>
          </cell>
          <cell r="L86">
            <v>11750.33</v>
          </cell>
        </row>
        <row r="87">
          <cell r="A87" t="str">
            <v>9831000</v>
          </cell>
          <cell r="B87" t="str">
            <v>UGS Mn Stuctures</v>
          </cell>
          <cell r="D87">
            <v>6904.86</v>
          </cell>
          <cell r="I87">
            <v>6904.86</v>
          </cell>
          <cell r="J87">
            <v>6904.86</v>
          </cell>
          <cell r="L87">
            <v>6904.86</v>
          </cell>
        </row>
        <row r="88">
          <cell r="A88" t="str">
            <v>9832000</v>
          </cell>
          <cell r="B88" t="str">
            <v>UGS Mn Reserv &amp; Well</v>
          </cell>
          <cell r="D88">
            <v>19912.43</v>
          </cell>
          <cell r="I88">
            <v>19912.43</v>
          </cell>
          <cell r="J88">
            <v>19912.43</v>
          </cell>
          <cell r="L88">
            <v>19912.43</v>
          </cell>
        </row>
        <row r="89">
          <cell r="A89" t="str">
            <v>9833000</v>
          </cell>
          <cell r="B89" t="str">
            <v>UGS Mn Lines</v>
          </cell>
          <cell r="D89">
            <v>647.24</v>
          </cell>
          <cell r="I89">
            <v>647.24</v>
          </cell>
          <cell r="J89">
            <v>647.24</v>
          </cell>
          <cell r="L89">
            <v>647.24</v>
          </cell>
        </row>
        <row r="90">
          <cell r="A90" t="str">
            <v>9834000</v>
          </cell>
          <cell r="B90" t="str">
            <v>UGS Mn Compr Stn Eq</v>
          </cell>
          <cell r="D90">
            <v>19674.71</v>
          </cell>
          <cell r="I90">
            <v>19674.71</v>
          </cell>
          <cell r="J90">
            <v>19674.71</v>
          </cell>
          <cell r="L90">
            <v>19674.71</v>
          </cell>
        </row>
        <row r="91">
          <cell r="A91" t="str">
            <v>9836000</v>
          </cell>
          <cell r="B91" t="str">
            <v>UGS Mn Purificat Equ</v>
          </cell>
          <cell r="D91">
            <v>1360.26</v>
          </cell>
          <cell r="I91">
            <v>1360.26</v>
          </cell>
          <cell r="J91">
            <v>1360.26</v>
          </cell>
          <cell r="L91">
            <v>1360.26</v>
          </cell>
        </row>
        <row r="92">
          <cell r="A92" t="str">
            <v>9837000</v>
          </cell>
          <cell r="B92" t="str">
            <v>UGS Mn Oth Equipment</v>
          </cell>
          <cell r="D92">
            <v>4148.99</v>
          </cell>
          <cell r="I92">
            <v>4148.99</v>
          </cell>
          <cell r="J92">
            <v>4148.99</v>
          </cell>
          <cell r="L92">
            <v>4148.99</v>
          </cell>
        </row>
        <row r="93">
          <cell r="A93" t="str">
            <v>9841000</v>
          </cell>
          <cell r="B93" t="str">
            <v>OS Op Labor &amp; Exp</v>
          </cell>
          <cell r="D93">
            <v>59988.37</v>
          </cell>
          <cell r="I93">
            <v>59988.37</v>
          </cell>
          <cell r="J93">
            <v>59988.37</v>
          </cell>
          <cell r="L93">
            <v>59988.37</v>
          </cell>
        </row>
        <row r="94">
          <cell r="A94" t="str">
            <v>9844100</v>
          </cell>
          <cell r="B94" t="str">
            <v>LNG Op Supv &amp; Eng</v>
          </cell>
          <cell r="D94">
            <v>80.94</v>
          </cell>
          <cell r="I94">
            <v>80.94</v>
          </cell>
          <cell r="J94">
            <v>80.94</v>
          </cell>
          <cell r="L94">
            <v>80.94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2723905.81</v>
          </cell>
          <cell r="H95">
            <v>2723905.81</v>
          </cell>
          <cell r="J95">
            <v>2723905.81</v>
          </cell>
          <cell r="L95">
            <v>2723905.81</v>
          </cell>
        </row>
        <row r="96">
          <cell r="A96" t="str">
            <v>9560000</v>
          </cell>
          <cell r="B96" t="str">
            <v>Transm Op Supv &amp; Eng</v>
          </cell>
          <cell r="C96">
            <v>205924.46</v>
          </cell>
          <cell r="H96">
            <v>205924.46</v>
          </cell>
          <cell r="J96">
            <v>205924.46</v>
          </cell>
          <cell r="L96">
            <v>205924.46</v>
          </cell>
        </row>
        <row r="97">
          <cell r="A97" t="str">
            <v>9561100</v>
          </cell>
          <cell r="B97" t="str">
            <v>Load Disp-Reliabilit</v>
          </cell>
          <cell r="C97">
            <v>2453.13</v>
          </cell>
          <cell r="H97">
            <v>2453.13</v>
          </cell>
          <cell r="J97">
            <v>2453.13</v>
          </cell>
          <cell r="L97">
            <v>2453.13</v>
          </cell>
        </row>
        <row r="98">
          <cell r="A98" t="str">
            <v>9561200</v>
          </cell>
          <cell r="B98" t="str">
            <v>Load Disp-Monit &amp; Op</v>
          </cell>
          <cell r="C98">
            <v>149444.22</v>
          </cell>
          <cell r="H98">
            <v>149444.22</v>
          </cell>
          <cell r="J98">
            <v>149444.22</v>
          </cell>
          <cell r="L98">
            <v>149444.22</v>
          </cell>
        </row>
        <row r="99">
          <cell r="A99" t="str">
            <v>9561300</v>
          </cell>
          <cell r="B99" t="str">
            <v>Load Disp-Transm Svc</v>
          </cell>
          <cell r="C99">
            <v>51864.639999999999</v>
          </cell>
          <cell r="H99">
            <v>51864.639999999999</v>
          </cell>
          <cell r="J99">
            <v>51864.639999999999</v>
          </cell>
          <cell r="L99">
            <v>51864.639999999999</v>
          </cell>
        </row>
        <row r="100">
          <cell r="A100" t="str">
            <v>9561500</v>
          </cell>
          <cell r="B100" t="str">
            <v>Reliab Plng &amp; Stndrd</v>
          </cell>
          <cell r="C100">
            <v>158661.18</v>
          </cell>
          <cell r="H100">
            <v>158661.18</v>
          </cell>
          <cell r="J100">
            <v>158661.18</v>
          </cell>
          <cell r="L100">
            <v>158661.18</v>
          </cell>
        </row>
        <row r="101">
          <cell r="A101" t="str">
            <v>9561700</v>
          </cell>
          <cell r="B101" t="str">
            <v>Gen Interconn Study</v>
          </cell>
          <cell r="C101">
            <v>63992.98</v>
          </cell>
          <cell r="H101">
            <v>63992.98</v>
          </cell>
          <cell r="J101">
            <v>63992.98</v>
          </cell>
          <cell r="L101">
            <v>63992.98</v>
          </cell>
        </row>
        <row r="102">
          <cell r="A102" t="str">
            <v>9561800</v>
          </cell>
          <cell r="B102" t="str">
            <v>Reliab Plng &amp; SD Svc</v>
          </cell>
          <cell r="C102">
            <v>6770.3</v>
          </cell>
          <cell r="H102">
            <v>6770.3</v>
          </cell>
          <cell r="J102">
            <v>6770.3</v>
          </cell>
          <cell r="L102">
            <v>6770.3</v>
          </cell>
        </row>
        <row r="103">
          <cell r="A103" t="str">
            <v>9562000</v>
          </cell>
          <cell r="B103" t="str">
            <v>Trm Op Station Exp</v>
          </cell>
          <cell r="C103">
            <v>67355.399999999994</v>
          </cell>
          <cell r="H103">
            <v>67355.399999999994</v>
          </cell>
          <cell r="J103">
            <v>67355.399999999994</v>
          </cell>
          <cell r="L103">
            <v>67355.399999999994</v>
          </cell>
        </row>
        <row r="104">
          <cell r="A104" t="str">
            <v>9563000</v>
          </cell>
          <cell r="B104" t="str">
            <v>Trm Op Ovhd Line Exp</v>
          </cell>
          <cell r="C104">
            <v>56404.29</v>
          </cell>
          <cell r="H104">
            <v>56404.29</v>
          </cell>
          <cell r="J104">
            <v>56404.29</v>
          </cell>
          <cell r="L104">
            <v>56404.29</v>
          </cell>
        </row>
        <row r="105">
          <cell r="A105" t="str">
            <v>9566000</v>
          </cell>
          <cell r="B105" t="str">
            <v>Trm Op Misc Expenses</v>
          </cell>
          <cell r="C105">
            <v>192613.62</v>
          </cell>
          <cell r="H105">
            <v>192613.62</v>
          </cell>
          <cell r="J105">
            <v>192613.62</v>
          </cell>
          <cell r="L105">
            <v>192613.62</v>
          </cell>
        </row>
        <row r="106">
          <cell r="A106" t="str">
            <v>9567000</v>
          </cell>
          <cell r="B106" t="str">
            <v>Trm Op Rents</v>
          </cell>
          <cell r="C106">
            <v>30858.09</v>
          </cell>
          <cell r="H106">
            <v>30858.09</v>
          </cell>
          <cell r="J106">
            <v>30858.09</v>
          </cell>
          <cell r="L106">
            <v>30858.09</v>
          </cell>
        </row>
        <row r="107">
          <cell r="A107" t="str">
            <v>9568000</v>
          </cell>
          <cell r="B107" t="str">
            <v>Trm Mn Supv &amp; Eng</v>
          </cell>
          <cell r="C107">
            <v>1865.98</v>
          </cell>
          <cell r="H107">
            <v>1865.98</v>
          </cell>
          <cell r="J107">
            <v>1865.98</v>
          </cell>
          <cell r="L107">
            <v>1865.98</v>
          </cell>
        </row>
        <row r="108">
          <cell r="A108" t="str">
            <v>9569200</v>
          </cell>
          <cell r="B108" t="str">
            <v>Trm Mn Comp Software</v>
          </cell>
          <cell r="C108">
            <v>57234.21</v>
          </cell>
          <cell r="H108">
            <v>57234.21</v>
          </cell>
          <cell r="J108">
            <v>57234.21</v>
          </cell>
          <cell r="L108">
            <v>57234.21</v>
          </cell>
        </row>
        <row r="109">
          <cell r="A109" t="str">
            <v>9570000</v>
          </cell>
          <cell r="B109" t="str">
            <v>Trm Mn Station Equip</v>
          </cell>
          <cell r="C109">
            <v>264903.92</v>
          </cell>
          <cell r="H109">
            <v>264903.92</v>
          </cell>
          <cell r="J109">
            <v>264903.92</v>
          </cell>
          <cell r="L109">
            <v>264903.92</v>
          </cell>
        </row>
        <row r="110">
          <cell r="A110" t="str">
            <v>9571000</v>
          </cell>
          <cell r="B110" t="str">
            <v>Trm Mn Ovhd Lines</v>
          </cell>
          <cell r="C110">
            <v>1409434.89</v>
          </cell>
          <cell r="H110">
            <v>1409434.89</v>
          </cell>
          <cell r="J110">
            <v>1409434.89</v>
          </cell>
          <cell r="L110">
            <v>1409434.89</v>
          </cell>
        </row>
        <row r="111">
          <cell r="A111" t="str">
            <v>9573000</v>
          </cell>
          <cell r="B111" t="str">
            <v>Trm Mn Misc Transm</v>
          </cell>
          <cell r="C111">
            <v>4124.5</v>
          </cell>
          <cell r="H111">
            <v>4124.5</v>
          </cell>
          <cell r="J111">
            <v>4124.5</v>
          </cell>
          <cell r="L111">
            <v>4124.5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10281584.42</v>
          </cell>
          <cell r="D112">
            <v>4566317.13</v>
          </cell>
          <cell r="H112">
            <v>10281584.42</v>
          </cell>
          <cell r="I112">
            <v>4566317.13</v>
          </cell>
          <cell r="J112">
            <v>14847901.550000001</v>
          </cell>
          <cell r="L112">
            <v>14847901.550000001</v>
          </cell>
        </row>
        <row r="113">
          <cell r="A113" t="str">
            <v>9580000</v>
          </cell>
          <cell r="B113" t="str">
            <v>Dis Op Supv &amp; Eng</v>
          </cell>
          <cell r="C113">
            <v>191697.9</v>
          </cell>
          <cell r="H113">
            <v>191697.9</v>
          </cell>
          <cell r="J113">
            <v>191697.9</v>
          </cell>
          <cell r="L113">
            <v>191697.9</v>
          </cell>
        </row>
        <row r="114">
          <cell r="A114" t="str">
            <v>9581000</v>
          </cell>
          <cell r="B114" t="str">
            <v>Dis Op Load Dispatch</v>
          </cell>
          <cell r="C114">
            <v>122192.6</v>
          </cell>
          <cell r="H114">
            <v>122192.6</v>
          </cell>
          <cell r="J114">
            <v>122192.6</v>
          </cell>
          <cell r="L114">
            <v>122192.6</v>
          </cell>
        </row>
        <row r="115">
          <cell r="A115" t="str">
            <v>9582000</v>
          </cell>
          <cell r="B115" t="str">
            <v>Dis Op Station Exp</v>
          </cell>
          <cell r="C115">
            <v>141301.03</v>
          </cell>
          <cell r="H115">
            <v>141301.03</v>
          </cell>
          <cell r="J115">
            <v>141301.03</v>
          </cell>
          <cell r="L115">
            <v>141301.03</v>
          </cell>
        </row>
        <row r="116">
          <cell r="A116" t="str">
            <v>9583000</v>
          </cell>
          <cell r="B116" t="str">
            <v>Dis Op Ovhd Line Exp</v>
          </cell>
          <cell r="C116">
            <v>159503.48000000001</v>
          </cell>
          <cell r="H116">
            <v>159503.48000000001</v>
          </cell>
          <cell r="J116">
            <v>159503.48000000001</v>
          </cell>
          <cell r="L116">
            <v>159503.48000000001</v>
          </cell>
        </row>
        <row r="117">
          <cell r="A117" t="str">
            <v>9584000</v>
          </cell>
          <cell r="B117" t="str">
            <v>Dis Op Undg Line Exp</v>
          </cell>
          <cell r="C117">
            <v>369463.02</v>
          </cell>
          <cell r="H117">
            <v>369463.02</v>
          </cell>
          <cell r="J117">
            <v>369463.02</v>
          </cell>
          <cell r="L117">
            <v>369463.02</v>
          </cell>
        </row>
        <row r="118">
          <cell r="A118" t="str">
            <v>9586000</v>
          </cell>
          <cell r="B118" t="str">
            <v>Dis Op Meter Exp</v>
          </cell>
          <cell r="C118">
            <v>244271.5</v>
          </cell>
          <cell r="H118">
            <v>244271.5</v>
          </cell>
          <cell r="J118">
            <v>244271.5</v>
          </cell>
          <cell r="L118">
            <v>244271.5</v>
          </cell>
        </row>
        <row r="119">
          <cell r="A119" t="str">
            <v>9587000</v>
          </cell>
          <cell r="B119" t="str">
            <v>Dis Op Cust Install</v>
          </cell>
          <cell r="C119">
            <v>356952.08</v>
          </cell>
          <cell r="H119">
            <v>356952.08</v>
          </cell>
          <cell r="J119">
            <v>356952.08</v>
          </cell>
          <cell r="L119">
            <v>356952.08</v>
          </cell>
        </row>
        <row r="120">
          <cell r="A120" t="str">
            <v>9588000</v>
          </cell>
          <cell r="B120" t="str">
            <v>Dis Op Misc Expenses</v>
          </cell>
          <cell r="C120">
            <v>1218662.3400000001</v>
          </cell>
          <cell r="H120">
            <v>1218662.3400000001</v>
          </cell>
          <cell r="J120">
            <v>1218662.3400000001</v>
          </cell>
          <cell r="L120">
            <v>1218662.3400000001</v>
          </cell>
        </row>
        <row r="121">
          <cell r="A121" t="str">
            <v>9589000</v>
          </cell>
          <cell r="B121" t="str">
            <v>Dis Op Rents</v>
          </cell>
          <cell r="C121">
            <v>115389.26</v>
          </cell>
          <cell r="H121">
            <v>115389.26</v>
          </cell>
          <cell r="J121">
            <v>115389.26</v>
          </cell>
          <cell r="L121">
            <v>115389.26</v>
          </cell>
        </row>
        <row r="122">
          <cell r="A122" t="str">
            <v>9590000</v>
          </cell>
          <cell r="B122" t="str">
            <v>Dis Mn Supv &amp; Eng</v>
          </cell>
          <cell r="C122">
            <v>43847.77</v>
          </cell>
          <cell r="H122">
            <v>43847.77</v>
          </cell>
          <cell r="J122">
            <v>43847.77</v>
          </cell>
          <cell r="L122">
            <v>43847.77</v>
          </cell>
        </row>
        <row r="123">
          <cell r="A123" t="str">
            <v>9592000</v>
          </cell>
          <cell r="B123" t="str">
            <v>Dis Mn Station Equip</v>
          </cell>
          <cell r="C123">
            <v>189962.67</v>
          </cell>
          <cell r="H123">
            <v>189962.67</v>
          </cell>
          <cell r="J123">
            <v>189962.67</v>
          </cell>
          <cell r="L123">
            <v>189962.67</v>
          </cell>
        </row>
        <row r="124">
          <cell r="A124" t="str">
            <v>9593000</v>
          </cell>
          <cell r="B124" t="str">
            <v>Dis Mn Ovhd Lines</v>
          </cell>
          <cell r="C124">
            <v>5985881.4400000004</v>
          </cell>
          <cell r="H124">
            <v>5985881.4400000004</v>
          </cell>
          <cell r="J124">
            <v>5985881.4400000004</v>
          </cell>
          <cell r="L124">
            <v>5985881.4400000004</v>
          </cell>
        </row>
        <row r="125">
          <cell r="A125" t="str">
            <v>9594000</v>
          </cell>
          <cell r="B125" t="str">
            <v>Dis Mn Undgrd Lines</v>
          </cell>
          <cell r="C125">
            <v>894012.49</v>
          </cell>
          <cell r="H125">
            <v>894012.49</v>
          </cell>
          <cell r="J125">
            <v>894012.49</v>
          </cell>
          <cell r="L125">
            <v>894012.49</v>
          </cell>
        </row>
        <row r="126">
          <cell r="A126" t="str">
            <v>9595000</v>
          </cell>
          <cell r="B126" t="str">
            <v>Dis Mn Line Transfor</v>
          </cell>
          <cell r="C126">
            <v>7304.84</v>
          </cell>
          <cell r="H126">
            <v>7304.84</v>
          </cell>
          <cell r="J126">
            <v>7304.84</v>
          </cell>
          <cell r="L126">
            <v>7304.84</v>
          </cell>
        </row>
        <row r="127">
          <cell r="A127" t="str">
            <v>9596000</v>
          </cell>
          <cell r="B127" t="str">
            <v>Dis Mn St Ltng &amp; Sig</v>
          </cell>
          <cell r="C127">
            <v>179984.82</v>
          </cell>
          <cell r="H127">
            <v>179984.82</v>
          </cell>
          <cell r="J127">
            <v>179984.82</v>
          </cell>
          <cell r="L127">
            <v>179984.82</v>
          </cell>
        </row>
        <row r="128">
          <cell r="A128" t="str">
            <v>9597000</v>
          </cell>
          <cell r="B128" t="str">
            <v>Dis Mn Meters</v>
          </cell>
          <cell r="C128">
            <v>61157.18</v>
          </cell>
          <cell r="H128">
            <v>61157.18</v>
          </cell>
          <cell r="J128">
            <v>61157.18</v>
          </cell>
          <cell r="L128">
            <v>61157.18</v>
          </cell>
        </row>
        <row r="129">
          <cell r="A129" t="str">
            <v>9870000</v>
          </cell>
          <cell r="B129" t="str">
            <v>Dis Op Supv &amp; Eng</v>
          </cell>
          <cell r="D129">
            <v>189111.42</v>
          </cell>
          <cell r="I129">
            <v>189111.42</v>
          </cell>
          <cell r="J129">
            <v>189111.42</v>
          </cell>
          <cell r="L129">
            <v>189111.42</v>
          </cell>
        </row>
        <row r="130">
          <cell r="A130" t="str">
            <v>9871000</v>
          </cell>
          <cell r="B130" t="str">
            <v>Dis Op Load Dispatch</v>
          </cell>
          <cell r="D130">
            <v>21005.77</v>
          </cell>
          <cell r="I130">
            <v>21005.77</v>
          </cell>
          <cell r="J130">
            <v>21005.77</v>
          </cell>
          <cell r="L130">
            <v>21005.77</v>
          </cell>
        </row>
        <row r="131">
          <cell r="A131" t="str">
            <v>9874000</v>
          </cell>
          <cell r="B131" t="str">
            <v>Dis Op Mains &amp; Serv</v>
          </cell>
          <cell r="D131">
            <v>1298343.51</v>
          </cell>
          <cell r="I131">
            <v>1298343.51</v>
          </cell>
          <cell r="J131">
            <v>1298343.51</v>
          </cell>
          <cell r="L131">
            <v>1298343.51</v>
          </cell>
        </row>
        <row r="132">
          <cell r="A132" t="str">
            <v>9875000</v>
          </cell>
          <cell r="B132" t="str">
            <v>Dis Op M &amp; R Stn-Gen</v>
          </cell>
          <cell r="D132">
            <v>134274.56</v>
          </cell>
          <cell r="I132">
            <v>134274.56</v>
          </cell>
          <cell r="J132">
            <v>134274.56</v>
          </cell>
          <cell r="L132">
            <v>134274.56</v>
          </cell>
        </row>
        <row r="133">
          <cell r="A133" t="str">
            <v>9876000</v>
          </cell>
          <cell r="B133" t="str">
            <v>Dis Op M &amp; R Stn-Ind</v>
          </cell>
          <cell r="D133">
            <v>24903.56</v>
          </cell>
          <cell r="I133">
            <v>24903.56</v>
          </cell>
          <cell r="J133">
            <v>24903.56</v>
          </cell>
          <cell r="L133">
            <v>24903.56</v>
          </cell>
        </row>
        <row r="134">
          <cell r="A134" t="str">
            <v>9878000</v>
          </cell>
          <cell r="B134" t="str">
            <v>Dis Op Mtr &amp; Hou Reg</v>
          </cell>
          <cell r="D134">
            <v>187037.25</v>
          </cell>
          <cell r="I134">
            <v>187037.25</v>
          </cell>
          <cell r="J134">
            <v>187037.25</v>
          </cell>
          <cell r="L134">
            <v>187037.25</v>
          </cell>
        </row>
        <row r="135">
          <cell r="A135" t="str">
            <v>9879000</v>
          </cell>
          <cell r="B135" t="str">
            <v>Dis Op Cust Install</v>
          </cell>
          <cell r="D135">
            <v>252050.55</v>
          </cell>
          <cell r="I135">
            <v>252050.55</v>
          </cell>
          <cell r="J135">
            <v>252050.55</v>
          </cell>
          <cell r="L135">
            <v>252050.55</v>
          </cell>
        </row>
        <row r="136">
          <cell r="A136" t="str">
            <v>9880000</v>
          </cell>
          <cell r="B136" t="str">
            <v>Dis Op Other Expense</v>
          </cell>
          <cell r="D136">
            <v>1142681.08</v>
          </cell>
          <cell r="I136">
            <v>1142681.08</v>
          </cell>
          <cell r="J136">
            <v>1142681.08</v>
          </cell>
          <cell r="L136">
            <v>1142681.08</v>
          </cell>
        </row>
        <row r="137">
          <cell r="A137" t="str">
            <v>9881000</v>
          </cell>
          <cell r="B137" t="str">
            <v>Dis Op Rents</v>
          </cell>
          <cell r="D137">
            <v>30214.48</v>
          </cell>
          <cell r="I137">
            <v>30214.48</v>
          </cell>
          <cell r="J137">
            <v>30214.48</v>
          </cell>
          <cell r="L137">
            <v>30214.48</v>
          </cell>
        </row>
        <row r="138">
          <cell r="A138" t="str">
            <v>9885000</v>
          </cell>
          <cell r="B138" t="str">
            <v>Dis Mn Supv &amp; Eng</v>
          </cell>
          <cell r="D138">
            <v>2623.14</v>
          </cell>
          <cell r="I138">
            <v>2623.14</v>
          </cell>
          <cell r="J138">
            <v>2623.14</v>
          </cell>
          <cell r="L138">
            <v>2623.14</v>
          </cell>
        </row>
        <row r="139">
          <cell r="A139" t="str">
            <v>9886000</v>
          </cell>
          <cell r="B139" t="str">
            <v>Dis Mn Structures</v>
          </cell>
          <cell r="D139">
            <v>5061.72</v>
          </cell>
          <cell r="I139">
            <v>5061.72</v>
          </cell>
          <cell r="J139">
            <v>5061.72</v>
          </cell>
          <cell r="L139">
            <v>5061.72</v>
          </cell>
        </row>
        <row r="140">
          <cell r="A140" t="str">
            <v>9887000</v>
          </cell>
          <cell r="B140" t="str">
            <v>Dis Mn Mains</v>
          </cell>
          <cell r="D140">
            <v>658626.24</v>
          </cell>
          <cell r="I140">
            <v>658626.24</v>
          </cell>
          <cell r="J140">
            <v>658626.24</v>
          </cell>
          <cell r="L140">
            <v>658626.24</v>
          </cell>
        </row>
        <row r="141">
          <cell r="A141" t="str">
            <v>9889000</v>
          </cell>
          <cell r="B141" t="str">
            <v>Dis Mn M &amp; R Stn-Gen</v>
          </cell>
          <cell r="D141">
            <v>50424.55</v>
          </cell>
          <cell r="I141">
            <v>50424.55</v>
          </cell>
          <cell r="J141">
            <v>50424.55</v>
          </cell>
          <cell r="L141">
            <v>50424.55</v>
          </cell>
        </row>
        <row r="142">
          <cell r="A142" t="str">
            <v>9890000</v>
          </cell>
          <cell r="B142" t="str">
            <v>Dis Mn M &amp; R Stn-Ind</v>
          </cell>
          <cell r="D142">
            <v>21267.63</v>
          </cell>
          <cell r="I142">
            <v>21267.63</v>
          </cell>
          <cell r="J142">
            <v>21267.63</v>
          </cell>
          <cell r="L142">
            <v>21267.63</v>
          </cell>
        </row>
        <row r="143">
          <cell r="A143" t="str">
            <v>9892000</v>
          </cell>
          <cell r="B143" t="str">
            <v>Dis Mn Services</v>
          </cell>
          <cell r="D143">
            <v>368389.87</v>
          </cell>
          <cell r="I143">
            <v>368389.87</v>
          </cell>
          <cell r="J143">
            <v>368389.87</v>
          </cell>
          <cell r="L143">
            <v>368389.87</v>
          </cell>
        </row>
        <row r="144">
          <cell r="A144" t="str">
            <v>9893000</v>
          </cell>
          <cell r="B144" t="str">
            <v>Dis Mn Mtr &amp; Hou Reg</v>
          </cell>
          <cell r="D144">
            <v>50357.86</v>
          </cell>
          <cell r="I144">
            <v>50357.86</v>
          </cell>
          <cell r="J144">
            <v>50357.86</v>
          </cell>
          <cell r="L144">
            <v>50357.86</v>
          </cell>
        </row>
        <row r="145">
          <cell r="A145" t="str">
            <v>9894000</v>
          </cell>
          <cell r="B145" t="str">
            <v>Dis Mn Other Equipm</v>
          </cell>
          <cell r="D145">
            <v>129943.94</v>
          </cell>
          <cell r="I145">
            <v>129943.94</v>
          </cell>
          <cell r="J145">
            <v>129943.94</v>
          </cell>
          <cell r="L145">
            <v>129943.94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2189610.0699999998</v>
          </cell>
          <cell r="D146">
            <v>1007060.21</v>
          </cell>
          <cell r="E146">
            <v>3121724.48</v>
          </cell>
          <cell r="F146">
            <v>1820631.4</v>
          </cell>
          <cell r="G146">
            <v>1301093.08</v>
          </cell>
          <cell r="H146">
            <v>4010241.47</v>
          </cell>
          <cell r="I146">
            <v>2308153.29</v>
          </cell>
          <cell r="J146">
            <v>6318394.7599999998</v>
          </cell>
          <cell r="L146">
            <v>6318394.7599999998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18456.95</v>
          </cell>
          <cell r="F147">
            <v>10719.81</v>
          </cell>
          <cell r="G147">
            <v>7737.14</v>
          </cell>
          <cell r="H147">
            <v>10719.81</v>
          </cell>
          <cell r="I147">
            <v>7737.14</v>
          </cell>
          <cell r="J147">
            <v>18456.95</v>
          </cell>
          <cell r="L147">
            <v>18456.95</v>
          </cell>
        </row>
        <row r="148">
          <cell r="A148" t="str">
            <v>9902000</v>
          </cell>
          <cell r="B148" t="str">
            <v>Meter Reading Exp</v>
          </cell>
          <cell r="C148">
            <v>923226.61</v>
          </cell>
          <cell r="D148">
            <v>675927.83</v>
          </cell>
          <cell r="E148">
            <v>166677.97</v>
          </cell>
          <cell r="F148">
            <v>104340.42</v>
          </cell>
          <cell r="G148">
            <v>62337.55</v>
          </cell>
          <cell r="H148">
            <v>1027567.03</v>
          </cell>
          <cell r="I148">
            <v>738265.38</v>
          </cell>
          <cell r="J148">
            <v>1765832.41</v>
          </cell>
          <cell r="L148">
            <v>1765832.41</v>
          </cell>
        </row>
        <row r="149">
          <cell r="A149" t="str">
            <v>9902100</v>
          </cell>
          <cell r="B149" t="str">
            <v>Meter Reading Exp-E</v>
          </cell>
          <cell r="C149">
            <v>-670.79</v>
          </cell>
          <cell r="H149">
            <v>-670.79</v>
          </cell>
          <cell r="J149">
            <v>-670.79</v>
          </cell>
          <cell r="L149">
            <v>-670.79</v>
          </cell>
        </row>
        <row r="150">
          <cell r="A150" t="str">
            <v>9902200</v>
          </cell>
          <cell r="B150" t="str">
            <v>Meter Reading Exp-G</v>
          </cell>
          <cell r="D150">
            <v>798.42</v>
          </cell>
          <cell r="I150">
            <v>798.42</v>
          </cell>
          <cell r="J150">
            <v>798.42</v>
          </cell>
          <cell r="L150">
            <v>798.42</v>
          </cell>
        </row>
        <row r="151">
          <cell r="A151" t="str">
            <v>9903000</v>
          </cell>
          <cell r="B151" t="str">
            <v>Customer Rec &amp; Coll</v>
          </cell>
          <cell r="C151">
            <v>88797.87</v>
          </cell>
          <cell r="D151">
            <v>109189.99</v>
          </cell>
          <cell r="E151">
            <v>2936589.56</v>
          </cell>
          <cell r="F151">
            <v>1705571.17</v>
          </cell>
          <cell r="G151">
            <v>1231018.3899999999</v>
          </cell>
          <cell r="H151">
            <v>1794369.04</v>
          </cell>
          <cell r="I151">
            <v>1340208.3799999999</v>
          </cell>
          <cell r="J151">
            <v>3134577.42</v>
          </cell>
          <cell r="L151">
            <v>3134577.42</v>
          </cell>
        </row>
        <row r="152">
          <cell r="A152" t="str">
            <v>9903100</v>
          </cell>
          <cell r="B152" t="str">
            <v>Cust Rec Col Exp-E</v>
          </cell>
          <cell r="C152">
            <v>137450.60999999999</v>
          </cell>
          <cell r="H152">
            <v>137450.60999999999</v>
          </cell>
          <cell r="J152">
            <v>137450.60999999999</v>
          </cell>
          <cell r="L152">
            <v>137450.60999999999</v>
          </cell>
        </row>
        <row r="153">
          <cell r="A153" t="str">
            <v>9903200</v>
          </cell>
          <cell r="B153" t="str">
            <v>Cust Rec Col Exp-G</v>
          </cell>
          <cell r="D153">
            <v>25825.41</v>
          </cell>
          <cell r="I153">
            <v>25825.41</v>
          </cell>
          <cell r="J153">
            <v>25825.41</v>
          </cell>
          <cell r="L153">
            <v>25825.41</v>
          </cell>
        </row>
        <row r="154">
          <cell r="A154" t="str">
            <v>9904000</v>
          </cell>
          <cell r="B154" t="str">
            <v>Uncollectible Accts</v>
          </cell>
          <cell r="C154">
            <v>1040805.77</v>
          </cell>
          <cell r="D154">
            <v>195318.56</v>
          </cell>
          <cell r="H154">
            <v>1040805.77</v>
          </cell>
          <cell r="I154">
            <v>195318.56</v>
          </cell>
          <cell r="J154">
            <v>1236124.33</v>
          </cell>
          <cell r="L154">
            <v>1236124.33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2008152.46</v>
          </cell>
          <cell r="D155">
            <v>682678.15</v>
          </cell>
          <cell r="E155">
            <v>258768.23</v>
          </cell>
          <cell r="F155">
            <v>150292.59</v>
          </cell>
          <cell r="G155">
            <v>108475.64</v>
          </cell>
          <cell r="H155">
            <v>2158445.0499999998</v>
          </cell>
          <cell r="I155">
            <v>791153.79</v>
          </cell>
          <cell r="J155">
            <v>2949598.84</v>
          </cell>
          <cell r="L155">
            <v>2949598.84</v>
          </cell>
        </row>
        <row r="156">
          <cell r="A156" t="str">
            <v>9908010</v>
          </cell>
          <cell r="B156" t="str">
            <v>Customer Serv Exp</v>
          </cell>
          <cell r="C156">
            <v>1911661.74</v>
          </cell>
          <cell r="D156">
            <v>675134.99</v>
          </cell>
          <cell r="E156">
            <v>75965.37</v>
          </cell>
          <cell r="F156">
            <v>44120.71</v>
          </cell>
          <cell r="G156">
            <v>31844.66</v>
          </cell>
          <cell r="H156">
            <v>1955782.45</v>
          </cell>
          <cell r="I156">
            <v>706979.65</v>
          </cell>
          <cell r="J156">
            <v>2662762.1</v>
          </cell>
          <cell r="L156">
            <v>2662762.1</v>
          </cell>
        </row>
        <row r="157">
          <cell r="A157" t="str">
            <v>9909000</v>
          </cell>
          <cell r="B157" t="str">
            <v>Infor &amp; Inst Adv Exp</v>
          </cell>
          <cell r="C157">
            <v>27157.759999999998</v>
          </cell>
          <cell r="D157">
            <v>7543.16</v>
          </cell>
          <cell r="E157">
            <v>198069.5</v>
          </cell>
          <cell r="F157">
            <v>115038.78</v>
          </cell>
          <cell r="G157">
            <v>83030.720000000001</v>
          </cell>
          <cell r="H157">
            <v>142196.54</v>
          </cell>
          <cell r="I157">
            <v>90573.88</v>
          </cell>
          <cell r="J157">
            <v>232770.42</v>
          </cell>
          <cell r="L157">
            <v>232770.42</v>
          </cell>
        </row>
        <row r="158">
          <cell r="A158" t="str">
            <v>9912000</v>
          </cell>
          <cell r="B158" t="str">
            <v>Demonstr &amp; Sell Exp</v>
          </cell>
          <cell r="C158">
            <v>69332.960000000006</v>
          </cell>
          <cell r="D158">
            <v>0</v>
          </cell>
          <cell r="E158">
            <v>-15266.64</v>
          </cell>
          <cell r="F158">
            <v>-8866.9</v>
          </cell>
          <cell r="G158">
            <v>-6399.74</v>
          </cell>
          <cell r="H158">
            <v>60466.06</v>
          </cell>
          <cell r="I158">
            <v>-6399.74</v>
          </cell>
          <cell r="J158">
            <v>54066.32</v>
          </cell>
          <cell r="L158">
            <v>54066.32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7028474.3099999996</v>
          </cell>
          <cell r="D159">
            <v>2129180.98</v>
          </cell>
          <cell r="H159">
            <v>7028474.3099999996</v>
          </cell>
          <cell r="I159">
            <v>2129180.98</v>
          </cell>
          <cell r="J159">
            <v>9157655.2899999991</v>
          </cell>
          <cell r="L159">
            <v>9157655.2899999991</v>
          </cell>
        </row>
        <row r="160">
          <cell r="A160" t="str">
            <v>9908020</v>
          </cell>
          <cell r="B160" t="str">
            <v>Conserv Amortization</v>
          </cell>
          <cell r="C160">
            <v>7028474.3099999996</v>
          </cell>
          <cell r="D160">
            <v>2129180.98</v>
          </cell>
          <cell r="H160">
            <v>7028474.3099999996</v>
          </cell>
          <cell r="I160">
            <v>2129180.98</v>
          </cell>
          <cell r="J160">
            <v>9157655.2899999991</v>
          </cell>
          <cell r="L160">
            <v>9157655.2899999991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3958603.85</v>
          </cell>
          <cell r="D161">
            <v>1327767.19</v>
          </cell>
          <cell r="E161">
            <v>10074883.85</v>
          </cell>
          <cell r="F161">
            <v>6618840.6100000003</v>
          </cell>
          <cell r="G161">
            <v>3456043.24</v>
          </cell>
          <cell r="H161">
            <v>10577444.460000001</v>
          </cell>
          <cell r="I161">
            <v>4783810.43</v>
          </cell>
          <cell r="J161">
            <v>15361254.890000001</v>
          </cell>
          <cell r="L161">
            <v>15361254.890000001</v>
          </cell>
        </row>
        <row r="162">
          <cell r="A162" t="str">
            <v>9920000</v>
          </cell>
          <cell r="B162" t="str">
            <v>Admin &amp; Gen Salaries</v>
          </cell>
          <cell r="C162">
            <v>500892.11</v>
          </cell>
          <cell r="D162">
            <v>61559.56</v>
          </cell>
          <cell r="E162">
            <v>6081202.6299999999</v>
          </cell>
          <cell r="F162">
            <v>4034872.59</v>
          </cell>
          <cell r="G162">
            <v>2046330.04</v>
          </cell>
          <cell r="H162">
            <v>4535764.7</v>
          </cell>
          <cell r="I162">
            <v>2107889.6</v>
          </cell>
          <cell r="J162">
            <v>6643654.2999999998</v>
          </cell>
          <cell r="L162">
            <v>6643654.2999999998</v>
          </cell>
        </row>
        <row r="163">
          <cell r="A163" t="str">
            <v>9921000</v>
          </cell>
          <cell r="B163" t="str">
            <v>Office Suppies &amp; Exp</v>
          </cell>
          <cell r="C163">
            <v>54025.2</v>
          </cell>
          <cell r="D163">
            <v>35396.99</v>
          </cell>
          <cell r="E163">
            <v>1093434.18</v>
          </cell>
          <cell r="F163">
            <v>725493.58</v>
          </cell>
          <cell r="G163">
            <v>367940.6</v>
          </cell>
          <cell r="H163">
            <v>779518.78</v>
          </cell>
          <cell r="I163">
            <v>403337.59</v>
          </cell>
          <cell r="J163">
            <v>1182856.3700000001</v>
          </cell>
          <cell r="L163">
            <v>1182856.3700000001</v>
          </cell>
        </row>
        <row r="164">
          <cell r="A164" t="str">
            <v>9922000</v>
          </cell>
          <cell r="B164" t="str">
            <v>Admin Exp Transf-Cr</v>
          </cell>
          <cell r="C164">
            <v>-11951.36</v>
          </cell>
          <cell r="D164">
            <v>-6061.25</v>
          </cell>
          <cell r="E164">
            <v>-3273710.05</v>
          </cell>
          <cell r="F164">
            <v>-2172106.64</v>
          </cell>
          <cell r="G164">
            <v>-1101603.4099999999</v>
          </cell>
          <cell r="H164">
            <v>-2184058</v>
          </cell>
          <cell r="I164">
            <v>-1107664.6599999999</v>
          </cell>
          <cell r="J164">
            <v>-3291722.66</v>
          </cell>
          <cell r="L164">
            <v>-3291722.66</v>
          </cell>
        </row>
        <row r="165">
          <cell r="A165" t="str">
            <v>9923000</v>
          </cell>
          <cell r="B165" t="str">
            <v>Outside Svc Employed</v>
          </cell>
          <cell r="C165">
            <v>116128.31</v>
          </cell>
          <cell r="D165">
            <v>84519.89</v>
          </cell>
          <cell r="E165">
            <v>672742.47</v>
          </cell>
          <cell r="F165">
            <v>446364.63</v>
          </cell>
          <cell r="G165">
            <v>226377.84</v>
          </cell>
          <cell r="H165">
            <v>562492.93999999994</v>
          </cell>
          <cell r="I165">
            <v>310897.73</v>
          </cell>
          <cell r="J165">
            <v>873390.67</v>
          </cell>
          <cell r="L165">
            <v>873390.67</v>
          </cell>
        </row>
        <row r="166">
          <cell r="A166" t="str">
            <v>9924000</v>
          </cell>
          <cell r="B166" t="str">
            <v>Property Insurance</v>
          </cell>
          <cell r="C166">
            <v>446274.34</v>
          </cell>
          <cell r="D166">
            <v>10014.92</v>
          </cell>
          <cell r="E166">
            <v>-32230.59</v>
          </cell>
          <cell r="F166">
            <v>-19367.349999999999</v>
          </cell>
          <cell r="G166">
            <v>-12863.24</v>
          </cell>
          <cell r="H166">
            <v>426906.99</v>
          </cell>
          <cell r="I166">
            <v>-2848.32</v>
          </cell>
          <cell r="J166">
            <v>424058.67</v>
          </cell>
          <cell r="L166">
            <v>424058.67</v>
          </cell>
        </row>
        <row r="167">
          <cell r="A167" t="str">
            <v>9925000</v>
          </cell>
          <cell r="B167" t="str">
            <v>Injuries and Damages</v>
          </cell>
          <cell r="C167">
            <v>91383.67</v>
          </cell>
          <cell r="D167">
            <v>66377.56</v>
          </cell>
          <cell r="E167">
            <v>472024</v>
          </cell>
          <cell r="F167">
            <v>274151.5</v>
          </cell>
          <cell r="G167">
            <v>197872.5</v>
          </cell>
          <cell r="H167">
            <v>365535.17</v>
          </cell>
          <cell r="I167">
            <v>264250.06</v>
          </cell>
          <cell r="J167">
            <v>629785.23</v>
          </cell>
          <cell r="L167">
            <v>629785.23</v>
          </cell>
        </row>
        <row r="168">
          <cell r="A168" t="str">
            <v>9926000</v>
          </cell>
          <cell r="B168" t="str">
            <v>Employee Pen &amp; Ben</v>
          </cell>
          <cell r="C168">
            <v>1969780.29</v>
          </cell>
          <cell r="D168">
            <v>725481.43</v>
          </cell>
          <cell r="E168">
            <v>1267158.6499999999</v>
          </cell>
          <cell r="F168">
            <v>811940.24</v>
          </cell>
          <cell r="G168">
            <v>455218.41</v>
          </cell>
          <cell r="H168">
            <v>2781720.53</v>
          </cell>
          <cell r="I168">
            <v>1180699.8400000001</v>
          </cell>
          <cell r="J168">
            <v>3962420.37</v>
          </cell>
          <cell r="L168">
            <v>3962420.37</v>
          </cell>
        </row>
        <row r="169">
          <cell r="A169" t="str">
            <v>9928000</v>
          </cell>
          <cell r="B169" t="str">
            <v>Reg Commission Exp</v>
          </cell>
          <cell r="C169">
            <v>608257.64</v>
          </cell>
          <cell r="D169">
            <v>260697.75</v>
          </cell>
          <cell r="E169">
            <v>435168.24</v>
          </cell>
          <cell r="F169">
            <v>288734.13</v>
          </cell>
          <cell r="G169">
            <v>146434.10999999999</v>
          </cell>
          <cell r="H169">
            <v>896991.77</v>
          </cell>
          <cell r="I169">
            <v>407131.86</v>
          </cell>
          <cell r="J169">
            <v>1304123.6299999999</v>
          </cell>
          <cell r="L169">
            <v>1304123.6299999999</v>
          </cell>
        </row>
        <row r="170">
          <cell r="A170" t="str">
            <v>9930200</v>
          </cell>
          <cell r="B170" t="str">
            <v>Misc General Exp</v>
          </cell>
          <cell r="C170">
            <v>91801.58</v>
          </cell>
          <cell r="D170">
            <v>32939.65</v>
          </cell>
          <cell r="E170">
            <v>772459.61</v>
          </cell>
          <cell r="F170">
            <v>512525.79</v>
          </cell>
          <cell r="G170">
            <v>259933.82</v>
          </cell>
          <cell r="H170">
            <v>604327.37</v>
          </cell>
          <cell r="I170">
            <v>292873.46999999997</v>
          </cell>
          <cell r="J170">
            <v>897200.84</v>
          </cell>
          <cell r="L170">
            <v>897200.84</v>
          </cell>
        </row>
        <row r="171">
          <cell r="A171" t="str">
            <v>9931000</v>
          </cell>
          <cell r="B171" t="str">
            <v>Rents</v>
          </cell>
          <cell r="C171">
            <v>44546.25</v>
          </cell>
          <cell r="D171">
            <v>0</v>
          </cell>
          <cell r="E171">
            <v>752881</v>
          </cell>
          <cell r="F171">
            <v>499536.55</v>
          </cell>
          <cell r="G171">
            <v>253344.45</v>
          </cell>
          <cell r="H171">
            <v>544082.80000000005</v>
          </cell>
          <cell r="I171">
            <v>253344.45</v>
          </cell>
          <cell r="J171">
            <v>797427.25</v>
          </cell>
          <cell r="L171">
            <v>797427.25</v>
          </cell>
        </row>
        <row r="172">
          <cell r="A172" t="str">
            <v>9932000</v>
          </cell>
          <cell r="B172" t="str">
            <v>Gas Maint of Gen Plt</v>
          </cell>
          <cell r="D172">
            <v>56840.69</v>
          </cell>
          <cell r="I172">
            <v>56840.69</v>
          </cell>
          <cell r="J172">
            <v>56840.69</v>
          </cell>
          <cell r="L172">
            <v>56840.69</v>
          </cell>
        </row>
        <row r="173">
          <cell r="A173" t="str">
            <v>9935000</v>
          </cell>
          <cell r="B173" t="str">
            <v>Ele Maint of Gen Plt</v>
          </cell>
          <cell r="C173">
            <v>47465.82</v>
          </cell>
          <cell r="D173">
            <v>0</v>
          </cell>
          <cell r="E173">
            <v>1833753.71</v>
          </cell>
          <cell r="F173">
            <v>1216695.5900000001</v>
          </cell>
          <cell r="G173">
            <v>617058.12</v>
          </cell>
          <cell r="H173">
            <v>1264161.4099999999</v>
          </cell>
          <cell r="I173">
            <v>617058.12</v>
          </cell>
          <cell r="J173">
            <v>1881219.53</v>
          </cell>
          <cell r="L173">
            <v>1881219.53</v>
          </cell>
        </row>
        <row r="174">
          <cell r="A174" t="str">
            <v>ZW_DEPR_DEPL_AMORTIZ</v>
          </cell>
          <cell r="B174" t="str">
            <v>WUTC Depreciation, D</v>
          </cell>
          <cell r="C174">
            <v>30898830.109999999</v>
          </cell>
          <cell r="D174">
            <v>10662617.439999999</v>
          </cell>
          <cell r="E174">
            <v>8724979.2699999996</v>
          </cell>
          <cell r="F174">
            <v>5789023.75</v>
          </cell>
          <cell r="G174">
            <v>2935955.52</v>
          </cell>
          <cell r="H174">
            <v>36687853.859999999</v>
          </cell>
          <cell r="I174">
            <v>13598572.960000001</v>
          </cell>
          <cell r="J174">
            <v>50286426.82</v>
          </cell>
          <cell r="L174">
            <v>50286426.82</v>
          </cell>
        </row>
        <row r="175">
          <cell r="A175" t="str">
            <v>ZW_DEPRECIATION</v>
          </cell>
          <cell r="B175" t="str">
            <v>WUTC Depreciation</v>
          </cell>
          <cell r="C175">
            <v>30091992.789999999</v>
          </cell>
          <cell r="D175">
            <v>10066385.800000001</v>
          </cell>
          <cell r="E175">
            <v>2400163.9900000002</v>
          </cell>
          <cell r="F175">
            <v>1592508.81</v>
          </cell>
          <cell r="G175">
            <v>807655.18</v>
          </cell>
          <cell r="H175">
            <v>31684501.600000001</v>
          </cell>
          <cell r="I175">
            <v>10874040.98</v>
          </cell>
          <cell r="J175">
            <v>42558542.579999998</v>
          </cell>
          <cell r="L175">
            <v>42558542.579999998</v>
          </cell>
        </row>
        <row r="176">
          <cell r="A176" t="str">
            <v>9403000</v>
          </cell>
          <cell r="B176" t="str">
            <v>Depreciation Expense</v>
          </cell>
          <cell r="C176">
            <v>29467157.649999999</v>
          </cell>
          <cell r="D176">
            <v>10055300.550000001</v>
          </cell>
          <cell r="E176">
            <v>2395717.41</v>
          </cell>
          <cell r="F176">
            <v>1589558.5</v>
          </cell>
          <cell r="G176">
            <v>806158.91</v>
          </cell>
          <cell r="H176">
            <v>31056716.149999999</v>
          </cell>
          <cell r="I176">
            <v>10861459.460000001</v>
          </cell>
          <cell r="J176">
            <v>41918175.609999999</v>
          </cell>
          <cell r="L176">
            <v>41918175.609999999</v>
          </cell>
        </row>
        <row r="177">
          <cell r="A177" t="str">
            <v>9403100</v>
          </cell>
          <cell r="B177" t="str">
            <v>Dep Exp Asset Retire</v>
          </cell>
          <cell r="C177">
            <v>624835.14</v>
          </cell>
          <cell r="D177">
            <v>11085.25</v>
          </cell>
          <cell r="E177">
            <v>4446.58</v>
          </cell>
          <cell r="F177">
            <v>2950.31</v>
          </cell>
          <cell r="G177">
            <v>1496.27</v>
          </cell>
          <cell r="H177">
            <v>627785.44999999995</v>
          </cell>
          <cell r="I177">
            <v>12581.52</v>
          </cell>
          <cell r="J177">
            <v>640366.97</v>
          </cell>
          <cell r="L177">
            <v>640366.97</v>
          </cell>
        </row>
        <row r="178">
          <cell r="A178" t="str">
            <v>ZW_AMORTIZATION</v>
          </cell>
          <cell r="B178" t="str">
            <v>WUTC Amortization</v>
          </cell>
          <cell r="C178">
            <v>2338993.37</v>
          </cell>
          <cell r="D178">
            <v>323599.21999999997</v>
          </cell>
          <cell r="E178">
            <v>9518694.2799999993</v>
          </cell>
          <cell r="F178">
            <v>6315653.6600000001</v>
          </cell>
          <cell r="G178">
            <v>3203040.62</v>
          </cell>
          <cell r="H178">
            <v>8654647.0299999993</v>
          </cell>
          <cell r="I178">
            <v>3526639.84</v>
          </cell>
          <cell r="J178">
            <v>12181286.869999999</v>
          </cell>
          <cell r="L178">
            <v>12181286.869999999</v>
          </cell>
        </row>
        <row r="179">
          <cell r="A179" t="str">
            <v>9404000</v>
          </cell>
          <cell r="B179" t="str">
            <v>Amort of Limitd-Term</v>
          </cell>
          <cell r="C179">
            <v>1044549.44</v>
          </cell>
          <cell r="D179">
            <v>0</v>
          </cell>
          <cell r="E179">
            <v>9516899.1799999997</v>
          </cell>
          <cell r="F179">
            <v>6314462.6100000003</v>
          </cell>
          <cell r="G179">
            <v>3202436.57</v>
          </cell>
          <cell r="H179">
            <v>7359012.0499999998</v>
          </cell>
          <cell r="I179">
            <v>3202436.57</v>
          </cell>
          <cell r="J179">
            <v>10561448.619999999</v>
          </cell>
          <cell r="L179">
            <v>10561448.619999999</v>
          </cell>
        </row>
        <row r="180">
          <cell r="A180" t="str">
            <v>9406000</v>
          </cell>
          <cell r="B180" t="str">
            <v>Amor of Plnt Acq Adj</v>
          </cell>
          <cell r="C180">
            <v>997431.78</v>
          </cell>
          <cell r="H180">
            <v>997431.78</v>
          </cell>
          <cell r="J180">
            <v>997431.78</v>
          </cell>
          <cell r="L180">
            <v>997431.78</v>
          </cell>
        </row>
        <row r="181">
          <cell r="A181" t="str">
            <v>9411000</v>
          </cell>
          <cell r="B181" t="str">
            <v>Accretion Expense</v>
          </cell>
          <cell r="C181">
            <v>297012.15000000002</v>
          </cell>
          <cell r="D181">
            <v>19404.580000000002</v>
          </cell>
          <cell r="E181">
            <v>1795.1</v>
          </cell>
          <cell r="F181">
            <v>1191.05</v>
          </cell>
          <cell r="G181">
            <v>604.04999999999995</v>
          </cell>
          <cell r="H181">
            <v>298203.2</v>
          </cell>
          <cell r="I181">
            <v>20008.63</v>
          </cell>
          <cell r="J181">
            <v>318211.83</v>
          </cell>
          <cell r="L181">
            <v>318211.83</v>
          </cell>
        </row>
        <row r="182">
          <cell r="A182" t="str">
            <v>9404300</v>
          </cell>
          <cell r="B182" t="str">
            <v>Amort of Lim-Ter Gas</v>
          </cell>
          <cell r="D182">
            <v>304194.64</v>
          </cell>
          <cell r="I182">
            <v>304194.64</v>
          </cell>
          <cell r="J182">
            <v>304194.64</v>
          </cell>
          <cell r="L182">
            <v>304194.64</v>
          </cell>
        </row>
        <row r="183">
          <cell r="A183" t="str">
            <v>ZW_AMORTIZ_PROP_LOSS</v>
          </cell>
          <cell r="B183" t="str">
            <v>WUTC Amortization of</v>
          </cell>
          <cell r="C183">
            <v>2656379.71</v>
          </cell>
          <cell r="H183">
            <v>2656379.71</v>
          </cell>
          <cell r="J183">
            <v>2656379.71</v>
          </cell>
          <cell r="L183">
            <v>2656379.71</v>
          </cell>
        </row>
        <row r="184">
          <cell r="A184" t="str">
            <v>9407000</v>
          </cell>
          <cell r="B184" t="str">
            <v>Amor of Prop Loss Un</v>
          </cell>
          <cell r="C184">
            <v>2656379.71</v>
          </cell>
          <cell r="H184">
            <v>2656379.71</v>
          </cell>
          <cell r="J184">
            <v>2656379.71</v>
          </cell>
          <cell r="L184">
            <v>2656379.71</v>
          </cell>
        </row>
        <row r="185">
          <cell r="A185" t="str">
            <v>ZW_OTHER_OPERATING_EXP</v>
          </cell>
          <cell r="B185" t="str">
            <v>WUTC Other Operating</v>
          </cell>
          <cell r="C185">
            <v>-5726051.8700000001</v>
          </cell>
          <cell r="D185">
            <v>272632.42</v>
          </cell>
          <cell r="E185">
            <v>-3193879</v>
          </cell>
          <cell r="F185">
            <v>-2119138.7200000002</v>
          </cell>
          <cell r="G185">
            <v>-1074740.28</v>
          </cell>
          <cell r="H185">
            <v>-7845190.5899999999</v>
          </cell>
          <cell r="I185">
            <v>-802107.86</v>
          </cell>
          <cell r="J185">
            <v>-8647298.4499999993</v>
          </cell>
          <cell r="L185">
            <v>-8647298.4499999993</v>
          </cell>
        </row>
        <row r="186">
          <cell r="A186" t="str">
            <v>9407300</v>
          </cell>
          <cell r="B186" t="str">
            <v>Regulatory Debits</v>
          </cell>
          <cell r="C186">
            <v>416354.75</v>
          </cell>
          <cell r="D186">
            <v>716939.46</v>
          </cell>
          <cell r="H186">
            <v>416354.75</v>
          </cell>
          <cell r="I186">
            <v>716939.46</v>
          </cell>
          <cell r="J186">
            <v>1133294.21</v>
          </cell>
          <cell r="L186">
            <v>1133294.21</v>
          </cell>
        </row>
        <row r="187">
          <cell r="A187" t="str">
            <v>9407400</v>
          </cell>
          <cell r="B187" t="str">
            <v>Regulatory Credits</v>
          </cell>
          <cell r="C187">
            <v>-6078715.0199999996</v>
          </cell>
          <cell r="D187">
            <v>-453999.24</v>
          </cell>
          <cell r="E187">
            <v>-3193879</v>
          </cell>
          <cell r="F187">
            <v>-2119138.7200000002</v>
          </cell>
          <cell r="G187">
            <v>-1074740.28</v>
          </cell>
          <cell r="H187">
            <v>-8197853.7400000002</v>
          </cell>
          <cell r="I187">
            <v>-1528739.52</v>
          </cell>
          <cell r="J187">
            <v>-9726593.2599999998</v>
          </cell>
          <cell r="L187">
            <v>-9726593.2599999998</v>
          </cell>
        </row>
        <row r="188">
          <cell r="A188" t="str">
            <v>9411600</v>
          </cell>
          <cell r="B188" t="str">
            <v>Gns from Disposition</v>
          </cell>
          <cell r="C188">
            <v>-62949.08</v>
          </cell>
          <cell r="D188">
            <v>2165.42</v>
          </cell>
          <cell r="H188">
            <v>-62949.08</v>
          </cell>
          <cell r="I188">
            <v>2165.42</v>
          </cell>
          <cell r="J188">
            <v>-60783.66</v>
          </cell>
          <cell r="L188">
            <v>-60783.66</v>
          </cell>
        </row>
        <row r="189">
          <cell r="A189" t="str">
            <v>9411700</v>
          </cell>
          <cell r="B189" t="str">
            <v>Lss from Disposition</v>
          </cell>
          <cell r="C189">
            <v>-696.2</v>
          </cell>
          <cell r="D189">
            <v>7526.78</v>
          </cell>
          <cell r="H189">
            <v>-696.2</v>
          </cell>
          <cell r="I189">
            <v>7526.78</v>
          </cell>
          <cell r="J189">
            <v>6830.58</v>
          </cell>
          <cell r="L189">
            <v>6830.58</v>
          </cell>
        </row>
        <row r="190">
          <cell r="A190" t="str">
            <v>9411800</v>
          </cell>
          <cell r="B190" t="str">
            <v>Gns from Dispo Allw</v>
          </cell>
          <cell r="C190">
            <v>-46.32</v>
          </cell>
          <cell r="H190">
            <v>-46.32</v>
          </cell>
          <cell r="J190">
            <v>-46.32</v>
          </cell>
          <cell r="L190">
            <v>-46.32</v>
          </cell>
        </row>
        <row r="191">
          <cell r="A191" t="str">
            <v>ZW_ASC_815</v>
          </cell>
          <cell r="B191" t="str">
            <v>WUTC ASC 815</v>
          </cell>
          <cell r="C191">
            <v>1537516.11</v>
          </cell>
          <cell r="H191">
            <v>1537516.11</v>
          </cell>
          <cell r="J191">
            <v>1537516.11</v>
          </cell>
          <cell r="L191">
            <v>1537516.11</v>
          </cell>
        </row>
        <row r="192">
          <cell r="A192" t="str">
            <v>9421010</v>
          </cell>
          <cell r="B192" t="str">
            <v>Msc NonOp FAS 133 Gn</v>
          </cell>
          <cell r="C192">
            <v>4126848.04</v>
          </cell>
          <cell r="H192">
            <v>4126848.04</v>
          </cell>
          <cell r="J192">
            <v>4126848.04</v>
          </cell>
          <cell r="L192">
            <v>4126848.04</v>
          </cell>
        </row>
        <row r="193">
          <cell r="A193" t="str">
            <v>9426510</v>
          </cell>
          <cell r="B193" t="str">
            <v>FAS 133 Loss</v>
          </cell>
          <cell r="C193">
            <v>-2589331.9300000002</v>
          </cell>
          <cell r="H193">
            <v>-2589331.9300000002</v>
          </cell>
          <cell r="J193">
            <v>-2589331.9300000002</v>
          </cell>
          <cell r="L193">
            <v>-2589331.9300000002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21537815.23</v>
          </cell>
          <cell r="D194">
            <v>13457451.75</v>
          </cell>
          <cell r="E194">
            <v>495442.24</v>
          </cell>
          <cell r="F194">
            <v>319985.12</v>
          </cell>
          <cell r="G194">
            <v>175457.12</v>
          </cell>
          <cell r="H194">
            <v>21857800.350000001</v>
          </cell>
          <cell r="I194">
            <v>13632908.869999999</v>
          </cell>
          <cell r="J194">
            <v>35490709.219999999</v>
          </cell>
          <cell r="L194">
            <v>35490709.219999999</v>
          </cell>
        </row>
        <row r="195">
          <cell r="A195" t="str">
            <v>9408100</v>
          </cell>
          <cell r="B195" t="str">
            <v>Other Taxes-Utl Oper</v>
          </cell>
          <cell r="C195">
            <v>21537815.23</v>
          </cell>
          <cell r="D195">
            <v>13457451.75</v>
          </cell>
          <cell r="E195">
            <v>495442.24</v>
          </cell>
          <cell r="F195">
            <v>319985.12</v>
          </cell>
          <cell r="G195">
            <v>175457.12</v>
          </cell>
          <cell r="H195">
            <v>21857800.350000001</v>
          </cell>
          <cell r="I195">
            <v>13632908.869999999</v>
          </cell>
          <cell r="J195">
            <v>35490709.219999999</v>
          </cell>
          <cell r="L195">
            <v>35490709.219999999</v>
          </cell>
        </row>
        <row r="196">
          <cell r="A196" t="str">
            <v>ZW_INCOME_TAXES</v>
          </cell>
          <cell r="B196" t="str">
            <v>WUTC Income Taxes</v>
          </cell>
          <cell r="C196">
            <v>2003496.36</v>
          </cell>
          <cell r="D196">
            <v>7146064.6799999997</v>
          </cell>
          <cell r="H196">
            <v>2003496.36</v>
          </cell>
          <cell r="I196">
            <v>7146064.6799999997</v>
          </cell>
          <cell r="J196">
            <v>9149561.0399999991</v>
          </cell>
          <cell r="L196">
            <v>9149561.0399999991</v>
          </cell>
        </row>
        <row r="197">
          <cell r="A197" t="str">
            <v>9409110</v>
          </cell>
          <cell r="B197" t="str">
            <v>State Income Taxes</v>
          </cell>
          <cell r="C197">
            <v>99547.87</v>
          </cell>
          <cell r="H197">
            <v>99547.87</v>
          </cell>
          <cell r="J197">
            <v>99547.87</v>
          </cell>
          <cell r="L197">
            <v>99547.87</v>
          </cell>
        </row>
        <row r="198">
          <cell r="A198" t="str">
            <v>9409120</v>
          </cell>
          <cell r="B198" t="str">
            <v>Federal Income Taxes</v>
          </cell>
          <cell r="C198">
            <v>1903948.49</v>
          </cell>
          <cell r="D198">
            <v>7146064.6799999997</v>
          </cell>
          <cell r="H198">
            <v>1903948.49</v>
          </cell>
          <cell r="I198">
            <v>7146064.6799999997</v>
          </cell>
          <cell r="J198">
            <v>9050013.1699999999</v>
          </cell>
          <cell r="L198">
            <v>9050013.1699999999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3122561.16</v>
          </cell>
          <cell r="D199">
            <v>-1369098.56</v>
          </cell>
          <cell r="H199">
            <v>3122561.16</v>
          </cell>
          <cell r="I199">
            <v>-1369098.56</v>
          </cell>
          <cell r="J199">
            <v>1753462.6</v>
          </cell>
          <cell r="L199">
            <v>1753462.6</v>
          </cell>
        </row>
        <row r="200">
          <cell r="A200" t="str">
            <v>9410100</v>
          </cell>
          <cell r="B200" t="str">
            <v>Prov Def Taxes-Utl</v>
          </cell>
          <cell r="C200">
            <v>14043110.380000001</v>
          </cell>
          <cell r="D200">
            <v>1490410.9</v>
          </cell>
          <cell r="H200">
            <v>14043110.380000001</v>
          </cell>
          <cell r="I200">
            <v>1490410.9</v>
          </cell>
          <cell r="J200">
            <v>15533521.279999999</v>
          </cell>
          <cell r="L200">
            <v>15533521.279999999</v>
          </cell>
        </row>
        <row r="201">
          <cell r="A201" t="str">
            <v>9411100</v>
          </cell>
          <cell r="B201" t="str">
            <v>Prov Def Tx-Cr Util</v>
          </cell>
          <cell r="C201">
            <v>-10920549.220000001</v>
          </cell>
          <cell r="D201">
            <v>-2859509.46</v>
          </cell>
          <cell r="H201">
            <v>-10920549.220000001</v>
          </cell>
          <cell r="I201">
            <v>-2859509.46</v>
          </cell>
          <cell r="J201">
            <v>-13780058.68</v>
          </cell>
          <cell r="L201">
            <v>-13780058.68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-568648.54</v>
          </cell>
          <cell r="D202">
            <v>-1265240.23</v>
          </cell>
          <cell r="E202">
            <v>14048495.560000001</v>
          </cell>
          <cell r="F202">
            <v>9321176.8800000008</v>
          </cell>
          <cell r="G202">
            <v>4727318.68</v>
          </cell>
          <cell r="H202">
            <v>8752528.3399999999</v>
          </cell>
          <cell r="I202">
            <v>3462078.45</v>
          </cell>
          <cell r="J202">
            <v>12214606.789999999</v>
          </cell>
          <cell r="L202">
            <v>12214606.789999999</v>
          </cell>
        </row>
        <row r="203">
          <cell r="A203" t="str">
            <v>ZW_OTHER_INCOME</v>
          </cell>
          <cell r="B203" t="str">
            <v>WUTC Other Income</v>
          </cell>
          <cell r="C203">
            <v>-937062.39</v>
          </cell>
          <cell r="D203">
            <v>-768989.87</v>
          </cell>
          <cell r="E203">
            <v>-5370318.5300000003</v>
          </cell>
          <cell r="F203">
            <v>-3563206.26</v>
          </cell>
          <cell r="G203">
            <v>-1807112.27</v>
          </cell>
          <cell r="H203">
            <v>-4500268.6500000004</v>
          </cell>
          <cell r="I203">
            <v>-2576102.14</v>
          </cell>
          <cell r="J203">
            <v>-7076370.79</v>
          </cell>
          <cell r="L203">
            <v>-7076370.79</v>
          </cell>
        </row>
        <row r="204">
          <cell r="A204" t="str">
            <v>9408200</v>
          </cell>
          <cell r="B204" t="str">
            <v>Other Taxes-Oth Inc</v>
          </cell>
          <cell r="C204">
            <v>25265.18</v>
          </cell>
          <cell r="H204">
            <v>25265.18</v>
          </cell>
          <cell r="J204">
            <v>25265.18</v>
          </cell>
          <cell r="L204">
            <v>25265.18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-7608705.71</v>
          </cell>
          <cell r="F205">
            <v>-5048376.24</v>
          </cell>
          <cell r="G205">
            <v>-2560329.4700000002</v>
          </cell>
          <cell r="H205">
            <v>-5048376.24</v>
          </cell>
          <cell r="I205">
            <v>-2560329.4700000002</v>
          </cell>
          <cell r="J205">
            <v>-7608705.71</v>
          </cell>
          <cell r="L205">
            <v>-7608705.71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2565432.35</v>
          </cell>
          <cell r="F206">
            <v>1702164.36</v>
          </cell>
          <cell r="G206">
            <v>863267.99</v>
          </cell>
          <cell r="H206">
            <v>1702164.36</v>
          </cell>
          <cell r="I206">
            <v>863267.99</v>
          </cell>
          <cell r="J206">
            <v>2565432.35</v>
          </cell>
          <cell r="L206">
            <v>2565432.35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-31775.06</v>
          </cell>
          <cell r="F207">
            <v>-21082.76</v>
          </cell>
          <cell r="G207">
            <v>-10692.3</v>
          </cell>
          <cell r="H207">
            <v>-21082.76</v>
          </cell>
          <cell r="I207">
            <v>-10692.3</v>
          </cell>
          <cell r="J207">
            <v>-31775.06</v>
          </cell>
          <cell r="L207">
            <v>-31775.06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26209.41</v>
          </cell>
          <cell r="F208">
            <v>17389.96</v>
          </cell>
          <cell r="G208">
            <v>8819.4500000000007</v>
          </cell>
          <cell r="H208">
            <v>17389.96</v>
          </cell>
          <cell r="I208">
            <v>8819.4500000000007</v>
          </cell>
          <cell r="J208">
            <v>26209.41</v>
          </cell>
          <cell r="L208">
            <v>26209.41</v>
          </cell>
        </row>
        <row r="209">
          <cell r="A209" t="str">
            <v>9417000</v>
          </cell>
          <cell r="B209" t="str">
            <v>Rev frm Nonutil Oper</v>
          </cell>
          <cell r="C209">
            <v>0</v>
          </cell>
          <cell r="D209">
            <v>0</v>
          </cell>
          <cell r="E209">
            <v>-1577703.07</v>
          </cell>
          <cell r="F209">
            <v>-1046805.99</v>
          </cell>
          <cell r="G209">
            <v>-530897.07999999996</v>
          </cell>
          <cell r="H209">
            <v>-1046805.99</v>
          </cell>
          <cell r="I209">
            <v>-530897.07999999996</v>
          </cell>
          <cell r="J209">
            <v>-1577703.07</v>
          </cell>
          <cell r="L209">
            <v>-1577703.07</v>
          </cell>
        </row>
        <row r="210">
          <cell r="A210" t="str">
            <v>9417100</v>
          </cell>
          <cell r="B210" t="str">
            <v>Exp frm Nonutil Oper</v>
          </cell>
          <cell r="C210">
            <v>0</v>
          </cell>
          <cell r="D210">
            <v>0</v>
          </cell>
          <cell r="E210">
            <v>2185913.39</v>
          </cell>
          <cell r="F210">
            <v>1450353.54</v>
          </cell>
          <cell r="G210">
            <v>735559.85</v>
          </cell>
          <cell r="H210">
            <v>1450353.54</v>
          </cell>
          <cell r="I210">
            <v>735559.85</v>
          </cell>
          <cell r="J210">
            <v>2185913.39</v>
          </cell>
          <cell r="L210">
            <v>2185913.39</v>
          </cell>
        </row>
        <row r="211">
          <cell r="A211" t="str">
            <v>9418000</v>
          </cell>
          <cell r="B211" t="str">
            <v>Nonoper Rental Inc</v>
          </cell>
          <cell r="C211">
            <v>0</v>
          </cell>
          <cell r="D211">
            <v>0</v>
          </cell>
          <cell r="E211">
            <v>-4200</v>
          </cell>
          <cell r="F211">
            <v>-2786.7</v>
          </cell>
          <cell r="G211">
            <v>-1413.3</v>
          </cell>
          <cell r="H211">
            <v>-2786.7</v>
          </cell>
          <cell r="I211">
            <v>-1413.3</v>
          </cell>
          <cell r="J211">
            <v>-4200</v>
          </cell>
          <cell r="L211">
            <v>-4200</v>
          </cell>
        </row>
        <row r="212">
          <cell r="A212" t="str">
            <v>9419000</v>
          </cell>
          <cell r="B212" t="str">
            <v>Inter &amp; Dividend Inc</v>
          </cell>
          <cell r="C212">
            <v>73012.070000000007</v>
          </cell>
          <cell r="D212">
            <v>27655</v>
          </cell>
          <cell r="E212">
            <v>-1941351.75</v>
          </cell>
          <cell r="F212">
            <v>-1288086.8999999999</v>
          </cell>
          <cell r="G212">
            <v>-653264.85</v>
          </cell>
          <cell r="H212">
            <v>-1215074.83</v>
          </cell>
          <cell r="I212">
            <v>-625609.85</v>
          </cell>
          <cell r="J212">
            <v>-1840684.68</v>
          </cell>
          <cell r="L212">
            <v>-1840684.68</v>
          </cell>
        </row>
        <row r="213">
          <cell r="A213" t="str">
            <v>9419100</v>
          </cell>
          <cell r="B213" t="str">
            <v>Allow for Oth FUDC</v>
          </cell>
          <cell r="C213">
            <v>-914039.67</v>
          </cell>
          <cell r="D213">
            <v>-797802.43</v>
          </cell>
          <cell r="E213">
            <v>-179693.17</v>
          </cell>
          <cell r="F213">
            <v>-119226.42</v>
          </cell>
          <cell r="G213">
            <v>-60466.75</v>
          </cell>
          <cell r="H213">
            <v>-1033266.09</v>
          </cell>
          <cell r="I213">
            <v>-858269.18</v>
          </cell>
          <cell r="J213">
            <v>-1891535.27</v>
          </cell>
          <cell r="L213">
            <v>-1891535.27</v>
          </cell>
        </row>
        <row r="214">
          <cell r="A214" t="str">
            <v>9421020</v>
          </cell>
          <cell r="B214" t="str">
            <v>Misc NonOper Income</v>
          </cell>
          <cell r="C214">
            <v>-16714.86</v>
          </cell>
          <cell r="D214">
            <v>0</v>
          </cell>
          <cell r="E214">
            <v>-552.5</v>
          </cell>
          <cell r="F214">
            <v>-366.58</v>
          </cell>
          <cell r="G214">
            <v>-185.92</v>
          </cell>
          <cell r="H214">
            <v>-17081.439999999999</v>
          </cell>
          <cell r="I214">
            <v>-185.92</v>
          </cell>
          <cell r="J214">
            <v>-17267.36</v>
          </cell>
          <cell r="L214">
            <v>-17267.36</v>
          </cell>
        </row>
        <row r="215">
          <cell r="A215" t="str">
            <v>9421030</v>
          </cell>
          <cell r="B215" t="str">
            <v>Misc NonOp Inc-AFUDC</v>
          </cell>
          <cell r="C215">
            <v>-106867.55</v>
          </cell>
          <cell r="H215">
            <v>-106867.55</v>
          </cell>
          <cell r="J215">
            <v>-106867.55</v>
          </cell>
          <cell r="L215">
            <v>-106867.55</v>
          </cell>
        </row>
        <row r="216">
          <cell r="A216" t="str">
            <v>9426100</v>
          </cell>
          <cell r="B216" t="str">
            <v>Donations</v>
          </cell>
          <cell r="C216">
            <v>0</v>
          </cell>
          <cell r="D216">
            <v>0</v>
          </cell>
          <cell r="E216">
            <v>4250</v>
          </cell>
          <cell r="F216">
            <v>2819.88</v>
          </cell>
          <cell r="G216">
            <v>1430.12</v>
          </cell>
          <cell r="H216">
            <v>2819.88</v>
          </cell>
          <cell r="I216">
            <v>1430.12</v>
          </cell>
          <cell r="J216">
            <v>4250</v>
          </cell>
          <cell r="L216">
            <v>4250</v>
          </cell>
        </row>
        <row r="217">
          <cell r="A217" t="str">
            <v>9426300</v>
          </cell>
          <cell r="B217" t="str">
            <v>Penalties</v>
          </cell>
          <cell r="C217">
            <v>0</v>
          </cell>
          <cell r="D217">
            <v>0</v>
          </cell>
          <cell r="E217">
            <v>445.43</v>
          </cell>
          <cell r="F217">
            <v>295.54000000000002</v>
          </cell>
          <cell r="G217">
            <v>149.88999999999999</v>
          </cell>
          <cell r="H217">
            <v>295.54000000000002</v>
          </cell>
          <cell r="I217">
            <v>149.88999999999999</v>
          </cell>
          <cell r="J217">
            <v>445.43</v>
          </cell>
          <cell r="L217">
            <v>445.43</v>
          </cell>
        </row>
        <row r="218">
          <cell r="A218" t="str">
            <v>9426400</v>
          </cell>
          <cell r="B218" t="str">
            <v>Exp Civic Politi Act</v>
          </cell>
          <cell r="C218">
            <v>2282.44</v>
          </cell>
          <cell r="D218">
            <v>1157.56</v>
          </cell>
          <cell r="E218">
            <v>394384.39</v>
          </cell>
          <cell r="F218">
            <v>261674.09</v>
          </cell>
          <cell r="G218">
            <v>132710.29999999999</v>
          </cell>
          <cell r="H218">
            <v>263956.53000000003</v>
          </cell>
          <cell r="I218">
            <v>133867.85999999999</v>
          </cell>
          <cell r="J218">
            <v>397824.39</v>
          </cell>
          <cell r="L218">
            <v>397824.39</v>
          </cell>
        </row>
        <row r="219">
          <cell r="A219" t="str">
            <v>9426520</v>
          </cell>
          <cell r="B219" t="str">
            <v>Other Deductions</v>
          </cell>
          <cell r="C219">
            <v>0</v>
          </cell>
          <cell r="D219">
            <v>0</v>
          </cell>
          <cell r="E219">
            <v>797027.76</v>
          </cell>
          <cell r="F219">
            <v>528827.96</v>
          </cell>
          <cell r="G219">
            <v>268199.8</v>
          </cell>
          <cell r="H219">
            <v>528827.96</v>
          </cell>
          <cell r="I219">
            <v>268199.8</v>
          </cell>
          <cell r="J219">
            <v>797027.76</v>
          </cell>
          <cell r="L219">
            <v>797027.76</v>
          </cell>
        </row>
        <row r="220">
          <cell r="A220" t="str">
            <v>ZW_INTEREST</v>
          </cell>
          <cell r="B220" t="str">
            <v>WUTC Interest</v>
          </cell>
          <cell r="C220">
            <v>368413.85</v>
          </cell>
          <cell r="D220">
            <v>-496250.36</v>
          </cell>
          <cell r="E220">
            <v>19418814.09</v>
          </cell>
          <cell r="F220">
            <v>12884383.140000001</v>
          </cell>
          <cell r="G220">
            <v>6534430.9500000002</v>
          </cell>
          <cell r="H220">
            <v>13252796.99</v>
          </cell>
          <cell r="I220">
            <v>6038180.5899999999</v>
          </cell>
          <cell r="J220">
            <v>19290977.579999998</v>
          </cell>
          <cell r="L220">
            <v>19290977.579999998</v>
          </cell>
        </row>
        <row r="221">
          <cell r="A221" t="str">
            <v>9427000</v>
          </cell>
          <cell r="B221" t="str">
            <v>Interest on LT Debt</v>
          </cell>
          <cell r="C221">
            <v>0</v>
          </cell>
          <cell r="D221">
            <v>0</v>
          </cell>
          <cell r="E221">
            <v>18932069.5</v>
          </cell>
          <cell r="F221">
            <v>12561428.109999999</v>
          </cell>
          <cell r="G221">
            <v>6370641.3899999997</v>
          </cell>
          <cell r="H221">
            <v>12561428.109999999</v>
          </cell>
          <cell r="I221">
            <v>6370641.3899999997</v>
          </cell>
          <cell r="J221">
            <v>18932069.5</v>
          </cell>
          <cell r="L221">
            <v>18932069.5</v>
          </cell>
        </row>
        <row r="222">
          <cell r="A222" t="str">
            <v>9428000</v>
          </cell>
          <cell r="B222" t="str">
            <v>Amort Debt Disp&amp;Exp</v>
          </cell>
          <cell r="C222">
            <v>0</v>
          </cell>
          <cell r="D222">
            <v>0</v>
          </cell>
          <cell r="E222">
            <v>206803.63</v>
          </cell>
          <cell r="F222">
            <v>137214.21</v>
          </cell>
          <cell r="G222">
            <v>69589.42</v>
          </cell>
          <cell r="H222">
            <v>137214.21</v>
          </cell>
          <cell r="I222">
            <v>69589.42</v>
          </cell>
          <cell r="J222">
            <v>206803.63</v>
          </cell>
          <cell r="L222">
            <v>206803.63</v>
          </cell>
        </row>
        <row r="223">
          <cell r="A223" t="str">
            <v>9428100</v>
          </cell>
          <cell r="B223" t="str">
            <v>Amort Lss Reacq Debt</v>
          </cell>
          <cell r="C223">
            <v>505.3</v>
          </cell>
          <cell r="D223">
            <v>296.77</v>
          </cell>
          <cell r="E223">
            <v>181389.08</v>
          </cell>
          <cell r="F223">
            <v>120351.64</v>
          </cell>
          <cell r="G223">
            <v>61037.440000000002</v>
          </cell>
          <cell r="H223">
            <v>120856.94</v>
          </cell>
          <cell r="I223">
            <v>61334.21</v>
          </cell>
          <cell r="J223">
            <v>182191.15</v>
          </cell>
          <cell r="L223">
            <v>182191.15</v>
          </cell>
        </row>
        <row r="224">
          <cell r="A224" t="str">
            <v>9431000</v>
          </cell>
          <cell r="B224" t="str">
            <v>Oth Interest Expense</v>
          </cell>
          <cell r="C224">
            <v>942240.72</v>
          </cell>
          <cell r="D224">
            <v>21058.880000000001</v>
          </cell>
          <cell r="E224">
            <v>212721.91</v>
          </cell>
          <cell r="F224">
            <v>141140.99</v>
          </cell>
          <cell r="G224">
            <v>71580.92</v>
          </cell>
          <cell r="H224">
            <v>1083381.71</v>
          </cell>
          <cell r="I224">
            <v>92639.8</v>
          </cell>
          <cell r="J224">
            <v>1176021.51</v>
          </cell>
          <cell r="L224">
            <v>1176021.51</v>
          </cell>
        </row>
        <row r="225">
          <cell r="A225" t="str">
            <v>9432000</v>
          </cell>
          <cell r="B225" t="str">
            <v>Allow for Borr FUDC</v>
          </cell>
          <cell r="C225">
            <v>-574332.17000000004</v>
          </cell>
          <cell r="D225">
            <v>-517606.01</v>
          </cell>
          <cell r="E225">
            <v>-114170.03</v>
          </cell>
          <cell r="F225">
            <v>-75751.81</v>
          </cell>
          <cell r="G225">
            <v>-38418.22</v>
          </cell>
          <cell r="H225">
            <v>-650083.98</v>
          </cell>
          <cell r="I225">
            <v>-556024.23</v>
          </cell>
          <cell r="J225">
            <v>-1206108.21</v>
          </cell>
          <cell r="L225">
            <v>-1206108.21</v>
          </cell>
        </row>
        <row r="226">
          <cell r="A226" t="str">
            <v>Not Assigned Reg Account (s)</v>
          </cell>
          <cell r="B226" t="str">
            <v/>
          </cell>
          <cell r="C226">
            <v>0</v>
          </cell>
          <cell r="D226">
            <v>0.13</v>
          </cell>
          <cell r="H226">
            <v>0</v>
          </cell>
          <cell r="I226">
            <v>0.13</v>
          </cell>
          <cell r="J226">
            <v>-80747510.959999993</v>
          </cell>
          <cell r="K226">
            <v>-80747511.090000004</v>
          </cell>
          <cell r="L226">
            <v>-80747510.959999993</v>
          </cell>
          <cell r="M226">
            <v>0</v>
          </cell>
        </row>
        <row r="227">
          <cell r="A227" t="str">
            <v>#</v>
          </cell>
          <cell r="B227" t="str">
            <v>PSE/Not assigned</v>
          </cell>
          <cell r="J227">
            <v>-120269863.19</v>
          </cell>
          <cell r="K227">
            <v>-120269863.19</v>
          </cell>
          <cell r="L227">
            <v>-120269863.19</v>
          </cell>
        </row>
        <row r="228">
          <cell r="A228" t="str">
            <v>9101000</v>
          </cell>
          <cell r="B228" t="str">
            <v>Plant in Service</v>
          </cell>
          <cell r="J228">
            <v>35500680.719999999</v>
          </cell>
          <cell r="K228">
            <v>35500680.719999999</v>
          </cell>
          <cell r="L228">
            <v>35500680.719999999</v>
          </cell>
        </row>
        <row r="229">
          <cell r="A229" t="str">
            <v>9101100</v>
          </cell>
          <cell r="B229" t="str">
            <v>Property-Cap Leases</v>
          </cell>
          <cell r="J229">
            <v>-50589.4</v>
          </cell>
          <cell r="K229">
            <v>-50589.4</v>
          </cell>
          <cell r="L229">
            <v>-50589.4</v>
          </cell>
        </row>
        <row r="230">
          <cell r="A230" t="str">
            <v>9105000</v>
          </cell>
          <cell r="B230" t="str">
            <v>Plant Held for Futur</v>
          </cell>
          <cell r="J230">
            <v>-16809.95</v>
          </cell>
          <cell r="K230">
            <v>-16809.95</v>
          </cell>
          <cell r="L230">
            <v>-16809.95</v>
          </cell>
        </row>
        <row r="231">
          <cell r="A231" t="str">
            <v>9106000</v>
          </cell>
          <cell r="B231" t="str">
            <v>Const not Classified</v>
          </cell>
          <cell r="J231">
            <v>-11183773.220000001</v>
          </cell>
          <cell r="K231">
            <v>-11183773.220000001</v>
          </cell>
          <cell r="L231">
            <v>-11183773.220000001</v>
          </cell>
        </row>
        <row r="232">
          <cell r="A232" t="str">
            <v>9107000</v>
          </cell>
          <cell r="B232" t="str">
            <v>Const Work in Prog</v>
          </cell>
          <cell r="J232">
            <v>30529159.620000001</v>
          </cell>
          <cell r="K232">
            <v>30529159.620000001</v>
          </cell>
          <cell r="L232">
            <v>30529159.620000001</v>
          </cell>
        </row>
        <row r="233">
          <cell r="A233" t="str">
            <v>9108000</v>
          </cell>
          <cell r="B233" t="str">
            <v>Accum Prov Depreciat</v>
          </cell>
          <cell r="J233">
            <v>-34477933.700000003</v>
          </cell>
          <cell r="K233">
            <v>-34477933.700000003</v>
          </cell>
          <cell r="L233">
            <v>-34477933.700000003</v>
          </cell>
        </row>
        <row r="234">
          <cell r="A234" t="str">
            <v>9111000</v>
          </cell>
          <cell r="B234" t="str">
            <v>Accum Prov Amortizat</v>
          </cell>
          <cell r="J234">
            <v>-7341755.4100000001</v>
          </cell>
          <cell r="K234">
            <v>-7341755.4100000001</v>
          </cell>
          <cell r="L234">
            <v>-7341755.4100000001</v>
          </cell>
        </row>
        <row r="235">
          <cell r="A235" t="str">
            <v>9115000</v>
          </cell>
          <cell r="B235" t="str">
            <v>Amort of Plt Acq Adj</v>
          </cell>
          <cell r="J235">
            <v>-701199.43</v>
          </cell>
          <cell r="K235">
            <v>-701199.43</v>
          </cell>
          <cell r="L235">
            <v>-701199.43</v>
          </cell>
        </row>
        <row r="236">
          <cell r="A236" t="str">
            <v>9121000</v>
          </cell>
          <cell r="B236" t="str">
            <v>Nonutility Property</v>
          </cell>
          <cell r="J236">
            <v>-11381746.949999999</v>
          </cell>
          <cell r="K236">
            <v>-11381746.949999999</v>
          </cell>
          <cell r="L236">
            <v>-11381746.949999999</v>
          </cell>
        </row>
        <row r="237">
          <cell r="A237" t="str">
            <v>9122000</v>
          </cell>
          <cell r="B237" t="str">
            <v>Deprec &amp; Amort-Non</v>
          </cell>
          <cell r="J237">
            <v>-9348.39</v>
          </cell>
          <cell r="K237">
            <v>-9348.39</v>
          </cell>
          <cell r="L237">
            <v>-9348.39</v>
          </cell>
        </row>
        <row r="238">
          <cell r="A238" t="str">
            <v>9124000</v>
          </cell>
          <cell r="B238" t="str">
            <v>Other Investments</v>
          </cell>
          <cell r="J238">
            <v>-19732.59</v>
          </cell>
          <cell r="K238">
            <v>-19732.59</v>
          </cell>
          <cell r="L238">
            <v>-19732.59</v>
          </cell>
        </row>
        <row r="239">
          <cell r="A239" t="str">
            <v>9128000</v>
          </cell>
          <cell r="B239" t="str">
            <v>Other Special Funds</v>
          </cell>
          <cell r="J239">
            <v>286.77</v>
          </cell>
          <cell r="K239">
            <v>286.77</v>
          </cell>
          <cell r="L239">
            <v>286.77</v>
          </cell>
        </row>
        <row r="240">
          <cell r="A240" t="str">
            <v>9131000</v>
          </cell>
          <cell r="B240" t="str">
            <v>Cash</v>
          </cell>
          <cell r="J240">
            <v>-5427924.5999999996</v>
          </cell>
          <cell r="K240">
            <v>-5427924.5999999996</v>
          </cell>
          <cell r="L240">
            <v>-5427924.5999999996</v>
          </cell>
        </row>
        <row r="241">
          <cell r="A241" t="str">
            <v>9134000</v>
          </cell>
          <cell r="B241" t="str">
            <v>Other Special Dep</v>
          </cell>
          <cell r="J241">
            <v>-1169522.83</v>
          </cell>
          <cell r="K241">
            <v>-1169522.83</v>
          </cell>
          <cell r="L241">
            <v>-1169522.83</v>
          </cell>
        </row>
        <row r="242">
          <cell r="A242" t="str">
            <v>9135000</v>
          </cell>
          <cell r="B242" t="str">
            <v>Working Funds</v>
          </cell>
          <cell r="J242">
            <v>830486.43</v>
          </cell>
          <cell r="K242">
            <v>830486.43</v>
          </cell>
          <cell r="L242">
            <v>830486.43</v>
          </cell>
        </row>
        <row r="243">
          <cell r="A243" t="str">
            <v>9142000</v>
          </cell>
          <cell r="B243" t="str">
            <v>Cust Accounts Receiv</v>
          </cell>
          <cell r="J243">
            <v>27806279.210000001</v>
          </cell>
          <cell r="K243">
            <v>27806279.210000001</v>
          </cell>
          <cell r="L243">
            <v>27806279.210000001</v>
          </cell>
        </row>
        <row r="244">
          <cell r="A244" t="str">
            <v>9143000</v>
          </cell>
          <cell r="B244" t="str">
            <v>Oth Accounts Receiv</v>
          </cell>
          <cell r="J244">
            <v>-958512.39</v>
          </cell>
          <cell r="K244">
            <v>-958512.39</v>
          </cell>
          <cell r="L244">
            <v>-958512.39</v>
          </cell>
        </row>
        <row r="245">
          <cell r="A245" t="str">
            <v>9144000</v>
          </cell>
          <cell r="B245" t="str">
            <v>Accum Prov Uncollect</v>
          </cell>
          <cell r="J245">
            <v>-164824.99</v>
          </cell>
          <cell r="K245">
            <v>-164824.99</v>
          </cell>
          <cell r="L245">
            <v>-164824.99</v>
          </cell>
        </row>
        <row r="246">
          <cell r="A246" t="str">
            <v>9146000</v>
          </cell>
          <cell r="B246" t="str">
            <v>Accts Rec Assoc Comp</v>
          </cell>
          <cell r="J246">
            <v>490471.43</v>
          </cell>
          <cell r="K246">
            <v>490471.43</v>
          </cell>
          <cell r="L246">
            <v>490471.43</v>
          </cell>
        </row>
        <row r="247">
          <cell r="A247" t="str">
            <v>9151000</v>
          </cell>
          <cell r="B247" t="str">
            <v>Fuel Stock</v>
          </cell>
          <cell r="J247">
            <v>405134.33</v>
          </cell>
          <cell r="K247">
            <v>405134.33</v>
          </cell>
          <cell r="L247">
            <v>405134.33</v>
          </cell>
        </row>
        <row r="248">
          <cell r="A248" t="str">
            <v>9154000</v>
          </cell>
          <cell r="B248" t="str">
            <v>Plnt Mat &amp; Oper Supp</v>
          </cell>
          <cell r="J248">
            <v>-2215143.06</v>
          </cell>
          <cell r="K248">
            <v>-2215143.06</v>
          </cell>
          <cell r="L248">
            <v>-2215143.06</v>
          </cell>
        </row>
        <row r="249">
          <cell r="A249" t="str">
            <v>9156000</v>
          </cell>
          <cell r="B249" t="str">
            <v>Oth Mat &amp; Oper Supp</v>
          </cell>
          <cell r="J249">
            <v>79937.34</v>
          </cell>
          <cell r="K249">
            <v>79937.34</v>
          </cell>
          <cell r="L249">
            <v>79937.34</v>
          </cell>
        </row>
        <row r="250">
          <cell r="A250" t="str">
            <v>9163000</v>
          </cell>
          <cell r="B250" t="str">
            <v>Stores Exp Undistrib</v>
          </cell>
          <cell r="J250">
            <v>26452.19</v>
          </cell>
          <cell r="K250">
            <v>26452.19</v>
          </cell>
          <cell r="L250">
            <v>26452.19</v>
          </cell>
        </row>
        <row r="251">
          <cell r="A251" t="str">
            <v>9164100</v>
          </cell>
          <cell r="B251" t="str">
            <v>Gas Stored-Current</v>
          </cell>
          <cell r="J251">
            <v>-8352342.6299999999</v>
          </cell>
          <cell r="K251">
            <v>-8352342.6299999999</v>
          </cell>
          <cell r="L251">
            <v>-8352342.6299999999</v>
          </cell>
        </row>
        <row r="252">
          <cell r="A252" t="str">
            <v>9164200</v>
          </cell>
          <cell r="B252" t="str">
            <v>Liquef Nat Gas Store</v>
          </cell>
          <cell r="J252">
            <v>-14602.86</v>
          </cell>
          <cell r="K252">
            <v>-14602.86</v>
          </cell>
          <cell r="L252">
            <v>-14602.86</v>
          </cell>
        </row>
        <row r="253">
          <cell r="A253" t="str">
            <v>9165000</v>
          </cell>
          <cell r="B253" t="str">
            <v>Prepayments</v>
          </cell>
          <cell r="J253">
            <v>-1098399.8400000001</v>
          </cell>
          <cell r="K253">
            <v>-1098399.8400000001</v>
          </cell>
          <cell r="L253">
            <v>-1098399.8400000001</v>
          </cell>
        </row>
        <row r="254">
          <cell r="A254" t="str">
            <v>9173000</v>
          </cell>
          <cell r="B254" t="str">
            <v>Accrued Utility Rev</v>
          </cell>
          <cell r="J254">
            <v>-13937383.630000001</v>
          </cell>
          <cell r="K254">
            <v>-13937383.630000001</v>
          </cell>
          <cell r="L254">
            <v>-13937383.630000001</v>
          </cell>
        </row>
        <row r="255">
          <cell r="A255" t="str">
            <v>9175000</v>
          </cell>
          <cell r="B255" t="str">
            <v>LT Deriv Instr Asset</v>
          </cell>
          <cell r="J255">
            <v>-160401.26999999999</v>
          </cell>
          <cell r="K255">
            <v>-160401.26999999999</v>
          </cell>
          <cell r="L255">
            <v>-160401.26999999999</v>
          </cell>
        </row>
        <row r="256">
          <cell r="A256" t="str">
            <v>9175100</v>
          </cell>
          <cell r="B256" t="str">
            <v>Deriv Instrum Assets</v>
          </cell>
          <cell r="J256">
            <v>-4751749.0999999996</v>
          </cell>
          <cell r="K256">
            <v>-4751749.0999999996</v>
          </cell>
          <cell r="L256">
            <v>-4751749.0999999996</v>
          </cell>
        </row>
        <row r="257">
          <cell r="A257" t="str">
            <v>9181000</v>
          </cell>
          <cell r="B257" t="str">
            <v>Unamortiz Debt Exp</v>
          </cell>
          <cell r="J257">
            <v>-167840.95</v>
          </cell>
          <cell r="K257">
            <v>-167840.95</v>
          </cell>
          <cell r="L257">
            <v>-167840.95</v>
          </cell>
        </row>
        <row r="258">
          <cell r="A258" t="str">
            <v>9182100</v>
          </cell>
          <cell r="B258" t="str">
            <v>Extraord Prop Losses</v>
          </cell>
          <cell r="J258">
            <v>-1342106.6399999999</v>
          </cell>
          <cell r="K258">
            <v>-1342106.6399999999</v>
          </cell>
          <cell r="L258">
            <v>-1342106.6399999999</v>
          </cell>
        </row>
        <row r="259">
          <cell r="A259" t="str">
            <v>9182200</v>
          </cell>
          <cell r="B259" t="str">
            <v>Unrecov Plt &amp; Reg St</v>
          </cell>
          <cell r="J259">
            <v>-3083333.34</v>
          </cell>
          <cell r="K259">
            <v>-3083333.34</v>
          </cell>
          <cell r="L259">
            <v>-3083333.34</v>
          </cell>
        </row>
        <row r="260">
          <cell r="A260" t="str">
            <v>9182300</v>
          </cell>
          <cell r="B260" t="str">
            <v>Oth Regulatory Asset</v>
          </cell>
          <cell r="J260">
            <v>-7411536.0499999998</v>
          </cell>
          <cell r="K260">
            <v>-7411536.0499999998</v>
          </cell>
          <cell r="L260">
            <v>-7411536.0499999998</v>
          </cell>
        </row>
        <row r="261">
          <cell r="A261" t="str">
            <v>9184000</v>
          </cell>
          <cell r="B261" t="str">
            <v>Clearing Accounts</v>
          </cell>
          <cell r="J261">
            <v>-1096794.21</v>
          </cell>
          <cell r="K261">
            <v>-1096794.21</v>
          </cell>
          <cell r="L261">
            <v>-1096794.21</v>
          </cell>
        </row>
        <row r="262">
          <cell r="A262" t="str">
            <v>9185000</v>
          </cell>
          <cell r="B262" t="str">
            <v>Temporary Facilities</v>
          </cell>
          <cell r="J262">
            <v>-26601.279999999999</v>
          </cell>
          <cell r="K262">
            <v>-26601.279999999999</v>
          </cell>
          <cell r="L262">
            <v>-26601.279999999999</v>
          </cell>
        </row>
        <row r="263">
          <cell r="A263" t="str">
            <v>9186000</v>
          </cell>
          <cell r="B263" t="str">
            <v>Misc Deferred Debits</v>
          </cell>
          <cell r="J263">
            <v>4993057.1500000004</v>
          </cell>
          <cell r="K263">
            <v>4993057.1500000004</v>
          </cell>
          <cell r="L263">
            <v>4993057.1500000004</v>
          </cell>
        </row>
        <row r="264">
          <cell r="A264" t="str">
            <v>9187000</v>
          </cell>
          <cell r="B264" t="str">
            <v>Defrrd Loss frm Disp</v>
          </cell>
          <cell r="J264">
            <v>9722.0499999999993</v>
          </cell>
          <cell r="K264">
            <v>9722.0499999999993</v>
          </cell>
          <cell r="L264">
            <v>9722.0499999999993</v>
          </cell>
        </row>
        <row r="265">
          <cell r="A265" t="str">
            <v>9189000</v>
          </cell>
          <cell r="B265" t="str">
            <v>Unamor Loss Reac Dbt</v>
          </cell>
          <cell r="J265">
            <v>-182191.15</v>
          </cell>
          <cell r="K265">
            <v>-182191.15</v>
          </cell>
          <cell r="L265">
            <v>-182191.15</v>
          </cell>
        </row>
        <row r="266">
          <cell r="A266" t="str">
            <v>9190000</v>
          </cell>
          <cell r="B266" t="str">
            <v>Accum Defrrd Inc Tax</v>
          </cell>
          <cell r="J266">
            <v>-15131508.57</v>
          </cell>
          <cell r="K266">
            <v>-15131508.57</v>
          </cell>
          <cell r="L266">
            <v>-15131508.57</v>
          </cell>
        </row>
        <row r="267">
          <cell r="A267" t="str">
            <v>9191000</v>
          </cell>
          <cell r="B267" t="str">
            <v>Unrecov Purch Gas</v>
          </cell>
          <cell r="J267">
            <v>-13724750.73</v>
          </cell>
          <cell r="K267">
            <v>-13724750.73</v>
          </cell>
          <cell r="L267">
            <v>-13724750.73</v>
          </cell>
        </row>
        <row r="268">
          <cell r="A268" t="str">
            <v>9216000</v>
          </cell>
          <cell r="B268" t="str">
            <v>Unappro Ret Earnings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9219000</v>
          </cell>
          <cell r="B269" t="str">
            <v>Accum Oth Compr Inc</v>
          </cell>
          <cell r="J269">
            <v>-1807727.83</v>
          </cell>
          <cell r="K269">
            <v>-1807727.83</v>
          </cell>
          <cell r="L269">
            <v>-1807727.83</v>
          </cell>
        </row>
        <row r="270">
          <cell r="A270" t="str">
            <v>9226000</v>
          </cell>
          <cell r="B270" t="str">
            <v>Unarmot Disc LT Debt</v>
          </cell>
          <cell r="J270">
            <v>-38962.68</v>
          </cell>
          <cell r="K270">
            <v>-38962.68</v>
          </cell>
          <cell r="L270">
            <v>-38962.68</v>
          </cell>
        </row>
        <row r="271">
          <cell r="A271" t="str">
            <v>9227000</v>
          </cell>
          <cell r="B271" t="str">
            <v>Oblig Undr Cap Ls-Nc</v>
          </cell>
          <cell r="J271">
            <v>51717.11</v>
          </cell>
          <cell r="K271">
            <v>51717.11</v>
          </cell>
          <cell r="L271">
            <v>51717.11</v>
          </cell>
        </row>
        <row r="272">
          <cell r="A272" t="str">
            <v>9228300</v>
          </cell>
          <cell r="B272" t="str">
            <v>Accum Prov Pen &amp; Ben</v>
          </cell>
          <cell r="J272">
            <v>13750633.08</v>
          </cell>
          <cell r="K272">
            <v>13750633.08</v>
          </cell>
          <cell r="L272">
            <v>13750633.08</v>
          </cell>
        </row>
        <row r="273">
          <cell r="A273" t="str">
            <v>9230000</v>
          </cell>
          <cell r="B273" t="str">
            <v>Asset Retirem Obliga</v>
          </cell>
          <cell r="J273">
            <v>-393869.31</v>
          </cell>
          <cell r="K273">
            <v>-393869.31</v>
          </cell>
          <cell r="L273">
            <v>-393869.31</v>
          </cell>
        </row>
        <row r="274">
          <cell r="A274" t="str">
            <v>9231000</v>
          </cell>
          <cell r="B274" t="str">
            <v>Notes Payable</v>
          </cell>
          <cell r="J274">
            <v>63380000</v>
          </cell>
          <cell r="K274">
            <v>63380000</v>
          </cell>
          <cell r="L274">
            <v>63380000</v>
          </cell>
        </row>
        <row r="275">
          <cell r="A275" t="str">
            <v>9232000</v>
          </cell>
          <cell r="B275" t="str">
            <v>Accounts Payable</v>
          </cell>
          <cell r="J275">
            <v>19186608.329999998</v>
          </cell>
          <cell r="K275">
            <v>19186608.329999998</v>
          </cell>
          <cell r="L275">
            <v>19186608.329999998</v>
          </cell>
        </row>
        <row r="276">
          <cell r="A276" t="str">
            <v>9234000</v>
          </cell>
          <cell r="B276" t="str">
            <v>Accts Payable Assoc</v>
          </cell>
          <cell r="J276">
            <v>-23293.27</v>
          </cell>
          <cell r="K276">
            <v>-23293.27</v>
          </cell>
          <cell r="L276">
            <v>-23293.27</v>
          </cell>
        </row>
        <row r="277">
          <cell r="A277" t="str">
            <v>9235000</v>
          </cell>
          <cell r="B277" t="str">
            <v>Customer Deposits</v>
          </cell>
          <cell r="J277">
            <v>115382.85</v>
          </cell>
          <cell r="K277">
            <v>115382.85</v>
          </cell>
          <cell r="L277">
            <v>115382.85</v>
          </cell>
        </row>
        <row r="278">
          <cell r="A278" t="str">
            <v>9236000</v>
          </cell>
          <cell r="B278" t="str">
            <v>Taxes Accrued</v>
          </cell>
          <cell r="J278">
            <v>-10070793.6</v>
          </cell>
          <cell r="K278">
            <v>-10070793.6</v>
          </cell>
          <cell r="L278">
            <v>-10070793.6</v>
          </cell>
        </row>
        <row r="279">
          <cell r="A279" t="str">
            <v>9237000</v>
          </cell>
          <cell r="B279" t="str">
            <v>Interest Accrued</v>
          </cell>
          <cell r="J279">
            <v>-19030679.5</v>
          </cell>
          <cell r="K279">
            <v>-19030679.5</v>
          </cell>
          <cell r="L279">
            <v>-19030679.5</v>
          </cell>
        </row>
        <row r="280">
          <cell r="A280" t="str">
            <v>9241000</v>
          </cell>
          <cell r="B280" t="str">
            <v>Tax Collect Payable</v>
          </cell>
          <cell r="J280">
            <v>264591.51</v>
          </cell>
          <cell r="K280">
            <v>264591.51</v>
          </cell>
          <cell r="L280">
            <v>264591.51</v>
          </cell>
        </row>
        <row r="281">
          <cell r="A281" t="str">
            <v>9242000</v>
          </cell>
          <cell r="B281" t="str">
            <v>Misc Cur &amp; Acc Liab</v>
          </cell>
          <cell r="J281">
            <v>9159499.2599999998</v>
          </cell>
          <cell r="K281">
            <v>9159499.2599999998</v>
          </cell>
          <cell r="L281">
            <v>9159499.2599999998</v>
          </cell>
        </row>
        <row r="282">
          <cell r="A282" t="str">
            <v>9243000</v>
          </cell>
          <cell r="B282" t="str">
            <v>Oblig Under Cap Leas</v>
          </cell>
          <cell r="J282">
            <v>3964.03</v>
          </cell>
          <cell r="K282">
            <v>3964.03</v>
          </cell>
          <cell r="L282">
            <v>3964.03</v>
          </cell>
        </row>
        <row r="283">
          <cell r="A283" t="str">
            <v>9244000</v>
          </cell>
          <cell r="B283" t="str">
            <v>LT Deriv Instr Liab</v>
          </cell>
          <cell r="J283">
            <v>-1814867.52</v>
          </cell>
          <cell r="K283">
            <v>-1814867.52</v>
          </cell>
          <cell r="L283">
            <v>-1814867.52</v>
          </cell>
        </row>
        <row r="284">
          <cell r="A284" t="str">
            <v>9244100</v>
          </cell>
          <cell r="B284" t="str">
            <v>Deriv Instrum Liab</v>
          </cell>
          <cell r="J284">
            <v>2466869.3199999998</v>
          </cell>
          <cell r="K284">
            <v>2466869.3199999998</v>
          </cell>
          <cell r="L284">
            <v>2466869.3199999998</v>
          </cell>
        </row>
        <row r="285">
          <cell r="A285" t="str">
            <v>9252000</v>
          </cell>
          <cell r="B285" t="str">
            <v>Customer Adv Constr</v>
          </cell>
          <cell r="J285">
            <v>2096928.45</v>
          </cell>
          <cell r="K285">
            <v>2096928.45</v>
          </cell>
          <cell r="L285">
            <v>2096928.45</v>
          </cell>
        </row>
        <row r="286">
          <cell r="A286" t="str">
            <v>9253000</v>
          </cell>
          <cell r="B286" t="str">
            <v>Oth Deferred Credits</v>
          </cell>
          <cell r="J286">
            <v>-11104820.560000001</v>
          </cell>
          <cell r="K286">
            <v>-11104820.560000001</v>
          </cell>
          <cell r="L286">
            <v>-11104820.560000001</v>
          </cell>
        </row>
        <row r="287">
          <cell r="A287" t="str">
            <v>9254000</v>
          </cell>
          <cell r="B287" t="str">
            <v>Oth Regulatory Liab</v>
          </cell>
          <cell r="J287">
            <v>9619115.5800000001</v>
          </cell>
          <cell r="K287">
            <v>9619115.5800000001</v>
          </cell>
          <cell r="L287">
            <v>9619115.5800000001</v>
          </cell>
        </row>
        <row r="288">
          <cell r="A288" t="str">
            <v>9256000</v>
          </cell>
          <cell r="B288" t="str">
            <v>Defrrd Gns from Disp</v>
          </cell>
          <cell r="J288">
            <v>63330.75</v>
          </cell>
          <cell r="K288">
            <v>63330.75</v>
          </cell>
          <cell r="L288">
            <v>63330.75</v>
          </cell>
        </row>
        <row r="289">
          <cell r="A289" t="str">
            <v>9282000</v>
          </cell>
          <cell r="B289" t="str">
            <v>Acc Defrd Inc Tax-Pr</v>
          </cell>
          <cell r="J289">
            <v>4296259.83</v>
          </cell>
          <cell r="K289">
            <v>4296259.83</v>
          </cell>
          <cell r="L289">
            <v>4296259.83</v>
          </cell>
        </row>
        <row r="290">
          <cell r="A290" t="str">
            <v>9283000</v>
          </cell>
          <cell r="B290" t="str">
            <v>Acc Defrd Inc Tax-Ot</v>
          </cell>
          <cell r="J290">
            <v>3490158.19</v>
          </cell>
          <cell r="K290">
            <v>3490158.19</v>
          </cell>
          <cell r="L290">
            <v>3490158.19</v>
          </cell>
        </row>
        <row r="291">
          <cell r="A291" t="str">
            <v>9438000</v>
          </cell>
          <cell r="B291" t="str">
            <v>Divid Declrd-Common</v>
          </cell>
          <cell r="J291">
            <v>791000</v>
          </cell>
          <cell r="K291">
            <v>791000</v>
          </cell>
          <cell r="L291">
            <v>791000</v>
          </cell>
        </row>
        <row r="292">
          <cell r="A292" t="str">
            <v>9991070</v>
          </cell>
          <cell r="B292" t="str">
            <v>CO-Construction WIP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0.02</v>
          </cell>
          <cell r="K292">
            <v>0.02</v>
          </cell>
          <cell r="L292">
            <v>0.02</v>
          </cell>
          <cell r="M292">
            <v>0</v>
          </cell>
        </row>
        <row r="293">
          <cell r="A293" t="str">
            <v>9991080</v>
          </cell>
          <cell r="B293" t="str">
            <v>CO-Retirement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9991210</v>
          </cell>
          <cell r="B294" t="str">
            <v>CO-Nonutility Proper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9991240</v>
          </cell>
          <cell r="B295" t="str">
            <v>CO-Other Investments</v>
          </cell>
          <cell r="L295">
            <v>0</v>
          </cell>
          <cell r="M295">
            <v>0</v>
          </cell>
        </row>
        <row r="296">
          <cell r="A296" t="str">
            <v>9991430</v>
          </cell>
          <cell r="B296" t="str">
            <v>CO-Other Accts Rcvbl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L296">
            <v>0</v>
          </cell>
          <cell r="M296">
            <v>0</v>
          </cell>
        </row>
        <row r="297">
          <cell r="A297" t="str">
            <v>9991540</v>
          </cell>
          <cell r="B297" t="str">
            <v>CO-Plnt Mtls Op Supp</v>
          </cell>
          <cell r="L297">
            <v>0</v>
          </cell>
          <cell r="M297">
            <v>0</v>
          </cell>
        </row>
        <row r="298">
          <cell r="A298" t="str">
            <v>9991630</v>
          </cell>
          <cell r="B298" t="str">
            <v>CO-Stores Exp Undist</v>
          </cell>
          <cell r="L298">
            <v>0</v>
          </cell>
          <cell r="M298">
            <v>0</v>
          </cell>
        </row>
        <row r="299">
          <cell r="A299" t="str">
            <v>9991650</v>
          </cell>
          <cell r="B299" t="str">
            <v>CO-Prepayments</v>
          </cell>
          <cell r="L299">
            <v>0</v>
          </cell>
          <cell r="M299">
            <v>0</v>
          </cell>
        </row>
        <row r="300">
          <cell r="A300" t="str">
            <v>9991821</v>
          </cell>
          <cell r="B300" t="str">
            <v>CO-Extraord prop los</v>
          </cell>
          <cell r="C300">
            <v>0</v>
          </cell>
          <cell r="H300">
            <v>0</v>
          </cell>
          <cell r="J300">
            <v>0</v>
          </cell>
          <cell r="L300">
            <v>0</v>
          </cell>
        </row>
        <row r="301">
          <cell r="A301" t="str">
            <v>9991823</v>
          </cell>
          <cell r="B301" t="str">
            <v>CO-Other Reg Assets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L301">
            <v>0</v>
          </cell>
          <cell r="M301">
            <v>0</v>
          </cell>
        </row>
        <row r="302">
          <cell r="A302" t="str">
            <v>9991840</v>
          </cell>
          <cell r="B302" t="str">
            <v>CO-Clearing Accounts</v>
          </cell>
          <cell r="C302">
            <v>0</v>
          </cell>
          <cell r="D302">
            <v>0.13</v>
          </cell>
          <cell r="H302">
            <v>0</v>
          </cell>
          <cell r="I302">
            <v>0.13</v>
          </cell>
          <cell r="J302">
            <v>0.13</v>
          </cell>
          <cell r="L302">
            <v>0.13</v>
          </cell>
          <cell r="M302">
            <v>0</v>
          </cell>
        </row>
        <row r="303">
          <cell r="A303" t="str">
            <v>9991850</v>
          </cell>
          <cell r="B303" t="str">
            <v>CO-Temporary Facilit</v>
          </cell>
          <cell r="L303">
            <v>0</v>
          </cell>
          <cell r="M303">
            <v>0</v>
          </cell>
        </row>
        <row r="304">
          <cell r="A304" t="str">
            <v>9991860</v>
          </cell>
          <cell r="B304" t="str">
            <v>CO-Misc Def Debits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L304">
            <v>0</v>
          </cell>
          <cell r="M304">
            <v>0</v>
          </cell>
        </row>
        <row r="305">
          <cell r="A305" t="str">
            <v>9991861</v>
          </cell>
          <cell r="B305" t="str">
            <v>Misc Deferd Debit-C</v>
          </cell>
          <cell r="C305">
            <v>0</v>
          </cell>
          <cell r="H305">
            <v>0</v>
          </cell>
          <cell r="J305">
            <v>0</v>
          </cell>
          <cell r="L305">
            <v>0</v>
          </cell>
        </row>
        <row r="306">
          <cell r="A306" t="str">
            <v>9992270</v>
          </cell>
          <cell r="B306" t="str">
            <v>CO-Obligations Under</v>
          </cell>
          <cell r="L306">
            <v>0</v>
          </cell>
          <cell r="M306">
            <v>0</v>
          </cell>
        </row>
        <row r="307">
          <cell r="A307" t="str">
            <v>9992283</v>
          </cell>
          <cell r="B307" t="str">
            <v>CO-Accum Prov Pensio</v>
          </cell>
          <cell r="L307">
            <v>0</v>
          </cell>
          <cell r="M307">
            <v>0</v>
          </cell>
        </row>
        <row r="308">
          <cell r="A308" t="str">
            <v>9992320</v>
          </cell>
          <cell r="B308" t="str">
            <v>CO-Accounts Payable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  <cell r="M308">
            <v>0</v>
          </cell>
        </row>
        <row r="309">
          <cell r="A309" t="str">
            <v>9992420</v>
          </cell>
          <cell r="B309" t="str">
            <v>CO-Misc Cur Accr Lia</v>
          </cell>
          <cell r="C309">
            <v>0</v>
          </cell>
          <cell r="H309">
            <v>0</v>
          </cell>
          <cell r="J309">
            <v>0</v>
          </cell>
          <cell r="L309">
            <v>0</v>
          </cell>
        </row>
        <row r="310">
          <cell r="A310" t="str">
            <v>9992520</v>
          </cell>
          <cell r="B310" t="str">
            <v>CO-Cust Adv for Cons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L310">
            <v>0</v>
          </cell>
        </row>
        <row r="311">
          <cell r="A311" t="str">
            <v>9992530</v>
          </cell>
          <cell r="B311" t="str">
            <v>CO-Other Deferred Cr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  <cell r="M311">
            <v>0</v>
          </cell>
        </row>
        <row r="312">
          <cell r="A312" t="str">
            <v>9999990</v>
          </cell>
          <cell r="B312" t="str">
            <v>Balance Sheet Offset</v>
          </cell>
          <cell r="J312">
            <v>-36962327.689999998</v>
          </cell>
          <cell r="K312">
            <v>-36962327.689999998</v>
          </cell>
          <cell r="L312">
            <v>-36962327.689999998</v>
          </cell>
        </row>
        <row r="313">
          <cell r="A313" t="str">
            <v>9999991</v>
          </cell>
          <cell r="B313" t="str">
            <v>P&amp;L Sheet Offset</v>
          </cell>
          <cell r="J313">
            <v>36962327.689999998</v>
          </cell>
          <cell r="K313">
            <v>36962327.689999998</v>
          </cell>
          <cell r="L313">
            <v>36962327.689999998</v>
          </cell>
        </row>
        <row r="314">
          <cell r="A314" t="str">
            <v>9999992</v>
          </cell>
          <cell r="B314" t="str">
            <v>Inter Payable Offset</v>
          </cell>
          <cell r="J314">
            <v>-2560024.41</v>
          </cell>
          <cell r="K314">
            <v>-2560024.41</v>
          </cell>
          <cell r="L314">
            <v>-2560024.41</v>
          </cell>
        </row>
        <row r="315">
          <cell r="A315" t="str">
            <v>9999993</v>
          </cell>
          <cell r="B315" t="str">
            <v>Inter Receiv Offset</v>
          </cell>
          <cell r="J315">
            <v>2560024.39</v>
          </cell>
          <cell r="K315">
            <v>2560024.39</v>
          </cell>
          <cell r="L315">
            <v>2560024.39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3" activePane="bottomRight" state="frozen"/>
      <selection activeCell="C13" sqref="C13"/>
      <selection pane="topRight" activeCell="C13" sqref="C13"/>
      <selection pane="bottomLeft" activeCell="C13" sqref="C13"/>
      <selection pane="bottomRight" activeCell="A48" sqref="A48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40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693</v>
      </c>
      <c r="B6" s="156"/>
      <c r="C6" s="156"/>
      <c r="D6" s="156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201359306.15000001</v>
      </c>
      <c r="C9" s="28">
        <f>+'Unallocated Detail'!H18</f>
        <v>123021055.89</v>
      </c>
      <c r="D9" s="18">
        <f>SUM(B9:C9)</f>
        <v>324380362.04000002</v>
      </c>
    </row>
    <row r="10" spans="1:4" x14ac:dyDescent="0.25">
      <c r="A10" s="26" t="s">
        <v>30</v>
      </c>
      <c r="B10" s="32">
        <f>+'Unallocated Detail'!G21</f>
        <v>25347.53</v>
      </c>
      <c r="C10" s="32">
        <f>+'Unallocated Detail'!H21</f>
        <v>0</v>
      </c>
      <c r="D10" s="9">
        <f>SUM(B10:C10)</f>
        <v>25347.53</v>
      </c>
    </row>
    <row r="11" spans="1:4" x14ac:dyDescent="0.25">
      <c r="A11" s="26" t="s">
        <v>29</v>
      </c>
      <c r="B11" s="32">
        <f>+'Unallocated Detail'!G25</f>
        <v>10630687.16</v>
      </c>
      <c r="C11" s="32">
        <f>+'Unallocated Detail'!H25</f>
        <v>0</v>
      </c>
      <c r="D11" s="9">
        <f>SUM(B11:C11)</f>
        <v>10630687.16</v>
      </c>
    </row>
    <row r="12" spans="1:4" x14ac:dyDescent="0.25">
      <c r="A12" s="26" t="s">
        <v>28</v>
      </c>
      <c r="B12" s="31">
        <f>+'Unallocated Detail'!G40</f>
        <v>4949049.74</v>
      </c>
      <c r="C12" s="30">
        <f>+'Unallocated Detail'!H40</f>
        <v>-1954233.8100000003</v>
      </c>
      <c r="D12" s="35">
        <f>SUM(B12:C12)</f>
        <v>2994815.9299999997</v>
      </c>
    </row>
    <row r="13" spans="1:4" x14ac:dyDescent="0.25">
      <c r="A13" s="26" t="s">
        <v>27</v>
      </c>
      <c r="B13" s="19">
        <f>SUM(B9:B12)</f>
        <v>216964390.58000001</v>
      </c>
      <c r="C13" s="19">
        <f>SUM(C9:C12)</f>
        <v>121066822.08</v>
      </c>
      <c r="D13" s="18">
        <f>SUM(D9:D12)</f>
        <v>338031212.66000003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18325551.359999999</v>
      </c>
      <c r="C18" s="28">
        <f>+'Unallocated Detail'!H47</f>
        <v>0</v>
      </c>
      <c r="D18" s="18">
        <f>B18+C18</f>
        <v>18325551.359999999</v>
      </c>
    </row>
    <row r="19" spans="1:4" x14ac:dyDescent="0.25">
      <c r="A19" s="26" t="s">
        <v>25</v>
      </c>
      <c r="B19" s="32">
        <f>+'Unallocated Detail'!G56</f>
        <v>50901643.630000003</v>
      </c>
      <c r="C19" s="32">
        <f>+'Unallocated Detail'!H56</f>
        <v>51817100.530000001</v>
      </c>
      <c r="D19" s="27">
        <f>B19+C19</f>
        <v>102718744.16</v>
      </c>
    </row>
    <row r="20" spans="1:4" x14ac:dyDescent="0.25">
      <c r="A20" s="26" t="s">
        <v>24</v>
      </c>
      <c r="B20" s="32">
        <f>+'Unallocated Detail'!G59</f>
        <v>10235596.289999999</v>
      </c>
      <c r="C20" s="32">
        <f>+'Unallocated Detail'!H59</f>
        <v>0</v>
      </c>
      <c r="D20" s="27">
        <f>B20+C20</f>
        <v>10235596.289999999</v>
      </c>
    </row>
    <row r="21" spans="1:4" x14ac:dyDescent="0.25">
      <c r="A21" s="26" t="s">
        <v>23</v>
      </c>
      <c r="B21" s="31">
        <f>+'Unallocated Detail'!G62</f>
        <v>-8015203.5300000003</v>
      </c>
      <c r="C21" s="30">
        <f>+'Unallocated Detail'!H62</f>
        <v>0</v>
      </c>
      <c r="D21" s="29">
        <f>B21+C21</f>
        <v>-8015203.5300000003</v>
      </c>
    </row>
    <row r="22" spans="1:4" x14ac:dyDescent="0.25">
      <c r="A22" s="26" t="s">
        <v>22</v>
      </c>
      <c r="B22" s="19">
        <f>SUM(B18:B21)</f>
        <v>71447587.75</v>
      </c>
      <c r="C22" s="19">
        <f>SUM(C18:C21)</f>
        <v>51817100.530000001</v>
      </c>
      <c r="D22" s="18">
        <f>SUM(D18:D21)</f>
        <v>123264688.28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Detail'!G138</f>
        <v>14582346.190000003</v>
      </c>
      <c r="C24" s="28">
        <f>+'Unallocated Detail'!H138</f>
        <v>408348.35</v>
      </c>
      <c r="D24" s="18">
        <f t="shared" ref="D24:D38" si="0">B24+C24</f>
        <v>14990694.540000003</v>
      </c>
    </row>
    <row r="25" spans="1:4" x14ac:dyDescent="0.25">
      <c r="A25" s="26" t="s">
        <v>20</v>
      </c>
      <c r="B25" s="25">
        <f>+'Unallocated Detail'!G168</f>
        <v>2723905.8099999996</v>
      </c>
      <c r="C25" s="25">
        <f>+'Unallocated Detail'!H168</f>
        <v>0</v>
      </c>
      <c r="D25" s="27">
        <f t="shared" si="0"/>
        <v>2723905.8099999996</v>
      </c>
    </row>
    <row r="26" spans="1:4" x14ac:dyDescent="0.25">
      <c r="A26" s="26" t="s">
        <v>19</v>
      </c>
      <c r="B26" s="25">
        <f>+'Unallocated Detail'!G206</f>
        <v>10281584.42</v>
      </c>
      <c r="C26" s="25">
        <f>+'Unallocated Detail'!H206</f>
        <v>4566317.1300000008</v>
      </c>
      <c r="D26" s="27">
        <f t="shared" si="0"/>
        <v>14847901.550000001</v>
      </c>
    </row>
    <row r="27" spans="1:4" x14ac:dyDescent="0.25">
      <c r="A27" s="26" t="s">
        <v>18</v>
      </c>
      <c r="B27" s="25">
        <f>+'Unallocated Detail'!G213</f>
        <v>4010241.47</v>
      </c>
      <c r="C27" s="25">
        <f>+'Unallocated Detail'!H213</f>
        <v>2308153.29</v>
      </c>
      <c r="D27" s="27">
        <f t="shared" si="0"/>
        <v>6318394.7599999998</v>
      </c>
    </row>
    <row r="28" spans="1:4" x14ac:dyDescent="0.25">
      <c r="A28" s="26" t="s">
        <v>17</v>
      </c>
      <c r="B28" s="25">
        <f>+'Unallocated Detail'!G222</f>
        <v>2158445.0499999998</v>
      </c>
      <c r="C28" s="25">
        <f>+'Unallocated Detail'!H222</f>
        <v>791153.79</v>
      </c>
      <c r="D28" s="27">
        <f t="shared" si="0"/>
        <v>2949598.84</v>
      </c>
    </row>
    <row r="29" spans="1:4" x14ac:dyDescent="0.25">
      <c r="A29" s="26" t="s">
        <v>16</v>
      </c>
      <c r="B29" s="25">
        <f>+'Unallocated Detail'!G225</f>
        <v>7028474.3099999996</v>
      </c>
      <c r="C29" s="25">
        <f>+'Unallocated Detail'!H225</f>
        <v>2129180.98</v>
      </c>
      <c r="D29" s="27">
        <f t="shared" si="0"/>
        <v>9157655.2899999991</v>
      </c>
    </row>
    <row r="30" spans="1:4" x14ac:dyDescent="0.25">
      <c r="A30" s="26" t="s">
        <v>15</v>
      </c>
      <c r="B30" s="25">
        <f>+'Unallocated Detail'!G240</f>
        <v>10577444.460000001</v>
      </c>
      <c r="C30" s="25">
        <f>+'Unallocated Detail'!H240</f>
        <v>4783810.43</v>
      </c>
      <c r="D30" s="27">
        <f t="shared" si="0"/>
        <v>15361254.890000001</v>
      </c>
    </row>
    <row r="31" spans="1:4" x14ac:dyDescent="0.25">
      <c r="A31" s="26" t="s">
        <v>14</v>
      </c>
      <c r="B31" s="25">
        <f>+'Unallocated Detail'!G247</f>
        <v>31684501.599999998</v>
      </c>
      <c r="C31" s="25">
        <f>+'Unallocated Detail'!H247</f>
        <v>10874040.98</v>
      </c>
      <c r="D31" s="27">
        <f t="shared" si="0"/>
        <v>42558542.579999998</v>
      </c>
    </row>
    <row r="32" spans="1:4" x14ac:dyDescent="0.25">
      <c r="A32" s="26" t="s">
        <v>13</v>
      </c>
      <c r="B32" s="25">
        <f>+'Unallocated Detail'!G252</f>
        <v>8654647.0300000012</v>
      </c>
      <c r="C32" s="25">
        <f>+'Unallocated Detail'!H252</f>
        <v>3526639.84</v>
      </c>
      <c r="D32" s="27">
        <f t="shared" si="0"/>
        <v>12181286.870000001</v>
      </c>
    </row>
    <row r="33" spans="1:4" x14ac:dyDescent="0.25">
      <c r="A33" s="26" t="s">
        <v>12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 x14ac:dyDescent="0.25">
      <c r="A34" s="17" t="s">
        <v>11</v>
      </c>
      <c r="B34" s="25">
        <f>+'Unallocated Detail'!G263</f>
        <v>-7845190.5900000008</v>
      </c>
      <c r="C34" s="25">
        <f>+'Unallocated Detail'!H263</f>
        <v>-802107.86</v>
      </c>
      <c r="D34" s="24">
        <f t="shared" si="0"/>
        <v>-8647298.4500000011</v>
      </c>
    </row>
    <row r="35" spans="1:4" x14ac:dyDescent="0.25">
      <c r="A35" s="26" t="s">
        <v>340</v>
      </c>
      <c r="B35" s="25">
        <f>+'Unallocated Detail'!G267</f>
        <v>1537516.1099999999</v>
      </c>
      <c r="C35" s="25">
        <f>+'Unallocated Detail'!H267</f>
        <v>0</v>
      </c>
      <c r="D35" s="24">
        <f t="shared" si="0"/>
        <v>1537516.1099999999</v>
      </c>
    </row>
    <row r="36" spans="1:4" x14ac:dyDescent="0.25">
      <c r="A36" s="17" t="s">
        <v>10</v>
      </c>
      <c r="B36" s="25">
        <f>+'Unallocated Detail'!G272</f>
        <v>21857800.350000001</v>
      </c>
      <c r="C36" s="25">
        <f>+'Unallocated Detail'!H272</f>
        <v>13632908.869999999</v>
      </c>
      <c r="D36" s="24">
        <f t="shared" si="0"/>
        <v>35490709.219999999</v>
      </c>
    </row>
    <row r="37" spans="1:4" x14ac:dyDescent="0.25">
      <c r="A37" s="17" t="s">
        <v>9</v>
      </c>
      <c r="B37" s="25">
        <f>+'Unallocated Detail'!G277</f>
        <v>2003496.3599999999</v>
      </c>
      <c r="C37" s="25">
        <f>+'Unallocated Detail'!H277</f>
        <v>7146064.6799999997</v>
      </c>
      <c r="D37" s="24">
        <f t="shared" si="0"/>
        <v>9149561.0399999991</v>
      </c>
    </row>
    <row r="38" spans="1:4" x14ac:dyDescent="0.25">
      <c r="A38" s="17" t="s">
        <v>8</v>
      </c>
      <c r="B38" s="23">
        <f>+'Unallocated Detail'!G282</f>
        <v>3122561.16</v>
      </c>
      <c r="C38" s="22">
        <f>+'Unallocated Detail'!H282</f>
        <v>-1369098.56</v>
      </c>
      <c r="D38" s="21">
        <f t="shared" si="0"/>
        <v>1753462.6</v>
      </c>
    </row>
    <row r="39" spans="1:4" x14ac:dyDescent="0.25">
      <c r="A39" s="20" t="s">
        <v>7</v>
      </c>
      <c r="B39" s="19">
        <f>SUM(B22:B38)</f>
        <v>186481741.19000003</v>
      </c>
      <c r="C39" s="19">
        <f>SUM(C22:C38)</f>
        <v>99812512.450000018</v>
      </c>
      <c r="D39" s="18">
        <f>SUM(D22:D38)</f>
        <v>286294253.64000005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30482649.389999986</v>
      </c>
      <c r="C41" s="13">
        <f>C13-C39</f>
        <v>21254309.62999998</v>
      </c>
      <c r="D41" s="12">
        <f>D13-D39</f>
        <v>51736959.019999981</v>
      </c>
    </row>
    <row r="42" spans="1:4" x14ac:dyDescent="0.25">
      <c r="A42" s="11"/>
      <c r="B42" s="10"/>
      <c r="C42" s="10"/>
      <c r="D42" s="9"/>
    </row>
    <row r="43" spans="1:4" x14ac:dyDescent="0.25">
      <c r="A43" s="158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24" activePane="bottomRight" state="frozen"/>
      <selection activeCell="C13" sqref="C13"/>
      <selection pane="topRight" activeCell="C13" sqref="C13"/>
      <selection pane="bottomLeft" activeCell="C13" sqref="C13"/>
      <selection pane="bottomRight" activeCell="J53" sqref="J53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349</v>
      </c>
      <c r="B1" s="58"/>
      <c r="C1" s="58"/>
      <c r="D1" s="58"/>
      <c r="E1" s="58"/>
      <c r="F1" s="58"/>
    </row>
    <row r="2" spans="1:6" ht="18" customHeight="1" x14ac:dyDescent="0.25">
      <c r="A2" s="40" t="s">
        <v>351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February 29,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34</v>
      </c>
      <c r="C5" s="57" t="s">
        <v>33</v>
      </c>
      <c r="D5" s="57" t="s">
        <v>35</v>
      </c>
      <c r="E5" s="57" t="s">
        <v>350</v>
      </c>
      <c r="F5" s="56" t="s">
        <v>347</v>
      </c>
    </row>
    <row r="6" spans="1:6" ht="18" customHeight="1" x14ac:dyDescent="0.25">
      <c r="A6" s="55" t="s">
        <v>32</v>
      </c>
      <c r="B6" s="54"/>
      <c r="C6" s="54"/>
      <c r="D6" s="54"/>
      <c r="E6" s="54"/>
      <c r="F6" s="53"/>
    </row>
    <row r="7" spans="1:6" ht="18" customHeight="1" x14ac:dyDescent="0.25">
      <c r="A7" s="20" t="s">
        <v>346</v>
      </c>
      <c r="B7" s="33"/>
      <c r="C7" s="33"/>
      <c r="D7" s="33"/>
      <c r="E7" s="33"/>
      <c r="F7" s="9"/>
    </row>
    <row r="8" spans="1:6" ht="18" customHeight="1" x14ac:dyDescent="0.25">
      <c r="A8" s="17" t="s">
        <v>31</v>
      </c>
      <c r="B8" s="19">
        <f>+'Unallocated Detail'!B18</f>
        <v>201359306.15000001</v>
      </c>
      <c r="C8" s="19">
        <f>+'Unallocated Detail'!C18</f>
        <v>123021055.89</v>
      </c>
      <c r="D8" s="19">
        <f>+'Unallocated Detail'!D18</f>
        <v>0</v>
      </c>
      <c r="E8" s="19">
        <v>0</v>
      </c>
      <c r="F8" s="18">
        <f>SUM(B8:E8)</f>
        <v>324380362.04000002</v>
      </c>
    </row>
    <row r="9" spans="1:6" ht="18" customHeight="1" x14ac:dyDescent="0.25">
      <c r="A9" s="17" t="s">
        <v>30</v>
      </c>
      <c r="B9" s="122">
        <f>+'Unallocated Detail'!B21</f>
        <v>25347.53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25347.53</v>
      </c>
    </row>
    <row r="10" spans="1:6" ht="18" customHeight="1" x14ac:dyDescent="0.25">
      <c r="A10" s="17" t="s">
        <v>29</v>
      </c>
      <c r="B10" s="122">
        <f>+'Unallocated Detail'!B25</f>
        <v>10630687.16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10630687.16</v>
      </c>
    </row>
    <row r="11" spans="1:6" ht="18" customHeight="1" x14ac:dyDescent="0.25">
      <c r="A11" s="17" t="s">
        <v>28</v>
      </c>
      <c r="B11" s="31">
        <f>+'Unallocated Detail'!B40</f>
        <v>4949049.74</v>
      </c>
      <c r="C11" s="52">
        <f>+'Unallocated Detail'!C40</f>
        <v>-1954233.8100000003</v>
      </c>
      <c r="D11" s="52">
        <f>+'Unallocated Detail'!D40</f>
        <v>0</v>
      </c>
      <c r="E11" s="30">
        <v>0</v>
      </c>
      <c r="F11" s="29">
        <f>SUM(B11:E11)</f>
        <v>2994815.9299999997</v>
      </c>
    </row>
    <row r="12" spans="1:6" ht="18" customHeight="1" x14ac:dyDescent="0.25">
      <c r="A12" s="17" t="s">
        <v>27</v>
      </c>
      <c r="B12" s="19">
        <f>SUM(B8:B11)</f>
        <v>216964390.58000001</v>
      </c>
      <c r="C12" s="19">
        <f>SUM(C8:C11)</f>
        <v>121066822.08</v>
      </c>
      <c r="D12" s="19">
        <f>SUM(D8:D11)</f>
        <v>0</v>
      </c>
      <c r="E12" s="19">
        <f>SUM(E8:E11)</f>
        <v>0</v>
      </c>
      <c r="F12" s="18">
        <f>SUM(F8:F11)</f>
        <v>338031212.66000003</v>
      </c>
    </row>
    <row r="13" spans="1:6" ht="18" customHeight="1" x14ac:dyDescent="0.25">
      <c r="A13" s="20" t="s">
        <v>345</v>
      </c>
      <c r="B13" s="33"/>
      <c r="C13" s="33"/>
      <c r="D13" s="33"/>
      <c r="E13" s="33"/>
      <c r="F13" s="9"/>
    </row>
    <row r="14" spans="1:6" ht="18" customHeight="1" x14ac:dyDescent="0.25">
      <c r="A14" s="20" t="s">
        <v>344</v>
      </c>
      <c r="B14" s="33"/>
      <c r="C14" s="33"/>
      <c r="D14" s="33"/>
      <c r="E14" s="33"/>
      <c r="F14" s="9"/>
    </row>
    <row r="15" spans="1:6" ht="18" customHeight="1" x14ac:dyDescent="0.25">
      <c r="A15" s="20" t="s">
        <v>343</v>
      </c>
      <c r="B15" s="33"/>
      <c r="C15" s="33"/>
      <c r="D15" s="33"/>
      <c r="E15" s="33"/>
      <c r="F15" s="9"/>
    </row>
    <row r="16" spans="1:6" ht="18" customHeight="1" x14ac:dyDescent="0.25">
      <c r="A16" s="20" t="s">
        <v>342</v>
      </c>
      <c r="B16" s="33"/>
      <c r="C16" s="33"/>
      <c r="D16" s="33"/>
      <c r="E16" s="33"/>
      <c r="F16" s="9"/>
    </row>
    <row r="17" spans="1:6" ht="18" customHeight="1" x14ac:dyDescent="0.25">
      <c r="A17" s="17" t="s">
        <v>26</v>
      </c>
      <c r="B17" s="19">
        <f>+'Unallocated Detail'!B47</f>
        <v>18325551.359999999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18325551.359999999</v>
      </c>
    </row>
    <row r="18" spans="1:6" ht="18" customHeight="1" x14ac:dyDescent="0.25">
      <c r="A18" s="17" t="s">
        <v>25</v>
      </c>
      <c r="B18" s="122">
        <f>+'Unallocated Detail'!B56</f>
        <v>50901643.630000003</v>
      </c>
      <c r="C18" s="122">
        <f>+'Unallocated Detail'!C56</f>
        <v>51817100.530000001</v>
      </c>
      <c r="D18" s="122">
        <f>+'Unallocated Detail'!D56</f>
        <v>0</v>
      </c>
      <c r="E18" s="50">
        <v>0</v>
      </c>
      <c r="F18" s="27">
        <f>SUM(B18:E18)</f>
        <v>102718744.16</v>
      </c>
    </row>
    <row r="19" spans="1:6" ht="18" customHeight="1" x14ac:dyDescent="0.25">
      <c r="A19" s="17" t="s">
        <v>24</v>
      </c>
      <c r="B19" s="122">
        <f>+'Unallocated Detail'!B59</f>
        <v>10235596.289999999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10235596.289999999</v>
      </c>
    </row>
    <row r="20" spans="1:6" ht="18" customHeight="1" x14ac:dyDescent="0.25">
      <c r="A20" s="17" t="s">
        <v>23</v>
      </c>
      <c r="B20" s="31">
        <f>+'Unallocated Detail'!B62</f>
        <v>-8015203.5300000003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-8015203.5300000003</v>
      </c>
    </row>
    <row r="21" spans="1:6" ht="18" customHeight="1" x14ac:dyDescent="0.25">
      <c r="A21" s="17" t="s">
        <v>22</v>
      </c>
      <c r="B21" s="19">
        <f>SUM(B17:B20)</f>
        <v>71447587.75</v>
      </c>
      <c r="C21" s="19">
        <f>SUM(C17:C20)</f>
        <v>51817100.530000001</v>
      </c>
      <c r="D21" s="19">
        <f>SUM(D17:D20)</f>
        <v>0</v>
      </c>
      <c r="E21" s="19">
        <f>SUM(E17:E20)</f>
        <v>0</v>
      </c>
      <c r="F21" s="18">
        <f>SUM(F17:F20)</f>
        <v>123264688.28</v>
      </c>
    </row>
    <row r="22" spans="1:6" ht="18" customHeight="1" x14ac:dyDescent="0.25">
      <c r="A22" s="20" t="s">
        <v>341</v>
      </c>
      <c r="B22" s="33"/>
      <c r="C22" s="33"/>
      <c r="D22" s="33"/>
      <c r="E22" s="33"/>
      <c r="F22" s="9"/>
    </row>
    <row r="23" spans="1:6" ht="18" customHeight="1" x14ac:dyDescent="0.25">
      <c r="A23" s="17" t="s">
        <v>21</v>
      </c>
      <c r="B23" s="19">
        <f>+'Unallocated Detail'!B138</f>
        <v>14582346.190000003</v>
      </c>
      <c r="C23" s="19">
        <f>+'Unallocated Detail'!C138</f>
        <v>408348.35</v>
      </c>
      <c r="D23" s="19">
        <f>+'Unallocated Detail'!D138</f>
        <v>0</v>
      </c>
      <c r="E23" s="19">
        <v>0</v>
      </c>
      <c r="F23" s="18">
        <f t="shared" ref="F23:F37" si="0">SUM(B23:E23)</f>
        <v>14990694.540000003</v>
      </c>
    </row>
    <row r="24" spans="1:6" ht="18" customHeight="1" x14ac:dyDescent="0.25">
      <c r="A24" s="17" t="s">
        <v>20</v>
      </c>
      <c r="B24" s="51">
        <f>+'Unallocated Detail'!B168</f>
        <v>2723905.8099999996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2723905.8099999996</v>
      </c>
    </row>
    <row r="25" spans="1:6" ht="18" customHeight="1" x14ac:dyDescent="0.25">
      <c r="A25" s="17" t="s">
        <v>19</v>
      </c>
      <c r="B25" s="51">
        <f>+'Unallocated Detail'!B206</f>
        <v>10281584.42</v>
      </c>
      <c r="C25" s="33">
        <f>+'Unallocated Detail'!C206</f>
        <v>4566317.1300000008</v>
      </c>
      <c r="D25" s="33">
        <f>+'Unallocated Detail'!D206</f>
        <v>0</v>
      </c>
      <c r="E25" s="50">
        <v>0</v>
      </c>
      <c r="F25" s="27">
        <f t="shared" si="0"/>
        <v>14847901.550000001</v>
      </c>
    </row>
    <row r="26" spans="1:6" ht="18" customHeight="1" x14ac:dyDescent="0.25">
      <c r="A26" s="26" t="s">
        <v>18</v>
      </c>
      <c r="B26" s="51">
        <f>+'Unallocated Detail'!B213</f>
        <v>2189610.0699999998</v>
      </c>
      <c r="C26" s="33">
        <f>+'Unallocated Detail'!C213</f>
        <v>1007060.21</v>
      </c>
      <c r="D26" s="33">
        <f>+'Unallocated Detail'!D213</f>
        <v>3121724.48</v>
      </c>
      <c r="E26" s="50">
        <v>0</v>
      </c>
      <c r="F26" s="27">
        <f t="shared" si="0"/>
        <v>6318394.7599999998</v>
      </c>
    </row>
    <row r="27" spans="1:6" ht="18" customHeight="1" x14ac:dyDescent="0.25">
      <c r="A27" s="17" t="s">
        <v>17</v>
      </c>
      <c r="B27" s="51">
        <f>+'Unallocated Detail'!B222</f>
        <v>2008152.46</v>
      </c>
      <c r="C27" s="33">
        <f>+'Unallocated Detail'!C222</f>
        <v>682678.15</v>
      </c>
      <c r="D27" s="33">
        <f>+'Unallocated Detail'!D222</f>
        <v>258768.22999999998</v>
      </c>
      <c r="E27" s="50">
        <v>0</v>
      </c>
      <c r="F27" s="27">
        <f t="shared" si="0"/>
        <v>2949598.84</v>
      </c>
    </row>
    <row r="28" spans="1:6" ht="18" customHeight="1" x14ac:dyDescent="0.25">
      <c r="A28" s="17" t="s">
        <v>16</v>
      </c>
      <c r="B28" s="51">
        <f>+'Unallocated Detail'!B225</f>
        <v>7028474.3099999996</v>
      </c>
      <c r="C28" s="33">
        <f>+'Unallocated Detail'!C225</f>
        <v>2129180.98</v>
      </c>
      <c r="D28" s="33">
        <f>+'Unallocated Detail'!D225</f>
        <v>0</v>
      </c>
      <c r="E28" s="50">
        <v>0</v>
      </c>
      <c r="F28" s="27">
        <f t="shared" si="0"/>
        <v>9157655.2899999991</v>
      </c>
    </row>
    <row r="29" spans="1:6" ht="18" customHeight="1" x14ac:dyDescent="0.25">
      <c r="A29" s="26" t="s">
        <v>15</v>
      </c>
      <c r="B29" s="51">
        <f>+'Unallocated Detail'!B240</f>
        <v>3958603.85</v>
      </c>
      <c r="C29" s="33">
        <f>+'Unallocated Detail'!C240</f>
        <v>1327767.19</v>
      </c>
      <c r="D29" s="33">
        <f>+'Unallocated Detail'!D240</f>
        <v>10074883.85</v>
      </c>
      <c r="E29" s="50">
        <v>0</v>
      </c>
      <c r="F29" s="27">
        <f t="shared" si="0"/>
        <v>15361254.890000001</v>
      </c>
    </row>
    <row r="30" spans="1:6" ht="18" customHeight="1" x14ac:dyDescent="0.25">
      <c r="A30" s="17" t="s">
        <v>14</v>
      </c>
      <c r="B30" s="51">
        <f>+'Unallocated Detail'!B247</f>
        <v>30091992.789999999</v>
      </c>
      <c r="C30" s="33">
        <f>+'Unallocated Detail'!C247</f>
        <v>10066385.800000001</v>
      </c>
      <c r="D30" s="33">
        <f>+'Unallocated Detail'!D247</f>
        <v>2400163.9900000002</v>
      </c>
      <c r="E30" s="50">
        <v>0</v>
      </c>
      <c r="F30" s="27">
        <f t="shared" si="0"/>
        <v>42558542.580000006</v>
      </c>
    </row>
    <row r="31" spans="1:6" ht="18" customHeight="1" x14ac:dyDescent="0.25">
      <c r="A31" s="17" t="s">
        <v>13</v>
      </c>
      <c r="B31" s="51">
        <f>+'Unallocated Detail'!B252</f>
        <v>2338993.37</v>
      </c>
      <c r="C31" s="33">
        <f>+'Unallocated Detail'!C252</f>
        <v>323599.22000000003</v>
      </c>
      <c r="D31" s="33">
        <f>+'Unallocated Detail'!D252</f>
        <v>9518694.2799999993</v>
      </c>
      <c r="E31" s="50">
        <v>0</v>
      </c>
      <c r="F31" s="27">
        <f t="shared" si="0"/>
        <v>12181286.869999999</v>
      </c>
    </row>
    <row r="32" spans="1:6" ht="18" customHeight="1" x14ac:dyDescent="0.25">
      <c r="A32" s="17" t="s">
        <v>12</v>
      </c>
      <c r="B32" s="51">
        <f>+'Unallocated Detail'!B255</f>
        <v>2656379.71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2656379.71</v>
      </c>
    </row>
    <row r="33" spans="1:6" ht="18" customHeight="1" x14ac:dyDescent="0.25">
      <c r="A33" s="26" t="s">
        <v>11</v>
      </c>
      <c r="B33" s="51">
        <f>+'Unallocated Detail'!B263</f>
        <v>-5726051.8700000001</v>
      </c>
      <c r="C33" s="33">
        <f>+'Unallocated Detail'!C263</f>
        <v>272632.42</v>
      </c>
      <c r="D33" s="33">
        <f>+'Unallocated Detail'!D263</f>
        <v>-3193879</v>
      </c>
      <c r="E33" s="50">
        <v>0</v>
      </c>
      <c r="F33" s="27">
        <f t="shared" si="0"/>
        <v>-8647298.4499999993</v>
      </c>
    </row>
    <row r="34" spans="1:6" ht="18" customHeight="1" x14ac:dyDescent="0.25">
      <c r="A34" s="26" t="s">
        <v>340</v>
      </c>
      <c r="B34" s="51">
        <f>+'Unallocated Detail'!B267</f>
        <v>1537516.1099999999</v>
      </c>
      <c r="C34" s="50">
        <f>+'Unallocated Detail'!C267</f>
        <v>0</v>
      </c>
      <c r="D34" s="50">
        <f>+'Unallocated Detail'!D267</f>
        <v>0</v>
      </c>
      <c r="E34" s="50">
        <v>0</v>
      </c>
      <c r="F34" s="27">
        <f t="shared" si="0"/>
        <v>1537516.1099999999</v>
      </c>
    </row>
    <row r="35" spans="1:6" ht="18" customHeight="1" x14ac:dyDescent="0.25">
      <c r="A35" s="17" t="s">
        <v>10</v>
      </c>
      <c r="B35" s="51">
        <f>+'Unallocated Detail'!B272</f>
        <v>21537815.23</v>
      </c>
      <c r="C35" s="33">
        <f>+'Unallocated Detail'!C272</f>
        <v>13457451.75</v>
      </c>
      <c r="D35" s="33">
        <f>+'Unallocated Detail'!D272</f>
        <v>495442.24</v>
      </c>
      <c r="E35" s="50">
        <v>0</v>
      </c>
      <c r="F35" s="27">
        <f t="shared" si="0"/>
        <v>35490709.220000006</v>
      </c>
    </row>
    <row r="36" spans="1:6" ht="18" customHeight="1" x14ac:dyDescent="0.25">
      <c r="A36" s="17" t="s">
        <v>9</v>
      </c>
      <c r="B36" s="51">
        <f>+'Unallocated Detail'!B277</f>
        <v>2003496.3599999999</v>
      </c>
      <c r="C36" s="50">
        <f>+'Unallocated Detail'!C277</f>
        <v>7146064.6799999997</v>
      </c>
      <c r="D36" s="50">
        <f>+'Unallocated Detail'!D277</f>
        <v>0</v>
      </c>
      <c r="E36" s="50">
        <v>0</v>
      </c>
      <c r="F36" s="27">
        <f t="shared" si="0"/>
        <v>9149561.0399999991</v>
      </c>
    </row>
    <row r="37" spans="1:6" ht="18" customHeight="1" x14ac:dyDescent="0.25">
      <c r="A37" s="17" t="s">
        <v>8</v>
      </c>
      <c r="B37" s="31">
        <f>+'Unallocated Detail'!B282</f>
        <v>3122561.16</v>
      </c>
      <c r="C37" s="52">
        <f>+'Unallocated Detail'!C282</f>
        <v>-1369098.56</v>
      </c>
      <c r="D37" s="52">
        <f>+'Unallocated Detail'!D282</f>
        <v>0</v>
      </c>
      <c r="E37" s="30">
        <v>0</v>
      </c>
      <c r="F37" s="29">
        <f t="shared" si="0"/>
        <v>1753462.6</v>
      </c>
    </row>
    <row r="38" spans="1:6" ht="18" customHeight="1" x14ac:dyDescent="0.25">
      <c r="A38" s="20" t="s">
        <v>7</v>
      </c>
      <c r="B38" s="19">
        <f>SUM(B21:B37)</f>
        <v>171782967.72</v>
      </c>
      <c r="C38" s="19">
        <f>SUM(C21:C37)</f>
        <v>91835487.849999994</v>
      </c>
      <c r="D38" s="19">
        <f>SUM(D21:D37)</f>
        <v>22675798.069999997</v>
      </c>
      <c r="E38" s="19">
        <f>SUM(E21:E37)</f>
        <v>0</v>
      </c>
      <c r="F38" s="18">
        <f>SUM(F21:F37)</f>
        <v>286294253.6400001</v>
      </c>
    </row>
    <row r="39" spans="1:6" ht="12" customHeight="1" x14ac:dyDescent="0.25">
      <c r="A39" s="17"/>
      <c r="B39" s="33"/>
      <c r="C39" s="33"/>
      <c r="D39" s="33"/>
      <c r="E39" s="33"/>
      <c r="F39" s="9"/>
    </row>
    <row r="40" spans="1:6" ht="18" customHeight="1" x14ac:dyDescent="0.25">
      <c r="A40" s="14" t="s">
        <v>6</v>
      </c>
      <c r="B40" s="19">
        <f>B12-B38</f>
        <v>45181422.860000014</v>
      </c>
      <c r="C40" s="19">
        <f>C12-C38</f>
        <v>29231334.230000004</v>
      </c>
      <c r="D40" s="19">
        <f>D12-D38</f>
        <v>-22675798.069999997</v>
      </c>
      <c r="E40" s="19">
        <f>E12-E38</f>
        <v>0</v>
      </c>
      <c r="F40" s="159">
        <f>F12-F38</f>
        <v>51736959.019999921</v>
      </c>
    </row>
    <row r="41" spans="1:6" ht="13.5" customHeight="1" x14ac:dyDescent="0.25">
      <c r="A41" s="17"/>
      <c r="B41" s="33"/>
      <c r="C41" s="33"/>
      <c r="D41" s="33"/>
      <c r="E41" s="33"/>
      <c r="F41" s="9"/>
    </row>
    <row r="42" spans="1:6" ht="18" customHeight="1" x14ac:dyDescent="0.25">
      <c r="A42" s="14" t="s">
        <v>5</v>
      </c>
      <c r="B42" s="33"/>
      <c r="C42" s="33"/>
      <c r="D42" s="33"/>
      <c r="E42" s="33"/>
      <c r="F42" s="9"/>
    </row>
    <row r="43" spans="1:6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Detail'!I312</f>
        <v>-7076370.79</v>
      </c>
      <c r="F43" s="18">
        <f>SUM(B43:E43)</f>
        <v>-7076370.79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19290977.579999998</v>
      </c>
      <c r="F44" s="27">
        <f>SUM(B44:E44)</f>
        <v>19290977.579999998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12214606.789999999</v>
      </c>
      <c r="F46" s="18">
        <f>SUM(F43:F45)</f>
        <v>12214606.789999999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B40-B46</f>
        <v>45181422.860000014</v>
      </c>
      <c r="C48" s="47">
        <f>C40-C46</f>
        <v>29231334.230000004</v>
      </c>
      <c r="D48" s="47">
        <f>D40-D46</f>
        <v>-22675798.069999997</v>
      </c>
      <c r="E48" s="47">
        <f>E40-E46</f>
        <v>-12214606.789999999</v>
      </c>
      <c r="F48" s="46">
        <f>F40-F46</f>
        <v>39522352.229999922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349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359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February 29,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360</v>
      </c>
      <c r="C7" s="83" t="s">
        <v>361</v>
      </c>
      <c r="D7" s="83" t="s">
        <v>362</v>
      </c>
      <c r="E7" s="84" t="s">
        <v>681</v>
      </c>
      <c r="F7" s="163" t="s">
        <v>682</v>
      </c>
      <c r="G7" s="163" t="s">
        <v>683</v>
      </c>
      <c r="H7" s="83" t="s">
        <v>35</v>
      </c>
    </row>
    <row r="8" spans="1:11" ht="15.95" customHeight="1" x14ac:dyDescent="0.2">
      <c r="A8" s="108" t="s">
        <v>18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363</v>
      </c>
      <c r="C9" s="91">
        <f>+'Unallocated Detail'!E208</f>
        <v>10719.81</v>
      </c>
      <c r="D9" s="91">
        <f>+'Unallocated Detail'!F208</f>
        <v>7737.14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18456.95</v>
      </c>
      <c r="J9" s="167"/>
      <c r="K9" s="167"/>
    </row>
    <row r="10" spans="1:11" ht="15.95" customHeight="1" x14ac:dyDescent="0.2">
      <c r="A10" s="108" t="s">
        <v>364</v>
      </c>
      <c r="B10" s="90" t="s">
        <v>365</v>
      </c>
      <c r="C10" s="105">
        <f>+'Unallocated Detail'!E209</f>
        <v>104340.42</v>
      </c>
      <c r="D10" s="105">
        <f>+'Unallocated Detail'!F209</f>
        <v>62337.55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166677.97</v>
      </c>
      <c r="J10" s="167"/>
      <c r="K10" s="167"/>
    </row>
    <row r="11" spans="1:11" ht="15.95" customHeight="1" x14ac:dyDescent="0.2">
      <c r="A11" s="108" t="s">
        <v>364</v>
      </c>
      <c r="B11" s="90" t="s">
        <v>366</v>
      </c>
      <c r="C11" s="105">
        <f>+'Unallocated Detail'!E210</f>
        <v>1705571.17</v>
      </c>
      <c r="D11" s="105">
        <f>+'Unallocated Detail'!F210</f>
        <v>1231018.3899999999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2936589.5599999996</v>
      </c>
      <c r="J11" s="167"/>
      <c r="K11" s="167"/>
    </row>
    <row r="12" spans="1:11" ht="15.95" customHeight="1" x14ac:dyDescent="0.2">
      <c r="A12" s="108" t="s">
        <v>364</v>
      </c>
      <c r="B12" s="155" t="s">
        <v>680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</v>
      </c>
      <c r="J12" s="167"/>
      <c r="K12" s="167"/>
    </row>
    <row r="13" spans="1:11" ht="15.95" customHeight="1" x14ac:dyDescent="0.2">
      <c r="A13" s="108" t="s">
        <v>364</v>
      </c>
      <c r="B13" s="90" t="s">
        <v>367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364</v>
      </c>
      <c r="B14" s="85" t="s">
        <v>368</v>
      </c>
      <c r="C14" s="105">
        <f>SUM(C9:C13)</f>
        <v>1820631.4</v>
      </c>
      <c r="D14" s="105">
        <f>SUM(D9:D13)</f>
        <v>1301093.0799999998</v>
      </c>
      <c r="E14" s="94"/>
      <c r="F14" s="97"/>
      <c r="G14" s="98"/>
      <c r="H14" s="107">
        <f>SUM(H9:H13)</f>
        <v>3121724.4799999995</v>
      </c>
      <c r="J14" s="167"/>
      <c r="K14" s="167"/>
    </row>
    <row r="15" spans="1:11" ht="15.95" customHeight="1" x14ac:dyDescent="0.2">
      <c r="A15" s="108" t="s">
        <v>17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369</v>
      </c>
      <c r="C16" s="105">
        <f>+'Unallocated Detail'!E215</f>
        <v>44120.71</v>
      </c>
      <c r="D16" s="105">
        <f>+'Unallocated Detail'!F215</f>
        <v>31844.66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75965.37</v>
      </c>
      <c r="J16" s="167"/>
      <c r="K16" s="167"/>
    </row>
    <row r="17" spans="1:11" ht="15.95" customHeight="1" x14ac:dyDescent="0.2">
      <c r="A17" s="108" t="s">
        <v>364</v>
      </c>
      <c r="B17" s="90" t="s">
        <v>370</v>
      </c>
      <c r="C17" s="105">
        <f>+'Unallocated Detail'!E216</f>
        <v>115038.78</v>
      </c>
      <c r="D17" s="105">
        <f>+'Unallocated Detail'!F216</f>
        <v>83030.720000000001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198069.5</v>
      </c>
      <c r="J17" s="167"/>
      <c r="K17" s="167"/>
    </row>
    <row r="18" spans="1:11" ht="15.95" customHeight="1" x14ac:dyDescent="0.2">
      <c r="A18" s="108" t="s">
        <v>364</v>
      </c>
      <c r="B18" s="90" t="s">
        <v>371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67"/>
      <c r="K18" s="167"/>
    </row>
    <row r="19" spans="1:11" ht="15.95" customHeight="1" x14ac:dyDescent="0.2">
      <c r="A19" s="108"/>
      <c r="B19" s="90" t="s">
        <v>372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364</v>
      </c>
      <c r="B20" s="90" t="s">
        <v>373</v>
      </c>
      <c r="C20" s="105">
        <f>+'Unallocated Detail'!E219</f>
        <v>-8866.9</v>
      </c>
      <c r="D20" s="105">
        <f>+'Unallocated Detail'!F219</f>
        <v>-6399.74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-15266.64</v>
      </c>
      <c r="J20" s="167"/>
      <c r="K20" s="167"/>
    </row>
    <row r="21" spans="1:11" ht="15.95" customHeight="1" x14ac:dyDescent="0.2">
      <c r="A21" s="108"/>
      <c r="B21" s="90" t="s">
        <v>374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375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364</v>
      </c>
      <c r="B23" s="85" t="s">
        <v>368</v>
      </c>
      <c r="C23" s="105">
        <f>SUM(C16:C21)</f>
        <v>150292.59</v>
      </c>
      <c r="D23" s="105">
        <f>SUM(D16:D21)</f>
        <v>108475.64</v>
      </c>
      <c r="E23" s="94"/>
      <c r="F23" s="97"/>
      <c r="G23" s="98"/>
      <c r="H23" s="107">
        <f>SUM(H16:H21)</f>
        <v>258768.22999999998</v>
      </c>
      <c r="J23" s="167"/>
      <c r="K23" s="167"/>
    </row>
    <row r="24" spans="1:11" ht="15.95" customHeight="1" x14ac:dyDescent="0.2">
      <c r="A24" s="108" t="s">
        <v>15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376</v>
      </c>
      <c r="C25" s="105">
        <f>+'Unallocated Detail'!E227</f>
        <v>4034872.59</v>
      </c>
      <c r="D25" s="105">
        <f>+'Unallocated Detail'!F227</f>
        <v>2046330.04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6081202.6299999999</v>
      </c>
      <c r="J25" s="167"/>
      <c r="K25" s="167"/>
    </row>
    <row r="26" spans="1:11" ht="15.95" customHeight="1" x14ac:dyDescent="0.2">
      <c r="A26" s="108"/>
      <c r="B26" s="90" t="s">
        <v>377</v>
      </c>
      <c r="C26" s="105">
        <f>+'Unallocated Detail'!E228</f>
        <v>725493.58</v>
      </c>
      <c r="D26" s="105">
        <f>+'Unallocated Detail'!F228</f>
        <v>367940.6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1093434.18</v>
      </c>
      <c r="J26" s="167"/>
      <c r="K26" s="167"/>
    </row>
    <row r="27" spans="1:11" ht="15.95" customHeight="1" x14ac:dyDescent="0.2">
      <c r="A27" s="108" t="s">
        <v>364</v>
      </c>
      <c r="B27" s="90" t="s">
        <v>378</v>
      </c>
      <c r="C27" s="105">
        <f>+'Unallocated Detail'!E229</f>
        <v>-2172106.64</v>
      </c>
      <c r="D27" s="105">
        <f>+'Unallocated Detail'!F229</f>
        <v>-1101603.4099999999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-3273710.05</v>
      </c>
      <c r="J27" s="167"/>
      <c r="K27" s="167"/>
    </row>
    <row r="28" spans="1:11" ht="15.95" customHeight="1" x14ac:dyDescent="0.2">
      <c r="A28" s="108" t="s">
        <v>364</v>
      </c>
      <c r="B28" s="90" t="s">
        <v>379</v>
      </c>
      <c r="C28" s="105">
        <f>+'Unallocated Detail'!E230</f>
        <v>446364.63</v>
      </c>
      <c r="D28" s="105">
        <f>+'Unallocated Detail'!F230</f>
        <v>226377.84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672742.47</v>
      </c>
      <c r="J28" s="167"/>
      <c r="K28" s="167"/>
    </row>
    <row r="29" spans="1:11" ht="15.95" customHeight="1" x14ac:dyDescent="0.2">
      <c r="A29" s="108" t="s">
        <v>364</v>
      </c>
      <c r="B29" s="90" t="s">
        <v>380</v>
      </c>
      <c r="C29" s="105">
        <f>+'Unallocated Detail'!E231</f>
        <v>-19367.349999999999</v>
      </c>
      <c r="D29" s="105">
        <f>+'Unallocated Detail'!F231</f>
        <v>-12863.24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-32230.589999999997</v>
      </c>
      <c r="J29" s="167"/>
      <c r="K29" s="167"/>
    </row>
    <row r="30" spans="1:11" ht="15.95" customHeight="1" x14ac:dyDescent="0.2">
      <c r="A30" s="108" t="s">
        <v>364</v>
      </c>
      <c r="B30" s="90" t="s">
        <v>381</v>
      </c>
      <c r="C30" s="105">
        <f>+'Unallocated Detail'!E232</f>
        <v>274151.5</v>
      </c>
      <c r="D30" s="105">
        <f>+'Unallocated Detail'!F232</f>
        <v>197872.5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472024</v>
      </c>
      <c r="J30" s="167"/>
      <c r="K30" s="167"/>
    </row>
    <row r="31" spans="1:11" ht="15.95" customHeight="1" x14ac:dyDescent="0.2">
      <c r="A31" s="108" t="s">
        <v>364</v>
      </c>
      <c r="B31" s="90" t="s">
        <v>382</v>
      </c>
      <c r="C31" s="105">
        <f>+'Unallocated Detail'!E233</f>
        <v>811940.24</v>
      </c>
      <c r="D31" s="105">
        <f>+'Unallocated Detail'!F233</f>
        <v>455218.41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1267158.6499999999</v>
      </c>
      <c r="J31" s="167"/>
      <c r="K31" s="167"/>
    </row>
    <row r="32" spans="1:11" ht="15.95" customHeight="1" x14ac:dyDescent="0.2">
      <c r="A32" s="108"/>
      <c r="B32" s="90" t="s">
        <v>383</v>
      </c>
      <c r="C32" s="105">
        <f>+'Unallocated Detail'!E234</f>
        <v>288734.13</v>
      </c>
      <c r="D32" s="105">
        <f>+'Unallocated Detail'!F234</f>
        <v>146434.10999999999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435168.24</v>
      </c>
      <c r="J32" s="167"/>
      <c r="K32" s="167"/>
    </row>
    <row r="33" spans="1:11" ht="15.95" customHeight="1" x14ac:dyDescent="0.2">
      <c r="A33" s="108" t="s">
        <v>364</v>
      </c>
      <c r="B33" s="90" t="s">
        <v>384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364</v>
      </c>
      <c r="B34" s="90" t="s">
        <v>385</v>
      </c>
      <c r="C34" s="105">
        <f>+'Unallocated Detail'!E236</f>
        <v>512525.79</v>
      </c>
      <c r="D34" s="105">
        <f>+'Unallocated Detail'!F236</f>
        <v>259933.82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772459.61</v>
      </c>
      <c r="J34" s="167"/>
      <c r="K34" s="167"/>
    </row>
    <row r="35" spans="1:11" ht="15.95" customHeight="1" x14ac:dyDescent="0.2">
      <c r="A35" s="108" t="s">
        <v>364</v>
      </c>
      <c r="B35" s="90" t="s">
        <v>386</v>
      </c>
      <c r="C35" s="105">
        <f>+'Unallocated Detail'!E237</f>
        <v>499536.55</v>
      </c>
      <c r="D35" s="105">
        <f>+'Unallocated Detail'!F237</f>
        <v>253344.45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752881</v>
      </c>
      <c r="J35" s="167"/>
      <c r="K35" s="167"/>
    </row>
    <row r="36" spans="1:11" ht="15.95" customHeight="1" x14ac:dyDescent="0.2">
      <c r="A36" s="108"/>
      <c r="B36" s="90" t="s">
        <v>387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388</v>
      </c>
      <c r="C37" s="95">
        <f>+'Unallocated Detail'!E239</f>
        <v>1216695.5900000001</v>
      </c>
      <c r="D37" s="95">
        <f>+'Unallocated Detail'!F239</f>
        <v>617058.12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1833753.71</v>
      </c>
      <c r="J37" s="167"/>
      <c r="K37" s="167"/>
    </row>
    <row r="38" spans="1:11" ht="15.95" customHeight="1" x14ac:dyDescent="0.2">
      <c r="A38" s="108" t="s">
        <v>364</v>
      </c>
      <c r="B38" s="85" t="s">
        <v>368</v>
      </c>
      <c r="C38" s="105">
        <f>SUM(C25:C37)</f>
        <v>6618840.6099999994</v>
      </c>
      <c r="D38" s="105">
        <f>SUM(D25:D37)</f>
        <v>3456043.24</v>
      </c>
      <c r="E38" s="94"/>
      <c r="F38" s="97"/>
      <c r="G38" s="98"/>
      <c r="H38" s="107">
        <f>SUM(H25:H37)</f>
        <v>10074883.85</v>
      </c>
      <c r="J38" s="167"/>
      <c r="K38" s="167"/>
    </row>
    <row r="39" spans="1:11" ht="15.95" customHeight="1" x14ac:dyDescent="0.2">
      <c r="A39" s="108" t="s">
        <v>389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390</v>
      </c>
      <c r="C40" s="105">
        <f>+'Unallocated Detail'!E245</f>
        <v>1589558.5</v>
      </c>
      <c r="D40" s="105">
        <f>+'Unallocated Detail'!F245</f>
        <v>806158.91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2395717.41</v>
      </c>
      <c r="J40" s="167"/>
      <c r="K40" s="167"/>
    </row>
    <row r="41" spans="1:11" ht="15.95" customHeight="1" x14ac:dyDescent="0.2">
      <c r="A41" s="108"/>
      <c r="B41" s="99" t="s">
        <v>391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368</v>
      </c>
      <c r="C42" s="105">
        <f>SUM(C40:C41)</f>
        <v>1592508.81</v>
      </c>
      <c r="D42" s="105">
        <f>SUM(D40:D41)</f>
        <v>807655.18</v>
      </c>
      <c r="E42" s="94"/>
      <c r="F42" s="98"/>
      <c r="G42" s="98"/>
      <c r="H42" s="107">
        <f>SUM(H40:H41)</f>
        <v>2400163.9900000002</v>
      </c>
      <c r="J42" s="167"/>
      <c r="K42" s="167"/>
    </row>
    <row r="43" spans="1:11" ht="15.95" customHeight="1" x14ac:dyDescent="0.2">
      <c r="A43" s="108" t="s">
        <v>13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392</v>
      </c>
      <c r="C44" s="105">
        <f>+'Unallocated Detail'!E249</f>
        <v>6314462.6100000003</v>
      </c>
      <c r="D44" s="105">
        <f>+'Unallocated Detail'!F249</f>
        <v>3202436.57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9516899.1799999997</v>
      </c>
      <c r="J44" s="167"/>
      <c r="K44" s="167"/>
    </row>
    <row r="45" spans="1:11" ht="15.95" customHeight="1" x14ac:dyDescent="0.2">
      <c r="A45" s="108"/>
      <c r="B45" s="90" t="s">
        <v>393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394</v>
      </c>
      <c r="C46" s="95">
        <f>+'Unallocated Detail'!E251</f>
        <v>1191.05</v>
      </c>
      <c r="D46" s="95">
        <f>+'Unallocated Detail'!F251</f>
        <v>604.04999999999995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1795.1</v>
      </c>
      <c r="J46" s="167"/>
      <c r="K46" s="167"/>
    </row>
    <row r="47" spans="1:11" ht="15.95" customHeight="1" x14ac:dyDescent="0.2">
      <c r="A47" s="108" t="s">
        <v>364</v>
      </c>
      <c r="B47" s="85" t="s">
        <v>368</v>
      </c>
      <c r="C47" s="105">
        <f>SUM(C44:C46)</f>
        <v>6315653.6600000001</v>
      </c>
      <c r="D47" s="105">
        <f>SUM(D44:D46)</f>
        <v>3203040.6199999996</v>
      </c>
      <c r="E47" s="94"/>
      <c r="F47" s="98"/>
      <c r="G47" s="98"/>
      <c r="H47" s="100">
        <f>SUM(H44:H46)</f>
        <v>9518694.2799999993</v>
      </c>
      <c r="J47" s="167"/>
      <c r="K47" s="167"/>
    </row>
    <row r="48" spans="1:11" ht="15.95" customHeight="1" x14ac:dyDescent="0.2">
      <c r="A48" s="108" t="s">
        <v>686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687</v>
      </c>
      <c r="C49" s="95">
        <f>+'Unallocated Detail'!E258</f>
        <v>-2119138.7200000002</v>
      </c>
      <c r="D49" s="95">
        <f>+'Unallocated Detail'!F258</f>
        <v>-1074740.28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-3193879</v>
      </c>
      <c r="J49" s="167"/>
      <c r="K49" s="167"/>
    </row>
    <row r="50" spans="1:11" ht="15.95" customHeight="1" x14ac:dyDescent="0.2">
      <c r="A50" s="108" t="s">
        <v>364</v>
      </c>
      <c r="B50" s="85" t="s">
        <v>368</v>
      </c>
      <c r="C50" s="105">
        <f>C49</f>
        <v>-2119138.7200000002</v>
      </c>
      <c r="D50" s="105">
        <f>D49</f>
        <v>-1074740.28</v>
      </c>
      <c r="E50" s="94"/>
      <c r="F50" s="98"/>
      <c r="G50" s="98"/>
      <c r="H50" s="100">
        <f>SUM(H49)</f>
        <v>-3193879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395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339</v>
      </c>
      <c r="C53" s="95">
        <f>+'Unallocated Detail'!E271</f>
        <v>319985.12</v>
      </c>
      <c r="D53" s="95">
        <f>+'Unallocated Detail'!F271</f>
        <v>175457.12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495442.24</v>
      </c>
      <c r="J53" s="167"/>
      <c r="K53" s="167"/>
    </row>
    <row r="54" spans="1:11" ht="15.95" customHeight="1" x14ac:dyDescent="0.2">
      <c r="A54" s="108" t="s">
        <v>364</v>
      </c>
      <c r="B54" s="85" t="s">
        <v>368</v>
      </c>
      <c r="C54" s="105">
        <f>C53</f>
        <v>319985.12</v>
      </c>
      <c r="D54" s="105">
        <f>D53</f>
        <v>175457.12</v>
      </c>
      <c r="E54" s="94"/>
      <c r="F54" s="98"/>
      <c r="G54" s="98"/>
      <c r="H54" s="100">
        <f>SUM(H53)</f>
        <v>495442.24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396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397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368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398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399</v>
      </c>
      <c r="C61" s="105">
        <f>+'Unallocated Detail'!E279</f>
        <v>0</v>
      </c>
      <c r="D61" s="105">
        <f>+'Unallocated Detail'!F279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400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364</v>
      </c>
      <c r="B63" s="111" t="s">
        <v>368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401</v>
      </c>
      <c r="B65" s="111"/>
      <c r="C65" s="114">
        <f>C63+C58+C54+C50+C47+C42+C38+C23+C14</f>
        <v>14698773.470000001</v>
      </c>
      <c r="D65" s="114">
        <f>D63+D58+D54+D50+D47+D42+D38+D23+D14</f>
        <v>7977024.5999999996</v>
      </c>
      <c r="E65" s="115"/>
      <c r="F65" s="115"/>
      <c r="G65" s="116"/>
      <c r="H65" s="114">
        <f>H63+H58+H54+H50+H47+H42+H38+H23+H14</f>
        <v>22675798.07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ht="15.95" customHeight="1" x14ac:dyDescent="0.2">
      <c r="B68" s="118" t="s">
        <v>402</v>
      </c>
      <c r="C68" s="119"/>
      <c r="D68" s="119"/>
      <c r="E68" s="119"/>
      <c r="F68" s="162" t="s">
        <v>34</v>
      </c>
      <c r="G68" s="162" t="s">
        <v>33</v>
      </c>
      <c r="H68" s="161"/>
    </row>
    <row r="69" spans="1:8" ht="15.95" customHeight="1" x14ac:dyDescent="0.2">
      <c r="B69" s="120">
        <v>1</v>
      </c>
      <c r="C69" s="121" t="s">
        <v>403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ht="15.95" customHeight="1" x14ac:dyDescent="0.2">
      <c r="B70" s="120">
        <v>2</v>
      </c>
      <c r="C70" s="121" t="s">
        <v>404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ht="15.95" customHeight="1" x14ac:dyDescent="0.2">
      <c r="B71" s="120">
        <v>3</v>
      </c>
      <c r="C71" s="122" t="s">
        <v>405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406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407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0" activePane="bottomRight" state="frozen"/>
      <selection activeCell="C228" sqref="C228"/>
      <selection pane="topRight" activeCell="C228" sqref="C228"/>
      <selection pane="bottomLeft" activeCell="C228" sqref="C228"/>
      <selection pane="bottomRight" activeCell="A105" sqref="A105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349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358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February 29,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632</v>
      </c>
    </row>
    <row r="6" spans="1:10" x14ac:dyDescent="0.25">
      <c r="A6" s="76" t="s">
        <v>357</v>
      </c>
      <c r="B6" s="75" t="s">
        <v>34</v>
      </c>
      <c r="C6" s="75" t="s">
        <v>356</v>
      </c>
      <c r="D6" s="75" t="s">
        <v>35</v>
      </c>
      <c r="E6" s="75" t="s">
        <v>355</v>
      </c>
      <c r="F6" s="75" t="s">
        <v>354</v>
      </c>
      <c r="G6" s="75" t="s">
        <v>353</v>
      </c>
      <c r="H6" s="75" t="s">
        <v>352</v>
      </c>
      <c r="I6" s="75" t="s">
        <v>338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36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37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38</v>
      </c>
      <c r="B12" s="134">
        <v>116001498.56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116001498.56</v>
      </c>
      <c r="H12" s="134">
        <f>C12+F12</f>
        <v>0</v>
      </c>
      <c r="I12" s="134">
        <f>SUM(G12:H12)</f>
        <v>116001498.56</v>
      </c>
      <c r="J12" s="142" t="s">
        <v>415</v>
      </c>
    </row>
    <row r="13" spans="1:10" x14ac:dyDescent="0.25">
      <c r="A13" s="64" t="s">
        <v>39</v>
      </c>
      <c r="B13" s="63">
        <v>84048327.170000002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84048327.170000002</v>
      </c>
      <c r="H13" s="63">
        <f t="shared" si="0"/>
        <v>0</v>
      </c>
      <c r="I13" s="63">
        <f t="shared" ref="I13:I17" si="1">SUM(G13:H13)</f>
        <v>84048327.170000002</v>
      </c>
      <c r="J13" s="142" t="s">
        <v>416</v>
      </c>
    </row>
    <row r="14" spans="1:10" x14ac:dyDescent="0.25">
      <c r="A14" s="64" t="s">
        <v>40</v>
      </c>
      <c r="B14" s="63">
        <v>1309480.42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1309480.42</v>
      </c>
      <c r="H14" s="63">
        <f t="shared" si="0"/>
        <v>0</v>
      </c>
      <c r="I14" s="63">
        <f t="shared" si="1"/>
        <v>1309480.42</v>
      </c>
      <c r="J14" s="142" t="s">
        <v>417</v>
      </c>
    </row>
    <row r="15" spans="1:10" x14ac:dyDescent="0.25">
      <c r="A15" s="64" t="s">
        <v>41</v>
      </c>
      <c r="B15" s="63">
        <v>0</v>
      </c>
      <c r="C15" s="63">
        <v>85636562.780000001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85636562.780000001</v>
      </c>
      <c r="I15" s="63">
        <f t="shared" si="1"/>
        <v>85636562.780000001</v>
      </c>
      <c r="J15" s="142" t="s">
        <v>418</v>
      </c>
    </row>
    <row r="16" spans="1:10" x14ac:dyDescent="0.25">
      <c r="A16" s="64" t="s">
        <v>42</v>
      </c>
      <c r="B16" s="63">
        <v>0</v>
      </c>
      <c r="C16" s="63">
        <v>34164080.079999998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34164080.079999998</v>
      </c>
      <c r="I16" s="63">
        <f t="shared" si="1"/>
        <v>34164080.079999998</v>
      </c>
      <c r="J16" s="142" t="s">
        <v>419</v>
      </c>
    </row>
    <row r="17" spans="1:11" x14ac:dyDescent="0.25">
      <c r="A17" s="64" t="s">
        <v>43</v>
      </c>
      <c r="B17" s="61">
        <v>0</v>
      </c>
      <c r="C17" s="61">
        <v>3220413.03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3220413.03</v>
      </c>
      <c r="I17" s="61">
        <f t="shared" si="1"/>
        <v>3220413.03</v>
      </c>
      <c r="J17" s="142" t="s">
        <v>420</v>
      </c>
    </row>
    <row r="18" spans="1:11" x14ac:dyDescent="0.25">
      <c r="A18" s="64" t="s">
        <v>44</v>
      </c>
      <c r="B18" s="63">
        <f>SUM(B12:B17)</f>
        <v>201359306.15000001</v>
      </c>
      <c r="C18" s="63">
        <f t="shared" ref="C18:I18" si="2">SUM(C12:C17)</f>
        <v>123021055.89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201359306.15000001</v>
      </c>
      <c r="H18" s="63">
        <f t="shared" si="2"/>
        <v>123021055.89</v>
      </c>
      <c r="I18" s="63">
        <f t="shared" si="2"/>
        <v>324380362.03999996</v>
      </c>
      <c r="J18" s="143" t="s">
        <v>414</v>
      </c>
    </row>
    <row r="19" spans="1:11" x14ac:dyDescent="0.25">
      <c r="A19" s="65" t="s">
        <v>45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46</v>
      </c>
      <c r="B20" s="61">
        <v>25347.53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25347.53</v>
      </c>
      <c r="H20" s="61">
        <f>C20+F20</f>
        <v>0</v>
      </c>
      <c r="I20" s="61">
        <f>SUM(G20:H20)</f>
        <v>25347.53</v>
      </c>
      <c r="J20" s="142" t="s">
        <v>422</v>
      </c>
    </row>
    <row r="21" spans="1:11" x14ac:dyDescent="0.25">
      <c r="A21" s="64" t="s">
        <v>47</v>
      </c>
      <c r="B21" s="63">
        <f>SUM(B20)</f>
        <v>25347.53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25347.53</v>
      </c>
      <c r="H21" s="63">
        <f t="shared" si="3"/>
        <v>0</v>
      </c>
      <c r="I21" s="63">
        <f t="shared" si="3"/>
        <v>25347.53</v>
      </c>
      <c r="J21" s="143" t="s">
        <v>421</v>
      </c>
    </row>
    <row r="22" spans="1:11" x14ac:dyDescent="0.25">
      <c r="A22" s="65" t="s">
        <v>48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49</v>
      </c>
      <c r="B23" s="63">
        <v>4565988.53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4565988.53</v>
      </c>
      <c r="H23" s="63">
        <f>C23+F23</f>
        <v>0</v>
      </c>
      <c r="I23" s="63">
        <f t="shared" ref="I23:I24" si="4">SUM(G23:H23)</f>
        <v>4565988.53</v>
      </c>
      <c r="J23" s="142" t="s">
        <v>424</v>
      </c>
      <c r="K23" s="5"/>
    </row>
    <row r="24" spans="1:11" x14ac:dyDescent="0.25">
      <c r="A24" s="64" t="s">
        <v>50</v>
      </c>
      <c r="B24" s="61">
        <v>6064698.6299999999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6064698.6299999999</v>
      </c>
      <c r="H24" s="61">
        <f>C24+F24</f>
        <v>0</v>
      </c>
      <c r="I24" s="61">
        <f t="shared" si="4"/>
        <v>6064698.6299999999</v>
      </c>
      <c r="J24" s="142" t="s">
        <v>425</v>
      </c>
    </row>
    <row r="25" spans="1:11" x14ac:dyDescent="0.25">
      <c r="A25" s="64" t="s">
        <v>51</v>
      </c>
      <c r="B25" s="63">
        <f>SUM(B23:B24)</f>
        <v>10630687.16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10630687.16</v>
      </c>
      <c r="H25" s="63">
        <f t="shared" si="5"/>
        <v>0</v>
      </c>
      <c r="I25" s="63">
        <f t="shared" si="5"/>
        <v>10630687.16</v>
      </c>
      <c r="J25" s="143" t="s">
        <v>423</v>
      </c>
    </row>
    <row r="26" spans="1:11" x14ac:dyDescent="0.25">
      <c r="A26" s="65" t="s">
        <v>52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53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633</v>
      </c>
    </row>
    <row r="28" spans="1:11" x14ac:dyDescent="0.25">
      <c r="A28" s="64" t="s">
        <v>408</v>
      </c>
      <c r="B28" s="63">
        <v>2183424.4500000002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2183424.4500000002</v>
      </c>
      <c r="H28" s="63">
        <f>C28+F28</f>
        <v>0</v>
      </c>
      <c r="I28" s="63">
        <f t="shared" si="6"/>
        <v>2183424.4500000002</v>
      </c>
      <c r="J28" s="142" t="s">
        <v>634</v>
      </c>
    </row>
    <row r="29" spans="1:11" ht="13.9" customHeight="1" x14ac:dyDescent="0.25">
      <c r="A29" s="64" t="s">
        <v>54</v>
      </c>
      <c r="B29" s="63">
        <v>214449.34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214449.34</v>
      </c>
      <c r="H29" s="63">
        <f t="shared" si="7"/>
        <v>0</v>
      </c>
      <c r="I29" s="63">
        <f t="shared" si="6"/>
        <v>214449.34</v>
      </c>
      <c r="J29" s="142" t="s">
        <v>427</v>
      </c>
    </row>
    <row r="30" spans="1:11" x14ac:dyDescent="0.25">
      <c r="A30" s="64" t="s">
        <v>55</v>
      </c>
      <c r="B30" s="63">
        <v>997637.49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997637.49</v>
      </c>
      <c r="H30" s="63">
        <f>C30+F30</f>
        <v>0</v>
      </c>
      <c r="I30" s="63">
        <f t="shared" si="6"/>
        <v>997637.49</v>
      </c>
      <c r="J30" s="142" t="s">
        <v>428</v>
      </c>
    </row>
    <row r="31" spans="1:11" x14ac:dyDescent="0.25">
      <c r="A31" s="64" t="s">
        <v>56</v>
      </c>
      <c r="B31" s="63">
        <v>1591090.81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1591090.81</v>
      </c>
      <c r="H31" s="63">
        <f t="shared" si="7"/>
        <v>0</v>
      </c>
      <c r="I31" s="63">
        <f t="shared" si="6"/>
        <v>1591090.81</v>
      </c>
      <c r="J31" s="142" t="s">
        <v>429</v>
      </c>
    </row>
    <row r="32" spans="1:11" x14ac:dyDescent="0.25">
      <c r="A32" s="64" t="s">
        <v>409</v>
      </c>
      <c r="B32" s="63">
        <v>-2311752.85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-2311752.85</v>
      </c>
      <c r="H32" s="63">
        <f t="shared" si="7"/>
        <v>0</v>
      </c>
      <c r="I32" s="63">
        <f t="shared" si="6"/>
        <v>-2311752.85</v>
      </c>
      <c r="J32" s="142" t="s">
        <v>431</v>
      </c>
    </row>
    <row r="33" spans="1:11" x14ac:dyDescent="0.25">
      <c r="A33" s="64" t="s">
        <v>410</v>
      </c>
      <c r="B33" s="63">
        <v>2274200.5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2274200.5</v>
      </c>
      <c r="H33" s="63">
        <f t="shared" si="7"/>
        <v>0</v>
      </c>
      <c r="I33" s="63">
        <f t="shared" si="6"/>
        <v>2274200.5</v>
      </c>
      <c r="J33" s="142" t="s">
        <v>430</v>
      </c>
    </row>
    <row r="34" spans="1:11" x14ac:dyDescent="0.25">
      <c r="A34" s="64" t="s">
        <v>57</v>
      </c>
      <c r="B34" s="63">
        <v>0</v>
      </c>
      <c r="C34" s="63">
        <v>83908.96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83908.96</v>
      </c>
      <c r="I34" s="63">
        <f t="shared" si="6"/>
        <v>83908.96</v>
      </c>
      <c r="J34" s="142" t="s">
        <v>432</v>
      </c>
    </row>
    <row r="35" spans="1:11" x14ac:dyDescent="0.25">
      <c r="A35" s="64" t="s">
        <v>58</v>
      </c>
      <c r="B35" s="63">
        <v>0</v>
      </c>
      <c r="C35" s="63">
        <v>234871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234871</v>
      </c>
      <c r="I35" s="63">
        <f t="shared" si="6"/>
        <v>234871</v>
      </c>
      <c r="J35" s="142" t="s">
        <v>433</v>
      </c>
    </row>
    <row r="36" spans="1:11" x14ac:dyDescent="0.25">
      <c r="A36" s="64" t="s">
        <v>59</v>
      </c>
      <c r="B36" s="63">
        <v>0</v>
      </c>
      <c r="C36" s="63">
        <v>123842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123842</v>
      </c>
      <c r="I36" s="63">
        <f t="shared" si="6"/>
        <v>123842</v>
      </c>
      <c r="J36" s="142" t="s">
        <v>434</v>
      </c>
    </row>
    <row r="37" spans="1:11" x14ac:dyDescent="0.25">
      <c r="A37" s="64" t="s">
        <v>60</v>
      </c>
      <c r="B37" s="63">
        <v>0</v>
      </c>
      <c r="C37" s="63">
        <v>430272.71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430272.71</v>
      </c>
      <c r="I37" s="63">
        <f t="shared" si="6"/>
        <v>430272.71</v>
      </c>
      <c r="J37" s="142" t="s">
        <v>435</v>
      </c>
    </row>
    <row r="38" spans="1:11" x14ac:dyDescent="0.25">
      <c r="A38" s="64" t="s">
        <v>61</v>
      </c>
      <c r="B38" s="63">
        <v>0</v>
      </c>
      <c r="C38" s="63">
        <v>-4188869.99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-4188869.99</v>
      </c>
      <c r="I38" s="63">
        <f t="shared" si="6"/>
        <v>-4188869.99</v>
      </c>
      <c r="J38" s="142" t="s">
        <v>436</v>
      </c>
    </row>
    <row r="39" spans="1:11" x14ac:dyDescent="0.25">
      <c r="A39" s="64" t="s">
        <v>690</v>
      </c>
      <c r="B39" s="61">
        <v>0</v>
      </c>
      <c r="C39" s="61">
        <v>1361741.51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1361741.51</v>
      </c>
      <c r="I39" s="61">
        <f t="shared" si="6"/>
        <v>1361741.51</v>
      </c>
      <c r="J39" s="142" t="s">
        <v>635</v>
      </c>
    </row>
    <row r="40" spans="1:11" x14ac:dyDescent="0.25">
      <c r="A40" s="64" t="s">
        <v>62</v>
      </c>
      <c r="B40" s="63">
        <f t="shared" ref="B40:I40" si="8">SUM(B27:B39)</f>
        <v>4949049.74</v>
      </c>
      <c r="C40" s="63">
        <f t="shared" si="8"/>
        <v>-1954233.8100000003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4949049.74</v>
      </c>
      <c r="H40" s="63">
        <f t="shared" si="8"/>
        <v>-1954233.8100000003</v>
      </c>
      <c r="I40" s="63">
        <f t="shared" si="8"/>
        <v>2994815.9299999997</v>
      </c>
      <c r="J40" s="143" t="s">
        <v>426</v>
      </c>
    </row>
    <row r="41" spans="1:11" x14ac:dyDescent="0.25">
      <c r="A41" s="60" t="s">
        <v>63</v>
      </c>
      <c r="B41" s="73">
        <f t="shared" ref="B41:I41" si="9">B18+B21+B25+B40</f>
        <v>216964390.58000001</v>
      </c>
      <c r="C41" s="73">
        <f t="shared" si="9"/>
        <v>121066822.08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216964390.58000001</v>
      </c>
      <c r="H41" s="73">
        <f t="shared" si="9"/>
        <v>121066822.08</v>
      </c>
      <c r="I41" s="73">
        <f t="shared" si="9"/>
        <v>338031212.65999997</v>
      </c>
      <c r="J41" s="151" t="s">
        <v>413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64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65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66</v>
      </c>
      <c r="B45" s="63">
        <v>5600228.0300000003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5600228.0300000003</v>
      </c>
      <c r="H45" s="63">
        <f>C45+F45</f>
        <v>0</v>
      </c>
      <c r="I45" s="63">
        <f t="shared" ref="I45:I46" si="10">SUM(G45:H45)</f>
        <v>5600228.0300000003</v>
      </c>
      <c r="J45" s="145" t="s">
        <v>439</v>
      </c>
    </row>
    <row r="46" spans="1:11" x14ac:dyDescent="0.25">
      <c r="A46" s="64" t="s">
        <v>67</v>
      </c>
      <c r="B46" s="61">
        <v>12725323.33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12725323.33</v>
      </c>
      <c r="H46" s="61">
        <f>C46+F46</f>
        <v>0</v>
      </c>
      <c r="I46" s="61">
        <f t="shared" si="10"/>
        <v>12725323.33</v>
      </c>
      <c r="J46" s="145" t="s">
        <v>440</v>
      </c>
      <c r="K46" s="3"/>
    </row>
    <row r="47" spans="1:11" x14ac:dyDescent="0.25">
      <c r="A47" s="64" t="s">
        <v>68</v>
      </c>
      <c r="B47" s="63">
        <f>SUM(B45:B46)</f>
        <v>18325551.359999999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18325551.359999999</v>
      </c>
      <c r="H47" s="63">
        <f t="shared" si="11"/>
        <v>0</v>
      </c>
      <c r="I47" s="63">
        <f t="shared" si="11"/>
        <v>18325551.359999999</v>
      </c>
      <c r="J47" s="143" t="s">
        <v>438</v>
      </c>
    </row>
    <row r="48" spans="1:11" x14ac:dyDescent="0.25">
      <c r="A48" s="65" t="s">
        <v>69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70</v>
      </c>
      <c r="B49" s="78">
        <v>49375184.140000001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49375184.140000001</v>
      </c>
      <c r="H49" s="78">
        <f t="shared" si="12"/>
        <v>0</v>
      </c>
      <c r="I49" s="78">
        <f t="shared" ref="I49:I55" si="13">SUM(G49:H49)</f>
        <v>49375184.140000001</v>
      </c>
      <c r="J49" s="145" t="s">
        <v>442</v>
      </c>
    </row>
    <row r="50" spans="1:12" x14ac:dyDescent="0.25">
      <c r="A50" s="64" t="s">
        <v>71</v>
      </c>
      <c r="B50" s="78">
        <v>1526459.49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1526459.49</v>
      </c>
      <c r="H50" s="78">
        <f t="shared" si="12"/>
        <v>0</v>
      </c>
      <c r="I50" s="78">
        <f t="shared" si="13"/>
        <v>1526459.49</v>
      </c>
      <c r="J50" s="145" t="s">
        <v>443</v>
      </c>
    </row>
    <row r="51" spans="1:12" x14ac:dyDescent="0.25">
      <c r="A51" s="64" t="s">
        <v>72</v>
      </c>
      <c r="B51" s="63">
        <v>0</v>
      </c>
      <c r="C51" s="63">
        <v>29285451.260000002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29285451.260000002</v>
      </c>
      <c r="I51" s="63">
        <f t="shared" si="13"/>
        <v>29285451.260000002</v>
      </c>
      <c r="J51" s="145" t="s">
        <v>444</v>
      </c>
    </row>
    <row r="52" spans="1:12" x14ac:dyDescent="0.25">
      <c r="A52" s="64" t="s">
        <v>73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445</v>
      </c>
    </row>
    <row r="53" spans="1:12" x14ac:dyDescent="0.25">
      <c r="A53" s="64" t="s">
        <v>74</v>
      </c>
      <c r="B53" s="63">
        <v>0</v>
      </c>
      <c r="C53" s="63">
        <v>14164703.779999999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14164703.779999999</v>
      </c>
      <c r="I53" s="63">
        <f t="shared" si="13"/>
        <v>14164703.779999999</v>
      </c>
      <c r="J53" s="145" t="s">
        <v>446</v>
      </c>
    </row>
    <row r="54" spans="1:12" x14ac:dyDescent="0.25">
      <c r="A54" s="64" t="s">
        <v>75</v>
      </c>
      <c r="B54" s="63">
        <v>0</v>
      </c>
      <c r="C54" s="63">
        <v>8380666.6699999999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8380666.6699999999</v>
      </c>
      <c r="I54" s="63">
        <f t="shared" si="13"/>
        <v>8380666.6699999999</v>
      </c>
      <c r="J54" s="145" t="s">
        <v>447</v>
      </c>
    </row>
    <row r="55" spans="1:12" x14ac:dyDescent="0.25">
      <c r="A55" s="64" t="s">
        <v>76</v>
      </c>
      <c r="B55" s="61">
        <v>0</v>
      </c>
      <c r="C55" s="61">
        <v>-13721.18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-13721.18</v>
      </c>
      <c r="I55" s="61">
        <f t="shared" si="13"/>
        <v>-13721.18</v>
      </c>
      <c r="J55" s="145" t="s">
        <v>448</v>
      </c>
      <c r="K55" s="2"/>
    </row>
    <row r="56" spans="1:12" x14ac:dyDescent="0.25">
      <c r="A56" s="64" t="s">
        <v>77</v>
      </c>
      <c r="B56" s="63">
        <f>SUM(B49:B55)</f>
        <v>50901643.630000003</v>
      </c>
      <c r="C56" s="63">
        <f t="shared" ref="C56:I56" si="14">SUM(C49:C55)</f>
        <v>51817100.530000001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50901643.630000003</v>
      </c>
      <c r="H56" s="63">
        <f t="shared" si="14"/>
        <v>51817100.530000001</v>
      </c>
      <c r="I56" s="63">
        <f t="shared" si="14"/>
        <v>102718744.16</v>
      </c>
      <c r="J56" s="143" t="s">
        <v>441</v>
      </c>
      <c r="K56" s="2"/>
    </row>
    <row r="57" spans="1:12" x14ac:dyDescent="0.25">
      <c r="A57" s="65" t="s">
        <v>78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79</v>
      </c>
      <c r="B58" s="61">
        <v>10235596.289999999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10235596.289999999</v>
      </c>
      <c r="H58" s="61">
        <f>C58+F58</f>
        <v>0</v>
      </c>
      <c r="I58" s="61">
        <f t="shared" ref="I58" si="15">SUM(G58:H58)</f>
        <v>10235596.289999999</v>
      </c>
      <c r="J58" s="145" t="s">
        <v>450</v>
      </c>
    </row>
    <row r="59" spans="1:12" x14ac:dyDescent="0.25">
      <c r="A59" s="64" t="s">
        <v>80</v>
      </c>
      <c r="B59" s="63">
        <f>SUM(B58)</f>
        <v>10235596.289999999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10235596.289999999</v>
      </c>
      <c r="H59" s="63">
        <f t="shared" si="16"/>
        <v>0</v>
      </c>
      <c r="I59" s="63">
        <f t="shared" si="16"/>
        <v>10235596.289999999</v>
      </c>
      <c r="J59" s="143" t="s">
        <v>449</v>
      </c>
    </row>
    <row r="60" spans="1:12" x14ac:dyDescent="0.25">
      <c r="A60" s="65" t="s">
        <v>81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82</v>
      </c>
      <c r="B61" s="61">
        <v>-8015203.5300000003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-8015203.5300000003</v>
      </c>
      <c r="H61" s="61">
        <f>C61+F61</f>
        <v>0</v>
      </c>
      <c r="I61" s="61">
        <f t="shared" ref="I61" si="17">SUM(G61:H61)</f>
        <v>-8015203.5300000003</v>
      </c>
      <c r="J61" s="145" t="s">
        <v>452</v>
      </c>
    </row>
    <row r="62" spans="1:12" x14ac:dyDescent="0.25">
      <c r="A62" s="64" t="s">
        <v>83</v>
      </c>
      <c r="B62" s="63">
        <f>SUM(B61)</f>
        <v>-8015203.5300000003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-8015203.5300000003</v>
      </c>
      <c r="H62" s="63">
        <f t="shared" si="18"/>
        <v>0</v>
      </c>
      <c r="I62" s="63">
        <f t="shared" si="18"/>
        <v>-8015203.5300000003</v>
      </c>
      <c r="J62" s="143" t="s">
        <v>451</v>
      </c>
    </row>
    <row r="63" spans="1:12" x14ac:dyDescent="0.25">
      <c r="A63" s="60" t="s">
        <v>84</v>
      </c>
      <c r="B63" s="71">
        <f>B47+B56+B59+B62</f>
        <v>71447587.75</v>
      </c>
      <c r="C63" s="71">
        <f t="shared" ref="C63:I63" si="19">C47+C56+C59+C62</f>
        <v>51817100.530000001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71447587.75</v>
      </c>
      <c r="H63" s="71">
        <f t="shared" si="19"/>
        <v>51817100.530000001</v>
      </c>
      <c r="I63" s="71">
        <f t="shared" si="19"/>
        <v>123264688.28</v>
      </c>
      <c r="J63" s="143" t="s">
        <v>437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85</v>
      </c>
      <c r="B65" s="59">
        <f>B41-B63</f>
        <v>145516802.83000001</v>
      </c>
      <c r="C65" s="59">
        <f t="shared" ref="C65:I65" si="20">C41-C63</f>
        <v>69249721.549999997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145516802.83000001</v>
      </c>
      <c r="H65" s="59">
        <f t="shared" si="20"/>
        <v>69249721.549999997</v>
      </c>
      <c r="I65" s="59">
        <f t="shared" si="20"/>
        <v>214766524.37999997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86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87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88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89</v>
      </c>
      <c r="B70" s="63">
        <v>123927.63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123927.63</v>
      </c>
      <c r="H70" s="63">
        <f t="shared" si="21"/>
        <v>0</v>
      </c>
      <c r="I70" s="63">
        <f t="shared" ref="I70:I134" si="22">SUM(G70:H70)</f>
        <v>123927.63</v>
      </c>
      <c r="J70" s="145" t="s">
        <v>455</v>
      </c>
    </row>
    <row r="71" spans="1:10" x14ac:dyDescent="0.25">
      <c r="A71" s="64" t="s">
        <v>90</v>
      </c>
      <c r="B71" s="63">
        <v>590645.4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590645.4</v>
      </c>
      <c r="H71" s="63">
        <f t="shared" si="21"/>
        <v>0</v>
      </c>
      <c r="I71" s="63">
        <f t="shared" si="22"/>
        <v>590645.4</v>
      </c>
      <c r="J71" s="145" t="s">
        <v>456</v>
      </c>
    </row>
    <row r="72" spans="1:10" x14ac:dyDescent="0.25">
      <c r="A72" s="64" t="s">
        <v>91</v>
      </c>
      <c r="B72" s="63">
        <v>129615.51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129615.51</v>
      </c>
      <c r="H72" s="63">
        <f t="shared" si="21"/>
        <v>0</v>
      </c>
      <c r="I72" s="63">
        <f t="shared" si="22"/>
        <v>129615.51</v>
      </c>
      <c r="J72" s="145" t="s">
        <v>457</v>
      </c>
    </row>
    <row r="73" spans="1:10" x14ac:dyDescent="0.25">
      <c r="A73" s="64" t="s">
        <v>92</v>
      </c>
      <c r="B73" s="63">
        <v>1595566.16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1595566.16</v>
      </c>
      <c r="H73" s="63">
        <f t="shared" si="21"/>
        <v>0</v>
      </c>
      <c r="I73" s="63">
        <f t="shared" si="22"/>
        <v>1595566.16</v>
      </c>
      <c r="J73" s="145" t="s">
        <v>458</v>
      </c>
    </row>
    <row r="74" spans="1:10" x14ac:dyDescent="0.25">
      <c r="A74" s="64" t="s">
        <v>93</v>
      </c>
      <c r="B74" s="63">
        <v>44.32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44.32</v>
      </c>
      <c r="H74" s="63">
        <f t="shared" si="21"/>
        <v>0</v>
      </c>
      <c r="I74" s="63">
        <f t="shared" si="22"/>
        <v>44.32</v>
      </c>
      <c r="J74" s="145" t="s">
        <v>459</v>
      </c>
    </row>
    <row r="75" spans="1:10" x14ac:dyDescent="0.25">
      <c r="A75" s="64" t="s">
        <v>94</v>
      </c>
      <c r="B75" s="63">
        <v>149921.62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149921.62</v>
      </c>
      <c r="H75" s="63">
        <f t="shared" si="21"/>
        <v>0</v>
      </c>
      <c r="I75" s="63">
        <f t="shared" si="22"/>
        <v>149921.62</v>
      </c>
      <c r="J75" s="145" t="s">
        <v>460</v>
      </c>
    </row>
    <row r="76" spans="1:10" x14ac:dyDescent="0.25">
      <c r="A76" s="64" t="s">
        <v>95</v>
      </c>
      <c r="B76" s="63">
        <v>134331.51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134331.51</v>
      </c>
      <c r="H76" s="63">
        <f t="shared" si="21"/>
        <v>0</v>
      </c>
      <c r="I76" s="63">
        <f t="shared" si="22"/>
        <v>134331.51</v>
      </c>
      <c r="J76" s="145" t="s">
        <v>461</v>
      </c>
    </row>
    <row r="77" spans="1:10" x14ac:dyDescent="0.25">
      <c r="A77" s="64" t="s">
        <v>96</v>
      </c>
      <c r="B77" s="63">
        <v>879845.38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879845.38</v>
      </c>
      <c r="H77" s="63">
        <f t="shared" si="21"/>
        <v>0</v>
      </c>
      <c r="I77" s="63">
        <f t="shared" si="22"/>
        <v>879845.38</v>
      </c>
      <c r="J77" s="145" t="s">
        <v>462</v>
      </c>
    </row>
    <row r="78" spans="1:10" x14ac:dyDescent="0.25">
      <c r="A78" s="64" t="s">
        <v>97</v>
      </c>
      <c r="B78" s="63">
        <v>270268.38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270268.38</v>
      </c>
      <c r="H78" s="63">
        <f t="shared" si="21"/>
        <v>0</v>
      </c>
      <c r="I78" s="63">
        <f t="shared" si="22"/>
        <v>270268.38</v>
      </c>
      <c r="J78" s="145" t="s">
        <v>463</v>
      </c>
    </row>
    <row r="79" spans="1:10" x14ac:dyDescent="0.25">
      <c r="A79" s="64" t="s">
        <v>98</v>
      </c>
      <c r="B79" s="63">
        <v>4032658.06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4032658.06</v>
      </c>
      <c r="H79" s="63">
        <f t="shared" si="21"/>
        <v>0</v>
      </c>
      <c r="I79" s="63">
        <f t="shared" si="22"/>
        <v>4032658.06</v>
      </c>
      <c r="J79" s="145" t="s">
        <v>464</v>
      </c>
    </row>
    <row r="80" spans="1:10" x14ac:dyDescent="0.25">
      <c r="A80" s="64" t="s">
        <v>99</v>
      </c>
      <c r="B80" s="63">
        <v>185931.8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185931.8</v>
      </c>
      <c r="H80" s="63">
        <f t="shared" si="21"/>
        <v>0</v>
      </c>
      <c r="I80" s="63">
        <f t="shared" si="22"/>
        <v>185931.8</v>
      </c>
      <c r="J80" s="145" t="s">
        <v>465</v>
      </c>
    </row>
    <row r="81" spans="1:10" x14ac:dyDescent="0.25">
      <c r="A81" s="64" t="s">
        <v>100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636</v>
      </c>
    </row>
    <row r="82" spans="1:10" x14ac:dyDescent="0.25">
      <c r="A82" s="64" t="s">
        <v>101</v>
      </c>
      <c r="B82" s="63">
        <v>229679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229679</v>
      </c>
      <c r="H82" s="63">
        <f t="shared" si="21"/>
        <v>0</v>
      </c>
      <c r="I82" s="63">
        <f t="shared" si="22"/>
        <v>229679</v>
      </c>
      <c r="J82" s="145" t="s">
        <v>466</v>
      </c>
    </row>
    <row r="83" spans="1:10" x14ac:dyDescent="0.25">
      <c r="A83" s="64" t="s">
        <v>102</v>
      </c>
      <c r="B83" s="63">
        <v>25476.16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25476.16</v>
      </c>
      <c r="H83" s="63">
        <f t="shared" si="21"/>
        <v>0</v>
      </c>
      <c r="I83" s="63">
        <f t="shared" si="22"/>
        <v>25476.16</v>
      </c>
      <c r="J83" s="145" t="s">
        <v>467</v>
      </c>
    </row>
    <row r="84" spans="1:10" x14ac:dyDescent="0.25">
      <c r="A84" s="64" t="s">
        <v>103</v>
      </c>
      <c r="B84" s="63">
        <v>507944.56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507944.56</v>
      </c>
      <c r="H84" s="63">
        <f t="shared" si="21"/>
        <v>0</v>
      </c>
      <c r="I84" s="63">
        <f t="shared" si="22"/>
        <v>507944.56</v>
      </c>
      <c r="J84" s="145" t="s">
        <v>468</v>
      </c>
    </row>
    <row r="85" spans="1:10" x14ac:dyDescent="0.25">
      <c r="A85" s="64" t="s">
        <v>104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637</v>
      </c>
    </row>
    <row r="86" spans="1:10" x14ac:dyDescent="0.25">
      <c r="A86" s="64" t="s">
        <v>105</v>
      </c>
      <c r="B86" s="63">
        <v>18655.88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18655.88</v>
      </c>
      <c r="H86" s="63">
        <f t="shared" si="21"/>
        <v>0</v>
      </c>
      <c r="I86" s="63">
        <f t="shared" si="22"/>
        <v>18655.88</v>
      </c>
      <c r="J86" s="145" t="s">
        <v>469</v>
      </c>
    </row>
    <row r="87" spans="1:10" x14ac:dyDescent="0.25">
      <c r="A87" s="64" t="s">
        <v>106</v>
      </c>
      <c r="B87" s="63">
        <v>11388.48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11388.48</v>
      </c>
      <c r="H87" s="63">
        <f t="shared" si="21"/>
        <v>0</v>
      </c>
      <c r="I87" s="63">
        <f t="shared" si="22"/>
        <v>11388.48</v>
      </c>
      <c r="J87" s="145" t="s">
        <v>470</v>
      </c>
    </row>
    <row r="88" spans="1:10" x14ac:dyDescent="0.25">
      <c r="A88" s="64" t="s">
        <v>107</v>
      </c>
      <c r="B88" s="63">
        <v>82436.63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82436.63</v>
      </c>
      <c r="H88" s="63">
        <f t="shared" si="21"/>
        <v>0</v>
      </c>
      <c r="I88" s="63">
        <f t="shared" si="22"/>
        <v>82436.63</v>
      </c>
      <c r="J88" s="145" t="s">
        <v>471</v>
      </c>
    </row>
    <row r="89" spans="1:10" x14ac:dyDescent="0.25">
      <c r="A89" s="64" t="s">
        <v>108</v>
      </c>
      <c r="B89" s="63">
        <v>81510.12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81510.12</v>
      </c>
      <c r="H89" s="63">
        <f t="shared" si="21"/>
        <v>0</v>
      </c>
      <c r="I89" s="63">
        <f t="shared" si="22"/>
        <v>81510.12</v>
      </c>
      <c r="J89" s="145" t="s">
        <v>472</v>
      </c>
    </row>
    <row r="90" spans="1:10" x14ac:dyDescent="0.25">
      <c r="A90" s="64" t="s">
        <v>109</v>
      </c>
      <c r="B90" s="63">
        <v>317925.99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317925.99</v>
      </c>
      <c r="H90" s="63">
        <f t="shared" si="21"/>
        <v>0</v>
      </c>
      <c r="I90" s="63">
        <f t="shared" si="22"/>
        <v>317925.99</v>
      </c>
      <c r="J90" s="145" t="s">
        <v>473</v>
      </c>
    </row>
    <row r="91" spans="1:10" x14ac:dyDescent="0.25">
      <c r="A91" s="64" t="s">
        <v>110</v>
      </c>
      <c r="B91" s="63">
        <v>365331.4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365331.4</v>
      </c>
      <c r="H91" s="63">
        <f t="shared" si="21"/>
        <v>0</v>
      </c>
      <c r="I91" s="63">
        <f t="shared" si="22"/>
        <v>365331.4</v>
      </c>
      <c r="J91" s="145" t="s">
        <v>474</v>
      </c>
    </row>
    <row r="92" spans="1:10" x14ac:dyDescent="0.25">
      <c r="A92" s="64" t="s">
        <v>111</v>
      </c>
      <c r="B92" s="63">
        <v>1072880.3500000001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1072880.3500000001</v>
      </c>
      <c r="H92" s="63">
        <f t="shared" si="21"/>
        <v>0</v>
      </c>
      <c r="I92" s="63">
        <f t="shared" si="22"/>
        <v>1072880.3500000001</v>
      </c>
      <c r="J92" s="145" t="s">
        <v>475</v>
      </c>
    </row>
    <row r="93" spans="1:10" x14ac:dyDescent="0.25">
      <c r="A93" s="64" t="s">
        <v>112</v>
      </c>
      <c r="B93" s="63">
        <v>314320.21999999997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314320.21999999997</v>
      </c>
      <c r="H93" s="63">
        <f t="shared" si="21"/>
        <v>0</v>
      </c>
      <c r="I93" s="63">
        <f t="shared" si="22"/>
        <v>314320.21999999997</v>
      </c>
      <c r="J93" s="145" t="s">
        <v>476</v>
      </c>
    </row>
    <row r="94" spans="1:10" x14ac:dyDescent="0.25">
      <c r="A94" s="64" t="s">
        <v>113</v>
      </c>
      <c r="B94" s="63">
        <v>789313.76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789313.76</v>
      </c>
      <c r="H94" s="63">
        <f t="shared" si="21"/>
        <v>0</v>
      </c>
      <c r="I94" s="63">
        <f t="shared" si="22"/>
        <v>789313.76</v>
      </c>
      <c r="J94" s="145" t="s">
        <v>477</v>
      </c>
    </row>
    <row r="95" spans="1:10" x14ac:dyDescent="0.25">
      <c r="A95" s="64" t="s">
        <v>114</v>
      </c>
      <c r="B95" s="63">
        <v>51167.92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51167.92</v>
      </c>
      <c r="H95" s="63">
        <f t="shared" si="21"/>
        <v>0</v>
      </c>
      <c r="I95" s="63">
        <f t="shared" si="22"/>
        <v>51167.92</v>
      </c>
      <c r="J95" s="145" t="s">
        <v>478</v>
      </c>
    </row>
    <row r="96" spans="1:10" x14ac:dyDescent="0.25">
      <c r="A96" s="64" t="s">
        <v>115</v>
      </c>
      <c r="B96" s="63">
        <v>52165.53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52165.53</v>
      </c>
      <c r="H96" s="63">
        <f t="shared" si="21"/>
        <v>0</v>
      </c>
      <c r="I96" s="63">
        <f t="shared" si="22"/>
        <v>52165.53</v>
      </c>
      <c r="J96" s="145" t="s">
        <v>479</v>
      </c>
    </row>
    <row r="97" spans="1:10" x14ac:dyDescent="0.25">
      <c r="A97" s="64" t="s">
        <v>116</v>
      </c>
      <c r="B97" s="63">
        <v>2532798.9500000002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2532798.9500000002</v>
      </c>
      <c r="H97" s="63">
        <f t="shared" si="21"/>
        <v>0</v>
      </c>
      <c r="I97" s="63">
        <f t="shared" si="22"/>
        <v>2532798.9500000002</v>
      </c>
      <c r="J97" s="145" t="s">
        <v>480</v>
      </c>
    </row>
    <row r="98" spans="1:10" x14ac:dyDescent="0.25">
      <c r="A98" s="64" t="s">
        <v>117</v>
      </c>
      <c r="B98" s="63">
        <v>36595.47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36595.47</v>
      </c>
      <c r="H98" s="63">
        <f t="shared" si="21"/>
        <v>0</v>
      </c>
      <c r="I98" s="63">
        <f t="shared" si="22"/>
        <v>36595.47</v>
      </c>
      <c r="J98" s="145" t="s">
        <v>481</v>
      </c>
    </row>
    <row r="99" spans="1:10" x14ac:dyDescent="0.25">
      <c r="A99" s="64" t="s">
        <v>118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482</v>
      </c>
    </row>
    <row r="100" spans="1:10" x14ac:dyDescent="0.25">
      <c r="A100" s="64" t="s">
        <v>119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638</v>
      </c>
    </row>
    <row r="101" spans="1:10" x14ac:dyDescent="0.25">
      <c r="A101" s="64" t="s">
        <v>120</v>
      </c>
      <c r="B101" s="63">
        <v>0</v>
      </c>
      <c r="C101" s="63">
        <v>18583.27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18583.27</v>
      </c>
      <c r="I101" s="63">
        <f t="shared" si="22"/>
        <v>18583.27</v>
      </c>
      <c r="J101" s="145" t="s">
        <v>483</v>
      </c>
    </row>
    <row r="102" spans="1:10" x14ac:dyDescent="0.25">
      <c r="A102" s="64" t="s">
        <v>121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639</v>
      </c>
    </row>
    <row r="103" spans="1:10" x14ac:dyDescent="0.25">
      <c r="A103" s="64" t="s">
        <v>122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640</v>
      </c>
    </row>
    <row r="104" spans="1:10" x14ac:dyDescent="0.25">
      <c r="A104" s="64" t="s">
        <v>123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641</v>
      </c>
    </row>
    <row r="105" spans="1:10" x14ac:dyDescent="0.25">
      <c r="A105" s="64" t="s">
        <v>692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691</v>
      </c>
    </row>
    <row r="106" spans="1:10" x14ac:dyDescent="0.25">
      <c r="A106" s="64" t="s">
        <v>124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642</v>
      </c>
    </row>
    <row r="107" spans="1:10" x14ac:dyDescent="0.25">
      <c r="A107" s="64" t="s">
        <v>125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643</v>
      </c>
    </row>
    <row r="108" spans="1:10" x14ac:dyDescent="0.25">
      <c r="A108" s="64" t="s">
        <v>126</v>
      </c>
      <c r="B108" s="63">
        <v>0</v>
      </c>
      <c r="C108" s="63">
        <v>179201.32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179201.32</v>
      </c>
      <c r="I108" s="63">
        <f t="shared" si="22"/>
        <v>179201.32</v>
      </c>
      <c r="J108" s="145" t="s">
        <v>484</v>
      </c>
    </row>
    <row r="109" spans="1:10" x14ac:dyDescent="0.25">
      <c r="A109" s="64" t="s">
        <v>127</v>
      </c>
      <c r="B109" s="63">
        <v>0</v>
      </c>
      <c r="C109" s="63">
        <v>-4302.3599999999997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-4302.3599999999997</v>
      </c>
      <c r="I109" s="63">
        <f t="shared" si="22"/>
        <v>-4302.3599999999997</v>
      </c>
      <c r="J109" s="145" t="s">
        <v>485</v>
      </c>
    </row>
    <row r="110" spans="1:10" x14ac:dyDescent="0.25">
      <c r="A110" s="64" t="s">
        <v>128</v>
      </c>
      <c r="B110" s="63">
        <v>0</v>
      </c>
      <c r="C110" s="63">
        <v>43393.23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43393.23</v>
      </c>
      <c r="I110" s="63">
        <f t="shared" si="22"/>
        <v>43393.23</v>
      </c>
      <c r="J110" s="145" t="s">
        <v>486</v>
      </c>
    </row>
    <row r="111" spans="1:10" x14ac:dyDescent="0.25">
      <c r="A111" s="64" t="s">
        <v>129</v>
      </c>
      <c r="B111" s="63">
        <v>0</v>
      </c>
      <c r="C111" s="63">
        <v>12833.52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12833.52</v>
      </c>
      <c r="I111" s="63">
        <f t="shared" si="22"/>
        <v>12833.52</v>
      </c>
      <c r="J111" s="145" t="s">
        <v>487</v>
      </c>
    </row>
    <row r="112" spans="1:10" x14ac:dyDescent="0.25">
      <c r="A112" s="64" t="s">
        <v>130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644</v>
      </c>
    </row>
    <row r="113" spans="1:10" x14ac:dyDescent="0.25">
      <c r="A113" s="64" t="s">
        <v>131</v>
      </c>
      <c r="B113" s="63">
        <v>0</v>
      </c>
      <c r="C113" s="63">
        <v>731.65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731.65</v>
      </c>
      <c r="I113" s="63">
        <f t="shared" si="22"/>
        <v>731.65</v>
      </c>
      <c r="J113" s="145" t="s">
        <v>488</v>
      </c>
    </row>
    <row r="114" spans="1:10" x14ac:dyDescent="0.25">
      <c r="A114" s="64" t="s">
        <v>132</v>
      </c>
      <c r="B114" s="63">
        <v>0</v>
      </c>
      <c r="C114" s="63">
        <v>1.72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1.72</v>
      </c>
      <c r="I114" s="63">
        <f t="shared" si="22"/>
        <v>1.72</v>
      </c>
      <c r="J114" s="145" t="s">
        <v>489</v>
      </c>
    </row>
    <row r="115" spans="1:10" x14ac:dyDescent="0.25">
      <c r="A115" s="64" t="s">
        <v>133</v>
      </c>
      <c r="B115" s="63">
        <v>0</v>
      </c>
      <c r="C115" s="63">
        <v>27720.880000000001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27720.880000000001</v>
      </c>
      <c r="I115" s="63">
        <f t="shared" si="22"/>
        <v>27720.880000000001</v>
      </c>
      <c r="J115" s="145" t="s">
        <v>490</v>
      </c>
    </row>
    <row r="116" spans="1:10" x14ac:dyDescent="0.25">
      <c r="A116" s="64" t="s">
        <v>134</v>
      </c>
      <c r="B116" s="63">
        <v>0</v>
      </c>
      <c r="C116" s="63">
        <v>4109.6899999999996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4109.6899999999996</v>
      </c>
      <c r="I116" s="63">
        <f t="shared" si="22"/>
        <v>4109.6899999999996</v>
      </c>
      <c r="J116" s="145" t="s">
        <v>491</v>
      </c>
    </row>
    <row r="117" spans="1:10" x14ac:dyDescent="0.25">
      <c r="A117" s="64" t="s">
        <v>135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492</v>
      </c>
    </row>
    <row r="118" spans="1:10" x14ac:dyDescent="0.25">
      <c r="A118" s="64" t="s">
        <v>136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645</v>
      </c>
    </row>
    <row r="119" spans="1:10" x14ac:dyDescent="0.25">
      <c r="A119" s="64" t="s">
        <v>137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646</v>
      </c>
    </row>
    <row r="120" spans="1:10" x14ac:dyDescent="0.25">
      <c r="A120" s="64" t="s">
        <v>138</v>
      </c>
      <c r="B120" s="63">
        <v>0</v>
      </c>
      <c r="C120" s="63">
        <v>1607.3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1607.3</v>
      </c>
      <c r="I120" s="63">
        <f t="shared" si="22"/>
        <v>1607.3</v>
      </c>
      <c r="J120" s="145" t="s">
        <v>493</v>
      </c>
    </row>
    <row r="121" spans="1:10" x14ac:dyDescent="0.25">
      <c r="A121" s="64" t="s">
        <v>139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494</v>
      </c>
    </row>
    <row r="122" spans="1:10" x14ac:dyDescent="0.25">
      <c r="A122" s="64" t="s">
        <v>140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647</v>
      </c>
    </row>
    <row r="123" spans="1:10" x14ac:dyDescent="0.25">
      <c r="A123" s="64" t="s">
        <v>141</v>
      </c>
      <c r="B123" s="63">
        <v>0</v>
      </c>
      <c r="C123" s="63">
        <v>11750.33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11750.33</v>
      </c>
      <c r="I123" s="63">
        <f t="shared" si="22"/>
        <v>11750.33</v>
      </c>
      <c r="J123" s="145" t="s">
        <v>495</v>
      </c>
    </row>
    <row r="124" spans="1:10" x14ac:dyDescent="0.25">
      <c r="A124" s="64" t="s">
        <v>142</v>
      </c>
      <c r="B124" s="63">
        <v>0</v>
      </c>
      <c r="C124" s="63">
        <v>6904.86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6904.86</v>
      </c>
      <c r="I124" s="63">
        <f t="shared" si="22"/>
        <v>6904.86</v>
      </c>
      <c r="J124" s="145" t="s">
        <v>496</v>
      </c>
    </row>
    <row r="125" spans="1:10" x14ac:dyDescent="0.25">
      <c r="A125" s="64" t="s">
        <v>143</v>
      </c>
      <c r="B125" s="63">
        <v>0</v>
      </c>
      <c r="C125" s="63">
        <v>19912.43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19912.43</v>
      </c>
      <c r="I125" s="63">
        <f t="shared" si="22"/>
        <v>19912.43</v>
      </c>
      <c r="J125" s="145" t="s">
        <v>497</v>
      </c>
    </row>
    <row r="126" spans="1:10" x14ac:dyDescent="0.25">
      <c r="A126" s="64" t="s">
        <v>144</v>
      </c>
      <c r="B126" s="63">
        <v>0</v>
      </c>
      <c r="C126" s="63">
        <v>647.24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647.24</v>
      </c>
      <c r="I126" s="63">
        <f t="shared" si="22"/>
        <v>647.24</v>
      </c>
      <c r="J126" s="145" t="s">
        <v>498</v>
      </c>
    </row>
    <row r="127" spans="1:10" x14ac:dyDescent="0.25">
      <c r="A127" s="64" t="s">
        <v>145</v>
      </c>
      <c r="B127" s="63">
        <v>0</v>
      </c>
      <c r="C127" s="63">
        <v>19674.71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19674.71</v>
      </c>
      <c r="I127" s="63">
        <f t="shared" si="22"/>
        <v>19674.71</v>
      </c>
      <c r="J127" s="145" t="s">
        <v>499</v>
      </c>
    </row>
    <row r="128" spans="1:10" x14ac:dyDescent="0.25">
      <c r="A128" s="64" t="s">
        <v>146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648</v>
      </c>
    </row>
    <row r="129" spans="1:10" x14ac:dyDescent="0.25">
      <c r="A129" s="64" t="s">
        <v>147</v>
      </c>
      <c r="B129" s="63">
        <v>0</v>
      </c>
      <c r="C129" s="63">
        <v>1360.26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1360.26</v>
      </c>
      <c r="I129" s="63">
        <f t="shared" si="22"/>
        <v>1360.26</v>
      </c>
      <c r="J129" s="145" t="s">
        <v>500</v>
      </c>
    </row>
    <row r="130" spans="1:10" x14ac:dyDescent="0.25">
      <c r="A130" s="64" t="s">
        <v>148</v>
      </c>
      <c r="B130" s="63">
        <v>0</v>
      </c>
      <c r="C130" s="63">
        <v>4148.99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4148.99</v>
      </c>
      <c r="I130" s="63">
        <f t="shared" si="22"/>
        <v>4148.99</v>
      </c>
      <c r="J130" s="145" t="s">
        <v>501</v>
      </c>
    </row>
    <row r="131" spans="1:10" x14ac:dyDescent="0.25">
      <c r="A131" s="64" t="s">
        <v>149</v>
      </c>
      <c r="B131" s="63">
        <v>0</v>
      </c>
      <c r="C131" s="63">
        <v>59988.37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59988.37</v>
      </c>
      <c r="I131" s="63">
        <f t="shared" si="22"/>
        <v>59988.37</v>
      </c>
      <c r="J131" s="145" t="s">
        <v>502</v>
      </c>
    </row>
    <row r="132" spans="1:10" x14ac:dyDescent="0.25">
      <c r="A132" s="64" t="s">
        <v>150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649</v>
      </c>
    </row>
    <row r="133" spans="1:10" x14ac:dyDescent="0.25">
      <c r="A133" s="64" t="s">
        <v>151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650</v>
      </c>
    </row>
    <row r="134" spans="1:10" x14ac:dyDescent="0.25">
      <c r="A134" s="64" t="s">
        <v>152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651</v>
      </c>
    </row>
    <row r="135" spans="1:10" x14ac:dyDescent="0.25">
      <c r="A135" s="64" t="s">
        <v>153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652</v>
      </c>
    </row>
    <row r="136" spans="1:10" x14ac:dyDescent="0.25">
      <c r="A136" s="64" t="s">
        <v>154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653</v>
      </c>
    </row>
    <row r="137" spans="1:10" x14ac:dyDescent="0.25">
      <c r="A137" s="64" t="s">
        <v>689</v>
      </c>
      <c r="B137" s="61">
        <v>0</v>
      </c>
      <c r="C137" s="61">
        <v>80.94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80.94</v>
      </c>
      <c r="I137" s="61">
        <f t="shared" si="27"/>
        <v>80.94</v>
      </c>
      <c r="J137" s="145" t="s">
        <v>503</v>
      </c>
    </row>
    <row r="138" spans="1:10" x14ac:dyDescent="0.25">
      <c r="A138" s="64" t="s">
        <v>155</v>
      </c>
      <c r="B138" s="63">
        <f>SUM(B70:B137)</f>
        <v>14582346.190000003</v>
      </c>
      <c r="C138" s="63">
        <f t="shared" ref="C138:I138" si="28">SUM(C70:C137)</f>
        <v>408348.35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14582346.190000003</v>
      </c>
      <c r="H138" s="63">
        <f t="shared" si="28"/>
        <v>408348.35</v>
      </c>
      <c r="I138" s="63">
        <f t="shared" si="28"/>
        <v>14990694.540000005</v>
      </c>
      <c r="J138" s="151" t="s">
        <v>454</v>
      </c>
    </row>
    <row r="139" spans="1:10" x14ac:dyDescent="0.25">
      <c r="A139" s="65" t="s">
        <v>156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157</v>
      </c>
      <c r="B140" s="63">
        <v>205924.46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205924.46</v>
      </c>
      <c r="H140" s="63">
        <f t="shared" si="29"/>
        <v>0</v>
      </c>
      <c r="I140" s="63">
        <f t="shared" ref="I140:I167" si="30">SUM(G140:H140)</f>
        <v>205924.46</v>
      </c>
      <c r="J140" s="145" t="s">
        <v>505</v>
      </c>
    </row>
    <row r="141" spans="1:10" x14ac:dyDescent="0.25">
      <c r="A141" s="64" t="s">
        <v>158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159</v>
      </c>
      <c r="B142" s="63">
        <v>2453.13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2453.13</v>
      </c>
      <c r="H142" s="63">
        <f t="shared" si="29"/>
        <v>0</v>
      </c>
      <c r="I142" s="63">
        <f t="shared" si="30"/>
        <v>2453.13</v>
      </c>
      <c r="J142" s="145" t="s">
        <v>506</v>
      </c>
    </row>
    <row r="143" spans="1:10" x14ac:dyDescent="0.25">
      <c r="A143" s="64" t="s">
        <v>160</v>
      </c>
      <c r="B143" s="63">
        <v>149444.22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149444.22</v>
      </c>
      <c r="H143" s="63">
        <f t="shared" si="29"/>
        <v>0</v>
      </c>
      <c r="I143" s="63">
        <f t="shared" si="30"/>
        <v>149444.22</v>
      </c>
      <c r="J143" s="145" t="s">
        <v>507</v>
      </c>
    </row>
    <row r="144" spans="1:10" x14ac:dyDescent="0.25">
      <c r="A144" s="64" t="s">
        <v>161</v>
      </c>
      <c r="B144" s="63">
        <v>51864.639999999999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51864.639999999999</v>
      </c>
      <c r="H144" s="63">
        <f t="shared" si="29"/>
        <v>0</v>
      </c>
      <c r="I144" s="63">
        <f t="shared" si="30"/>
        <v>51864.639999999999</v>
      </c>
      <c r="J144" s="145" t="s">
        <v>508</v>
      </c>
    </row>
    <row r="145" spans="1:10" x14ac:dyDescent="0.25">
      <c r="A145" s="64" t="s">
        <v>162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509</v>
      </c>
    </row>
    <row r="146" spans="1:10" x14ac:dyDescent="0.25">
      <c r="A146" s="64" t="s">
        <v>163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654</v>
      </c>
    </row>
    <row r="147" spans="1:10" x14ac:dyDescent="0.25">
      <c r="A147" s="64" t="s">
        <v>164</v>
      </c>
      <c r="B147" s="63">
        <v>63992.98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63992.98</v>
      </c>
      <c r="H147" s="63">
        <f t="shared" si="29"/>
        <v>0</v>
      </c>
      <c r="I147" s="63">
        <f t="shared" si="30"/>
        <v>63992.98</v>
      </c>
      <c r="J147" s="145" t="s">
        <v>510</v>
      </c>
    </row>
    <row r="148" spans="1:10" x14ac:dyDescent="0.25">
      <c r="A148" s="64" t="s">
        <v>165</v>
      </c>
      <c r="B148" s="63">
        <v>6770.3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6770.3</v>
      </c>
      <c r="H148" s="63">
        <f t="shared" si="29"/>
        <v>0</v>
      </c>
      <c r="I148" s="63">
        <f t="shared" si="30"/>
        <v>6770.3</v>
      </c>
      <c r="J148" s="145" t="s">
        <v>511</v>
      </c>
    </row>
    <row r="149" spans="1:10" x14ac:dyDescent="0.25">
      <c r="A149" s="64" t="s">
        <v>166</v>
      </c>
      <c r="B149" s="63">
        <v>67355.399999999994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67355.399999999994</v>
      </c>
      <c r="H149" s="63">
        <f t="shared" si="29"/>
        <v>0</v>
      </c>
      <c r="I149" s="63">
        <f t="shared" si="30"/>
        <v>67355.399999999994</v>
      </c>
      <c r="J149" s="145" t="s">
        <v>512</v>
      </c>
    </row>
    <row r="150" spans="1:10" x14ac:dyDescent="0.25">
      <c r="A150" s="64" t="s">
        <v>167</v>
      </c>
      <c r="B150" s="63">
        <v>56404.29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56404.29</v>
      </c>
      <c r="H150" s="63">
        <f t="shared" si="29"/>
        <v>0</v>
      </c>
      <c r="I150" s="63">
        <f t="shared" si="30"/>
        <v>56404.29</v>
      </c>
      <c r="J150" s="145" t="s">
        <v>513</v>
      </c>
    </row>
    <row r="151" spans="1:10" x14ac:dyDescent="0.25">
      <c r="A151" s="64" t="s">
        <v>168</v>
      </c>
      <c r="B151" s="63">
        <v>192613.62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192613.62</v>
      </c>
      <c r="H151" s="63">
        <f t="shared" si="29"/>
        <v>0</v>
      </c>
      <c r="I151" s="63">
        <f t="shared" si="30"/>
        <v>192613.62</v>
      </c>
      <c r="J151" s="145" t="s">
        <v>514</v>
      </c>
    </row>
    <row r="152" spans="1:10" x14ac:dyDescent="0.25">
      <c r="A152" s="64" t="s">
        <v>169</v>
      </c>
      <c r="B152" s="63">
        <v>30858.09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30858.09</v>
      </c>
      <c r="H152" s="63">
        <f t="shared" si="29"/>
        <v>0</v>
      </c>
      <c r="I152" s="63">
        <f t="shared" si="30"/>
        <v>30858.09</v>
      </c>
      <c r="J152" s="145" t="s">
        <v>515</v>
      </c>
    </row>
    <row r="153" spans="1:10" x14ac:dyDescent="0.25">
      <c r="A153" s="64" t="s">
        <v>170</v>
      </c>
      <c r="B153" s="63">
        <v>1865.98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1865.98</v>
      </c>
      <c r="H153" s="63">
        <f t="shared" si="29"/>
        <v>0</v>
      </c>
      <c r="I153" s="63">
        <f t="shared" si="30"/>
        <v>1865.98</v>
      </c>
      <c r="J153" s="145" t="s">
        <v>516</v>
      </c>
    </row>
    <row r="154" spans="1:10" x14ac:dyDescent="0.25">
      <c r="A154" s="64" t="s">
        <v>171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517</v>
      </c>
    </row>
    <row r="155" spans="1:10" x14ac:dyDescent="0.25">
      <c r="A155" s="64" t="s">
        <v>172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655</v>
      </c>
    </row>
    <row r="156" spans="1:10" x14ac:dyDescent="0.25">
      <c r="A156" s="64" t="s">
        <v>173</v>
      </c>
      <c r="B156" s="63">
        <v>57234.21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57234.21</v>
      </c>
      <c r="H156" s="63">
        <f t="shared" si="29"/>
        <v>0</v>
      </c>
      <c r="I156" s="63">
        <f t="shared" si="30"/>
        <v>57234.21</v>
      </c>
      <c r="J156" s="145" t="s">
        <v>518</v>
      </c>
    </row>
    <row r="157" spans="1:10" x14ac:dyDescent="0.25">
      <c r="A157" s="64" t="s">
        <v>174</v>
      </c>
      <c r="B157" s="63">
        <v>264903.92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264903.92</v>
      </c>
      <c r="H157" s="63">
        <f t="shared" si="29"/>
        <v>0</v>
      </c>
      <c r="I157" s="63">
        <f t="shared" si="30"/>
        <v>264903.92</v>
      </c>
      <c r="J157" s="145" t="s">
        <v>519</v>
      </c>
    </row>
    <row r="158" spans="1:10" x14ac:dyDescent="0.25">
      <c r="A158" s="64" t="s">
        <v>175</v>
      </c>
      <c r="B158" s="63">
        <v>1409434.89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1409434.89</v>
      </c>
      <c r="H158" s="63">
        <f t="shared" si="29"/>
        <v>0</v>
      </c>
      <c r="I158" s="63">
        <f t="shared" si="30"/>
        <v>1409434.89</v>
      </c>
      <c r="J158" s="145" t="s">
        <v>520</v>
      </c>
    </row>
    <row r="159" spans="1:10" x14ac:dyDescent="0.25">
      <c r="A159" s="64" t="s">
        <v>176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656</v>
      </c>
    </row>
    <row r="160" spans="1:10" x14ac:dyDescent="0.25">
      <c r="A160" s="64" t="s">
        <v>177</v>
      </c>
      <c r="B160" s="63">
        <v>4124.5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4124.5</v>
      </c>
      <c r="H160" s="63">
        <f t="shared" si="29"/>
        <v>0</v>
      </c>
      <c r="I160" s="63">
        <f t="shared" si="30"/>
        <v>4124.5</v>
      </c>
      <c r="J160" s="145" t="s">
        <v>521</v>
      </c>
    </row>
    <row r="161" spans="1:10" x14ac:dyDescent="0.25">
      <c r="A161" s="64" t="s">
        <v>178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657</v>
      </c>
    </row>
    <row r="162" spans="1:10" x14ac:dyDescent="0.25">
      <c r="A162" s="64" t="s">
        <v>179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658</v>
      </c>
    </row>
    <row r="163" spans="1:10" x14ac:dyDescent="0.25">
      <c r="A163" s="64" t="s">
        <v>180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659</v>
      </c>
    </row>
    <row r="164" spans="1:10" x14ac:dyDescent="0.25">
      <c r="A164" s="64" t="s">
        <v>181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522</v>
      </c>
    </row>
    <row r="165" spans="1:10" x14ac:dyDescent="0.25">
      <c r="A165" s="64" t="s">
        <v>182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660</v>
      </c>
    </row>
    <row r="166" spans="1:10" x14ac:dyDescent="0.25">
      <c r="A166" s="64" t="s">
        <v>183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661</v>
      </c>
    </row>
    <row r="167" spans="1:10" x14ac:dyDescent="0.25">
      <c r="A167" s="64" t="s">
        <v>184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662</v>
      </c>
    </row>
    <row r="168" spans="1:10" x14ac:dyDescent="0.25">
      <c r="A168" s="64" t="s">
        <v>185</v>
      </c>
      <c r="B168" s="63">
        <f>SUM(B139:B167)</f>
        <v>2723905.8099999996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2723905.8099999996</v>
      </c>
      <c r="H168" s="63">
        <f t="shared" si="31"/>
        <v>0</v>
      </c>
      <c r="I168" s="63">
        <f t="shared" si="31"/>
        <v>2723905.8099999996</v>
      </c>
      <c r="J168" s="151" t="s">
        <v>504</v>
      </c>
    </row>
    <row r="169" spans="1:10" x14ac:dyDescent="0.25">
      <c r="A169" s="77" t="s">
        <v>186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187</v>
      </c>
      <c r="B170" s="63">
        <v>191697.9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191697.9</v>
      </c>
      <c r="H170" s="63">
        <f t="shared" si="32"/>
        <v>0</v>
      </c>
      <c r="I170" s="63">
        <f t="shared" ref="I170:I205" si="33">SUM(G170:H170)</f>
        <v>191697.9</v>
      </c>
      <c r="J170" s="145" t="s">
        <v>524</v>
      </c>
    </row>
    <row r="171" spans="1:10" x14ac:dyDescent="0.25">
      <c r="A171" s="64" t="s">
        <v>188</v>
      </c>
      <c r="B171" s="63">
        <v>122192.6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122192.6</v>
      </c>
      <c r="H171" s="63">
        <f t="shared" si="32"/>
        <v>0</v>
      </c>
      <c r="I171" s="63">
        <f t="shared" si="33"/>
        <v>122192.6</v>
      </c>
      <c r="J171" s="145" t="s">
        <v>525</v>
      </c>
    </row>
    <row r="172" spans="1:10" x14ac:dyDescent="0.25">
      <c r="A172" s="64" t="s">
        <v>189</v>
      </c>
      <c r="B172" s="63">
        <v>141301.03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141301.03</v>
      </c>
      <c r="H172" s="63">
        <f t="shared" si="32"/>
        <v>0</v>
      </c>
      <c r="I172" s="63">
        <f t="shared" si="33"/>
        <v>141301.03</v>
      </c>
      <c r="J172" s="145" t="s">
        <v>526</v>
      </c>
    </row>
    <row r="173" spans="1:10" x14ac:dyDescent="0.25">
      <c r="A173" s="64" t="s">
        <v>190</v>
      </c>
      <c r="B173" s="63">
        <v>159503.48000000001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159503.48000000001</v>
      </c>
      <c r="H173" s="63">
        <f t="shared" si="32"/>
        <v>0</v>
      </c>
      <c r="I173" s="63">
        <f t="shared" si="33"/>
        <v>159503.48000000001</v>
      </c>
      <c r="J173" s="145" t="s">
        <v>527</v>
      </c>
    </row>
    <row r="174" spans="1:10" x14ac:dyDescent="0.25">
      <c r="A174" s="64" t="s">
        <v>191</v>
      </c>
      <c r="B174" s="63">
        <v>369463.02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369463.02</v>
      </c>
      <c r="H174" s="63">
        <f t="shared" si="32"/>
        <v>0</v>
      </c>
      <c r="I174" s="63">
        <f t="shared" si="33"/>
        <v>369463.02</v>
      </c>
      <c r="J174" s="145" t="s">
        <v>528</v>
      </c>
    </row>
    <row r="175" spans="1:10" x14ac:dyDescent="0.25">
      <c r="A175" s="64" t="s">
        <v>192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529</v>
      </c>
    </row>
    <row r="176" spans="1:10" x14ac:dyDescent="0.25">
      <c r="A176" s="64" t="s">
        <v>193</v>
      </c>
      <c r="B176" s="63">
        <v>244271.5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244271.5</v>
      </c>
      <c r="H176" s="63">
        <f t="shared" si="32"/>
        <v>0</v>
      </c>
      <c r="I176" s="63">
        <f t="shared" si="33"/>
        <v>244271.5</v>
      </c>
      <c r="J176" s="145" t="s">
        <v>530</v>
      </c>
    </row>
    <row r="177" spans="1:10" x14ac:dyDescent="0.25">
      <c r="A177" s="64" t="s">
        <v>194</v>
      </c>
      <c r="B177" s="63">
        <v>356952.08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356952.08</v>
      </c>
      <c r="H177" s="63">
        <f t="shared" si="32"/>
        <v>0</v>
      </c>
      <c r="I177" s="63">
        <f t="shared" si="33"/>
        <v>356952.08</v>
      </c>
      <c r="J177" s="145" t="s">
        <v>531</v>
      </c>
    </row>
    <row r="178" spans="1:10" x14ac:dyDescent="0.25">
      <c r="A178" s="64" t="s">
        <v>195</v>
      </c>
      <c r="B178" s="63">
        <v>1218662.3400000001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1218662.3400000001</v>
      </c>
      <c r="H178" s="63">
        <f t="shared" si="32"/>
        <v>0</v>
      </c>
      <c r="I178" s="63">
        <f t="shared" si="33"/>
        <v>1218662.3400000001</v>
      </c>
      <c r="J178" s="145" t="s">
        <v>532</v>
      </c>
    </row>
    <row r="179" spans="1:10" x14ac:dyDescent="0.25">
      <c r="A179" s="64" t="s">
        <v>196</v>
      </c>
      <c r="B179" s="63">
        <v>115389.26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115389.26</v>
      </c>
      <c r="H179" s="63">
        <f t="shared" si="32"/>
        <v>0</v>
      </c>
      <c r="I179" s="63">
        <f t="shared" si="33"/>
        <v>115389.26</v>
      </c>
      <c r="J179" s="145" t="s">
        <v>533</v>
      </c>
    </row>
    <row r="180" spans="1:10" x14ac:dyDescent="0.25">
      <c r="A180" s="64" t="s">
        <v>197</v>
      </c>
      <c r="B180" s="63">
        <v>43847.77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43847.77</v>
      </c>
      <c r="H180" s="63">
        <f t="shared" si="32"/>
        <v>0</v>
      </c>
      <c r="I180" s="63">
        <f t="shared" si="33"/>
        <v>43847.77</v>
      </c>
      <c r="J180" s="145" t="s">
        <v>534</v>
      </c>
    </row>
    <row r="181" spans="1:10" x14ac:dyDescent="0.25">
      <c r="A181" s="64" t="s">
        <v>198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663</v>
      </c>
    </row>
    <row r="182" spans="1:10" x14ac:dyDescent="0.25">
      <c r="A182" s="64" t="s">
        <v>199</v>
      </c>
      <c r="B182" s="63">
        <v>189962.67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189962.67</v>
      </c>
      <c r="H182" s="63">
        <f t="shared" si="32"/>
        <v>0</v>
      </c>
      <c r="I182" s="63">
        <f t="shared" si="33"/>
        <v>189962.67</v>
      </c>
      <c r="J182" s="145" t="s">
        <v>535</v>
      </c>
    </row>
    <row r="183" spans="1:10" x14ac:dyDescent="0.25">
      <c r="A183" s="64" t="s">
        <v>200</v>
      </c>
      <c r="B183" s="63">
        <v>5985881.4400000004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5985881.4400000004</v>
      </c>
      <c r="H183" s="63">
        <f t="shared" si="32"/>
        <v>0</v>
      </c>
      <c r="I183" s="63">
        <f t="shared" si="33"/>
        <v>5985881.4400000004</v>
      </c>
      <c r="J183" s="145" t="s">
        <v>536</v>
      </c>
    </row>
    <row r="184" spans="1:10" x14ac:dyDescent="0.25">
      <c r="A184" s="64" t="s">
        <v>201</v>
      </c>
      <c r="B184" s="63">
        <v>894012.49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894012.49</v>
      </c>
      <c r="H184" s="63">
        <f t="shared" si="32"/>
        <v>0</v>
      </c>
      <c r="I184" s="63">
        <f t="shared" si="33"/>
        <v>894012.49</v>
      </c>
      <c r="J184" s="145" t="s">
        <v>537</v>
      </c>
    </row>
    <row r="185" spans="1:10" x14ac:dyDescent="0.25">
      <c r="A185" s="64" t="s">
        <v>202</v>
      </c>
      <c r="B185" s="63">
        <v>7304.84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7304.84</v>
      </c>
      <c r="H185" s="63">
        <f t="shared" si="32"/>
        <v>0</v>
      </c>
      <c r="I185" s="63">
        <f t="shared" si="33"/>
        <v>7304.84</v>
      </c>
      <c r="J185" s="145" t="s">
        <v>538</v>
      </c>
    </row>
    <row r="186" spans="1:10" x14ac:dyDescent="0.25">
      <c r="A186" s="64" t="s">
        <v>203</v>
      </c>
      <c r="B186" s="63">
        <v>179984.82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179984.82</v>
      </c>
      <c r="H186" s="63">
        <f t="shared" si="32"/>
        <v>0</v>
      </c>
      <c r="I186" s="63">
        <f t="shared" si="33"/>
        <v>179984.82</v>
      </c>
      <c r="J186" s="145" t="s">
        <v>539</v>
      </c>
    </row>
    <row r="187" spans="1:10" x14ac:dyDescent="0.25">
      <c r="A187" s="64" t="s">
        <v>204</v>
      </c>
      <c r="B187" s="63">
        <v>61157.18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61157.18</v>
      </c>
      <c r="H187" s="63">
        <f t="shared" si="32"/>
        <v>0</v>
      </c>
      <c r="I187" s="63">
        <f t="shared" si="33"/>
        <v>61157.18</v>
      </c>
      <c r="J187" s="145" t="s">
        <v>540</v>
      </c>
    </row>
    <row r="188" spans="1:10" x14ac:dyDescent="0.25">
      <c r="A188" s="64" t="s">
        <v>205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664</v>
      </c>
    </row>
    <row r="189" spans="1:10" x14ac:dyDescent="0.25">
      <c r="A189" s="64" t="s">
        <v>206</v>
      </c>
      <c r="B189" s="63">
        <v>0</v>
      </c>
      <c r="C189" s="63">
        <v>189111.42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189111.42</v>
      </c>
      <c r="I189" s="63">
        <f t="shared" si="33"/>
        <v>189111.42</v>
      </c>
      <c r="J189" s="145" t="s">
        <v>541</v>
      </c>
    </row>
    <row r="190" spans="1:10" x14ac:dyDescent="0.25">
      <c r="A190" s="64" t="s">
        <v>207</v>
      </c>
      <c r="B190" s="63">
        <v>0</v>
      </c>
      <c r="C190" s="63">
        <v>21005.77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21005.77</v>
      </c>
      <c r="I190" s="63">
        <f t="shared" si="33"/>
        <v>21005.77</v>
      </c>
      <c r="J190" s="145" t="s">
        <v>542</v>
      </c>
    </row>
    <row r="191" spans="1:10" x14ac:dyDescent="0.25">
      <c r="A191" s="64" t="s">
        <v>208</v>
      </c>
      <c r="B191" s="63">
        <v>0</v>
      </c>
      <c r="C191" s="63">
        <v>1298343.51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1298343.51</v>
      </c>
      <c r="I191" s="63">
        <f t="shared" si="33"/>
        <v>1298343.51</v>
      </c>
      <c r="J191" s="145" t="s">
        <v>543</v>
      </c>
    </row>
    <row r="192" spans="1:10" x14ac:dyDescent="0.25">
      <c r="A192" s="64" t="s">
        <v>209</v>
      </c>
      <c r="B192" s="63">
        <v>0</v>
      </c>
      <c r="C192" s="63">
        <v>134274.56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134274.56</v>
      </c>
      <c r="I192" s="63">
        <f t="shared" si="33"/>
        <v>134274.56</v>
      </c>
      <c r="J192" s="145" t="s">
        <v>544</v>
      </c>
    </row>
    <row r="193" spans="1:10" x14ac:dyDescent="0.25">
      <c r="A193" s="64" t="s">
        <v>210</v>
      </c>
      <c r="B193" s="63">
        <v>0</v>
      </c>
      <c r="C193" s="63">
        <v>24903.56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24903.56</v>
      </c>
      <c r="I193" s="63">
        <f t="shared" si="33"/>
        <v>24903.56</v>
      </c>
      <c r="J193" s="145" t="s">
        <v>545</v>
      </c>
    </row>
    <row r="194" spans="1:10" x14ac:dyDescent="0.25">
      <c r="A194" s="64" t="s">
        <v>211</v>
      </c>
      <c r="B194" s="63">
        <v>0</v>
      </c>
      <c r="C194" s="63">
        <v>187037.25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187037.25</v>
      </c>
      <c r="I194" s="63">
        <f t="shared" si="33"/>
        <v>187037.25</v>
      </c>
      <c r="J194" s="145" t="s">
        <v>546</v>
      </c>
    </row>
    <row r="195" spans="1:10" x14ac:dyDescent="0.25">
      <c r="A195" s="64" t="s">
        <v>212</v>
      </c>
      <c r="B195" s="63">
        <v>0</v>
      </c>
      <c r="C195" s="63">
        <v>252050.55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252050.55</v>
      </c>
      <c r="I195" s="63">
        <f t="shared" si="33"/>
        <v>252050.55</v>
      </c>
      <c r="J195" s="145" t="s">
        <v>547</v>
      </c>
    </row>
    <row r="196" spans="1:10" x14ac:dyDescent="0.25">
      <c r="A196" s="64" t="s">
        <v>213</v>
      </c>
      <c r="B196" s="63">
        <v>0</v>
      </c>
      <c r="C196" s="63">
        <v>1142681.08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1142681.08</v>
      </c>
      <c r="I196" s="63">
        <f t="shared" si="33"/>
        <v>1142681.08</v>
      </c>
      <c r="J196" s="145" t="s">
        <v>548</v>
      </c>
    </row>
    <row r="197" spans="1:10" x14ac:dyDescent="0.25">
      <c r="A197" s="64" t="s">
        <v>214</v>
      </c>
      <c r="B197" s="63">
        <v>0</v>
      </c>
      <c r="C197" s="63">
        <v>30214.48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30214.48</v>
      </c>
      <c r="I197" s="63">
        <f t="shared" si="33"/>
        <v>30214.48</v>
      </c>
      <c r="J197" s="145" t="s">
        <v>549</v>
      </c>
    </row>
    <row r="198" spans="1:10" x14ac:dyDescent="0.25">
      <c r="A198" s="64" t="s">
        <v>215</v>
      </c>
      <c r="B198" s="63">
        <v>0</v>
      </c>
      <c r="C198" s="63">
        <v>2623.14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2623.14</v>
      </c>
      <c r="I198" s="63">
        <f t="shared" si="33"/>
        <v>2623.14</v>
      </c>
      <c r="J198" s="145" t="s">
        <v>550</v>
      </c>
    </row>
    <row r="199" spans="1:10" x14ac:dyDescent="0.25">
      <c r="A199" s="64" t="s">
        <v>216</v>
      </c>
      <c r="B199" s="63">
        <v>0</v>
      </c>
      <c r="C199" s="63">
        <v>5061.72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5061.72</v>
      </c>
      <c r="I199" s="63">
        <f t="shared" si="33"/>
        <v>5061.72</v>
      </c>
      <c r="J199" s="145" t="s">
        <v>551</v>
      </c>
    </row>
    <row r="200" spans="1:10" x14ac:dyDescent="0.25">
      <c r="A200" s="64" t="s">
        <v>217</v>
      </c>
      <c r="B200" s="63">
        <v>0</v>
      </c>
      <c r="C200" s="63">
        <v>658626.24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658626.24</v>
      </c>
      <c r="I200" s="63">
        <f t="shared" si="33"/>
        <v>658626.24</v>
      </c>
      <c r="J200" s="145" t="s">
        <v>552</v>
      </c>
    </row>
    <row r="201" spans="1:10" x14ac:dyDescent="0.25">
      <c r="A201" s="64" t="s">
        <v>218</v>
      </c>
      <c r="B201" s="63">
        <v>0</v>
      </c>
      <c r="C201" s="63">
        <v>50424.55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50424.55</v>
      </c>
      <c r="I201" s="63">
        <f t="shared" si="33"/>
        <v>50424.55</v>
      </c>
      <c r="J201" s="145" t="s">
        <v>553</v>
      </c>
    </row>
    <row r="202" spans="1:10" x14ac:dyDescent="0.25">
      <c r="A202" s="64" t="s">
        <v>219</v>
      </c>
      <c r="B202" s="63">
        <v>0</v>
      </c>
      <c r="C202" s="63">
        <v>21267.63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21267.63</v>
      </c>
      <c r="I202" s="63">
        <f t="shared" si="33"/>
        <v>21267.63</v>
      </c>
      <c r="J202" s="145" t="s">
        <v>554</v>
      </c>
    </row>
    <row r="203" spans="1:10" x14ac:dyDescent="0.25">
      <c r="A203" s="64" t="s">
        <v>220</v>
      </c>
      <c r="B203" s="63">
        <v>0</v>
      </c>
      <c r="C203" s="63">
        <v>368389.87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368389.87</v>
      </c>
      <c r="I203" s="63">
        <f t="shared" si="33"/>
        <v>368389.87</v>
      </c>
      <c r="J203" s="145" t="s">
        <v>555</v>
      </c>
    </row>
    <row r="204" spans="1:10" x14ac:dyDescent="0.25">
      <c r="A204" s="64" t="s">
        <v>221</v>
      </c>
      <c r="B204" s="63">
        <v>0</v>
      </c>
      <c r="C204" s="63">
        <v>50357.86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50357.86</v>
      </c>
      <c r="I204" s="63">
        <f t="shared" si="33"/>
        <v>50357.86</v>
      </c>
      <c r="J204" s="145" t="s">
        <v>556</v>
      </c>
    </row>
    <row r="205" spans="1:10" x14ac:dyDescent="0.25">
      <c r="A205" s="64" t="s">
        <v>222</v>
      </c>
      <c r="B205" s="61">
        <v>0</v>
      </c>
      <c r="C205" s="61">
        <v>129943.94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129943.94</v>
      </c>
      <c r="I205" s="61">
        <f t="shared" si="33"/>
        <v>129943.94</v>
      </c>
      <c r="J205" s="145" t="s">
        <v>557</v>
      </c>
    </row>
    <row r="206" spans="1:10" x14ac:dyDescent="0.25">
      <c r="A206" s="64" t="s">
        <v>223</v>
      </c>
      <c r="B206" s="63">
        <f>SUM(B170:B205)</f>
        <v>10281584.42</v>
      </c>
      <c r="C206" s="63">
        <f t="shared" ref="C206:I206" si="34">SUM(C170:C205)</f>
        <v>4566317.1300000008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10281584.42</v>
      </c>
      <c r="H206" s="63">
        <f t="shared" si="34"/>
        <v>4566317.1300000008</v>
      </c>
      <c r="I206" s="63">
        <f t="shared" si="34"/>
        <v>14847901.550000003</v>
      </c>
      <c r="J206" s="151" t="s">
        <v>523</v>
      </c>
    </row>
    <row r="207" spans="1:10" x14ac:dyDescent="0.25">
      <c r="A207" s="65" t="s">
        <v>224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225</v>
      </c>
      <c r="B208" s="63">
        <v>0</v>
      </c>
      <c r="C208" s="63">
        <v>0</v>
      </c>
      <c r="D208" s="63">
        <v>18456.95</v>
      </c>
      <c r="E208" s="63">
        <v>10719.81</v>
      </c>
      <c r="F208" s="63">
        <v>7737.14</v>
      </c>
      <c r="G208" s="63">
        <f>B208+E208</f>
        <v>10719.81</v>
      </c>
      <c r="H208" s="63">
        <f t="shared" ref="H208:H212" si="35">C208+F208</f>
        <v>7737.14</v>
      </c>
      <c r="I208" s="63">
        <f t="shared" ref="I208:I211" si="36">SUM(G208:H208)</f>
        <v>18456.95</v>
      </c>
      <c r="J208" s="145" t="s">
        <v>559</v>
      </c>
    </row>
    <row r="209" spans="1:10" x14ac:dyDescent="0.25">
      <c r="A209" s="64" t="s">
        <v>226</v>
      </c>
      <c r="B209" s="78">
        <v>922555.82</v>
      </c>
      <c r="C209" s="78">
        <v>676726.25</v>
      </c>
      <c r="D209" s="78">
        <v>166677.97</v>
      </c>
      <c r="E209" s="78">
        <v>104340.42</v>
      </c>
      <c r="F209" s="78">
        <v>62337.55</v>
      </c>
      <c r="G209" s="63">
        <f t="shared" ref="G209:G212" si="37">B209+E209</f>
        <v>1026896.24</v>
      </c>
      <c r="H209" s="63">
        <f t="shared" si="35"/>
        <v>739063.8</v>
      </c>
      <c r="I209" s="63">
        <f t="shared" si="36"/>
        <v>1765960.04</v>
      </c>
      <c r="J209" s="165" t="s">
        <v>684</v>
      </c>
    </row>
    <row r="210" spans="1:10" x14ac:dyDescent="0.25">
      <c r="A210" s="64" t="s">
        <v>227</v>
      </c>
      <c r="B210" s="78">
        <v>226248.47999999998</v>
      </c>
      <c r="C210" s="78">
        <v>135015.4</v>
      </c>
      <c r="D210" s="78">
        <v>2936589.56</v>
      </c>
      <c r="E210" s="78">
        <v>1705571.17</v>
      </c>
      <c r="F210" s="78">
        <v>1231018.3899999999</v>
      </c>
      <c r="G210" s="63">
        <f t="shared" si="37"/>
        <v>1931819.65</v>
      </c>
      <c r="H210" s="63">
        <f t="shared" si="35"/>
        <v>1366033.7899999998</v>
      </c>
      <c r="I210" s="63">
        <f t="shared" si="36"/>
        <v>3297853.4399999995</v>
      </c>
      <c r="J210" s="165" t="s">
        <v>685</v>
      </c>
    </row>
    <row r="211" spans="1:10" x14ac:dyDescent="0.25">
      <c r="A211" s="64" t="s">
        <v>228</v>
      </c>
      <c r="B211" s="63">
        <v>1040805.77</v>
      </c>
      <c r="C211" s="63">
        <v>195318.56</v>
      </c>
      <c r="D211" s="63">
        <v>0</v>
      </c>
      <c r="E211" s="63">
        <v>0</v>
      </c>
      <c r="F211" s="63">
        <v>0</v>
      </c>
      <c r="G211" s="63">
        <f t="shared" si="37"/>
        <v>1040805.77</v>
      </c>
      <c r="H211" s="63">
        <f t="shared" si="35"/>
        <v>195318.56</v>
      </c>
      <c r="I211" s="63">
        <f t="shared" si="36"/>
        <v>1236124.33</v>
      </c>
      <c r="J211" s="145" t="s">
        <v>560</v>
      </c>
    </row>
    <row r="212" spans="1:10" x14ac:dyDescent="0.25">
      <c r="A212" s="64" t="s">
        <v>229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665</v>
      </c>
    </row>
    <row r="213" spans="1:10" x14ac:dyDescent="0.25">
      <c r="A213" s="64" t="s">
        <v>230</v>
      </c>
      <c r="B213" s="63">
        <f>SUM(B208:B212)</f>
        <v>2189610.0699999998</v>
      </c>
      <c r="C213" s="63">
        <f t="shared" ref="C213:I213" si="38">SUM(C208:C212)</f>
        <v>1007060.21</v>
      </c>
      <c r="D213" s="63">
        <f t="shared" si="38"/>
        <v>3121724.48</v>
      </c>
      <c r="E213" s="63">
        <f t="shared" si="38"/>
        <v>1820631.4</v>
      </c>
      <c r="F213" s="63">
        <f t="shared" si="38"/>
        <v>1301093.0799999998</v>
      </c>
      <c r="G213" s="63">
        <f t="shared" si="38"/>
        <v>4010241.47</v>
      </c>
      <c r="H213" s="63">
        <f t="shared" si="38"/>
        <v>2308153.29</v>
      </c>
      <c r="I213" s="63">
        <f t="shared" si="38"/>
        <v>6318394.7599999998</v>
      </c>
      <c r="J213" s="151" t="s">
        <v>558</v>
      </c>
    </row>
    <row r="214" spans="1:10" x14ac:dyDescent="0.25">
      <c r="A214" s="65" t="s">
        <v>231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232</v>
      </c>
      <c r="B215" s="63">
        <v>1911661.74</v>
      </c>
      <c r="C215" s="63">
        <v>675134.99</v>
      </c>
      <c r="D215" s="63">
        <v>75965.37</v>
      </c>
      <c r="E215" s="63">
        <v>44120.71</v>
      </c>
      <c r="F215" s="63">
        <v>31844.66</v>
      </c>
      <c r="G215" s="63">
        <f t="shared" ref="G215:H221" si="39">B215+E215</f>
        <v>1955782.45</v>
      </c>
      <c r="H215" s="63">
        <f t="shared" si="39"/>
        <v>706979.65</v>
      </c>
      <c r="I215" s="63">
        <f t="shared" ref="I215:I221" si="40">SUM(G215:H215)</f>
        <v>2662762.1</v>
      </c>
      <c r="J215" s="145" t="s">
        <v>562</v>
      </c>
    </row>
    <row r="216" spans="1:10" x14ac:dyDescent="0.25">
      <c r="A216" s="64" t="s">
        <v>233</v>
      </c>
      <c r="B216" s="63">
        <v>27157.759999999998</v>
      </c>
      <c r="C216" s="63">
        <v>7543.16</v>
      </c>
      <c r="D216" s="63">
        <v>198069.5</v>
      </c>
      <c r="E216" s="63">
        <v>115038.78</v>
      </c>
      <c r="F216" s="63">
        <v>83030.720000000001</v>
      </c>
      <c r="G216" s="63">
        <f t="shared" si="39"/>
        <v>142196.54</v>
      </c>
      <c r="H216" s="63">
        <f t="shared" si="39"/>
        <v>90573.88</v>
      </c>
      <c r="I216" s="63">
        <f t="shared" si="40"/>
        <v>232770.42</v>
      </c>
      <c r="J216" s="145" t="s">
        <v>563</v>
      </c>
    </row>
    <row r="217" spans="1:10" x14ac:dyDescent="0.25">
      <c r="A217" s="64" t="s">
        <v>234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564</v>
      </c>
    </row>
    <row r="218" spans="1:10" x14ac:dyDescent="0.25">
      <c r="A218" s="64" t="s">
        <v>235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666</v>
      </c>
    </row>
    <row r="219" spans="1:10" x14ac:dyDescent="0.25">
      <c r="A219" s="64" t="s">
        <v>236</v>
      </c>
      <c r="B219" s="63">
        <v>69332.960000000006</v>
      </c>
      <c r="C219" s="63">
        <v>0</v>
      </c>
      <c r="D219" s="63">
        <v>-15266.64</v>
      </c>
      <c r="E219" s="63">
        <v>-8866.9</v>
      </c>
      <c r="F219" s="63">
        <v>-6399.74</v>
      </c>
      <c r="G219" s="63">
        <f t="shared" si="39"/>
        <v>60466.060000000005</v>
      </c>
      <c r="H219" s="63">
        <f t="shared" si="39"/>
        <v>-6399.74</v>
      </c>
      <c r="I219" s="63">
        <f t="shared" si="40"/>
        <v>54066.320000000007</v>
      </c>
      <c r="J219" s="145" t="s">
        <v>565</v>
      </c>
    </row>
    <row r="220" spans="1:10" x14ac:dyDescent="0.25">
      <c r="A220" s="64" t="s">
        <v>237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667</v>
      </c>
    </row>
    <row r="221" spans="1:10" x14ac:dyDescent="0.25">
      <c r="A221" s="64" t="s">
        <v>238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668</v>
      </c>
    </row>
    <row r="222" spans="1:10" x14ac:dyDescent="0.25">
      <c r="A222" s="64" t="s">
        <v>239</v>
      </c>
      <c r="B222" s="63">
        <f>SUM(B215:B221)</f>
        <v>2008152.46</v>
      </c>
      <c r="C222" s="63">
        <f t="shared" ref="C222:I222" si="41">SUM(C215:C221)</f>
        <v>682678.15</v>
      </c>
      <c r="D222" s="63">
        <f t="shared" si="41"/>
        <v>258768.22999999998</v>
      </c>
      <c r="E222" s="63">
        <f t="shared" si="41"/>
        <v>150292.59</v>
      </c>
      <c r="F222" s="63">
        <f t="shared" si="41"/>
        <v>108475.64</v>
      </c>
      <c r="G222" s="63">
        <f t="shared" si="41"/>
        <v>2158445.0499999998</v>
      </c>
      <c r="H222" s="63">
        <f t="shared" si="41"/>
        <v>791153.79</v>
      </c>
      <c r="I222" s="63">
        <f t="shared" si="41"/>
        <v>2949598.84</v>
      </c>
      <c r="J222" s="151" t="s">
        <v>561</v>
      </c>
    </row>
    <row r="223" spans="1:10" x14ac:dyDescent="0.25">
      <c r="A223" s="65" t="s">
        <v>240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241</v>
      </c>
      <c r="B224" s="61">
        <v>7028474.3099999996</v>
      </c>
      <c r="C224" s="61">
        <v>2129180.98</v>
      </c>
      <c r="D224" s="61">
        <v>0</v>
      </c>
      <c r="E224" s="61">
        <v>0</v>
      </c>
      <c r="F224" s="61">
        <v>0</v>
      </c>
      <c r="G224" s="61">
        <f t="shared" ref="G224:H224" si="42">B224+E224</f>
        <v>7028474.3099999996</v>
      </c>
      <c r="H224" s="61">
        <f t="shared" si="42"/>
        <v>2129180.98</v>
      </c>
      <c r="I224" s="61">
        <f t="shared" ref="I224" si="43">SUM(G224:H224)</f>
        <v>9157655.2899999991</v>
      </c>
      <c r="J224" s="145" t="s">
        <v>567</v>
      </c>
    </row>
    <row r="225" spans="1:10" x14ac:dyDescent="0.25">
      <c r="A225" s="64" t="s">
        <v>242</v>
      </c>
      <c r="B225" s="63">
        <f>SUM(B224)</f>
        <v>7028474.3099999996</v>
      </c>
      <c r="C225" s="63">
        <f t="shared" ref="C225:I225" si="44">SUM(C224)</f>
        <v>2129180.98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7028474.3099999996</v>
      </c>
      <c r="H225" s="63">
        <f t="shared" si="44"/>
        <v>2129180.98</v>
      </c>
      <c r="I225" s="63">
        <f t="shared" si="44"/>
        <v>9157655.2899999991</v>
      </c>
      <c r="J225" s="151" t="s">
        <v>566</v>
      </c>
    </row>
    <row r="226" spans="1:10" x14ac:dyDescent="0.25">
      <c r="A226" s="65" t="s">
        <v>243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244</v>
      </c>
      <c r="B227" s="63">
        <v>500892.11</v>
      </c>
      <c r="C227" s="63">
        <v>61559.56</v>
      </c>
      <c r="D227" s="63">
        <v>6081202.6299999999</v>
      </c>
      <c r="E227" s="63">
        <v>4034872.59</v>
      </c>
      <c r="F227" s="63">
        <v>2046330.04</v>
      </c>
      <c r="G227" s="63">
        <f t="shared" ref="G227:H239" si="45">B227+E227</f>
        <v>4535764.7</v>
      </c>
      <c r="H227" s="63">
        <f t="shared" si="45"/>
        <v>2107889.6</v>
      </c>
      <c r="I227" s="63">
        <f t="shared" ref="I227:I239" si="46">SUM(G227:H227)</f>
        <v>6643654.3000000007</v>
      </c>
      <c r="J227" s="145" t="s">
        <v>569</v>
      </c>
    </row>
    <row r="228" spans="1:10" x14ac:dyDescent="0.25">
      <c r="A228" s="64" t="s">
        <v>245</v>
      </c>
      <c r="B228" s="63">
        <v>54025.2</v>
      </c>
      <c r="C228" s="63">
        <v>35396.99</v>
      </c>
      <c r="D228" s="63">
        <v>1093434.18</v>
      </c>
      <c r="E228" s="63">
        <v>725493.58</v>
      </c>
      <c r="F228" s="63">
        <v>367940.6</v>
      </c>
      <c r="G228" s="63">
        <f t="shared" si="45"/>
        <v>779518.77999999991</v>
      </c>
      <c r="H228" s="63">
        <f t="shared" si="45"/>
        <v>403337.58999999997</v>
      </c>
      <c r="I228" s="63">
        <f t="shared" si="46"/>
        <v>1182856.3699999999</v>
      </c>
      <c r="J228" s="145" t="s">
        <v>570</v>
      </c>
    </row>
    <row r="229" spans="1:10" x14ac:dyDescent="0.25">
      <c r="A229" s="64" t="s">
        <v>246</v>
      </c>
      <c r="B229" s="63">
        <v>-11951.36</v>
      </c>
      <c r="C229" s="63">
        <v>-6061.25</v>
      </c>
      <c r="D229" s="63">
        <v>-3273710.05</v>
      </c>
      <c r="E229" s="63">
        <v>-2172106.64</v>
      </c>
      <c r="F229" s="63">
        <v>-1101603.4099999999</v>
      </c>
      <c r="G229" s="63">
        <f t="shared" si="45"/>
        <v>-2184058</v>
      </c>
      <c r="H229" s="63">
        <f t="shared" si="45"/>
        <v>-1107664.6599999999</v>
      </c>
      <c r="I229" s="63">
        <f t="shared" si="46"/>
        <v>-3291722.66</v>
      </c>
      <c r="J229" s="145" t="s">
        <v>571</v>
      </c>
    </row>
    <row r="230" spans="1:10" x14ac:dyDescent="0.25">
      <c r="A230" s="64" t="s">
        <v>247</v>
      </c>
      <c r="B230" s="63">
        <v>116128.31</v>
      </c>
      <c r="C230" s="63">
        <v>84519.89</v>
      </c>
      <c r="D230" s="63">
        <v>672742.47</v>
      </c>
      <c r="E230" s="63">
        <v>446364.63</v>
      </c>
      <c r="F230" s="63">
        <v>226377.84</v>
      </c>
      <c r="G230" s="63">
        <f t="shared" si="45"/>
        <v>562492.93999999994</v>
      </c>
      <c r="H230" s="63">
        <f t="shared" si="45"/>
        <v>310897.73</v>
      </c>
      <c r="I230" s="63">
        <f t="shared" si="46"/>
        <v>873390.66999999993</v>
      </c>
      <c r="J230" s="145" t="s">
        <v>572</v>
      </c>
    </row>
    <row r="231" spans="1:10" x14ac:dyDescent="0.25">
      <c r="A231" s="64" t="s">
        <v>248</v>
      </c>
      <c r="B231" s="63">
        <v>446274.34</v>
      </c>
      <c r="C231" s="63">
        <v>10014.92</v>
      </c>
      <c r="D231" s="63">
        <v>-32230.59</v>
      </c>
      <c r="E231" s="63">
        <v>-19367.349999999999</v>
      </c>
      <c r="F231" s="63">
        <v>-12863.24</v>
      </c>
      <c r="G231" s="63">
        <f t="shared" si="45"/>
        <v>426906.99000000005</v>
      </c>
      <c r="H231" s="63">
        <f t="shared" si="45"/>
        <v>-2848.3199999999997</v>
      </c>
      <c r="I231" s="63">
        <f t="shared" si="46"/>
        <v>424058.67000000004</v>
      </c>
      <c r="J231" s="145" t="s">
        <v>573</v>
      </c>
    </row>
    <row r="232" spans="1:10" x14ac:dyDescent="0.25">
      <c r="A232" s="64" t="s">
        <v>249</v>
      </c>
      <c r="B232" s="63">
        <v>91383.67</v>
      </c>
      <c r="C232" s="63">
        <v>66377.56</v>
      </c>
      <c r="D232" s="63">
        <v>472024</v>
      </c>
      <c r="E232" s="63">
        <v>274151.5</v>
      </c>
      <c r="F232" s="63">
        <v>197872.5</v>
      </c>
      <c r="G232" s="63">
        <f t="shared" si="45"/>
        <v>365535.17</v>
      </c>
      <c r="H232" s="63">
        <f t="shared" si="45"/>
        <v>264250.06</v>
      </c>
      <c r="I232" s="63">
        <f t="shared" si="46"/>
        <v>629785.23</v>
      </c>
      <c r="J232" s="145" t="s">
        <v>574</v>
      </c>
    </row>
    <row r="233" spans="1:10" x14ac:dyDescent="0.25">
      <c r="A233" s="64" t="s">
        <v>250</v>
      </c>
      <c r="B233" s="63">
        <v>1969780.29</v>
      </c>
      <c r="C233" s="63">
        <v>725481.43</v>
      </c>
      <c r="D233" s="63">
        <v>1267158.6499999999</v>
      </c>
      <c r="E233" s="63">
        <v>811940.24</v>
      </c>
      <c r="F233" s="63">
        <v>455218.41</v>
      </c>
      <c r="G233" s="63">
        <f t="shared" si="45"/>
        <v>2781720.5300000003</v>
      </c>
      <c r="H233" s="63">
        <f t="shared" si="45"/>
        <v>1180699.8400000001</v>
      </c>
      <c r="I233" s="63">
        <f t="shared" si="46"/>
        <v>3962420.37</v>
      </c>
      <c r="J233" s="145" t="s">
        <v>575</v>
      </c>
    </row>
    <row r="234" spans="1:10" x14ac:dyDescent="0.25">
      <c r="A234" s="64" t="s">
        <v>251</v>
      </c>
      <c r="B234" s="63">
        <v>608257.64</v>
      </c>
      <c r="C234" s="63">
        <v>260697.75</v>
      </c>
      <c r="D234" s="63">
        <v>435168.24</v>
      </c>
      <c r="E234" s="63">
        <v>288734.13</v>
      </c>
      <c r="F234" s="63">
        <v>146434.10999999999</v>
      </c>
      <c r="G234" s="63">
        <f t="shared" si="45"/>
        <v>896991.77</v>
      </c>
      <c r="H234" s="63">
        <f t="shared" si="45"/>
        <v>407131.86</v>
      </c>
      <c r="I234" s="63">
        <f t="shared" si="46"/>
        <v>1304123.6299999999</v>
      </c>
      <c r="J234" s="145" t="s">
        <v>576</v>
      </c>
    </row>
    <row r="235" spans="1:10" x14ac:dyDescent="0.25">
      <c r="A235" s="64" t="s">
        <v>252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669</v>
      </c>
    </row>
    <row r="236" spans="1:10" x14ac:dyDescent="0.25">
      <c r="A236" s="64" t="s">
        <v>253</v>
      </c>
      <c r="B236" s="63">
        <v>91801.58</v>
      </c>
      <c r="C236" s="63">
        <v>32939.65</v>
      </c>
      <c r="D236" s="63">
        <v>772459.61</v>
      </c>
      <c r="E236" s="63">
        <v>512525.79</v>
      </c>
      <c r="F236" s="63">
        <v>259933.82</v>
      </c>
      <c r="G236" s="63">
        <f t="shared" si="45"/>
        <v>604327.37</v>
      </c>
      <c r="H236" s="63">
        <f t="shared" si="45"/>
        <v>292873.47000000003</v>
      </c>
      <c r="I236" s="63">
        <f t="shared" si="46"/>
        <v>897200.84000000008</v>
      </c>
      <c r="J236" s="145" t="s">
        <v>577</v>
      </c>
    </row>
    <row r="237" spans="1:10" x14ac:dyDescent="0.25">
      <c r="A237" s="64" t="s">
        <v>254</v>
      </c>
      <c r="B237" s="63">
        <v>44546.25</v>
      </c>
      <c r="C237" s="63">
        <v>0</v>
      </c>
      <c r="D237" s="63">
        <v>752881</v>
      </c>
      <c r="E237" s="63">
        <v>499536.55</v>
      </c>
      <c r="F237" s="63">
        <v>253344.45</v>
      </c>
      <c r="G237" s="63">
        <f t="shared" si="45"/>
        <v>544082.80000000005</v>
      </c>
      <c r="H237" s="63">
        <f t="shared" si="45"/>
        <v>253344.45</v>
      </c>
      <c r="I237" s="63">
        <f t="shared" si="46"/>
        <v>797427.25</v>
      </c>
      <c r="J237" s="145" t="s">
        <v>578</v>
      </c>
    </row>
    <row r="238" spans="1:10" x14ac:dyDescent="0.25">
      <c r="A238" s="64" t="s">
        <v>255</v>
      </c>
      <c r="B238" s="63">
        <v>0</v>
      </c>
      <c r="C238" s="63">
        <v>56840.69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56840.69</v>
      </c>
      <c r="I238" s="63">
        <f t="shared" si="46"/>
        <v>56840.69</v>
      </c>
      <c r="J238" s="145" t="s">
        <v>579</v>
      </c>
    </row>
    <row r="239" spans="1:10" x14ac:dyDescent="0.25">
      <c r="A239" s="64" t="s">
        <v>256</v>
      </c>
      <c r="B239" s="61">
        <v>47465.82</v>
      </c>
      <c r="C239" s="61">
        <v>0</v>
      </c>
      <c r="D239" s="61">
        <v>1833753.71</v>
      </c>
      <c r="E239" s="61">
        <v>1216695.5900000001</v>
      </c>
      <c r="F239" s="61">
        <v>617058.12</v>
      </c>
      <c r="G239" s="61">
        <f t="shared" si="45"/>
        <v>1264161.4100000001</v>
      </c>
      <c r="H239" s="61">
        <f t="shared" si="45"/>
        <v>617058.12</v>
      </c>
      <c r="I239" s="61">
        <f t="shared" si="46"/>
        <v>1881219.5300000003</v>
      </c>
      <c r="J239" s="145" t="s">
        <v>580</v>
      </c>
    </row>
    <row r="240" spans="1:10" x14ac:dyDescent="0.25">
      <c r="A240" s="64" t="s">
        <v>257</v>
      </c>
      <c r="B240" s="78">
        <f>SUM(B227:B239)</f>
        <v>3958603.85</v>
      </c>
      <c r="C240" s="78">
        <f t="shared" ref="C240:I240" si="47">SUM(C227:C239)</f>
        <v>1327767.19</v>
      </c>
      <c r="D240" s="78">
        <f t="shared" si="47"/>
        <v>10074883.85</v>
      </c>
      <c r="E240" s="78">
        <f t="shared" si="47"/>
        <v>6618840.6099999994</v>
      </c>
      <c r="F240" s="78">
        <f t="shared" si="47"/>
        <v>3456043.24</v>
      </c>
      <c r="G240" s="78">
        <f t="shared" si="47"/>
        <v>10577444.460000001</v>
      </c>
      <c r="H240" s="78">
        <f t="shared" si="47"/>
        <v>4783810.43</v>
      </c>
      <c r="I240" s="78">
        <f t="shared" si="47"/>
        <v>15361254.889999997</v>
      </c>
      <c r="J240" s="151" t="s">
        <v>568</v>
      </c>
    </row>
    <row r="241" spans="1:10" ht="15.75" thickBot="1" x14ac:dyDescent="0.3">
      <c r="A241" s="64" t="s">
        <v>258</v>
      </c>
      <c r="B241" s="68">
        <f>B138+B168+B206+B213+B222+B225+B240</f>
        <v>42772677.110000007</v>
      </c>
      <c r="C241" s="68">
        <f t="shared" ref="C241:I241" si="48">C138+C168+C206+C213+C222+C225+C240</f>
        <v>10121352.01</v>
      </c>
      <c r="D241" s="68">
        <f t="shared" si="48"/>
        <v>13455376.559999999</v>
      </c>
      <c r="E241" s="68">
        <f t="shared" si="48"/>
        <v>8589764.5999999996</v>
      </c>
      <c r="F241" s="68">
        <f t="shared" si="48"/>
        <v>4865611.96</v>
      </c>
      <c r="G241" s="68">
        <f t="shared" si="48"/>
        <v>51362441.710000001</v>
      </c>
      <c r="H241" s="68">
        <f t="shared" si="48"/>
        <v>14986963.970000001</v>
      </c>
      <c r="I241" s="68">
        <f t="shared" si="48"/>
        <v>66349405.679999992</v>
      </c>
      <c r="J241" s="151" t="s">
        <v>453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259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260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261</v>
      </c>
      <c r="B245" s="63">
        <v>29467157.649999999</v>
      </c>
      <c r="C245" s="63">
        <v>10055300.550000001</v>
      </c>
      <c r="D245" s="63">
        <v>2395717.41</v>
      </c>
      <c r="E245" s="63">
        <v>1589558.5</v>
      </c>
      <c r="F245" s="63">
        <v>806158.91</v>
      </c>
      <c r="G245" s="63">
        <f t="shared" ref="G245:H246" si="49">B245+E245</f>
        <v>31056716.149999999</v>
      </c>
      <c r="H245" s="63">
        <f t="shared" si="49"/>
        <v>10861459.460000001</v>
      </c>
      <c r="I245" s="63">
        <f t="shared" ref="I245" si="50">SUM(G245:H245)</f>
        <v>41918175.609999999</v>
      </c>
      <c r="J245" s="145" t="s">
        <v>583</v>
      </c>
    </row>
    <row r="246" spans="1:10" x14ac:dyDescent="0.25">
      <c r="A246" s="64" t="s">
        <v>262</v>
      </c>
      <c r="B246" s="61">
        <v>624835.14</v>
      </c>
      <c r="C246" s="61">
        <v>11085.25</v>
      </c>
      <c r="D246" s="61">
        <v>4446.58</v>
      </c>
      <c r="E246" s="61">
        <v>2950.31</v>
      </c>
      <c r="F246" s="61">
        <v>1496.27</v>
      </c>
      <c r="G246" s="61">
        <f t="shared" si="49"/>
        <v>627785.45000000007</v>
      </c>
      <c r="H246" s="61">
        <f t="shared" si="49"/>
        <v>12581.52</v>
      </c>
      <c r="I246" s="61">
        <f>SUM(G246:H246)</f>
        <v>640366.97000000009</v>
      </c>
      <c r="J246" s="145" t="s">
        <v>584</v>
      </c>
    </row>
    <row r="247" spans="1:10" x14ac:dyDescent="0.25">
      <c r="A247" s="64" t="s">
        <v>263</v>
      </c>
      <c r="B247" s="63">
        <f>SUM(B245:B246)</f>
        <v>30091992.789999999</v>
      </c>
      <c r="C247" s="63">
        <f t="shared" ref="C247:I247" si="51">SUM(C245:C246)</f>
        <v>10066385.800000001</v>
      </c>
      <c r="D247" s="63">
        <f t="shared" si="51"/>
        <v>2400163.9900000002</v>
      </c>
      <c r="E247" s="63">
        <f t="shared" si="51"/>
        <v>1592508.81</v>
      </c>
      <c r="F247" s="63">
        <f t="shared" si="51"/>
        <v>807655.18</v>
      </c>
      <c r="G247" s="63">
        <f t="shared" si="51"/>
        <v>31684501.599999998</v>
      </c>
      <c r="H247" s="63">
        <f t="shared" si="51"/>
        <v>10874040.98</v>
      </c>
      <c r="I247" s="63">
        <f t="shared" si="51"/>
        <v>42558542.579999998</v>
      </c>
      <c r="J247" s="151" t="s">
        <v>582</v>
      </c>
    </row>
    <row r="248" spans="1:10" x14ac:dyDescent="0.25">
      <c r="A248" s="65" t="s">
        <v>264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265</v>
      </c>
      <c r="B249" s="78">
        <v>1044549.44</v>
      </c>
      <c r="C249" s="78">
        <v>304194.64</v>
      </c>
      <c r="D249" s="78">
        <v>9516899.1799999997</v>
      </c>
      <c r="E249" s="78">
        <v>6314462.6100000003</v>
      </c>
      <c r="F249" s="78">
        <v>3202436.57</v>
      </c>
      <c r="G249" s="63">
        <f t="shared" ref="G249" si="52">B249+E249</f>
        <v>7359012.0500000007</v>
      </c>
      <c r="H249" s="63">
        <f t="shared" ref="H249" si="53">C249+F249</f>
        <v>3506631.21</v>
      </c>
      <c r="I249" s="63">
        <f t="shared" ref="I249" si="54">SUM(G249:H249)</f>
        <v>10865643.260000002</v>
      </c>
      <c r="J249" s="165" t="s">
        <v>688</v>
      </c>
    </row>
    <row r="250" spans="1:10" x14ac:dyDescent="0.25">
      <c r="A250" s="64" t="s">
        <v>266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586</v>
      </c>
    </row>
    <row r="251" spans="1:10" x14ac:dyDescent="0.25">
      <c r="A251" s="64" t="s">
        <v>267</v>
      </c>
      <c r="B251" s="61">
        <v>297012.15000000002</v>
      </c>
      <c r="C251" s="61">
        <v>19404.580000000002</v>
      </c>
      <c r="D251" s="61">
        <v>1795.1</v>
      </c>
      <c r="E251" s="61">
        <v>1191.05</v>
      </c>
      <c r="F251" s="61">
        <v>604.04999999999995</v>
      </c>
      <c r="G251" s="61">
        <f t="shared" si="55"/>
        <v>298203.2</v>
      </c>
      <c r="H251" s="61">
        <f t="shared" si="55"/>
        <v>20008.63</v>
      </c>
      <c r="I251" s="61">
        <f t="shared" si="56"/>
        <v>318211.83</v>
      </c>
      <c r="J251" s="145" t="s">
        <v>587</v>
      </c>
    </row>
    <row r="252" spans="1:10" x14ac:dyDescent="0.25">
      <c r="A252" s="64" t="s">
        <v>268</v>
      </c>
      <c r="B252" s="63">
        <f>SUM(B249:B251)</f>
        <v>2338993.37</v>
      </c>
      <c r="C252" s="63">
        <f t="shared" ref="C252:I252" si="57">SUM(C249:C251)</f>
        <v>323599.22000000003</v>
      </c>
      <c r="D252" s="63">
        <f t="shared" si="57"/>
        <v>9518694.2799999993</v>
      </c>
      <c r="E252" s="63">
        <f t="shared" si="57"/>
        <v>6315653.6600000001</v>
      </c>
      <c r="F252" s="63">
        <f t="shared" si="57"/>
        <v>3203040.6199999996</v>
      </c>
      <c r="G252" s="63">
        <f t="shared" si="57"/>
        <v>8654647.0300000012</v>
      </c>
      <c r="H252" s="63">
        <f t="shared" si="57"/>
        <v>3526639.84</v>
      </c>
      <c r="I252" s="63">
        <f t="shared" si="57"/>
        <v>12181286.870000001</v>
      </c>
      <c r="J252" s="151" t="s">
        <v>585</v>
      </c>
    </row>
    <row r="253" spans="1:10" x14ac:dyDescent="0.25">
      <c r="A253" s="65" t="s">
        <v>269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270</v>
      </c>
      <c r="B254" s="61">
        <v>2656379.71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2656379.71</v>
      </c>
      <c r="H254" s="61">
        <f t="shared" si="58"/>
        <v>0</v>
      </c>
      <c r="I254" s="61">
        <f t="shared" ref="I254" si="59">SUM(G254:H254)</f>
        <v>2656379.71</v>
      </c>
      <c r="J254" s="145" t="s">
        <v>589</v>
      </c>
    </row>
    <row r="255" spans="1:10" x14ac:dyDescent="0.25">
      <c r="A255" s="64" t="s">
        <v>271</v>
      </c>
      <c r="B255" s="63">
        <f>SUM(B254)</f>
        <v>2656379.71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2656379.71</v>
      </c>
      <c r="H255" s="63">
        <f t="shared" si="60"/>
        <v>0</v>
      </c>
      <c r="I255" s="63">
        <f t="shared" si="60"/>
        <v>2656379.71</v>
      </c>
      <c r="J255" s="151" t="s">
        <v>588</v>
      </c>
    </row>
    <row r="256" spans="1:10" x14ac:dyDescent="0.25">
      <c r="A256" s="65" t="s">
        <v>272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273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591</v>
      </c>
    </row>
    <row r="258" spans="1:10" x14ac:dyDescent="0.25">
      <c r="A258" s="64" t="s">
        <v>274</v>
      </c>
      <c r="B258" s="63">
        <v>-6078715.0199999996</v>
      </c>
      <c r="C258" s="63">
        <v>-453999.24</v>
      </c>
      <c r="D258" s="63">
        <v>-3193879</v>
      </c>
      <c r="E258" s="63">
        <v>-2119138.7200000002</v>
      </c>
      <c r="F258" s="63">
        <v>-1074740.28</v>
      </c>
      <c r="G258" s="63">
        <f t="shared" si="61"/>
        <v>-8197853.7400000002</v>
      </c>
      <c r="H258" s="63">
        <f t="shared" si="61"/>
        <v>-1528739.52</v>
      </c>
      <c r="I258" s="63">
        <f t="shared" si="62"/>
        <v>-9726593.2599999998</v>
      </c>
      <c r="J258" s="145" t="s">
        <v>592</v>
      </c>
    </row>
    <row r="259" spans="1:10" x14ac:dyDescent="0.25">
      <c r="A259" s="64" t="s">
        <v>275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593</v>
      </c>
    </row>
    <row r="260" spans="1:10" x14ac:dyDescent="0.25">
      <c r="A260" s="64" t="s">
        <v>276</v>
      </c>
      <c r="B260" s="63">
        <v>-696.2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-696.2</v>
      </c>
      <c r="H260" s="63">
        <f t="shared" si="61"/>
        <v>7526.78</v>
      </c>
      <c r="I260" s="63">
        <f t="shared" si="62"/>
        <v>6830.58</v>
      </c>
      <c r="J260" s="145" t="s">
        <v>594</v>
      </c>
    </row>
    <row r="261" spans="1:10" x14ac:dyDescent="0.25">
      <c r="A261" s="64" t="s">
        <v>277</v>
      </c>
      <c r="B261" s="63">
        <v>-46.32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-46.32</v>
      </c>
      <c r="H261" s="63">
        <f t="shared" si="61"/>
        <v>0</v>
      </c>
      <c r="I261" s="63">
        <f t="shared" si="62"/>
        <v>-46.32</v>
      </c>
      <c r="J261" s="145" t="s">
        <v>595</v>
      </c>
    </row>
    <row r="262" spans="1:10" x14ac:dyDescent="0.25">
      <c r="A262" s="64" t="s">
        <v>278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279</v>
      </c>
      <c r="B263" s="63">
        <f>SUM(B257:B262)</f>
        <v>-5726051.8700000001</v>
      </c>
      <c r="C263" s="63">
        <f t="shared" ref="C263:I263" si="63">SUM(C257:C262)</f>
        <v>272632.42</v>
      </c>
      <c r="D263" s="63">
        <f t="shared" si="63"/>
        <v>-3193879</v>
      </c>
      <c r="E263" s="63">
        <f t="shared" si="63"/>
        <v>-2119138.7200000002</v>
      </c>
      <c r="F263" s="63">
        <f t="shared" si="63"/>
        <v>-1074740.28</v>
      </c>
      <c r="G263" s="63">
        <f t="shared" si="63"/>
        <v>-7845190.5900000008</v>
      </c>
      <c r="H263" s="63">
        <f t="shared" si="63"/>
        <v>-802107.86</v>
      </c>
      <c r="I263" s="63">
        <f t="shared" si="63"/>
        <v>-8647298.4500000011</v>
      </c>
      <c r="J263" s="151" t="s">
        <v>590</v>
      </c>
    </row>
    <row r="264" spans="1:10" x14ac:dyDescent="0.25">
      <c r="A264" s="65" t="s">
        <v>280</v>
      </c>
      <c r="B264" s="63"/>
      <c r="C264" s="63"/>
      <c r="D264" s="63"/>
      <c r="E264" s="63"/>
      <c r="F264" s="63"/>
      <c r="G264" s="63"/>
      <c r="H264" s="63"/>
      <c r="I264" s="63"/>
      <c r="J264" s="138"/>
    </row>
    <row r="265" spans="1:10" x14ac:dyDescent="0.25">
      <c r="A265" s="64" t="s">
        <v>281</v>
      </c>
      <c r="B265" s="63">
        <v>4126848.04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ref="G265:H266" si="64">B265+E265</f>
        <v>4126848.04</v>
      </c>
      <c r="H265" s="63">
        <f t="shared" si="64"/>
        <v>0</v>
      </c>
      <c r="I265" s="63">
        <f t="shared" ref="I265:I266" si="65">SUM(G265:H265)</f>
        <v>4126848.04</v>
      </c>
      <c r="J265" s="145" t="s">
        <v>597</v>
      </c>
    </row>
    <row r="266" spans="1:10" x14ac:dyDescent="0.25">
      <c r="A266" s="64" t="s">
        <v>282</v>
      </c>
      <c r="B266" s="61">
        <v>-2589331.9300000002</v>
      </c>
      <c r="C266" s="61">
        <v>0</v>
      </c>
      <c r="D266" s="61">
        <v>0</v>
      </c>
      <c r="E266" s="61">
        <v>0</v>
      </c>
      <c r="F266" s="61">
        <v>0</v>
      </c>
      <c r="G266" s="61">
        <f t="shared" si="64"/>
        <v>-2589331.9300000002</v>
      </c>
      <c r="H266" s="61">
        <f t="shared" si="64"/>
        <v>0</v>
      </c>
      <c r="I266" s="61">
        <f t="shared" si="65"/>
        <v>-2589331.9300000002</v>
      </c>
      <c r="J266" s="145" t="s">
        <v>598</v>
      </c>
    </row>
    <row r="267" spans="1:10" x14ac:dyDescent="0.25">
      <c r="A267" s="64" t="s">
        <v>283</v>
      </c>
      <c r="B267" s="63">
        <f>SUM(B265:B266)</f>
        <v>1537516.1099999999</v>
      </c>
      <c r="C267" s="63">
        <f t="shared" ref="C267:I267" si="66">SUM(C265:C266)</f>
        <v>0</v>
      </c>
      <c r="D267" s="63">
        <f t="shared" si="66"/>
        <v>0</v>
      </c>
      <c r="E267" s="63">
        <f t="shared" si="66"/>
        <v>0</v>
      </c>
      <c r="F267" s="63">
        <f t="shared" si="66"/>
        <v>0</v>
      </c>
      <c r="G267" s="63">
        <f t="shared" si="66"/>
        <v>1537516.1099999999</v>
      </c>
      <c r="H267" s="63">
        <f t="shared" si="66"/>
        <v>0</v>
      </c>
      <c r="I267" s="63">
        <f t="shared" si="66"/>
        <v>1537516.1099999999</v>
      </c>
      <c r="J267" s="151" t="s">
        <v>596</v>
      </c>
    </row>
    <row r="268" spans="1:10" ht="15.75" thickBot="1" x14ac:dyDescent="0.3">
      <c r="A268" s="64" t="s">
        <v>284</v>
      </c>
      <c r="B268" s="68">
        <f>B247+B252+B255+B263+B267</f>
        <v>30898830.109999996</v>
      </c>
      <c r="C268" s="68">
        <f t="shared" ref="C268:I268" si="67">C247+C252+C255+C263+C267</f>
        <v>10662617.440000001</v>
      </c>
      <c r="D268" s="68">
        <f t="shared" si="67"/>
        <v>8724979.2699999996</v>
      </c>
      <c r="E268" s="68">
        <f t="shared" si="67"/>
        <v>5789023.75</v>
      </c>
      <c r="F268" s="68">
        <f t="shared" si="67"/>
        <v>2935955.5199999996</v>
      </c>
      <c r="G268" s="68">
        <f t="shared" si="67"/>
        <v>36687853.859999992</v>
      </c>
      <c r="H268" s="68">
        <f t="shared" si="67"/>
        <v>13598572.960000001</v>
      </c>
      <c r="I268" s="68">
        <f t="shared" si="67"/>
        <v>50286426.82</v>
      </c>
      <c r="J268" s="151" t="s">
        <v>581</v>
      </c>
    </row>
    <row r="269" spans="1:10" ht="15.75" thickTop="1" x14ac:dyDescent="0.25">
      <c r="A269" s="64" t="s">
        <v>285</v>
      </c>
      <c r="B269" s="67"/>
      <c r="C269" s="67"/>
      <c r="D269" s="67"/>
      <c r="E269" s="67"/>
      <c r="F269" s="67"/>
      <c r="G269" s="67"/>
      <c r="H269" s="67"/>
      <c r="I269" s="67"/>
      <c r="J269" s="138"/>
    </row>
    <row r="270" spans="1:10" x14ac:dyDescent="0.25">
      <c r="A270" s="65" t="s">
        <v>286</v>
      </c>
      <c r="B270" s="66"/>
      <c r="C270" s="66"/>
      <c r="D270" s="66"/>
      <c r="E270" s="66"/>
      <c r="F270" s="66"/>
      <c r="G270" s="66"/>
      <c r="H270" s="66"/>
      <c r="I270" s="66"/>
      <c r="J270" s="138"/>
    </row>
    <row r="271" spans="1:10" x14ac:dyDescent="0.25">
      <c r="A271" s="64" t="s">
        <v>287</v>
      </c>
      <c r="B271" s="61">
        <v>21537815.23</v>
      </c>
      <c r="C271" s="61">
        <v>13457451.75</v>
      </c>
      <c r="D271" s="61">
        <v>495442.24</v>
      </c>
      <c r="E271" s="61">
        <v>319985.12</v>
      </c>
      <c r="F271" s="61">
        <v>175457.12</v>
      </c>
      <c r="G271" s="61">
        <f t="shared" ref="G271:H271" si="68">B271+E271</f>
        <v>21857800.350000001</v>
      </c>
      <c r="H271" s="61">
        <f t="shared" si="68"/>
        <v>13632908.869999999</v>
      </c>
      <c r="I271" s="61">
        <f t="shared" ref="I271" si="69">SUM(G271:H271)</f>
        <v>35490709.219999999</v>
      </c>
      <c r="J271" s="142" t="s">
        <v>600</v>
      </c>
    </row>
    <row r="272" spans="1:10" x14ac:dyDescent="0.25">
      <c r="A272" s="64" t="s">
        <v>288</v>
      </c>
      <c r="B272" s="63">
        <f>SUM(B271)</f>
        <v>21537815.23</v>
      </c>
      <c r="C272" s="63">
        <f t="shared" ref="C272:I272" si="70">SUM(C271)</f>
        <v>13457451.75</v>
      </c>
      <c r="D272" s="63">
        <f t="shared" si="70"/>
        <v>495442.24</v>
      </c>
      <c r="E272" s="63">
        <f t="shared" si="70"/>
        <v>319985.12</v>
      </c>
      <c r="F272" s="63">
        <f t="shared" si="70"/>
        <v>175457.12</v>
      </c>
      <c r="G272" s="63">
        <f>SUM(G271)</f>
        <v>21857800.350000001</v>
      </c>
      <c r="H272" s="63">
        <f t="shared" si="70"/>
        <v>13632908.869999999</v>
      </c>
      <c r="I272" s="63">
        <f t="shared" si="70"/>
        <v>35490709.219999999</v>
      </c>
      <c r="J272" s="151" t="s">
        <v>599</v>
      </c>
    </row>
    <row r="273" spans="1:10" x14ac:dyDescent="0.25">
      <c r="A273" s="65" t="s">
        <v>289</v>
      </c>
      <c r="B273" s="66"/>
      <c r="C273" s="66"/>
      <c r="D273" s="66"/>
      <c r="E273" s="66"/>
      <c r="F273" s="66"/>
      <c r="G273" s="66"/>
      <c r="H273" s="66"/>
      <c r="I273" s="66"/>
      <c r="J273" s="138"/>
    </row>
    <row r="274" spans="1:10" x14ac:dyDescent="0.25">
      <c r="A274" s="64"/>
      <c r="B274" s="63"/>
      <c r="C274" s="63"/>
      <c r="D274" s="63"/>
      <c r="E274" s="63"/>
      <c r="F274" s="63"/>
      <c r="G274" s="63"/>
      <c r="H274" s="63"/>
      <c r="I274" s="63"/>
      <c r="J274" s="142"/>
    </row>
    <row r="275" spans="1:10" x14ac:dyDescent="0.25">
      <c r="A275" s="64" t="s">
        <v>290</v>
      </c>
      <c r="B275" s="63">
        <v>99547.87</v>
      </c>
      <c r="C275" s="63">
        <v>0</v>
      </c>
      <c r="D275" s="63">
        <v>0</v>
      </c>
      <c r="E275" s="63">
        <v>0</v>
      </c>
      <c r="F275" s="63">
        <v>0</v>
      </c>
      <c r="G275" s="63">
        <f t="shared" ref="G275:H276" si="71">B275+E275</f>
        <v>99547.87</v>
      </c>
      <c r="H275" s="63">
        <f t="shared" si="71"/>
        <v>0</v>
      </c>
      <c r="I275" s="63">
        <f t="shared" ref="I275:I276" si="72">SUM(G275:H275)</f>
        <v>99547.87</v>
      </c>
      <c r="J275" s="142" t="s">
        <v>670</v>
      </c>
    </row>
    <row r="276" spans="1:10" x14ac:dyDescent="0.25">
      <c r="A276" s="64" t="s">
        <v>290</v>
      </c>
      <c r="B276" s="61">
        <v>1903948.49</v>
      </c>
      <c r="C276" s="61">
        <v>7146064.6799999997</v>
      </c>
      <c r="D276" s="61">
        <v>0</v>
      </c>
      <c r="E276" s="61">
        <v>0</v>
      </c>
      <c r="F276" s="61">
        <v>0</v>
      </c>
      <c r="G276" s="61">
        <f t="shared" si="71"/>
        <v>1903948.49</v>
      </c>
      <c r="H276" s="61">
        <f t="shared" si="71"/>
        <v>7146064.6799999997</v>
      </c>
      <c r="I276" s="61">
        <f t="shared" si="72"/>
        <v>9050013.1699999999</v>
      </c>
      <c r="J276" s="142" t="s">
        <v>602</v>
      </c>
    </row>
    <row r="277" spans="1:10" x14ac:dyDescent="0.25">
      <c r="A277" s="64" t="s">
        <v>291</v>
      </c>
      <c r="B277" s="63">
        <f>SUM(B274:B276)</f>
        <v>2003496.3599999999</v>
      </c>
      <c r="C277" s="63">
        <f t="shared" ref="C277:H277" si="73">SUM(C274:C276)</f>
        <v>7146064.6799999997</v>
      </c>
      <c r="D277" s="63">
        <f t="shared" si="73"/>
        <v>0</v>
      </c>
      <c r="E277" s="63">
        <f t="shared" si="73"/>
        <v>0</v>
      </c>
      <c r="F277" s="63">
        <f t="shared" si="73"/>
        <v>0</v>
      </c>
      <c r="G277" s="63">
        <f t="shared" si="73"/>
        <v>2003496.3599999999</v>
      </c>
      <c r="H277" s="63">
        <f t="shared" si="73"/>
        <v>7146064.6799999997</v>
      </c>
      <c r="I277" s="63">
        <f>SUM(I274:I276)</f>
        <v>9149561.0399999991</v>
      </c>
      <c r="J277" s="151" t="s">
        <v>601</v>
      </c>
    </row>
    <row r="278" spans="1:10" x14ac:dyDescent="0.25">
      <c r="A278" s="65" t="s">
        <v>292</v>
      </c>
      <c r="B278" s="66"/>
      <c r="C278" s="66"/>
      <c r="D278" s="66"/>
      <c r="E278" s="66"/>
      <c r="F278" s="66"/>
      <c r="G278" s="66"/>
      <c r="H278" s="66"/>
      <c r="I278" s="66"/>
      <c r="J278" s="138"/>
    </row>
    <row r="279" spans="1:10" x14ac:dyDescent="0.25">
      <c r="A279" s="64" t="s">
        <v>293</v>
      </c>
      <c r="B279" s="63">
        <v>14043110.380000001</v>
      </c>
      <c r="C279" s="63">
        <v>1490410.9</v>
      </c>
      <c r="D279" s="63">
        <v>0</v>
      </c>
      <c r="E279" s="63">
        <v>0</v>
      </c>
      <c r="F279" s="63">
        <v>0</v>
      </c>
      <c r="G279" s="63">
        <f t="shared" ref="G279:H281" si="74">B279+E279</f>
        <v>14043110.380000001</v>
      </c>
      <c r="H279" s="63">
        <f t="shared" si="74"/>
        <v>1490410.9</v>
      </c>
      <c r="I279" s="63">
        <f t="shared" ref="I279:I281" si="75">SUM(G279:H279)</f>
        <v>15533521.280000001</v>
      </c>
      <c r="J279" s="142" t="s">
        <v>604</v>
      </c>
    </row>
    <row r="280" spans="1:10" x14ac:dyDescent="0.25">
      <c r="A280" s="64" t="s">
        <v>294</v>
      </c>
      <c r="B280" s="63">
        <v>-10920549.220000001</v>
      </c>
      <c r="C280" s="63">
        <v>-2859509.46</v>
      </c>
      <c r="D280" s="63">
        <v>0</v>
      </c>
      <c r="E280" s="63">
        <v>0</v>
      </c>
      <c r="F280" s="63">
        <v>0</v>
      </c>
      <c r="G280" s="63">
        <f t="shared" si="74"/>
        <v>-10920549.220000001</v>
      </c>
      <c r="H280" s="63">
        <f t="shared" si="74"/>
        <v>-2859509.46</v>
      </c>
      <c r="I280" s="63">
        <f t="shared" si="75"/>
        <v>-13780058.68</v>
      </c>
      <c r="J280" s="142" t="s">
        <v>605</v>
      </c>
    </row>
    <row r="281" spans="1:10" x14ac:dyDescent="0.25">
      <c r="A281" s="64" t="s">
        <v>295</v>
      </c>
      <c r="B281" s="61">
        <v>0</v>
      </c>
      <c r="C281" s="61">
        <v>0</v>
      </c>
      <c r="D281" s="61">
        <v>0</v>
      </c>
      <c r="E281" s="61">
        <v>0</v>
      </c>
      <c r="F281" s="61">
        <v>0</v>
      </c>
      <c r="G281" s="61">
        <f t="shared" si="74"/>
        <v>0</v>
      </c>
      <c r="H281" s="61">
        <f t="shared" si="74"/>
        <v>0</v>
      </c>
      <c r="I281" s="61">
        <f t="shared" si="75"/>
        <v>0</v>
      </c>
      <c r="J281" s="142" t="s">
        <v>671</v>
      </c>
    </row>
    <row r="282" spans="1:10" x14ac:dyDescent="0.25">
      <c r="A282" s="64" t="s">
        <v>296</v>
      </c>
      <c r="B282" s="63">
        <f>SUM(B279:B281)</f>
        <v>3122561.16</v>
      </c>
      <c r="C282" s="63">
        <f t="shared" ref="C282:I282" si="76">SUM(C279:C281)</f>
        <v>-1369098.56</v>
      </c>
      <c r="D282" s="63">
        <f t="shared" si="76"/>
        <v>0</v>
      </c>
      <c r="E282" s="63">
        <f t="shared" si="76"/>
        <v>0</v>
      </c>
      <c r="F282" s="63">
        <f t="shared" si="76"/>
        <v>0</v>
      </c>
      <c r="G282" s="63">
        <f t="shared" si="76"/>
        <v>3122561.16</v>
      </c>
      <c r="H282" s="63">
        <f t="shared" si="76"/>
        <v>-1369098.56</v>
      </c>
      <c r="I282" s="63">
        <f t="shared" si="76"/>
        <v>1753462.6000000015</v>
      </c>
      <c r="J282" s="151" t="s">
        <v>603</v>
      </c>
    </row>
    <row r="283" spans="1:10" x14ac:dyDescent="0.25">
      <c r="A283" s="62"/>
      <c r="B283" s="61"/>
      <c r="C283" s="61"/>
      <c r="D283" s="61"/>
      <c r="E283" s="61"/>
      <c r="F283" s="61"/>
      <c r="G283" s="61"/>
      <c r="H283" s="61"/>
      <c r="I283" s="61"/>
      <c r="J283" s="138"/>
    </row>
    <row r="284" spans="1:10" ht="15.75" thickBot="1" x14ac:dyDescent="0.3">
      <c r="A284" s="60" t="s">
        <v>6</v>
      </c>
      <c r="B284" s="59">
        <f>B65-B241-B268-B272-B277-B282</f>
        <v>45181422.859999999</v>
      </c>
      <c r="C284" s="59">
        <f>C65-C241-C268-C272-C277-C282</f>
        <v>29231334.229999993</v>
      </c>
      <c r="D284" s="59">
        <f t="shared" ref="D284:I284" si="77">D65-D241-D268-D272-D277-D282</f>
        <v>-22675798.069999997</v>
      </c>
      <c r="E284" s="59">
        <f t="shared" si="77"/>
        <v>-14698773.469999999</v>
      </c>
      <c r="F284" s="59">
        <f t="shared" si="77"/>
        <v>-7977024.5999999996</v>
      </c>
      <c r="G284" s="59">
        <f t="shared" si="77"/>
        <v>30482649.390000012</v>
      </c>
      <c r="H284" s="59">
        <f t="shared" si="77"/>
        <v>21254309.629999999</v>
      </c>
      <c r="I284" s="59">
        <f t="shared" si="77"/>
        <v>51736959.019999996</v>
      </c>
      <c r="J284" s="151" t="s">
        <v>412</v>
      </c>
    </row>
    <row r="285" spans="1:10" ht="15.75" thickTop="1" x14ac:dyDescent="0.25">
      <c r="A285" s="62"/>
      <c r="B285" s="66"/>
      <c r="C285" s="66"/>
      <c r="D285" s="66"/>
      <c r="E285" s="66"/>
      <c r="F285" s="66"/>
      <c r="G285" s="66"/>
      <c r="H285" s="66"/>
      <c r="I285" s="66"/>
      <c r="J285" s="138"/>
    </row>
    <row r="286" spans="1:10" x14ac:dyDescent="0.25">
      <c r="A286" s="60" t="s">
        <v>5</v>
      </c>
      <c r="B286" s="66"/>
      <c r="C286" s="66"/>
      <c r="D286" s="66"/>
      <c r="E286" s="66"/>
      <c r="F286" s="66"/>
      <c r="G286" s="66"/>
      <c r="H286" s="66"/>
      <c r="I286" s="66"/>
      <c r="J286" s="138"/>
    </row>
    <row r="287" spans="1:10" x14ac:dyDescent="0.25">
      <c r="A287" s="65" t="s">
        <v>297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298</v>
      </c>
      <c r="B288" s="63">
        <v>25265.18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8">B288+E288</f>
        <v>25265.18</v>
      </c>
      <c r="H288" s="63">
        <f t="shared" si="78"/>
        <v>0</v>
      </c>
      <c r="I288" s="63">
        <f t="shared" ref="I288:I311" si="79">SUM(G288:H288)</f>
        <v>25265.18</v>
      </c>
      <c r="J288" s="148" t="s">
        <v>608</v>
      </c>
    </row>
    <row r="289" spans="1:10" x14ac:dyDescent="0.25">
      <c r="A289" s="64" t="s">
        <v>299</v>
      </c>
      <c r="B289" s="63">
        <v>0</v>
      </c>
      <c r="C289" s="63">
        <v>0</v>
      </c>
      <c r="D289" s="63">
        <v>-7608705.71</v>
      </c>
      <c r="E289" s="63">
        <v>-5048376.24</v>
      </c>
      <c r="F289" s="63">
        <v>-2560329.4700000002</v>
      </c>
      <c r="G289" s="63">
        <f t="shared" si="78"/>
        <v>-5048376.24</v>
      </c>
      <c r="H289" s="63">
        <f t="shared" si="78"/>
        <v>-2560329.4700000002</v>
      </c>
      <c r="I289" s="63">
        <f t="shared" si="79"/>
        <v>-7608705.7100000009</v>
      </c>
      <c r="J289" s="148" t="s">
        <v>609</v>
      </c>
    </row>
    <row r="290" spans="1:10" x14ac:dyDescent="0.25">
      <c r="A290" s="64" t="s">
        <v>300</v>
      </c>
      <c r="B290" s="63">
        <v>0</v>
      </c>
      <c r="C290" s="63">
        <v>0</v>
      </c>
      <c r="D290" s="63">
        <v>2565432.35</v>
      </c>
      <c r="E290" s="63">
        <v>1702164.36</v>
      </c>
      <c r="F290" s="63">
        <v>863267.99</v>
      </c>
      <c r="G290" s="63">
        <f t="shared" si="78"/>
        <v>1702164.36</v>
      </c>
      <c r="H290" s="63">
        <f t="shared" si="78"/>
        <v>863267.99</v>
      </c>
      <c r="I290" s="63">
        <f t="shared" si="79"/>
        <v>2565432.35</v>
      </c>
      <c r="J290" s="148" t="s">
        <v>610</v>
      </c>
    </row>
    <row r="291" spans="1:10" x14ac:dyDescent="0.25">
      <c r="A291" s="64" t="s">
        <v>301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672</v>
      </c>
    </row>
    <row r="292" spans="1:10" x14ac:dyDescent="0.25">
      <c r="A292" s="64" t="s">
        <v>302</v>
      </c>
      <c r="B292" s="63">
        <v>0</v>
      </c>
      <c r="C292" s="63">
        <v>0</v>
      </c>
      <c r="D292" s="63">
        <v>-31775.06</v>
      </c>
      <c r="E292" s="63">
        <v>-21082.76</v>
      </c>
      <c r="F292" s="63">
        <v>-10692.3</v>
      </c>
      <c r="G292" s="63">
        <f t="shared" si="78"/>
        <v>-21082.76</v>
      </c>
      <c r="H292" s="63">
        <f t="shared" si="78"/>
        <v>-10692.3</v>
      </c>
      <c r="I292" s="63">
        <f t="shared" si="79"/>
        <v>-31775.059999999998</v>
      </c>
      <c r="J292" s="148" t="s">
        <v>611</v>
      </c>
    </row>
    <row r="293" spans="1:10" x14ac:dyDescent="0.25">
      <c r="A293" s="64" t="s">
        <v>303</v>
      </c>
      <c r="B293" s="63">
        <v>0</v>
      </c>
      <c r="C293" s="63">
        <v>0</v>
      </c>
      <c r="D293" s="63">
        <v>26209.41</v>
      </c>
      <c r="E293" s="63">
        <v>17389.96</v>
      </c>
      <c r="F293" s="63">
        <v>8819.4500000000007</v>
      </c>
      <c r="G293" s="63">
        <f t="shared" si="78"/>
        <v>17389.96</v>
      </c>
      <c r="H293" s="63">
        <f t="shared" si="78"/>
        <v>8819.4500000000007</v>
      </c>
      <c r="I293" s="63">
        <f t="shared" si="79"/>
        <v>26209.41</v>
      </c>
      <c r="J293" s="148" t="s">
        <v>612</v>
      </c>
    </row>
    <row r="294" spans="1:10" x14ac:dyDescent="0.25">
      <c r="A294" s="64" t="s">
        <v>304</v>
      </c>
      <c r="B294" s="63">
        <v>0</v>
      </c>
      <c r="C294" s="63">
        <v>0</v>
      </c>
      <c r="D294" s="63">
        <v>-1577703.07</v>
      </c>
      <c r="E294" s="63">
        <v>-1046805.99</v>
      </c>
      <c r="F294" s="63">
        <v>-530897.07999999996</v>
      </c>
      <c r="G294" s="63">
        <f t="shared" si="78"/>
        <v>-1046805.99</v>
      </c>
      <c r="H294" s="63">
        <f t="shared" si="78"/>
        <v>-530897.07999999996</v>
      </c>
      <c r="I294" s="63">
        <f t="shared" si="79"/>
        <v>-1577703.0699999998</v>
      </c>
      <c r="J294" s="148" t="s">
        <v>613</v>
      </c>
    </row>
    <row r="295" spans="1:10" x14ac:dyDescent="0.25">
      <c r="A295" s="64" t="s">
        <v>305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306</v>
      </c>
      <c r="B296" s="63">
        <v>0</v>
      </c>
      <c r="C296" s="63">
        <v>0</v>
      </c>
      <c r="D296" s="63">
        <v>2185913.39</v>
      </c>
      <c r="E296" s="63">
        <v>1450353.54</v>
      </c>
      <c r="F296" s="63">
        <v>735559.85</v>
      </c>
      <c r="G296" s="63">
        <f t="shared" si="78"/>
        <v>1450353.54</v>
      </c>
      <c r="H296" s="63">
        <f t="shared" si="78"/>
        <v>735559.85</v>
      </c>
      <c r="I296" s="63">
        <f t="shared" si="79"/>
        <v>2185913.39</v>
      </c>
      <c r="J296" s="148" t="s">
        <v>614</v>
      </c>
    </row>
    <row r="297" spans="1:10" x14ac:dyDescent="0.25">
      <c r="A297" s="64" t="s">
        <v>307</v>
      </c>
      <c r="B297" s="63">
        <v>0</v>
      </c>
      <c r="C297" s="63">
        <v>0</v>
      </c>
      <c r="D297" s="63">
        <v>-4200</v>
      </c>
      <c r="E297" s="63">
        <v>-2786.7</v>
      </c>
      <c r="F297" s="63">
        <v>-1413.3</v>
      </c>
      <c r="G297" s="63">
        <f t="shared" si="78"/>
        <v>-2786.7</v>
      </c>
      <c r="H297" s="63">
        <f t="shared" si="78"/>
        <v>-1413.3</v>
      </c>
      <c r="I297" s="63">
        <f t="shared" si="79"/>
        <v>-4200</v>
      </c>
      <c r="J297" s="148" t="s">
        <v>615</v>
      </c>
    </row>
    <row r="298" spans="1:10" x14ac:dyDescent="0.25">
      <c r="A298" s="64" t="s">
        <v>308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8"/>
        <v>0</v>
      </c>
      <c r="H298" s="63">
        <f t="shared" si="78"/>
        <v>0</v>
      </c>
      <c r="I298" s="63">
        <f t="shared" si="79"/>
        <v>0</v>
      </c>
      <c r="J298" s="148" t="s">
        <v>616</v>
      </c>
    </row>
    <row r="299" spans="1:10" x14ac:dyDescent="0.25">
      <c r="A299" s="64" t="s">
        <v>309</v>
      </c>
      <c r="B299" s="63">
        <v>73012.070000000007</v>
      </c>
      <c r="C299" s="63">
        <v>27655</v>
      </c>
      <c r="D299" s="63">
        <v>-1941351.75</v>
      </c>
      <c r="E299" s="63">
        <v>-1288086.8999999999</v>
      </c>
      <c r="F299" s="63">
        <v>-653264.85</v>
      </c>
      <c r="G299" s="63">
        <f t="shared" si="78"/>
        <v>-1215074.8299999998</v>
      </c>
      <c r="H299" s="63">
        <f t="shared" si="78"/>
        <v>-625609.85</v>
      </c>
      <c r="I299" s="63">
        <f t="shared" si="79"/>
        <v>-1840684.6799999997</v>
      </c>
      <c r="J299" s="148" t="s">
        <v>617</v>
      </c>
    </row>
    <row r="300" spans="1:10" x14ac:dyDescent="0.25">
      <c r="A300" s="64" t="s">
        <v>310</v>
      </c>
      <c r="B300" s="63">
        <v>-914039.67</v>
      </c>
      <c r="C300" s="63">
        <v>-797802.43</v>
      </c>
      <c r="D300" s="63">
        <v>-179693.17</v>
      </c>
      <c r="E300" s="63">
        <v>-119226.42</v>
      </c>
      <c r="F300" s="63">
        <v>-60466.75</v>
      </c>
      <c r="G300" s="63">
        <f t="shared" si="78"/>
        <v>-1033266.0900000001</v>
      </c>
      <c r="H300" s="63">
        <f t="shared" si="78"/>
        <v>-858269.18</v>
      </c>
      <c r="I300" s="63">
        <f t="shared" si="79"/>
        <v>-1891535.27</v>
      </c>
      <c r="J300" s="148" t="s">
        <v>618</v>
      </c>
    </row>
    <row r="301" spans="1:10" x14ac:dyDescent="0.25">
      <c r="A301" s="64" t="s">
        <v>311</v>
      </c>
      <c r="B301" s="63">
        <v>-16714.86</v>
      </c>
      <c r="C301" s="63">
        <v>0</v>
      </c>
      <c r="D301" s="63">
        <v>-552.5</v>
      </c>
      <c r="E301" s="63">
        <v>-366.58</v>
      </c>
      <c r="F301" s="63">
        <v>-185.92</v>
      </c>
      <c r="G301" s="63">
        <f t="shared" si="78"/>
        <v>-17081.440000000002</v>
      </c>
      <c r="H301" s="63">
        <f t="shared" si="78"/>
        <v>-185.92</v>
      </c>
      <c r="I301" s="63">
        <f t="shared" si="79"/>
        <v>-17267.36</v>
      </c>
      <c r="J301" s="148" t="s">
        <v>619</v>
      </c>
    </row>
    <row r="302" spans="1:10" x14ac:dyDescent="0.25">
      <c r="A302" s="64" t="s">
        <v>312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673</v>
      </c>
    </row>
    <row r="303" spans="1:10" x14ac:dyDescent="0.25">
      <c r="A303" s="64" t="s">
        <v>313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674</v>
      </c>
    </row>
    <row r="304" spans="1:10" x14ac:dyDescent="0.25">
      <c r="A304" s="64" t="s">
        <v>314</v>
      </c>
      <c r="B304" s="63">
        <v>-106867.55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-106867.55</v>
      </c>
      <c r="H304" s="63">
        <f t="shared" si="78"/>
        <v>0</v>
      </c>
      <c r="I304" s="63">
        <f t="shared" si="79"/>
        <v>-106867.55</v>
      </c>
      <c r="J304" s="148" t="s">
        <v>620</v>
      </c>
    </row>
    <row r="305" spans="1:10" x14ac:dyDescent="0.25">
      <c r="A305" s="64" t="s">
        <v>315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316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675</v>
      </c>
    </row>
    <row r="307" spans="1:10" x14ac:dyDescent="0.25">
      <c r="A307" s="64" t="s">
        <v>317</v>
      </c>
      <c r="B307" s="63">
        <v>0</v>
      </c>
      <c r="C307" s="63">
        <v>0</v>
      </c>
      <c r="D307" s="63">
        <v>4250</v>
      </c>
      <c r="E307" s="63">
        <v>2819.88</v>
      </c>
      <c r="F307" s="63">
        <v>1430.12</v>
      </c>
      <c r="G307" s="63">
        <f t="shared" si="78"/>
        <v>2819.88</v>
      </c>
      <c r="H307" s="63">
        <f t="shared" si="78"/>
        <v>1430.12</v>
      </c>
      <c r="I307" s="63">
        <f t="shared" si="79"/>
        <v>4250</v>
      </c>
      <c r="J307" s="148" t="s">
        <v>621</v>
      </c>
    </row>
    <row r="308" spans="1:10" x14ac:dyDescent="0.25">
      <c r="A308" s="64" t="s">
        <v>318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8"/>
        <v>0</v>
      </c>
      <c r="H308" s="63">
        <f t="shared" si="78"/>
        <v>0</v>
      </c>
      <c r="I308" s="63">
        <f t="shared" si="79"/>
        <v>0</v>
      </c>
      <c r="J308" s="148" t="s">
        <v>622</v>
      </c>
    </row>
    <row r="309" spans="1:10" x14ac:dyDescent="0.25">
      <c r="A309" s="64" t="s">
        <v>319</v>
      </c>
      <c r="B309" s="63">
        <v>0</v>
      </c>
      <c r="C309" s="63">
        <v>0</v>
      </c>
      <c r="D309" s="63">
        <v>445.43</v>
      </c>
      <c r="E309" s="63">
        <v>295.54000000000002</v>
      </c>
      <c r="F309" s="63">
        <v>149.88999999999999</v>
      </c>
      <c r="G309" s="63">
        <f t="shared" si="78"/>
        <v>295.54000000000002</v>
      </c>
      <c r="H309" s="63">
        <f t="shared" si="78"/>
        <v>149.88999999999999</v>
      </c>
      <c r="I309" s="63">
        <f t="shared" si="79"/>
        <v>445.43</v>
      </c>
      <c r="J309" s="148" t="s">
        <v>623</v>
      </c>
    </row>
    <row r="310" spans="1:10" x14ac:dyDescent="0.25">
      <c r="A310" s="64" t="s">
        <v>320</v>
      </c>
      <c r="B310" s="63">
        <v>2282.44</v>
      </c>
      <c r="C310" s="63">
        <v>1157.56</v>
      </c>
      <c r="D310" s="63">
        <v>394384.39</v>
      </c>
      <c r="E310" s="63">
        <v>261674.09</v>
      </c>
      <c r="F310" s="63">
        <v>132710.29999999999</v>
      </c>
      <c r="G310" s="63">
        <f t="shared" si="78"/>
        <v>263956.52999999997</v>
      </c>
      <c r="H310" s="63">
        <f t="shared" si="78"/>
        <v>133867.85999999999</v>
      </c>
      <c r="I310" s="63">
        <f t="shared" si="79"/>
        <v>397824.38999999996</v>
      </c>
      <c r="J310" s="148" t="s">
        <v>624</v>
      </c>
    </row>
    <row r="311" spans="1:10" x14ac:dyDescent="0.25">
      <c r="A311" s="64" t="s">
        <v>321</v>
      </c>
      <c r="B311" s="166">
        <v>0</v>
      </c>
      <c r="C311" s="166">
        <v>0</v>
      </c>
      <c r="D311" s="166">
        <v>797027.76</v>
      </c>
      <c r="E311" s="166">
        <v>528827.96</v>
      </c>
      <c r="F311" s="166">
        <v>268199.8</v>
      </c>
      <c r="G311" s="61">
        <f t="shared" si="78"/>
        <v>528827.96</v>
      </c>
      <c r="H311" s="61">
        <f t="shared" si="78"/>
        <v>268199.8</v>
      </c>
      <c r="I311" s="61">
        <f t="shared" si="79"/>
        <v>797027.76</v>
      </c>
      <c r="J311" s="148" t="s">
        <v>625</v>
      </c>
    </row>
    <row r="312" spans="1:10" x14ac:dyDescent="0.25">
      <c r="A312" s="64" t="s">
        <v>322</v>
      </c>
      <c r="B312" s="63">
        <f>SUM(B288:B311)</f>
        <v>-937062.39000000013</v>
      </c>
      <c r="C312" s="63">
        <f t="shared" ref="C312:I312" si="80">SUM(C288:C311)</f>
        <v>-768989.87</v>
      </c>
      <c r="D312" s="63">
        <f t="shared" si="80"/>
        <v>-5370318.5300000003</v>
      </c>
      <c r="E312" s="63">
        <f t="shared" si="80"/>
        <v>-3563206.2600000007</v>
      </c>
      <c r="F312" s="63">
        <f t="shared" si="80"/>
        <v>-1807112.2699999996</v>
      </c>
      <c r="G312" s="63">
        <f t="shared" si="80"/>
        <v>-4500268.6500000004</v>
      </c>
      <c r="H312" s="63">
        <f t="shared" si="80"/>
        <v>-2576102.14</v>
      </c>
      <c r="I312" s="63">
        <f t="shared" si="80"/>
        <v>-7076370.79</v>
      </c>
      <c r="J312" s="151" t="s">
        <v>607</v>
      </c>
    </row>
    <row r="313" spans="1:10" x14ac:dyDescent="0.25">
      <c r="A313" s="65" t="s">
        <v>323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324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1">B314+E314</f>
        <v>12561428.109999999</v>
      </c>
      <c r="H314" s="63">
        <f t="shared" si="81"/>
        <v>6370641.3899999997</v>
      </c>
      <c r="I314" s="63">
        <f t="shared" ref="I314:I322" si="82">SUM(G314:H314)</f>
        <v>18932069.5</v>
      </c>
      <c r="J314" s="148" t="s">
        <v>627</v>
      </c>
    </row>
    <row r="315" spans="1:10" x14ac:dyDescent="0.25">
      <c r="A315" s="64" t="s">
        <v>325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1"/>
        <v>0</v>
      </c>
      <c r="H315" s="63">
        <f t="shared" si="81"/>
        <v>0</v>
      </c>
      <c r="I315" s="63">
        <f t="shared" si="82"/>
        <v>0</v>
      </c>
      <c r="J315" s="150"/>
    </row>
    <row r="316" spans="1:10" x14ac:dyDescent="0.25">
      <c r="A316" s="64" t="s">
        <v>326</v>
      </c>
      <c r="B316" s="63">
        <v>0</v>
      </c>
      <c r="C316" s="63">
        <v>0</v>
      </c>
      <c r="D316" s="63">
        <v>206803.63</v>
      </c>
      <c r="E316" s="63">
        <v>137214.21</v>
      </c>
      <c r="F316" s="63">
        <v>69589.42</v>
      </c>
      <c r="G316" s="63">
        <f t="shared" si="81"/>
        <v>137214.21</v>
      </c>
      <c r="H316" s="63">
        <f t="shared" si="81"/>
        <v>69589.42</v>
      </c>
      <c r="I316" s="63">
        <f t="shared" si="82"/>
        <v>206803.63</v>
      </c>
      <c r="J316" s="148" t="s">
        <v>628</v>
      </c>
    </row>
    <row r="317" spans="1:10" x14ac:dyDescent="0.25">
      <c r="A317" s="64" t="s">
        <v>327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1"/>
        <v>120856.94</v>
      </c>
      <c r="H317" s="63">
        <f t="shared" si="81"/>
        <v>61334.21</v>
      </c>
      <c r="I317" s="63">
        <f t="shared" si="82"/>
        <v>182191.15</v>
      </c>
      <c r="J317" s="148" t="s">
        <v>629</v>
      </c>
    </row>
    <row r="318" spans="1:10" x14ac:dyDescent="0.25">
      <c r="A318" s="64" t="s">
        <v>328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1"/>
        <v>0</v>
      </c>
      <c r="H318" s="63">
        <f t="shared" si="81"/>
        <v>0</v>
      </c>
      <c r="I318" s="63">
        <f t="shared" si="82"/>
        <v>0</v>
      </c>
      <c r="J318" s="148" t="s">
        <v>676</v>
      </c>
    </row>
    <row r="319" spans="1:10" x14ac:dyDescent="0.25">
      <c r="A319" s="64" t="s">
        <v>329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1"/>
        <v>0</v>
      </c>
      <c r="H319" s="63">
        <f t="shared" si="81"/>
        <v>0</v>
      </c>
      <c r="I319" s="63">
        <f t="shared" si="82"/>
        <v>0</v>
      </c>
      <c r="J319" s="148" t="s">
        <v>677</v>
      </c>
    </row>
    <row r="320" spans="1:10" x14ac:dyDescent="0.25">
      <c r="A320" s="64" t="s">
        <v>330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1"/>
        <v>0</v>
      </c>
      <c r="H320" s="63">
        <f t="shared" si="81"/>
        <v>0</v>
      </c>
      <c r="I320" s="63">
        <f t="shared" si="82"/>
        <v>0</v>
      </c>
      <c r="J320" s="148" t="s">
        <v>678</v>
      </c>
    </row>
    <row r="321" spans="1:10" x14ac:dyDescent="0.25">
      <c r="A321" s="64" t="s">
        <v>331</v>
      </c>
      <c r="B321" s="63">
        <v>942240.72</v>
      </c>
      <c r="C321" s="63">
        <v>21058.880000000001</v>
      </c>
      <c r="D321" s="63">
        <v>212721.91</v>
      </c>
      <c r="E321" s="63">
        <v>141140.99</v>
      </c>
      <c r="F321" s="63">
        <v>71580.92</v>
      </c>
      <c r="G321" s="63">
        <f t="shared" si="81"/>
        <v>1083381.71</v>
      </c>
      <c r="H321" s="63">
        <f t="shared" si="81"/>
        <v>92639.8</v>
      </c>
      <c r="I321" s="63">
        <f t="shared" si="82"/>
        <v>1176021.51</v>
      </c>
      <c r="J321" s="148" t="s">
        <v>630</v>
      </c>
    </row>
    <row r="322" spans="1:10" x14ac:dyDescent="0.25">
      <c r="A322" s="64" t="s">
        <v>332</v>
      </c>
      <c r="B322" s="61">
        <v>-574332.17000000004</v>
      </c>
      <c r="C322" s="61">
        <v>-517606.01</v>
      </c>
      <c r="D322" s="61">
        <v>-114170.03</v>
      </c>
      <c r="E322" s="61">
        <v>-75751.81</v>
      </c>
      <c r="F322" s="61">
        <v>-38418.22</v>
      </c>
      <c r="G322" s="61">
        <f t="shared" si="81"/>
        <v>-650083.98</v>
      </c>
      <c r="H322" s="61">
        <f t="shared" si="81"/>
        <v>-556024.23</v>
      </c>
      <c r="I322" s="61">
        <f t="shared" si="82"/>
        <v>-1206108.21</v>
      </c>
      <c r="J322" s="148" t="s">
        <v>631</v>
      </c>
    </row>
    <row r="323" spans="1:10" x14ac:dyDescent="0.25">
      <c r="A323" s="64" t="s">
        <v>333</v>
      </c>
      <c r="B323" s="63">
        <f>SUM(B314:B322)</f>
        <v>368413.85</v>
      </c>
      <c r="C323" s="63">
        <f t="shared" ref="C323:I323" si="83">SUM(C314:C322)</f>
        <v>-496250.36</v>
      </c>
      <c r="D323" s="63">
        <f t="shared" si="83"/>
        <v>19418814.089999996</v>
      </c>
      <c r="E323" s="63">
        <f t="shared" si="83"/>
        <v>12884383.140000001</v>
      </c>
      <c r="F323" s="63">
        <f t="shared" si="83"/>
        <v>6534430.9500000002</v>
      </c>
      <c r="G323" s="63">
        <f t="shared" si="83"/>
        <v>13252796.989999998</v>
      </c>
      <c r="H323" s="63">
        <f t="shared" si="83"/>
        <v>6038180.5899999999</v>
      </c>
      <c r="I323" s="63">
        <f t="shared" si="83"/>
        <v>19290977.579999998</v>
      </c>
      <c r="J323" s="152" t="s">
        <v>626</v>
      </c>
    </row>
    <row r="324" spans="1:10" x14ac:dyDescent="0.25">
      <c r="A324" s="65" t="s">
        <v>334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335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4">B325+E325</f>
        <v>0</v>
      </c>
      <c r="H325" s="63">
        <f t="shared" si="84"/>
        <v>0</v>
      </c>
      <c r="I325" s="63">
        <f t="shared" ref="I325:I326" si="85">SUM(G325:H325)</f>
        <v>0</v>
      </c>
      <c r="J325" s="138"/>
    </row>
    <row r="326" spans="1:10" x14ac:dyDescent="0.25">
      <c r="A326" s="64" t="s">
        <v>336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4"/>
        <v>0</v>
      </c>
      <c r="H326" s="61">
        <f t="shared" si="84"/>
        <v>0</v>
      </c>
      <c r="I326" s="61">
        <f t="shared" si="85"/>
        <v>0</v>
      </c>
      <c r="J326" s="148" t="s">
        <v>679</v>
      </c>
    </row>
    <row r="327" spans="1:10" x14ac:dyDescent="0.25">
      <c r="A327" s="64" t="s">
        <v>337</v>
      </c>
      <c r="B327" s="63">
        <f>SUM(B325:B326)</f>
        <v>0</v>
      </c>
      <c r="C327" s="63">
        <f t="shared" ref="C327:I327" si="86">SUM(C325:C326)</f>
        <v>0</v>
      </c>
      <c r="D327" s="63">
        <f t="shared" si="86"/>
        <v>0</v>
      </c>
      <c r="E327" s="63">
        <f t="shared" si="86"/>
        <v>0</v>
      </c>
      <c r="F327" s="63">
        <f t="shared" si="86"/>
        <v>0</v>
      </c>
      <c r="G327" s="63">
        <f t="shared" si="86"/>
        <v>0</v>
      </c>
      <c r="H327" s="63">
        <f t="shared" si="86"/>
        <v>0</v>
      </c>
      <c r="I327" s="63">
        <f t="shared" si="86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B312+B323+B327</f>
        <v>-568648.54000000015</v>
      </c>
      <c r="C329" s="63">
        <f t="shared" ref="C329:I329" si="87">C312+C323+C327</f>
        <v>-1265240.23</v>
      </c>
      <c r="D329" s="63">
        <f t="shared" si="87"/>
        <v>14048495.559999995</v>
      </c>
      <c r="E329" s="63">
        <f t="shared" si="87"/>
        <v>9321176.879999999</v>
      </c>
      <c r="F329" s="63">
        <f t="shared" si="87"/>
        <v>4727318.6800000006</v>
      </c>
      <c r="G329" s="63">
        <f t="shared" si="87"/>
        <v>8752528.339999998</v>
      </c>
      <c r="H329" s="63">
        <f t="shared" si="87"/>
        <v>3462078.4499999997</v>
      </c>
      <c r="I329" s="63">
        <f t="shared" si="87"/>
        <v>12214606.789999999</v>
      </c>
      <c r="J329" s="154" t="s">
        <v>606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B284-B329</f>
        <v>45750071.399999999</v>
      </c>
      <c r="C331" s="135">
        <f t="shared" ref="C331:I331" si="88">C284-C329</f>
        <v>30496574.459999993</v>
      </c>
      <c r="D331" s="135">
        <f t="shared" si="88"/>
        <v>-36724293.629999995</v>
      </c>
      <c r="E331" s="135">
        <f t="shared" si="88"/>
        <v>-24019950.349999998</v>
      </c>
      <c r="F331" s="135">
        <f t="shared" si="88"/>
        <v>-12704343.280000001</v>
      </c>
      <c r="G331" s="135">
        <f t="shared" si="88"/>
        <v>21730121.050000012</v>
      </c>
      <c r="H331" s="135">
        <f t="shared" si="88"/>
        <v>17792231.18</v>
      </c>
      <c r="I331" s="135">
        <f t="shared" si="88"/>
        <v>39522352.229999997</v>
      </c>
      <c r="J331" s="153" t="s">
        <v>411</v>
      </c>
    </row>
    <row r="332" spans="1:10" ht="15.75" thickTop="1" x14ac:dyDescent="0.25"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5AB25233F6CB42B718B5A26A99C64E" ma:contentTypeVersion="52" ma:contentTypeDescription="" ma:contentTypeScope="" ma:versionID="72072b9e2121251eb947e623eb4507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70E63A-E96A-4CFD-9600-2EB26F66E43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675C3D2A-E328-4F8A-AC9B-3E2E85ECA4FE}"/>
</file>

<file path=customXml/itemProps3.xml><?xml version="1.0" encoding="utf-8"?>
<ds:datastoreItem xmlns:ds="http://schemas.openxmlformats.org/officeDocument/2006/customXml" ds:itemID="{4D893144-1FD3-40D1-9BAA-F87FFE0D49D1}"/>
</file>

<file path=customXml/itemProps4.xml><?xml version="1.0" encoding="utf-8"?>
<ds:datastoreItem xmlns:ds="http://schemas.openxmlformats.org/officeDocument/2006/customXml" ds:itemID="{F8C385DC-93EC-4FE5-9548-FFD39AF179FE}"/>
</file>

<file path=customXml/itemProps5.xml><?xml version="1.0" encoding="utf-8"?>
<ds:datastoreItem xmlns:ds="http://schemas.openxmlformats.org/officeDocument/2006/customXml" ds:itemID="{9A7E3BDE-F8C7-4531-8DB4-6F8465A682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2020-04-20T21:33:53Z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0x0101006E56B4D1795A2E4DB2F0B01679ED314A00A95AB25233F6CB42B718B5A26A99C64E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