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externalLinks/externalLink3.xml" ContentType="application/vnd.openxmlformats-officedocument.spreadsheetml.externalLink+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4.xml" ContentType="application/vnd.openxmlformats-officedocument.spreadsheetml.externalLink+xml"/>
  <Override PartName="/xl/externalLinks/externalLink6.xml" ContentType="application/vnd.openxmlformats-officedocument.spreadsheetml.externalLink+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externalLinks/externalLink5.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heckCompatibility="1" defaultThemeVersion="124226"/>
  <bookViews>
    <workbookView xWindow="120" yWindow="120" windowWidth="28605" windowHeight="10155"/>
  </bookViews>
  <sheets>
    <sheet name="Pacific CPA Eff. 1.1.20" sheetId="4" r:id="rId1"/>
    <sheet name="Pacific CPA Eff. 7.1.19" sheetId="1" r:id="rId2"/>
    <sheet name="Pacific CPA Eff. 1.1.19" sheetId="5" r:id="rId3"/>
    <sheet name="Pacific CPA 7.1.18" sheetId="3" r:id="rId4"/>
  </sheets>
  <externalReferences>
    <externalReference r:id="rId5"/>
    <externalReference r:id="rId6"/>
    <externalReference r:id="rId7"/>
    <externalReference r:id="rId8"/>
    <externalReference r:id="rId9"/>
    <externalReference r:id="rId10"/>
  </externalReferences>
  <definedNames>
    <definedName name="BREMAIR_COST_of_SERVICE_STUDY" localSheetId="3">#REF!</definedName>
    <definedName name="BREMAIR_COST_of_SERVICE_STUDY" localSheetId="2">#REF!</definedName>
    <definedName name="BREMAIR_COST_of_SERVICE_STUDY" localSheetId="0">#REF!</definedName>
    <definedName name="BREMAIR_COST_of_SERVICE_STUDY">#REF!</definedName>
    <definedName name="_xlnm.Print_Area" localSheetId="3">'Pacific CPA 7.1.18'!$A$1:$O$82</definedName>
    <definedName name="_xlnm.Print_Area" localSheetId="2">'Pacific CPA Eff. 1.1.19'!$A$1:$I$84</definedName>
    <definedName name="_xlnm.Print_Area" localSheetId="0">'Pacific CPA Eff. 1.1.20'!$A$1:$I$81</definedName>
    <definedName name="_xlnm.Print_Area" localSheetId="1">'Pacific CPA Eff. 7.1.19'!$A$1:$I$83</definedName>
    <definedName name="_xlnm.Print_Titles" localSheetId="3">'Pacific CPA 7.1.18'!$1:$4</definedName>
    <definedName name="_xlnm.Print_Titles" localSheetId="2">'Pacific CPA Eff. 1.1.19'!$1:$4</definedName>
    <definedName name="_xlnm.Print_Titles" localSheetId="0">'Pacific CPA Eff. 1.1.20'!$1:$4</definedName>
    <definedName name="_xlnm.Print_Titles" localSheetId="1">'Pacific CPA Eff. 7.1.19'!$1:$4</definedName>
    <definedName name="Print1" localSheetId="2">#REF!</definedName>
    <definedName name="Print1" localSheetId="0">#REF!</definedName>
    <definedName name="Print1">#REF!</definedName>
    <definedName name="Print2" localSheetId="2">#REF!</definedName>
    <definedName name="Print2" localSheetId="0">#REF!</definedName>
    <definedName name="Print2">#REF!</definedName>
  </definedNames>
  <calcPr calcId="145621" concurrentManualCount="4"/>
</workbook>
</file>

<file path=xl/calcChain.xml><?xml version="1.0" encoding="utf-8"?>
<calcChain xmlns="http://schemas.openxmlformats.org/spreadsheetml/2006/main">
  <c r="H77" i="4" l="1"/>
  <c r="H79" i="4"/>
  <c r="H41" i="4"/>
  <c r="H81" i="1"/>
  <c r="G71" i="4"/>
  <c r="F71" i="4"/>
  <c r="E71" i="4"/>
  <c r="D71" i="4"/>
  <c r="C71" i="4"/>
  <c r="B71" i="4"/>
  <c r="G33" i="4"/>
  <c r="F33" i="4"/>
  <c r="E33" i="4"/>
  <c r="D33" i="4"/>
  <c r="C33" i="4"/>
  <c r="B33" i="4"/>
  <c r="G72" i="1"/>
  <c r="F72" i="1"/>
  <c r="E72" i="1"/>
  <c r="D72" i="1"/>
  <c r="H42" i="1"/>
  <c r="G33" i="1"/>
  <c r="F33" i="1"/>
  <c r="E33" i="1"/>
  <c r="D33" i="1"/>
  <c r="H30" i="5"/>
  <c r="H24" i="5"/>
  <c r="H81" i="5" l="1"/>
  <c r="H78" i="5"/>
  <c r="G72" i="5"/>
  <c r="F72" i="5"/>
  <c r="E72" i="5"/>
  <c r="D72" i="5"/>
  <c r="C72" i="5"/>
  <c r="B72" i="5"/>
  <c r="E69" i="5"/>
  <c r="G67" i="5"/>
  <c r="F67" i="5"/>
  <c r="E67" i="5"/>
  <c r="D67" i="5"/>
  <c r="D69" i="5" s="1"/>
  <c r="C67" i="5"/>
  <c r="H67" i="5" s="1"/>
  <c r="B67" i="5"/>
  <c r="G66" i="5"/>
  <c r="G69" i="5" s="1"/>
  <c r="F66" i="5"/>
  <c r="F69" i="5" s="1"/>
  <c r="E66" i="5"/>
  <c r="D66" i="5"/>
  <c r="C66" i="5"/>
  <c r="C69" i="5" s="1"/>
  <c r="B66" i="5"/>
  <c r="B69" i="5" s="1"/>
  <c r="F57" i="5"/>
  <c r="F61" i="5" s="1"/>
  <c r="E57" i="5"/>
  <c r="E61" i="5" s="1"/>
  <c r="B57" i="5"/>
  <c r="B61" i="5" s="1"/>
  <c r="G56" i="5"/>
  <c r="G60" i="5" s="1"/>
  <c r="D56" i="5"/>
  <c r="C56" i="5"/>
  <c r="C60" i="5" s="1"/>
  <c r="C63" i="5" s="1"/>
  <c r="G53" i="5"/>
  <c r="F53" i="5"/>
  <c r="C53" i="5"/>
  <c r="B53" i="5"/>
  <c r="G51" i="5"/>
  <c r="F51" i="5"/>
  <c r="E51" i="5"/>
  <c r="D51" i="5"/>
  <c r="C51" i="5"/>
  <c r="B51" i="5"/>
  <c r="H51" i="5" s="1"/>
  <c r="G50" i="5"/>
  <c r="F50" i="5"/>
  <c r="E50" i="5"/>
  <c r="E53" i="5" s="1"/>
  <c r="D50" i="5"/>
  <c r="D60" i="5" s="1"/>
  <c r="C50" i="5"/>
  <c r="B50" i="5"/>
  <c r="G48" i="5"/>
  <c r="F48" i="5"/>
  <c r="E48" i="5"/>
  <c r="D48" i="5"/>
  <c r="C48" i="5"/>
  <c r="B48" i="5"/>
  <c r="H47" i="5"/>
  <c r="H42" i="5"/>
  <c r="H39" i="5"/>
  <c r="G33" i="5"/>
  <c r="F33" i="5"/>
  <c r="E33" i="5"/>
  <c r="D33" i="5"/>
  <c r="C33" i="5"/>
  <c r="B33" i="5"/>
  <c r="G30" i="5"/>
  <c r="F30" i="5"/>
  <c r="C30" i="5"/>
  <c r="B30" i="5"/>
  <c r="G28" i="5"/>
  <c r="F28" i="5"/>
  <c r="E28" i="5"/>
  <c r="D28" i="5"/>
  <c r="C28" i="5"/>
  <c r="B28" i="5"/>
  <c r="H28" i="5" s="1"/>
  <c r="G27" i="5"/>
  <c r="F27" i="5"/>
  <c r="E27" i="5"/>
  <c r="E30" i="5" s="1"/>
  <c r="D27" i="5"/>
  <c r="H27" i="5" s="1"/>
  <c r="C27" i="5"/>
  <c r="B27" i="5"/>
  <c r="F22" i="5"/>
  <c r="B22" i="5"/>
  <c r="G18" i="5"/>
  <c r="G22" i="5" s="1"/>
  <c r="F18" i="5"/>
  <c r="E18" i="5"/>
  <c r="E22" i="5" s="1"/>
  <c r="D18" i="5"/>
  <c r="D57" i="5" s="1"/>
  <c r="D61" i="5" s="1"/>
  <c r="C18" i="5"/>
  <c r="C57" i="5" s="1"/>
  <c r="C61" i="5" s="1"/>
  <c r="B18" i="5"/>
  <c r="G17" i="5"/>
  <c r="F17" i="5"/>
  <c r="F56" i="5" s="1"/>
  <c r="E17" i="5"/>
  <c r="E56" i="5" s="1"/>
  <c r="D17" i="5"/>
  <c r="C17" i="5"/>
  <c r="B17" i="5"/>
  <c r="B56" i="5" s="1"/>
  <c r="E14" i="5"/>
  <c r="D14" i="5"/>
  <c r="G12" i="5"/>
  <c r="F12" i="5"/>
  <c r="E12" i="5"/>
  <c r="D12" i="5"/>
  <c r="C12" i="5"/>
  <c r="H12" i="5" s="1"/>
  <c r="B12" i="5"/>
  <c r="G11" i="5"/>
  <c r="G14" i="5" s="1"/>
  <c r="F11" i="5"/>
  <c r="F14" i="5" s="1"/>
  <c r="E11" i="5"/>
  <c r="D11" i="5"/>
  <c r="D21" i="5" s="1"/>
  <c r="C11" i="5"/>
  <c r="C14" i="5" s="1"/>
  <c r="B11" i="5"/>
  <c r="B14" i="5" s="1"/>
  <c r="H22" i="5" l="1"/>
  <c r="F60" i="5"/>
  <c r="F63" i="5" s="1"/>
  <c r="F71" i="5" s="1"/>
  <c r="F74" i="5" s="1"/>
  <c r="C71" i="5"/>
  <c r="C74" i="5" s="1"/>
  <c r="B60" i="5"/>
  <c r="D63" i="5"/>
  <c r="D71" i="5" s="1"/>
  <c r="D74" i="5" s="1"/>
  <c r="E21" i="5"/>
  <c r="E24" i="5" s="1"/>
  <c r="E32" i="5" s="1"/>
  <c r="E35" i="5" s="1"/>
  <c r="F21" i="5"/>
  <c r="F24" i="5" s="1"/>
  <c r="F32" i="5" s="1"/>
  <c r="F35" i="5" s="1"/>
  <c r="B21" i="5"/>
  <c r="C22" i="5"/>
  <c r="H11" i="5"/>
  <c r="H14" i="5" s="1"/>
  <c r="C21" i="5"/>
  <c r="C24" i="5" s="1"/>
  <c r="C32" i="5" s="1"/>
  <c r="C35" i="5" s="1"/>
  <c r="G21" i="5"/>
  <c r="G24" i="5" s="1"/>
  <c r="G32" i="5" s="1"/>
  <c r="G35" i="5" s="1"/>
  <c r="D22" i="5"/>
  <c r="D24" i="5" s="1"/>
  <c r="D32" i="5" s="1"/>
  <c r="D35" i="5" s="1"/>
  <c r="D30" i="5"/>
  <c r="D53" i="5"/>
  <c r="G57" i="5"/>
  <c r="G61" i="5" s="1"/>
  <c r="H61" i="5" s="1"/>
  <c r="E60" i="5"/>
  <c r="E63" i="5" s="1"/>
  <c r="E71" i="5" s="1"/>
  <c r="E74" i="5" s="1"/>
  <c r="H66" i="5"/>
  <c r="H69" i="5" s="1"/>
  <c r="H50" i="5"/>
  <c r="H53" i="5" s="1"/>
  <c r="G63" i="5" l="1"/>
  <c r="G71" i="5" s="1"/>
  <c r="G74" i="5" s="1"/>
  <c r="B24" i="5"/>
  <c r="H21" i="5"/>
  <c r="B63" i="5"/>
  <c r="H60" i="5"/>
  <c r="H63" i="5" s="1"/>
  <c r="H77" i="5" l="1"/>
  <c r="B71" i="5"/>
  <c r="B74" i="5" s="1"/>
  <c r="H74" i="5" s="1"/>
  <c r="H76" i="5" s="1"/>
  <c r="H79" i="5" s="1"/>
  <c r="H82" i="5" s="1"/>
  <c r="B32" i="5"/>
  <c r="B35" i="5" s="1"/>
  <c r="H35" i="5" s="1"/>
  <c r="H38" i="5"/>
  <c r="H37" i="5" l="1"/>
  <c r="H40" i="5" s="1"/>
  <c r="H83" i="5"/>
  <c r="I82" i="5"/>
  <c r="H43" i="5" l="1"/>
  <c r="H44" i="5"/>
  <c r="I43" i="5"/>
  <c r="F68" i="4" l="1"/>
  <c r="B68" i="4"/>
  <c r="G68" i="4"/>
  <c r="C68" i="4"/>
  <c r="G52" i="4"/>
  <c r="E52" i="4"/>
  <c r="C52" i="4"/>
  <c r="B47" i="4"/>
  <c r="H46" i="4"/>
  <c r="D30" i="4"/>
  <c r="G30" i="4"/>
  <c r="F30" i="4"/>
  <c r="C30" i="4"/>
  <c r="B30" i="4"/>
  <c r="G56" i="4"/>
  <c r="G60" i="4" s="1"/>
  <c r="F56" i="4"/>
  <c r="E56" i="4"/>
  <c r="D22" i="4"/>
  <c r="C56" i="4"/>
  <c r="C60" i="4" s="1"/>
  <c r="B56" i="4"/>
  <c r="F55" i="4"/>
  <c r="F59" i="4" s="1"/>
  <c r="E55" i="4"/>
  <c r="D55" i="4"/>
  <c r="C55" i="4"/>
  <c r="B55" i="4"/>
  <c r="B59" i="4" s="1"/>
  <c r="F14" i="4"/>
  <c r="B14" i="4"/>
  <c r="G14" i="4"/>
  <c r="F21" i="4"/>
  <c r="C14" i="4"/>
  <c r="B21" i="4"/>
  <c r="C6" i="4"/>
  <c r="C47" i="4" s="1"/>
  <c r="B60" i="4" l="1"/>
  <c r="F60" i="4"/>
  <c r="F62" i="4" s="1"/>
  <c r="F70" i="4" s="1"/>
  <c r="F73" i="4" s="1"/>
  <c r="H65" i="4"/>
  <c r="D14" i="4"/>
  <c r="D6" i="4"/>
  <c r="D47" i="4" s="1"/>
  <c r="E14" i="4"/>
  <c r="C21" i="4"/>
  <c r="H28" i="4"/>
  <c r="D56" i="4"/>
  <c r="D60" i="4" s="1"/>
  <c r="E68" i="4"/>
  <c r="H11" i="4"/>
  <c r="H12" i="4"/>
  <c r="G21" i="4"/>
  <c r="E60" i="4"/>
  <c r="H60" i="4" s="1"/>
  <c r="E30" i="4"/>
  <c r="B52" i="4"/>
  <c r="F52" i="4"/>
  <c r="D52" i="4"/>
  <c r="B62" i="4"/>
  <c r="D59" i="4"/>
  <c r="E59" i="4"/>
  <c r="H50" i="4"/>
  <c r="D21" i="4"/>
  <c r="D24" i="4" s="1"/>
  <c r="D32" i="4" s="1"/>
  <c r="D35" i="4" s="1"/>
  <c r="E22" i="4"/>
  <c r="H49" i="4"/>
  <c r="G55" i="4"/>
  <c r="G59" i="4" s="1"/>
  <c r="G62" i="4" s="1"/>
  <c r="G70" i="4" s="1"/>
  <c r="G73" i="4" s="1"/>
  <c r="C59" i="4"/>
  <c r="C62" i="4" s="1"/>
  <c r="C70" i="4" s="1"/>
  <c r="C73" i="4" s="1"/>
  <c r="D68" i="4"/>
  <c r="E21" i="4"/>
  <c r="B22" i="4"/>
  <c r="F22" i="4"/>
  <c r="F24" i="4" s="1"/>
  <c r="F32" i="4" s="1"/>
  <c r="F35" i="4" s="1"/>
  <c r="H27" i="4"/>
  <c r="H30" i="4" s="1"/>
  <c r="H66" i="4"/>
  <c r="E6" i="4"/>
  <c r="C22" i="4"/>
  <c r="G22" i="4"/>
  <c r="M71" i="3"/>
  <c r="L71" i="3"/>
  <c r="K71" i="3"/>
  <c r="J71" i="3"/>
  <c r="I71" i="3"/>
  <c r="H71" i="3"/>
  <c r="G71" i="3"/>
  <c r="F71" i="3"/>
  <c r="E71" i="3"/>
  <c r="D71" i="3"/>
  <c r="C71" i="3"/>
  <c r="B71" i="3"/>
  <c r="J68" i="3"/>
  <c r="F68" i="3"/>
  <c r="B68" i="3"/>
  <c r="M66" i="3"/>
  <c r="L66" i="3"/>
  <c r="K66" i="3"/>
  <c r="J66" i="3"/>
  <c r="I66" i="3"/>
  <c r="H66" i="3"/>
  <c r="G66" i="3"/>
  <c r="F66" i="3"/>
  <c r="E66" i="3"/>
  <c r="D66" i="3"/>
  <c r="C66" i="3"/>
  <c r="B66" i="3"/>
  <c r="N66" i="3" s="1"/>
  <c r="M65" i="3"/>
  <c r="M68" i="3" s="1"/>
  <c r="L65" i="3"/>
  <c r="L68" i="3" s="1"/>
  <c r="K65" i="3"/>
  <c r="K68" i="3" s="1"/>
  <c r="J65" i="3"/>
  <c r="I65" i="3"/>
  <c r="I68" i="3" s="1"/>
  <c r="H65" i="3"/>
  <c r="H68" i="3" s="1"/>
  <c r="G65" i="3"/>
  <c r="G68" i="3" s="1"/>
  <c r="F65" i="3"/>
  <c r="E65" i="3"/>
  <c r="E68" i="3" s="1"/>
  <c r="D65" i="3"/>
  <c r="D68" i="3" s="1"/>
  <c r="C65" i="3"/>
  <c r="C68" i="3" s="1"/>
  <c r="B65" i="3"/>
  <c r="N65" i="3" s="1"/>
  <c r="N68" i="3" s="1"/>
  <c r="L52" i="3"/>
  <c r="H52" i="3"/>
  <c r="D52" i="3"/>
  <c r="M50" i="3"/>
  <c r="L50" i="3"/>
  <c r="K50" i="3"/>
  <c r="J50" i="3"/>
  <c r="I50" i="3"/>
  <c r="H50" i="3"/>
  <c r="G50" i="3"/>
  <c r="F50" i="3"/>
  <c r="E50" i="3"/>
  <c r="D50" i="3"/>
  <c r="C50" i="3"/>
  <c r="B50" i="3"/>
  <c r="N50" i="3" s="1"/>
  <c r="M49" i="3"/>
  <c r="L49" i="3"/>
  <c r="K49" i="3"/>
  <c r="J49" i="3"/>
  <c r="I49" i="3"/>
  <c r="H49" i="3"/>
  <c r="G49" i="3"/>
  <c r="G52" i="3" s="1"/>
  <c r="F49" i="3"/>
  <c r="E49" i="3"/>
  <c r="E52" i="3" s="1"/>
  <c r="D49" i="3"/>
  <c r="C49" i="3"/>
  <c r="C52" i="3" s="1"/>
  <c r="B49" i="3"/>
  <c r="N49" i="3" s="1"/>
  <c r="N52" i="3" s="1"/>
  <c r="B47" i="3"/>
  <c r="C47" i="3" s="1"/>
  <c r="D47" i="3" s="1"/>
  <c r="E47" i="3" s="1"/>
  <c r="F47" i="3" s="1"/>
  <c r="G47" i="3" s="1"/>
  <c r="H47" i="3" s="1"/>
  <c r="I47" i="3" s="1"/>
  <c r="J47" i="3" s="1"/>
  <c r="K47" i="3" s="1"/>
  <c r="L47" i="3" s="1"/>
  <c r="M47" i="3" s="1"/>
  <c r="F39" i="3"/>
  <c r="B39" i="3"/>
  <c r="M33" i="3"/>
  <c r="L33" i="3"/>
  <c r="K33" i="3"/>
  <c r="J33" i="3"/>
  <c r="I33" i="3"/>
  <c r="H33" i="3"/>
  <c r="G33" i="3"/>
  <c r="F33" i="3"/>
  <c r="E33" i="3"/>
  <c r="D33" i="3"/>
  <c r="C33" i="3"/>
  <c r="B33" i="3"/>
  <c r="J30" i="3"/>
  <c r="F30" i="3"/>
  <c r="B30" i="3"/>
  <c r="M28" i="3"/>
  <c r="L28" i="3"/>
  <c r="K28" i="3"/>
  <c r="J28" i="3"/>
  <c r="I28" i="3"/>
  <c r="H28" i="3"/>
  <c r="G28" i="3"/>
  <c r="F28" i="3"/>
  <c r="E28" i="3"/>
  <c r="D28" i="3"/>
  <c r="C28" i="3"/>
  <c r="B28" i="3"/>
  <c r="N28" i="3" s="1"/>
  <c r="M27" i="3"/>
  <c r="M30" i="3" s="1"/>
  <c r="L27" i="3"/>
  <c r="L30" i="3" s="1"/>
  <c r="K27" i="3"/>
  <c r="K30" i="3" s="1"/>
  <c r="J27" i="3"/>
  <c r="I27" i="3"/>
  <c r="I30" i="3" s="1"/>
  <c r="H27" i="3"/>
  <c r="H30" i="3" s="1"/>
  <c r="G27" i="3"/>
  <c r="G30" i="3" s="1"/>
  <c r="F27" i="3"/>
  <c r="E27" i="3"/>
  <c r="E30" i="3" s="1"/>
  <c r="D27" i="3"/>
  <c r="D30" i="3" s="1"/>
  <c r="C27" i="3"/>
  <c r="C30" i="3" s="1"/>
  <c r="B27" i="3"/>
  <c r="N27" i="3" s="1"/>
  <c r="N30" i="3" s="1"/>
  <c r="J22" i="3"/>
  <c r="F22" i="3"/>
  <c r="B22" i="3"/>
  <c r="M18" i="3"/>
  <c r="M22" i="3" s="1"/>
  <c r="L18" i="3"/>
  <c r="L56" i="3" s="1"/>
  <c r="L60" i="3" s="1"/>
  <c r="K18" i="3"/>
  <c r="K22" i="3" s="1"/>
  <c r="J18" i="3"/>
  <c r="J56" i="3" s="1"/>
  <c r="J60" i="3" s="1"/>
  <c r="I18" i="3"/>
  <c r="I22" i="3" s="1"/>
  <c r="H18" i="3"/>
  <c r="H56" i="3" s="1"/>
  <c r="H60" i="3" s="1"/>
  <c r="G18" i="3"/>
  <c r="G22" i="3" s="1"/>
  <c r="F18" i="3"/>
  <c r="F56" i="3" s="1"/>
  <c r="F60" i="3" s="1"/>
  <c r="E18" i="3"/>
  <c r="E22" i="3" s="1"/>
  <c r="D18" i="3"/>
  <c r="D56" i="3" s="1"/>
  <c r="D60" i="3" s="1"/>
  <c r="C18" i="3"/>
  <c r="C22" i="3" s="1"/>
  <c r="B18" i="3"/>
  <c r="B56" i="3" s="1"/>
  <c r="B60" i="3" s="1"/>
  <c r="M17" i="3"/>
  <c r="G39" i="3" s="1"/>
  <c r="L17" i="3"/>
  <c r="L55" i="3" s="1"/>
  <c r="K17" i="3"/>
  <c r="K55" i="3" s="1"/>
  <c r="K59" i="3" s="1"/>
  <c r="J17" i="3"/>
  <c r="J55" i="3" s="1"/>
  <c r="I17" i="3"/>
  <c r="C39" i="3" s="1"/>
  <c r="H17" i="3"/>
  <c r="H55" i="3" s="1"/>
  <c r="G17" i="3"/>
  <c r="G55" i="3" s="1"/>
  <c r="G59" i="3" s="1"/>
  <c r="F17" i="3"/>
  <c r="F55" i="3" s="1"/>
  <c r="E17" i="3"/>
  <c r="E55" i="3" s="1"/>
  <c r="D17" i="3"/>
  <c r="D55" i="3" s="1"/>
  <c r="C17" i="3"/>
  <c r="C21" i="3" s="1"/>
  <c r="C24" i="3" s="1"/>
  <c r="B17" i="3"/>
  <c r="B55" i="3" s="1"/>
  <c r="L14" i="3"/>
  <c r="H14" i="3"/>
  <c r="D14" i="3"/>
  <c r="M12" i="3"/>
  <c r="G41" i="3" s="1"/>
  <c r="L12" i="3"/>
  <c r="F41" i="3" s="1"/>
  <c r="K12" i="3"/>
  <c r="J12" i="3"/>
  <c r="D41" i="3" s="1"/>
  <c r="I12" i="3"/>
  <c r="C41" i="3" s="1"/>
  <c r="H12" i="3"/>
  <c r="B41" i="3" s="1"/>
  <c r="G12" i="3"/>
  <c r="F12" i="3"/>
  <c r="E12" i="3"/>
  <c r="D12" i="3"/>
  <c r="C12" i="3"/>
  <c r="B12" i="3"/>
  <c r="N12" i="3" s="1"/>
  <c r="M11" i="3"/>
  <c r="G40" i="3" s="1"/>
  <c r="G42" i="3" s="1"/>
  <c r="L11" i="3"/>
  <c r="L21" i="3" s="1"/>
  <c r="K11" i="3"/>
  <c r="K14" i="3" s="1"/>
  <c r="J11" i="3"/>
  <c r="I11" i="3"/>
  <c r="I14" i="3" s="1"/>
  <c r="H11" i="3"/>
  <c r="H21" i="3" s="1"/>
  <c r="G11" i="3"/>
  <c r="G14" i="3" s="1"/>
  <c r="F11" i="3"/>
  <c r="F21" i="3" s="1"/>
  <c r="F24" i="3" s="1"/>
  <c r="F32" i="3" s="1"/>
  <c r="F35" i="3" s="1"/>
  <c r="E11" i="3"/>
  <c r="E14" i="3" s="1"/>
  <c r="D11" i="3"/>
  <c r="D21" i="3" s="1"/>
  <c r="C11" i="3"/>
  <c r="C14" i="3" s="1"/>
  <c r="B11" i="3"/>
  <c r="B21" i="3" s="1"/>
  <c r="C24" i="4" l="1"/>
  <c r="C32" i="4" s="1"/>
  <c r="C35" i="4" s="1"/>
  <c r="H68" i="4"/>
  <c r="D62" i="4"/>
  <c r="E24" i="4"/>
  <c r="E32" i="4" s="1"/>
  <c r="E35" i="4" s="1"/>
  <c r="H52" i="4"/>
  <c r="E62" i="4"/>
  <c r="E70" i="4" s="1"/>
  <c r="E73" i="4" s="1"/>
  <c r="H22" i="4"/>
  <c r="G24" i="4"/>
  <c r="G32" i="4" s="1"/>
  <c r="G35" i="4" s="1"/>
  <c r="H14" i="4"/>
  <c r="E47" i="4"/>
  <c r="F6" i="4"/>
  <c r="H59" i="4"/>
  <c r="H62" i="4" s="1"/>
  <c r="B70" i="4"/>
  <c r="B73" i="4" s="1"/>
  <c r="H21" i="4"/>
  <c r="D70" i="4"/>
  <c r="D73" i="4" s="1"/>
  <c r="B24" i="4"/>
  <c r="D59" i="3"/>
  <c r="D62" i="3" s="1"/>
  <c r="D70" i="3" s="1"/>
  <c r="D73" i="3" s="1"/>
  <c r="H59" i="3"/>
  <c r="H62" i="3" s="1"/>
  <c r="H70" i="3" s="1"/>
  <c r="H73" i="3" s="1"/>
  <c r="L59" i="3"/>
  <c r="L62" i="3" s="1"/>
  <c r="L70" i="3" s="1"/>
  <c r="L73" i="3" s="1"/>
  <c r="B78" i="3"/>
  <c r="F78" i="3"/>
  <c r="C77" i="3"/>
  <c r="G77" i="3"/>
  <c r="G78" i="3"/>
  <c r="F59" i="3"/>
  <c r="F62" i="3" s="1"/>
  <c r="F70" i="3" s="1"/>
  <c r="F73" i="3" s="1"/>
  <c r="J59" i="3"/>
  <c r="J62" i="3" s="1"/>
  <c r="J70" i="3" s="1"/>
  <c r="J73" i="3" s="1"/>
  <c r="D78" i="3"/>
  <c r="B24" i="3"/>
  <c r="B32" i="3" s="1"/>
  <c r="B35" i="3" s="1"/>
  <c r="C32" i="3"/>
  <c r="C35" i="3" s="1"/>
  <c r="E77" i="3"/>
  <c r="E79" i="3" s="1"/>
  <c r="E78" i="3"/>
  <c r="N11" i="3"/>
  <c r="N14" i="3" s="1"/>
  <c r="M14" i="3"/>
  <c r="B14" i="3"/>
  <c r="F14" i="3"/>
  <c r="J14" i="3"/>
  <c r="E21" i="3"/>
  <c r="E24" i="3" s="1"/>
  <c r="E32" i="3" s="1"/>
  <c r="E35" i="3" s="1"/>
  <c r="I21" i="3"/>
  <c r="I24" i="3" s="1"/>
  <c r="I32" i="3" s="1"/>
  <c r="I35" i="3" s="1"/>
  <c r="M21" i="3"/>
  <c r="M24" i="3" s="1"/>
  <c r="M32" i="3" s="1"/>
  <c r="M35" i="3" s="1"/>
  <c r="D22" i="3"/>
  <c r="D24" i="3" s="1"/>
  <c r="D32" i="3" s="1"/>
  <c r="D35" i="3" s="1"/>
  <c r="H22" i="3"/>
  <c r="H24" i="3" s="1"/>
  <c r="H32" i="3" s="1"/>
  <c r="H35" i="3" s="1"/>
  <c r="L22" i="3"/>
  <c r="L24" i="3" s="1"/>
  <c r="L32" i="3" s="1"/>
  <c r="L35" i="3" s="1"/>
  <c r="D39" i="3"/>
  <c r="D40" i="3" s="1"/>
  <c r="D42" i="3" s="1"/>
  <c r="B52" i="3"/>
  <c r="F52" i="3"/>
  <c r="J52" i="3"/>
  <c r="I55" i="3"/>
  <c r="I59" i="3" s="1"/>
  <c r="I62" i="3" s="1"/>
  <c r="I70" i="3" s="1"/>
  <c r="I73" i="3" s="1"/>
  <c r="M55" i="3"/>
  <c r="M59" i="3" s="1"/>
  <c r="M62" i="3" s="1"/>
  <c r="M70" i="3" s="1"/>
  <c r="M73" i="3" s="1"/>
  <c r="E56" i="3"/>
  <c r="E60" i="3" s="1"/>
  <c r="I56" i="3"/>
  <c r="I60" i="3" s="1"/>
  <c r="M56" i="3"/>
  <c r="M60" i="3" s="1"/>
  <c r="E59" i="3"/>
  <c r="E62" i="3" s="1"/>
  <c r="E70" i="3" s="1"/>
  <c r="E73" i="3" s="1"/>
  <c r="K21" i="3"/>
  <c r="K24" i="3" s="1"/>
  <c r="K32" i="3" s="1"/>
  <c r="K35" i="3" s="1"/>
  <c r="J21" i="3"/>
  <c r="J24" i="3" s="1"/>
  <c r="J32" i="3" s="1"/>
  <c r="J35" i="3" s="1"/>
  <c r="E39" i="3"/>
  <c r="E40" i="3" s="1"/>
  <c r="E42" i="3" s="1"/>
  <c r="B40" i="3"/>
  <c r="B42" i="3" s="1"/>
  <c r="F40" i="3"/>
  <c r="F42" i="3" s="1"/>
  <c r="K52" i="3"/>
  <c r="B59" i="3"/>
  <c r="G21" i="3"/>
  <c r="G24" i="3" s="1"/>
  <c r="G32" i="3" s="1"/>
  <c r="G35" i="3" s="1"/>
  <c r="C40" i="3"/>
  <c r="C42" i="3" s="1"/>
  <c r="E41" i="3"/>
  <c r="C55" i="3"/>
  <c r="C59" i="3" s="1"/>
  <c r="C56" i="3"/>
  <c r="C60" i="3" s="1"/>
  <c r="N60" i="3" s="1"/>
  <c r="G56" i="3"/>
  <c r="G60" i="3" s="1"/>
  <c r="G62" i="3" s="1"/>
  <c r="G70" i="3" s="1"/>
  <c r="G73" i="3" s="1"/>
  <c r="K56" i="3"/>
  <c r="K60" i="3" s="1"/>
  <c r="K62" i="3" s="1"/>
  <c r="K70" i="3" s="1"/>
  <c r="K73" i="3" s="1"/>
  <c r="B77" i="3"/>
  <c r="B79" i="3" s="1"/>
  <c r="F77" i="3"/>
  <c r="I52" i="3"/>
  <c r="M52" i="3"/>
  <c r="H24" i="4" l="1"/>
  <c r="H76" i="4"/>
  <c r="H38" i="4"/>
  <c r="B32" i="4"/>
  <c r="B35" i="4" s="1"/>
  <c r="F47" i="4"/>
  <c r="G6" i="4"/>
  <c r="G47" i="4" s="1"/>
  <c r="H73" i="4"/>
  <c r="N35" i="3"/>
  <c r="N37" i="3" s="1"/>
  <c r="N39" i="3" s="1"/>
  <c r="N42" i="3" s="1"/>
  <c r="F79" i="3"/>
  <c r="N38" i="3"/>
  <c r="D77" i="3"/>
  <c r="D79" i="3" s="1"/>
  <c r="N22" i="3"/>
  <c r="C78" i="3"/>
  <c r="C62" i="3"/>
  <c r="C70" i="3" s="1"/>
  <c r="C73" i="3" s="1"/>
  <c r="G79" i="3"/>
  <c r="B62" i="3"/>
  <c r="B70" i="3" s="1"/>
  <c r="B73" i="3" s="1"/>
  <c r="N73" i="3" s="1"/>
  <c r="N75" i="3" s="1"/>
  <c r="N59" i="3"/>
  <c r="N62" i="3" s="1"/>
  <c r="N21" i="3"/>
  <c r="N24" i="3" s="1"/>
  <c r="C79" i="3"/>
  <c r="N76" i="3" s="1"/>
  <c r="N77" i="3" s="1"/>
  <c r="N80" i="3" s="1"/>
  <c r="H75" i="4" l="1"/>
  <c r="H80" i="4" s="1"/>
  <c r="H35" i="4"/>
  <c r="H37" i="4" s="1"/>
  <c r="H39" i="4" s="1"/>
  <c r="H42" i="4" s="1"/>
  <c r="N81" i="3"/>
  <c r="O80" i="3"/>
  <c r="N43" i="3"/>
  <c r="O42" i="3"/>
  <c r="I80" i="4" l="1"/>
  <c r="H81" i="4"/>
  <c r="H43" i="4"/>
  <c r="I42" i="4"/>
  <c r="C72" i="1"/>
  <c r="B72" i="1"/>
  <c r="C33" i="1" l="1"/>
  <c r="B33" i="1"/>
  <c r="E66" i="1" l="1"/>
  <c r="F66" i="1"/>
  <c r="G66" i="1"/>
  <c r="G67" i="1" l="1"/>
  <c r="F67" i="1"/>
  <c r="E67" i="1"/>
  <c r="D67" i="1"/>
  <c r="C67" i="1"/>
  <c r="B67" i="1"/>
  <c r="D66" i="1"/>
  <c r="C66" i="1"/>
  <c r="B66" i="1"/>
  <c r="B51" i="1"/>
  <c r="C51" i="1"/>
  <c r="D51" i="1"/>
  <c r="E51" i="1"/>
  <c r="F51" i="1"/>
  <c r="G51" i="1"/>
  <c r="C50" i="1"/>
  <c r="D50" i="1"/>
  <c r="E50" i="1"/>
  <c r="F50" i="1"/>
  <c r="G50" i="1"/>
  <c r="B50" i="1"/>
  <c r="G28" i="1"/>
  <c r="F28" i="1"/>
  <c r="E28" i="1"/>
  <c r="D28" i="1"/>
  <c r="C28" i="1"/>
  <c r="B28" i="1"/>
  <c r="G27" i="1"/>
  <c r="F27" i="1"/>
  <c r="E27" i="1"/>
  <c r="D27" i="1"/>
  <c r="C27" i="1"/>
  <c r="B27" i="1"/>
  <c r="G18" i="1"/>
  <c r="F18" i="1"/>
  <c r="E18" i="1"/>
  <c r="D18" i="1"/>
  <c r="C18" i="1"/>
  <c r="B18" i="1"/>
  <c r="G17" i="1"/>
  <c r="F17" i="1"/>
  <c r="E17" i="1"/>
  <c r="D17" i="1"/>
  <c r="C17" i="1"/>
  <c r="B17" i="1"/>
  <c r="G12" i="1"/>
  <c r="F12" i="1"/>
  <c r="E12" i="1"/>
  <c r="D12" i="1"/>
  <c r="C12" i="1"/>
  <c r="B12" i="1"/>
  <c r="G11" i="1"/>
  <c r="F11" i="1"/>
  <c r="E11" i="1"/>
  <c r="D11" i="1"/>
  <c r="C11" i="1"/>
  <c r="B11" i="1"/>
  <c r="G6" i="1"/>
  <c r="F6" i="1"/>
  <c r="E6" i="1"/>
  <c r="D6" i="1"/>
  <c r="C6" i="1"/>
  <c r="H47" i="1" l="1"/>
  <c r="C48" i="1"/>
  <c r="D48" i="1"/>
  <c r="E48" i="1"/>
  <c r="F48" i="1"/>
  <c r="G48" i="1"/>
  <c r="B48" i="1"/>
  <c r="C56" i="1" l="1"/>
  <c r="D56" i="1"/>
  <c r="E56" i="1"/>
  <c r="F56" i="1"/>
  <c r="B57" i="1"/>
  <c r="C57" i="1"/>
  <c r="D57" i="1"/>
  <c r="E57" i="1"/>
  <c r="F57" i="1"/>
  <c r="G57" i="1"/>
  <c r="G56" i="1" l="1"/>
  <c r="B56" i="1"/>
  <c r="B21" i="1"/>
  <c r="G69" i="1" l="1"/>
  <c r="E69" i="1"/>
  <c r="D69" i="1"/>
  <c r="C69" i="1"/>
  <c r="B69" i="1"/>
  <c r="H27" i="1"/>
  <c r="G22" i="1"/>
  <c r="F22" i="1"/>
  <c r="D22" i="1"/>
  <c r="C22" i="1"/>
  <c r="B22" i="1"/>
  <c r="B24" i="1" s="1"/>
  <c r="G21" i="1"/>
  <c r="E21" i="1"/>
  <c r="D21" i="1"/>
  <c r="C21" i="1"/>
  <c r="G14" i="1"/>
  <c r="F14" i="1"/>
  <c r="E14" i="1"/>
  <c r="D14" i="1"/>
  <c r="C14" i="1"/>
  <c r="B14" i="1"/>
  <c r="H12" i="1"/>
  <c r="H11" i="1"/>
  <c r="H14" i="1" s="1"/>
  <c r="D24" i="1" l="1"/>
  <c r="G24" i="1"/>
  <c r="C24" i="1"/>
  <c r="B60" i="1"/>
  <c r="C60" i="1"/>
  <c r="D60" i="1"/>
  <c r="E60" i="1"/>
  <c r="F60" i="1"/>
  <c r="G60" i="1"/>
  <c r="B61" i="1"/>
  <c r="C61" i="1"/>
  <c r="D61" i="1"/>
  <c r="E61" i="1"/>
  <c r="F61" i="1"/>
  <c r="G61" i="1"/>
  <c r="F69" i="1" l="1"/>
  <c r="G30" i="1"/>
  <c r="C30" i="1"/>
  <c r="H28" i="1"/>
  <c r="F30" i="1"/>
  <c r="E30" i="1"/>
  <c r="D30" i="1"/>
  <c r="B30" i="1"/>
  <c r="F21" i="1"/>
  <c r="F24" i="1" l="1"/>
  <c r="H21" i="1"/>
  <c r="H66" i="1"/>
  <c r="H67" i="1"/>
  <c r="B53" i="1"/>
  <c r="E53" i="1"/>
  <c r="H60" i="1"/>
  <c r="H30" i="1"/>
  <c r="H39" i="1" s="1"/>
  <c r="H50" i="1"/>
  <c r="H69" i="1" l="1"/>
  <c r="H78" i="1" s="1"/>
  <c r="G53" i="1"/>
  <c r="G63" i="1"/>
  <c r="G71" i="1" s="1"/>
  <c r="G74" i="1" s="1"/>
  <c r="D63" i="1"/>
  <c r="D71" i="1" s="1"/>
  <c r="D74" i="1" s="1"/>
  <c r="B63" i="1"/>
  <c r="D32" i="1"/>
  <c r="D35" i="1" s="1"/>
  <c r="C53" i="1"/>
  <c r="C63" i="1"/>
  <c r="C71" i="1" s="1"/>
  <c r="C74" i="1" s="1"/>
  <c r="B32" i="1"/>
  <c r="B35" i="1" s="1"/>
  <c r="F53" i="1"/>
  <c r="F63" i="1"/>
  <c r="F71" i="1" s="1"/>
  <c r="F74" i="1" s="1"/>
  <c r="G32" i="1"/>
  <c r="G35" i="1" s="1"/>
  <c r="D53" i="1"/>
  <c r="E63" i="1"/>
  <c r="E71" i="1" s="1"/>
  <c r="E74" i="1" s="1"/>
  <c r="E22" i="1"/>
  <c r="F32" i="1"/>
  <c r="F35" i="1" s="1"/>
  <c r="B71" i="1" l="1"/>
  <c r="B74" i="1" s="1"/>
  <c r="H77" i="1"/>
  <c r="E24" i="1"/>
  <c r="H51" i="1"/>
  <c r="H53" i="1" s="1"/>
  <c r="C32" i="1"/>
  <c r="C35" i="1" s="1"/>
  <c r="E32" i="1" l="1"/>
  <c r="E35" i="1" s="1"/>
  <c r="H35" i="1" s="1"/>
  <c r="H37" i="1" s="1"/>
  <c r="H38" i="1"/>
  <c r="H61" i="1"/>
  <c r="H63" i="1" s="1"/>
  <c r="H74" i="1"/>
  <c r="H76" i="1" s="1"/>
  <c r="H79" i="1" s="1"/>
  <c r="H22" i="1"/>
  <c r="H24" i="1" s="1"/>
  <c r="H40" i="1" l="1"/>
  <c r="H43" i="1"/>
  <c r="H82" i="1"/>
  <c r="I82" i="1" s="1"/>
  <c r="I43" i="1" l="1"/>
  <c r="H44" i="1"/>
  <c r="H83" i="1"/>
</calcChain>
</file>

<file path=xl/comments1.xml><?xml version="1.0" encoding="utf-8"?>
<comments xmlns="http://schemas.openxmlformats.org/spreadsheetml/2006/main">
  <authors>
    <author>Heather Garland</author>
  </authors>
  <commentList>
    <comment ref="H37" authorId="0">
      <text>
        <r>
          <rPr>
            <b/>
            <sz val="9"/>
            <color indexed="81"/>
            <rFont val="Tahoma"/>
            <charset val="1"/>
          </rPr>
          <t>Heather Garland:</t>
        </r>
        <r>
          <rPr>
            <sz val="9"/>
            <color indexed="81"/>
            <rFont val="Tahoma"/>
            <charset val="1"/>
          </rPr>
          <t xml:space="preserve">
Divided by two because we will be paying back over 12 months instead of 6.</t>
        </r>
      </text>
    </comment>
    <comment ref="H75" authorId="0">
      <text>
        <r>
          <rPr>
            <b/>
            <sz val="9"/>
            <color indexed="81"/>
            <rFont val="Tahoma"/>
            <charset val="1"/>
          </rPr>
          <t>Heather Garland:</t>
        </r>
        <r>
          <rPr>
            <sz val="9"/>
            <color indexed="81"/>
            <rFont val="Tahoma"/>
            <charset val="1"/>
          </rPr>
          <t xml:space="preserve">
Divided by two because we will be paying back over 12 months instead of 6.</t>
        </r>
      </text>
    </comment>
  </commentList>
</comments>
</file>

<file path=xl/comments2.xml><?xml version="1.0" encoding="utf-8"?>
<comments xmlns="http://schemas.openxmlformats.org/spreadsheetml/2006/main">
  <authors>
    <author>Lindsay Waldram</author>
  </authors>
  <commentList>
    <comment ref="H39" authorId="0">
      <text>
        <r>
          <rPr>
            <b/>
            <sz val="9"/>
            <color indexed="81"/>
            <rFont val="Tahoma"/>
            <family val="2"/>
          </rPr>
          <t>Lindsay Waldram:</t>
        </r>
        <r>
          <rPr>
            <sz val="9"/>
            <color indexed="81"/>
            <rFont val="Tahoma"/>
            <family val="2"/>
          </rPr>
          <t xml:space="preserve">
We divided our under-earning in TG-180427 by the 12 month customer count, rather than 6 so we have to continue to collect this for another 6 months in order to fully recover our under-earning.</t>
        </r>
      </text>
    </comment>
    <comment ref="H78" authorId="0">
      <text>
        <r>
          <rPr>
            <b/>
            <sz val="9"/>
            <color indexed="81"/>
            <rFont val="Tahoma"/>
            <family val="2"/>
          </rPr>
          <t>Lindsay Waldram:</t>
        </r>
        <r>
          <rPr>
            <sz val="9"/>
            <color indexed="81"/>
            <rFont val="Tahoma"/>
            <family val="2"/>
          </rPr>
          <t xml:space="preserve">
We divided our under-earning in TG-180427 by the 12 month customer count, rather than 6 so we have to continue to collect this for another 6 months in order to fully recover our under-earning.</t>
        </r>
      </text>
    </comment>
  </commentList>
</comments>
</file>

<file path=xl/comments3.xml><?xml version="1.0" encoding="utf-8"?>
<comments xmlns="http://schemas.openxmlformats.org/spreadsheetml/2006/main">
  <authors>
    <author>Author</author>
  </authors>
  <commentList>
    <comment ref="A38" authorId="0">
      <text>
        <r>
          <rPr>
            <b/>
            <sz val="9"/>
            <color indexed="81"/>
            <rFont val="Tahoma"/>
            <family val="2"/>
          </rPr>
          <t>Author:</t>
        </r>
        <r>
          <rPr>
            <sz val="9"/>
            <color indexed="81"/>
            <rFont val="Tahoma"/>
            <family val="2"/>
          </rPr>
          <t xml:space="preserve">
Due to the volatility in the recycling markets we are requesting an exemption from WAC 480-70-351 (2) and calculating the projection component of the commodity credit using the most recent 6 months of pricing, tonnage, and customer counts.
In addition, based on converations with our 3rd party processor Pioneer, we will now remove the $45 processing fee that is embedded in the recycle hauling rate and pay the commodity credit back based on NET proceeds, rather than gross that is the current practice.  This change to the commodity proceeds is only being made to the projection component.  The catch-up above is still stated at gross proceeds in order to correctly match the commodity credit and the recycle hauling rate.</t>
        </r>
      </text>
    </comment>
    <comment ref="A76" authorId="0">
      <text>
        <r>
          <rPr>
            <b/>
            <sz val="9"/>
            <color indexed="81"/>
            <rFont val="Tahoma"/>
            <family val="2"/>
          </rPr>
          <t>Author:</t>
        </r>
        <r>
          <rPr>
            <sz val="9"/>
            <color indexed="81"/>
            <rFont val="Tahoma"/>
            <family val="2"/>
          </rPr>
          <t xml:space="preserve">
Due to the volatility in the recycling markets we are requesting an exemption from WAC 480-70-351 (2) and calculating the projection component of the commodity credit using the most recent 6 months of pricing, tonnage, and customer counts.
In addition, based on converations with our 3rd party processor Pioneer, we will now remove the $45 processing fee that is embedded in the recycle hauling rate and pay the commodity credit back based on NET proceeds, rather than gross that is the current practice.  This change to the commodity proceeds is only being made to the projection component.  The catch-up above is still stated at gross proceeds in order to correctly match the commodity credit and the recycle hauling rate.</t>
        </r>
      </text>
    </comment>
  </commentList>
</comments>
</file>

<file path=xl/sharedStrings.xml><?xml version="1.0" encoding="utf-8"?>
<sst xmlns="http://schemas.openxmlformats.org/spreadsheetml/2006/main" count="235" uniqueCount="41">
  <si>
    <t>Pacific Disposal/Butler Cove Refuse</t>
  </si>
  <si>
    <t>Commodity Credit Accrual Calculation</t>
  </si>
  <si>
    <t>Total</t>
  </si>
  <si>
    <t>Single Family</t>
  </si>
  <si>
    <t>Tonnages</t>
  </si>
  <si>
    <t>Co-Mingled</t>
  </si>
  <si>
    <t>Glass</t>
  </si>
  <si>
    <t>Total Tons</t>
  </si>
  <si>
    <t>Revenue</t>
  </si>
  <si>
    <t>Total Revenue</t>
  </si>
  <si>
    <t>Pacific Customers</t>
  </si>
  <si>
    <t>Butlers Cove Cust</t>
  </si>
  <si>
    <t>Total Customer</t>
  </si>
  <si>
    <t>Actual Earned</t>
  </si>
  <si>
    <t>Projected Earnings</t>
  </si>
  <si>
    <t>Change:</t>
  </si>
  <si>
    <t>Multi-Family</t>
  </si>
  <si>
    <t>(Under)/Over Earned</t>
  </si>
  <si>
    <t>Over/(Under) Earned:</t>
  </si>
  <si>
    <t>Harold LeMay Enterprises, Inc. G-98</t>
  </si>
  <si>
    <t>Price per Ton</t>
  </si>
  <si>
    <t>6 Month Average:</t>
  </si>
  <si>
    <t>Effective January 1, 2019</t>
  </si>
  <si>
    <t>6-Month</t>
  </si>
  <si>
    <t>Revenue Impact:</t>
  </si>
  <si>
    <t>New Commodity (Debit)/Credit:</t>
  </si>
  <si>
    <t>Old (Debit)/Credit:</t>
  </si>
  <si>
    <t>Effective July 1, 2018</t>
  </si>
  <si>
    <t>12-Month</t>
  </si>
  <si>
    <t>6-Month Projection at Net Price per Ton</t>
  </si>
  <si>
    <t>Price per Ton-Net of $45 Processing Fee</t>
  </si>
  <si>
    <t>New Commodity Debit:</t>
  </si>
  <si>
    <t>6-Month Netted Down Revenue - Commingle</t>
  </si>
  <si>
    <t>6-Month Revenue - Glass</t>
  </si>
  <si>
    <t>Old Credit:</t>
  </si>
  <si>
    <t>Total Projected 6-Mo Revenue</t>
  </si>
  <si>
    <t>12-Month Revenue Impact:</t>
  </si>
  <si>
    <t>TG-180426</t>
  </si>
  <si>
    <t>True-Up From TG-180426</t>
  </si>
  <si>
    <t>Effective January 1, 2020</t>
  </si>
  <si>
    <t>Printing&amp;Postage:</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</si>
</sst>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7" formatCode="&quot;$&quot;#,##0.00_);\(&quot;$&quot;#,##0.00\)"/>
    <numFmt numFmtId="8" formatCode="&quot;$&quot;#,##0.00_);[Red]\(&quot;$&quot;#,##0.00\)"/>
    <numFmt numFmtId="41" formatCode="_(* #,##0_);_(* \(#,##0\);_(* &quot;-&quot;_);_(@_)"/>
    <numFmt numFmtId="44" formatCode="_(&quot;$&quot;* #,##0.00_);_(&quot;$&quot;* \(#,##0.00\);_(&quot;$&quot;* &quot;-&quot;??_);_(@_)"/>
    <numFmt numFmtId="43" formatCode="_(* #,##0.00_);_(* \(#,##0.00\);_(* &quot;-&quot;??_);_(@_)"/>
    <numFmt numFmtId="164" formatCode="[$-409]mmm\-yy;@"/>
    <numFmt numFmtId="165" formatCode="_(* #,##0_);_(* \(#,##0\);_(* &quot;-&quot;??_);_(@_)"/>
    <numFmt numFmtId="166" formatCode="_(&quot;$&quot;* #,##0_);_(&quot;$&quot;* \(#,##0\);_(&quot;$&quot;* &quot;-&quot;??_);_(@_)"/>
    <numFmt numFmtId="167" formatCode="_(* #,##0.000_);_(* \(#,##0.000\);_(* &quot;-&quot;??_);_(@_)"/>
    <numFmt numFmtId="168" formatCode="0.0%"/>
  </numFmts>
  <fonts count="74" x14ac:knownFonts="1">
    <font>
      <sz val="11"/>
      <color theme="1"/>
      <name val="Calibri"/>
      <family val="2"/>
      <scheme val="minor"/>
    </font>
    <font>
      <sz val="11"/>
      <color theme="1"/>
      <name val="Calibri"/>
      <family val="2"/>
      <scheme val="minor"/>
    </font>
    <font>
      <sz val="10"/>
      <name val="Arial"/>
      <family val="2"/>
    </font>
    <font>
      <b/>
      <sz val="10"/>
      <name val="Arial"/>
      <family val="2"/>
    </font>
    <font>
      <sz val="10"/>
      <color indexed="12"/>
      <name val="Arial"/>
      <family val="2"/>
    </font>
    <font>
      <sz val="10"/>
      <color indexed="8"/>
      <name val="Arial"/>
      <family val="2"/>
    </font>
    <font>
      <b/>
      <u/>
      <sz val="10"/>
      <name val="Arial"/>
      <family val="2"/>
    </font>
    <font>
      <b/>
      <i/>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sz val="12"/>
      <name val="Courier"/>
      <family val="3"/>
    </font>
    <font>
      <sz val="9"/>
      <color indexed="8"/>
      <name val="Arial"/>
      <family val="2"/>
    </font>
    <font>
      <b/>
      <sz val="10"/>
      <color indexed="12"/>
      <name val="Arial"/>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u/>
      <sz val="10"/>
      <color theme="10"/>
      <name val="Arial"/>
      <family val="2"/>
    </font>
    <font>
      <u/>
      <sz val="11"/>
      <color indexed="12"/>
      <name val="Calibri"/>
      <family val="2"/>
    </font>
    <font>
      <sz val="11"/>
      <color indexed="52"/>
      <name val="Calibri"/>
      <family val="2"/>
    </font>
    <font>
      <sz val="11"/>
      <color indexed="60"/>
      <name val="Calibri"/>
      <family val="2"/>
    </font>
    <font>
      <sz val="12"/>
      <name val="Helv"/>
    </font>
    <font>
      <i/>
      <sz val="10"/>
      <color indexed="10"/>
      <name val="Arial"/>
      <family val="2"/>
    </font>
    <font>
      <sz val="10"/>
      <name val="MS Sans Serif"/>
      <family val="2"/>
    </font>
    <font>
      <b/>
      <sz val="10"/>
      <name val="MS Sans Serif"/>
      <family val="2"/>
    </font>
    <font>
      <b/>
      <sz val="11"/>
      <color indexed="8"/>
      <name val="Calibri"/>
      <family val="2"/>
    </font>
    <font>
      <sz val="10"/>
      <color indexed="8"/>
      <name val="Arial"/>
      <family val="2"/>
    </font>
    <font>
      <sz val="10"/>
      <name val="Tahoma"/>
      <family val="2"/>
    </font>
    <font>
      <u/>
      <sz val="10"/>
      <color indexed="12"/>
      <name val="Arial"/>
      <family val="2"/>
    </font>
    <font>
      <sz val="11"/>
      <color indexed="8"/>
      <name val="Arial"/>
      <family val="2"/>
    </font>
    <font>
      <sz val="10"/>
      <name val="Times New Roman"/>
      <family val="1"/>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name val="Arial"/>
      <family val="2"/>
    </font>
    <font>
      <b/>
      <sz val="11"/>
      <color indexed="9"/>
      <name val="Calibri"/>
      <family val="2"/>
    </font>
    <font>
      <i/>
      <sz val="11"/>
      <color indexed="23"/>
      <name val="Calibri"/>
      <family val="2"/>
    </font>
    <font>
      <sz val="11"/>
      <color indexed="10"/>
      <name val="Calibri"/>
      <family val="2"/>
    </font>
    <font>
      <b/>
      <sz val="14"/>
      <name val="Helv"/>
    </font>
    <font>
      <sz val="18"/>
      <color indexed="13"/>
      <name val="Helv"/>
    </font>
    <font>
      <sz val="12"/>
      <color indexed="13"/>
      <name val="Helv"/>
    </font>
    <font>
      <b/>
      <sz val="11"/>
      <name val="Century Gothic"/>
      <family val="2"/>
    </font>
    <font>
      <b/>
      <sz val="11"/>
      <color indexed="63"/>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b/>
      <sz val="18"/>
      <color indexed="56"/>
      <name val="Cambria"/>
      <family val="2"/>
    </font>
    <font>
      <sz val="11"/>
      <color rgb="FF000000"/>
      <name val="Calibri"/>
      <family val="2"/>
      <scheme val="minor"/>
    </font>
    <font>
      <sz val="11"/>
      <color theme="1"/>
      <name val="Calibri"/>
      <family val="2"/>
    </font>
    <font>
      <b/>
      <sz val="11"/>
      <color theme="1" tint="0.14996795556505021"/>
      <name val="Calibri"/>
      <family val="2"/>
      <scheme val="minor"/>
    </font>
    <font>
      <u/>
      <sz val="8"/>
      <color theme="10"/>
      <name val="Arial"/>
      <family val="2"/>
    </font>
    <font>
      <b/>
      <u/>
      <sz val="9"/>
      <name val="Arial"/>
      <family val="2"/>
    </font>
    <font>
      <b/>
      <sz val="10"/>
      <color rgb="FFFF0000"/>
      <name val="Arial"/>
      <family val="2"/>
    </font>
    <font>
      <sz val="9"/>
      <color indexed="81"/>
      <name val="Tahoma"/>
      <family val="2"/>
    </font>
    <font>
      <b/>
      <sz val="9"/>
      <color indexed="81"/>
      <name val="Tahoma"/>
      <family val="2"/>
    </font>
    <font>
      <b/>
      <sz val="10"/>
      <color rgb="FF0000FF"/>
      <name val="Arial"/>
      <family val="2"/>
    </font>
    <font>
      <sz val="9"/>
      <color indexed="81"/>
      <name val="Tahoma"/>
      <charset val="1"/>
    </font>
    <font>
      <b/>
      <sz val="9"/>
      <color indexed="81"/>
      <name val="Tahoma"/>
      <charset val="1"/>
    </font>
  </fonts>
  <fills count="64">
    <fill>
      <patternFill patternType="none"/>
    </fill>
    <fill>
      <patternFill patternType="gray125"/>
    </fill>
    <fill>
      <patternFill patternType="solid">
        <fgColor indexed="22"/>
      </patternFill>
    </fill>
    <fill>
      <patternFill patternType="solid">
        <fgColor indexed="44"/>
      </patternFill>
    </fill>
    <fill>
      <patternFill patternType="solid">
        <fgColor indexed="43"/>
      </patternFill>
    </fill>
    <fill>
      <patternFill patternType="solid">
        <fgColor indexed="49"/>
      </patternFill>
    </fill>
    <fill>
      <patternFill patternType="solid">
        <fgColor indexed="29"/>
      </patternFill>
    </fill>
    <fill>
      <patternFill patternType="solid">
        <fgColor indexed="10"/>
      </patternFill>
    </fill>
    <fill>
      <patternFill patternType="solid">
        <fgColor indexed="57"/>
      </patternFill>
    </fill>
    <fill>
      <patternFill patternType="solid">
        <fgColor indexed="53"/>
      </patternFill>
    </fill>
    <fill>
      <patternFill patternType="solid">
        <fgColor indexed="45"/>
      </patternFill>
    </fill>
    <fill>
      <patternFill patternType="solid">
        <fgColor indexed="9"/>
      </patternFill>
    </fill>
    <fill>
      <patternFill patternType="solid">
        <fgColor indexed="65"/>
        <bgColor indexed="10"/>
      </patternFill>
    </fill>
    <fill>
      <patternFill patternType="gray125">
        <fgColor indexed="10"/>
      </patternFill>
    </fill>
    <fill>
      <patternFill patternType="solid">
        <fgColor indexed="42"/>
      </patternFill>
    </fill>
    <fill>
      <patternFill patternType="solid">
        <fgColor indexed="22"/>
        <bgColor indexed="64"/>
      </patternFill>
    </fill>
    <fill>
      <patternFill patternType="solid">
        <fgColor indexed="26"/>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7"/>
      </patternFill>
    </fill>
    <fill>
      <patternFill patternType="solid">
        <fgColor indexed="31"/>
      </patternFill>
    </fill>
    <fill>
      <patternFill patternType="solid">
        <fgColor indexed="46"/>
      </patternFill>
    </fill>
    <fill>
      <patternFill patternType="solid">
        <fgColor indexed="27"/>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55"/>
      </patternFill>
    </fill>
    <fill>
      <patternFill patternType="solid">
        <fgColor indexed="13"/>
      </patternFill>
    </fill>
    <fill>
      <patternFill patternType="solid">
        <fgColor indexed="12"/>
      </patternFill>
    </fill>
    <fill>
      <patternFill patternType="solid">
        <fgColor theme="6" tint="0.39994506668294322"/>
        <bgColor indexed="64"/>
      </patternFill>
    </fill>
    <fill>
      <patternFill patternType="solid">
        <fgColor theme="4" tint="0.39994506668294322"/>
        <bgColor indexed="64"/>
      </patternFill>
    </fill>
    <fill>
      <patternFill patternType="solid">
        <fgColor theme="6" tint="0.59999389629810485"/>
        <bgColor indexed="64"/>
      </patternFill>
    </fill>
  </fills>
  <borders count="29">
    <border>
      <left/>
      <right/>
      <top/>
      <bottom/>
      <diagonal/>
    </border>
    <border>
      <left/>
      <right/>
      <top/>
      <bottom style="thin">
        <color indexed="64"/>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medium">
        <color indexed="64"/>
      </bottom>
      <diagonal/>
    </border>
    <border>
      <left/>
      <right/>
      <top style="thin">
        <color indexed="49"/>
      </top>
      <bottom style="double">
        <color indexed="49"/>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style="thin">
        <color indexed="8"/>
      </left>
      <right style="thin">
        <color indexed="8"/>
      </right>
      <top style="thin">
        <color indexed="8"/>
      </top>
      <bottom style="thin">
        <color indexed="8"/>
      </bottom>
      <diagonal/>
    </border>
    <border>
      <left/>
      <right/>
      <top/>
      <bottom style="thick">
        <color indexed="62"/>
      </bottom>
      <diagonal/>
    </border>
    <border>
      <left/>
      <right/>
      <top/>
      <bottom style="medium">
        <color indexed="30"/>
      </bottom>
      <diagonal/>
    </border>
    <border>
      <left style="thin">
        <color indexed="64"/>
      </left>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8"/>
      </left>
      <right style="thin">
        <color indexed="8"/>
      </right>
      <top style="double">
        <color indexed="8"/>
      </top>
      <bottom style="thin">
        <color indexed="8"/>
      </bottom>
      <diagonal/>
    </border>
    <border>
      <left/>
      <right/>
      <top style="thin">
        <color indexed="64"/>
      </top>
      <bottom/>
      <diagonal/>
    </border>
  </borders>
  <cellStyleXfs count="1539">
    <xf numFmtId="0" fontId="0" fillId="0" borderId="0"/>
    <xf numFmtId="43"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0" fontId="2" fillId="0" borderId="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4" borderId="0" applyNumberFormat="0" applyBorder="0" applyAlignment="0" applyProtection="0"/>
    <xf numFmtId="0" fontId="9" fillId="2"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41" fontId="2" fillId="0" borderId="0"/>
    <xf numFmtId="41" fontId="2" fillId="0" borderId="0"/>
    <xf numFmtId="41" fontId="2" fillId="0" borderId="0"/>
    <xf numFmtId="41" fontId="2" fillId="0" borderId="0"/>
    <xf numFmtId="0" fontId="10" fillId="10" borderId="0" applyNumberFormat="0" applyBorder="0" applyAlignment="0" applyProtection="0"/>
    <xf numFmtId="3" fontId="2" fillId="0" borderId="0"/>
    <xf numFmtId="3" fontId="2" fillId="0" borderId="0"/>
    <xf numFmtId="3" fontId="2" fillId="0" borderId="0"/>
    <xf numFmtId="3" fontId="2" fillId="0" borderId="0"/>
    <xf numFmtId="0" fontId="11" fillId="11" borderId="3"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 fontId="5" fillId="0" borderId="0"/>
    <xf numFmtId="0" fontId="12" fillId="0" borderId="0"/>
    <xf numFmtId="0" fontId="12" fillId="0" borderId="0"/>
    <xf numFmtId="0" fontId="13" fillId="12" borderId="1" applyAlignment="0">
      <alignment horizontal="right"/>
      <protection locked="0"/>
    </xf>
    <xf numFmtId="44" fontId="2"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0" fontId="14" fillId="13" borderId="0">
      <alignment horizontal="right"/>
      <protection locked="0"/>
    </xf>
    <xf numFmtId="2" fontId="14" fillId="13" borderId="0">
      <alignment horizontal="right"/>
      <protection locked="0"/>
    </xf>
    <xf numFmtId="0" fontId="15" fillId="14" borderId="0" applyNumberFormat="0" applyBorder="0" applyAlignment="0" applyProtection="0"/>
    <xf numFmtId="0" fontId="16" fillId="0" borderId="4" applyNumberFormat="0" applyFill="0" applyAlignment="0" applyProtection="0"/>
    <xf numFmtId="0" fontId="17" fillId="0" borderId="5" applyNumberFormat="0" applyFill="0" applyAlignment="0" applyProtection="0"/>
    <xf numFmtId="0" fontId="18" fillId="0" borderId="6" applyNumberFormat="0" applyFill="0" applyAlignment="0" applyProtection="0"/>
    <xf numFmtId="0" fontId="19"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3" fontId="4" fillId="15" borderId="0">
      <protection locked="0"/>
    </xf>
    <xf numFmtId="4" fontId="4" fillId="15" borderId="0">
      <protection locked="0"/>
    </xf>
    <xf numFmtId="0" fontId="21" fillId="0" borderId="7" applyNumberFormat="0" applyFill="0" applyAlignment="0" applyProtection="0"/>
    <xf numFmtId="0" fontId="22" fillId="4" borderId="0" applyNumberFormat="0" applyBorder="0" applyAlignment="0" applyProtection="0"/>
    <xf numFmtId="43" fontId="2" fillId="0" borderId="0"/>
    <xf numFmtId="0" fontId="23" fillId="0" borderId="0"/>
    <xf numFmtId="0" fontId="23" fillId="0" borderId="0"/>
    <xf numFmtId="0" fontId="23" fillId="0" borderId="0"/>
    <xf numFmtId="0" fontId="23" fillId="0" borderId="0"/>
    <xf numFmtId="0" fontId="23" fillId="0" borderId="0"/>
    <xf numFmtId="0" fontId="2" fillId="0" borderId="0"/>
    <xf numFmtId="0" fontId="2" fillId="0" borderId="0"/>
    <xf numFmtId="0" fontId="1" fillId="0" borderId="0"/>
    <xf numFmtId="0" fontId="1" fillId="0" borderId="0"/>
    <xf numFmtId="0" fontId="1" fillId="0" borderId="0"/>
    <xf numFmtId="0" fontId="1" fillId="0" borderId="0"/>
    <xf numFmtId="0" fontId="8" fillId="0" borderId="0"/>
    <xf numFmtId="0" fontId="8" fillId="0" borderId="0"/>
    <xf numFmtId="0" fontId="8" fillId="0" borderId="0"/>
    <xf numFmtId="0" fontId="8"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top"/>
    </xf>
    <xf numFmtId="0" fontId="2" fillId="0" borderId="0">
      <alignment vertical="top"/>
    </xf>
    <xf numFmtId="0" fontId="2" fillId="0" borderId="0"/>
    <xf numFmtId="0" fontId="2" fillId="0" borderId="0"/>
    <xf numFmtId="0" fontId="2" fillId="0" borderId="0"/>
    <xf numFmtId="0" fontId="2" fillId="0" borderId="0"/>
    <xf numFmtId="0" fontId="2" fillId="0" borderId="0"/>
    <xf numFmtId="0" fontId="8" fillId="16" borderId="8" applyNumberFormat="0" applyFont="0" applyAlignment="0" applyProtection="0"/>
    <xf numFmtId="168" fontId="24" fillId="0" borderId="0" applyNumberFormat="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8" fillId="0" borderId="0" applyFont="0" applyFill="0" applyBorder="0" applyAlignment="0" applyProtection="0"/>
    <xf numFmtId="168" fontId="2" fillId="0" borderId="0" applyFont="0" applyFill="0" applyBorder="0" applyAlignment="0" applyProtection="0"/>
    <xf numFmtId="10" fontId="2" fillId="0" borderId="0" applyFont="0" applyFill="0" applyBorder="0" applyAlignment="0" applyProtection="0"/>
    <xf numFmtId="0" fontId="2" fillId="0" borderId="0"/>
    <xf numFmtId="0" fontId="2" fillId="0" borderId="0"/>
    <xf numFmtId="0" fontId="2" fillId="0" borderId="0"/>
    <xf numFmtId="0" fontId="2" fillId="0" borderId="0"/>
    <xf numFmtId="0" fontId="25" fillId="0" borderId="0" applyNumberFormat="0" applyFont="0" applyFill="0" applyBorder="0" applyAlignment="0" applyProtection="0">
      <alignment horizontal="left"/>
    </xf>
    <xf numFmtId="0" fontId="26" fillId="0" borderId="9">
      <alignment horizontal="center"/>
    </xf>
    <xf numFmtId="0" fontId="5" fillId="0" borderId="0">
      <alignment vertical="top"/>
    </xf>
    <xf numFmtId="0" fontId="5" fillId="0" borderId="0">
      <alignment vertical="top"/>
    </xf>
    <xf numFmtId="0" fontId="5" fillId="0" borderId="0" applyNumberFormat="0" applyBorder="0" applyAlignment="0"/>
    <xf numFmtId="0" fontId="27" fillId="0" borderId="10" applyNumberFormat="0" applyFill="0" applyAlignment="0" applyProtection="0"/>
    <xf numFmtId="0" fontId="5" fillId="0" borderId="0">
      <alignment vertical="top"/>
    </xf>
    <xf numFmtId="0" fontId="28" fillId="0" borderId="0"/>
    <xf numFmtId="43" fontId="2"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4" fontId="1"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29" fillId="0" borderId="0" applyFont="0" applyFill="0" applyBorder="0" applyAlignment="0" applyProtection="0"/>
    <xf numFmtId="44" fontId="2" fillId="0" borderId="0" applyFont="0" applyFill="0" applyBorder="0" applyAlignment="0" applyProtection="0"/>
    <xf numFmtId="0" fontId="5" fillId="0" borderId="0"/>
    <xf numFmtId="0" fontId="5" fillId="0" borderId="0"/>
    <xf numFmtId="0" fontId="29" fillId="0" borderId="0"/>
    <xf numFmtId="0" fontId="5" fillId="0" borderId="0">
      <alignment vertical="top"/>
    </xf>
    <xf numFmtId="0" fontId="5" fillId="0" borderId="0">
      <alignment vertical="top"/>
    </xf>
    <xf numFmtId="0" fontId="2" fillId="0" borderId="0"/>
    <xf numFmtId="0" fontId="5" fillId="0" borderId="0"/>
    <xf numFmtId="0" fontId="5" fillId="0" borderId="0"/>
    <xf numFmtId="0" fontId="2" fillId="0" borderId="0"/>
    <xf numFmtId="0" fontId="5" fillId="0" borderId="0">
      <alignment vertical="top"/>
    </xf>
    <xf numFmtId="0" fontId="2" fillId="0" borderId="0">
      <alignment vertical="top"/>
    </xf>
    <xf numFmtId="9" fontId="2" fillId="0" borderId="0" applyFont="0" applyFill="0" applyBorder="0" applyAlignment="0" applyProtection="0"/>
    <xf numFmtId="9" fontId="8"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0" fontId="33" fillId="0" borderId="0" applyNumberFormat="0" applyFill="0" applyBorder="0" applyAlignment="0" applyProtection="0"/>
    <xf numFmtId="0" fontId="28" fillId="0" borderId="0" applyNumberFormat="0" applyBorder="0" applyAlignment="0"/>
    <xf numFmtId="0" fontId="5" fillId="0" borderId="0" applyNumberFormat="0" applyBorder="0" applyAlignment="0"/>
    <xf numFmtId="0" fontId="1" fillId="0" borderId="0"/>
    <xf numFmtId="43" fontId="2" fillId="0" borderId="0" applyFont="0" applyFill="0" applyBorder="0" applyAlignment="0" applyProtection="0"/>
    <xf numFmtId="44" fontId="32" fillId="0" borderId="0" applyFont="0" applyFill="0" applyBorder="0" applyAlignment="0" applyProtection="0"/>
    <xf numFmtId="44" fontId="31" fillId="0" borderId="0" applyFont="0" applyFill="0" applyBorder="0" applyAlignment="0" applyProtection="0"/>
    <xf numFmtId="0" fontId="30" fillId="0" borderId="0" applyNumberFormat="0" applyFill="0" applyBorder="0" applyAlignment="0" applyProtection="0">
      <alignment vertical="top"/>
      <protection locked="0"/>
    </xf>
    <xf numFmtId="0" fontId="23" fillId="0" borderId="0"/>
    <xf numFmtId="0" fontId="2" fillId="0" borderId="0"/>
    <xf numFmtId="0" fontId="1" fillId="0" borderId="0"/>
    <xf numFmtId="9" fontId="1" fillId="0" borderId="0" applyFont="0" applyFill="0" applyBorder="0" applyAlignment="0" applyProtection="0"/>
    <xf numFmtId="0" fontId="2" fillId="0" borderId="0"/>
    <xf numFmtId="0" fontId="1" fillId="0" borderId="0"/>
    <xf numFmtId="0" fontId="34" fillId="0" borderId="11" applyNumberFormat="0" applyFill="0" applyAlignment="0" applyProtection="0"/>
    <xf numFmtId="0" fontId="35" fillId="0" borderId="12" applyNumberFormat="0" applyFill="0" applyAlignment="0" applyProtection="0"/>
    <xf numFmtId="0" fontId="36" fillId="0" borderId="13" applyNumberFormat="0" applyFill="0" applyAlignment="0" applyProtection="0"/>
    <xf numFmtId="0" fontId="36" fillId="0" borderId="0" applyNumberFormat="0" applyFill="0" applyBorder="0" applyAlignment="0" applyProtection="0"/>
    <xf numFmtId="0" fontId="37" fillId="17" borderId="0" applyNumberFormat="0" applyBorder="0" applyAlignment="0" applyProtection="0"/>
    <xf numFmtId="0" fontId="38" fillId="18" borderId="0" applyNumberFormat="0" applyBorder="0" applyAlignment="0" applyProtection="0"/>
    <xf numFmtId="0" fontId="39" fillId="19" borderId="0" applyNumberFormat="0" applyBorder="0" applyAlignment="0" applyProtection="0"/>
    <xf numFmtId="0" fontId="40" fillId="20" borderId="14" applyNumberFormat="0" applyAlignment="0" applyProtection="0"/>
    <xf numFmtId="0" fontId="41" fillId="21" borderId="15" applyNumberFormat="0" applyAlignment="0" applyProtection="0"/>
    <xf numFmtId="0" fontId="42" fillId="21" borderId="14" applyNumberFormat="0" applyAlignment="0" applyProtection="0"/>
    <xf numFmtId="0" fontId="43" fillId="0" borderId="16" applyNumberFormat="0" applyFill="0" applyAlignment="0" applyProtection="0"/>
    <xf numFmtId="0" fontId="44" fillId="22" borderId="17" applyNumberFormat="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7" fillId="0" borderId="19" applyNumberFormat="0" applyFill="0" applyAlignment="0" applyProtection="0"/>
    <xf numFmtId="0" fontId="48"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48" fillId="27" borderId="0" applyNumberFormat="0" applyBorder="0" applyAlignment="0" applyProtection="0"/>
    <xf numFmtId="0" fontId="48"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48" fillId="31" borderId="0" applyNumberFormat="0" applyBorder="0" applyAlignment="0" applyProtection="0"/>
    <xf numFmtId="0" fontId="48"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48" fillId="35" borderId="0" applyNumberFormat="0" applyBorder="0" applyAlignment="0" applyProtection="0"/>
    <xf numFmtId="0" fontId="48"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48" fillId="39" borderId="0" applyNumberFormat="0" applyBorder="0" applyAlignment="0" applyProtection="0"/>
    <xf numFmtId="0" fontId="48" fillId="40"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48" fillId="43" borderId="0" applyNumberFormat="0" applyBorder="0" applyAlignment="0" applyProtection="0"/>
    <xf numFmtId="0" fontId="48" fillId="44" borderId="0" applyNumberFormat="0" applyBorder="0" applyAlignment="0" applyProtection="0"/>
    <xf numFmtId="0" fontId="1" fillId="45" borderId="0" applyNumberFormat="0" applyBorder="0" applyAlignment="0" applyProtection="0"/>
    <xf numFmtId="0" fontId="1" fillId="46" borderId="0" applyNumberFormat="0" applyBorder="0" applyAlignment="0" applyProtection="0"/>
    <xf numFmtId="0" fontId="48" fillId="47" borderId="0" applyNumberFormat="0" applyBorder="0" applyAlignment="0" applyProtection="0"/>
    <xf numFmtId="0" fontId="8" fillId="49" borderId="0" applyNumberFormat="0" applyBorder="0" applyAlignment="0" applyProtection="0"/>
    <xf numFmtId="0" fontId="8" fillId="10" borderId="0" applyNumberFormat="0" applyBorder="0" applyAlignment="0" applyProtection="0"/>
    <xf numFmtId="0" fontId="8" fillId="14" borderId="0" applyNumberFormat="0" applyBorder="0" applyAlignment="0" applyProtection="0"/>
    <xf numFmtId="0" fontId="8" fillId="50" borderId="0" applyNumberFormat="0" applyBorder="0" applyAlignment="0" applyProtection="0"/>
    <xf numFmtId="0" fontId="8" fillId="51" borderId="0" applyNumberFormat="0" applyBorder="0" applyAlignment="0" applyProtection="0"/>
    <xf numFmtId="0" fontId="8" fillId="48" borderId="0" applyNumberFormat="0" applyBorder="0" applyAlignment="0" applyProtection="0"/>
    <xf numFmtId="0" fontId="8" fillId="3" borderId="0" applyNumberFormat="0" applyBorder="0" applyAlignment="0" applyProtection="0"/>
    <xf numFmtId="0" fontId="8" fillId="6" borderId="0" applyNumberFormat="0" applyBorder="0" applyAlignment="0" applyProtection="0"/>
    <xf numFmtId="0" fontId="8" fillId="52" borderId="0" applyNumberFormat="0" applyBorder="0" applyAlignment="0" applyProtection="0"/>
    <xf numFmtId="0" fontId="8" fillId="50" borderId="0" applyNumberFormat="0" applyBorder="0" applyAlignment="0" applyProtection="0"/>
    <xf numFmtId="0" fontId="8" fillId="53" borderId="0" applyNumberFormat="0" applyBorder="0" applyAlignment="0" applyProtection="0"/>
    <xf numFmtId="0" fontId="9" fillId="54" borderId="0" applyNumberFormat="0" applyBorder="0" applyAlignment="0" applyProtection="0"/>
    <xf numFmtId="0" fontId="9" fillId="52" borderId="0" applyNumberFormat="0" applyBorder="0" applyAlignment="0" applyProtection="0"/>
    <xf numFmtId="0" fontId="9" fillId="55" borderId="0" applyNumberFormat="0" applyBorder="0" applyAlignment="0" applyProtection="0"/>
    <xf numFmtId="0" fontId="9" fillId="56" borderId="0" applyNumberFormat="0" applyBorder="0" applyAlignment="0" applyProtection="0"/>
    <xf numFmtId="0" fontId="9" fillId="57" borderId="0" applyNumberFormat="0" applyBorder="0" applyAlignment="0" applyProtection="0"/>
    <xf numFmtId="0" fontId="9" fillId="55" borderId="0" applyNumberFormat="0" applyBorder="0" applyAlignment="0" applyProtection="0"/>
    <xf numFmtId="0" fontId="9" fillId="5" borderId="0" applyNumberFormat="0" applyBorder="0" applyAlignment="0" applyProtection="0"/>
    <xf numFmtId="0" fontId="11" fillId="2" borderId="3" applyNumberFormat="0" applyAlignment="0" applyProtection="0"/>
    <xf numFmtId="0" fontId="50" fillId="58" borderId="20" applyNumberFormat="0" applyAlignment="0" applyProtection="0"/>
    <xf numFmtId="43" fontId="5"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alignment wrapText="1"/>
    </xf>
    <xf numFmtId="43" fontId="2" fillId="0" borderId="0" applyFont="0" applyFill="0" applyBorder="0" applyAlignment="0" applyProtection="0">
      <alignment wrapText="1"/>
    </xf>
    <xf numFmtId="43"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 fontId="5" fillId="0" borderId="0"/>
    <xf numFmtId="44" fontId="1" fillId="0" borderId="0" applyFont="0" applyFill="0" applyBorder="0" applyAlignment="0" applyProtection="0"/>
    <xf numFmtId="44" fontId="8" fillId="0" borderId="0" applyFont="0" applyFill="0" applyBorder="0" applyAlignment="0" applyProtection="0"/>
    <xf numFmtId="44" fontId="2" fillId="0" borderId="0" applyFont="0" applyFill="0" applyBorder="0" applyAlignment="0" applyProtection="0">
      <alignment wrapText="1"/>
    </xf>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2" fillId="0" borderId="0" applyFont="0" applyFill="0" applyBorder="0" applyAlignment="0" applyProtection="0">
      <alignment wrapText="1"/>
    </xf>
    <xf numFmtId="44" fontId="8"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5"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29" fillId="0" borderId="0" applyFont="0" applyFill="0" applyBorder="0" applyAlignment="0" applyProtection="0"/>
    <xf numFmtId="44" fontId="8" fillId="0" borderId="0" applyFont="0" applyFill="0" applyBorder="0" applyAlignment="0" applyProtection="0"/>
    <xf numFmtId="44" fontId="2" fillId="0" borderId="0" applyFont="0" applyFill="0" applyBorder="0" applyAlignment="0" applyProtection="0"/>
    <xf numFmtId="44" fontId="8" fillId="0" borderId="0" applyFont="0" applyFill="0" applyBorder="0" applyAlignment="0" applyProtection="0"/>
    <xf numFmtId="0" fontId="23" fillId="0" borderId="0"/>
    <xf numFmtId="0" fontId="23" fillId="0" borderId="0"/>
    <xf numFmtId="0" fontId="23" fillId="0" borderId="21"/>
    <xf numFmtId="0" fontId="51" fillId="0" borderId="0" applyNumberFormat="0" applyFill="0" applyBorder="0" applyAlignment="0" applyProtection="0"/>
    <xf numFmtId="0" fontId="2" fillId="0" borderId="0"/>
    <xf numFmtId="0" fontId="58" fillId="0" borderId="22" applyNumberFormat="0" applyFill="0" applyAlignment="0" applyProtection="0"/>
    <xf numFmtId="0" fontId="59" fillId="0" borderId="5" applyNumberFormat="0" applyFill="0" applyAlignment="0" applyProtection="0"/>
    <xf numFmtId="0" fontId="60" fillId="0" borderId="23" applyNumberFormat="0" applyFill="0" applyAlignment="0" applyProtection="0"/>
    <xf numFmtId="0" fontId="60" fillId="0" borderId="0" applyNumberFormat="0" applyFill="0" applyBorder="0" applyAlignment="0" applyProtection="0"/>
    <xf numFmtId="0" fontId="61" fillId="48" borderId="3" applyNumberFormat="0" applyAlignment="0" applyProtection="0"/>
    <xf numFmtId="0" fontId="1" fillId="25" borderId="14" applyNumberFormat="0" applyProtection="0">
      <alignment horizontal="centerContinuous" vertical="center"/>
      <protection locked="0"/>
    </xf>
    <xf numFmtId="0" fontId="1" fillId="25" borderId="14" applyNumberFormat="0" applyProtection="0">
      <alignment horizontal="centerContinuous" vertical="center"/>
      <protection locked="0"/>
    </xf>
    <xf numFmtId="0" fontId="1" fillId="25" borderId="14" applyNumberFormat="0" applyProtection="0">
      <alignment horizontal="centerContinuous" vertical="center"/>
      <protection locked="0"/>
    </xf>
    <xf numFmtId="0" fontId="1" fillId="25" borderId="14" applyNumberFormat="0" applyProtection="0">
      <alignment horizontal="centerContinuous" vertical="center"/>
      <protection locked="0"/>
    </xf>
    <xf numFmtId="0" fontId="53" fillId="59" borderId="21"/>
    <xf numFmtId="0" fontId="23" fillId="0" borderId="0"/>
    <xf numFmtId="0" fontId="23" fillId="0" borderId="0"/>
    <xf numFmtId="0" fontId="2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3" fillId="0" borderId="0"/>
    <xf numFmtId="0" fontId="6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2" fillId="0" borderId="0"/>
    <xf numFmtId="0" fontId="63" fillId="0" borderId="0"/>
    <xf numFmtId="0" fontId="1" fillId="0" borderId="0"/>
    <xf numFmtId="0" fontId="8" fillId="0" borderId="0"/>
    <xf numFmtId="0" fontId="2" fillId="0" borderId="0"/>
    <xf numFmtId="0" fontId="1" fillId="0" borderId="0"/>
    <xf numFmtId="0" fontId="1" fillId="0" borderId="0"/>
    <xf numFmtId="0" fontId="63"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alignment wrapText="1"/>
    </xf>
    <xf numFmtId="0" fontId="2" fillId="0" borderId="0">
      <alignment wrapText="1"/>
    </xf>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lignment wrapText="1"/>
    </xf>
    <xf numFmtId="0" fontId="1" fillId="0" borderId="0"/>
    <xf numFmtId="0" fontId="1" fillId="0" borderId="0"/>
    <xf numFmtId="0" fontId="2" fillId="0" borderId="0">
      <alignment wrapText="1"/>
    </xf>
    <xf numFmtId="0" fontId="5" fillId="0" borderId="0"/>
    <xf numFmtId="0" fontId="2" fillId="0" borderId="0">
      <alignment wrapText="1"/>
    </xf>
    <xf numFmtId="0" fontId="5" fillId="0" borderId="0"/>
    <xf numFmtId="0" fontId="2" fillId="0" borderId="0">
      <alignment wrapText="1"/>
    </xf>
    <xf numFmtId="0" fontId="49" fillId="0" borderId="0"/>
    <xf numFmtId="0" fontId="5" fillId="0" borderId="0">
      <alignment vertical="top"/>
    </xf>
    <xf numFmtId="0" fontId="2" fillId="0" borderId="0"/>
    <xf numFmtId="0" fontId="5" fillId="0" borderId="0">
      <alignment vertical="top"/>
    </xf>
    <xf numFmtId="0" fontId="2" fillId="0" borderId="0"/>
    <xf numFmtId="0" fontId="5" fillId="0" borderId="0"/>
    <xf numFmtId="0" fontId="1" fillId="0" borderId="0"/>
    <xf numFmtId="0" fontId="1" fillId="0" borderId="0"/>
    <xf numFmtId="0" fontId="5" fillId="0" borderId="0"/>
    <xf numFmtId="0" fontId="1" fillId="0" borderId="0"/>
    <xf numFmtId="0" fontId="1" fillId="0" borderId="0"/>
    <xf numFmtId="0" fontId="2" fillId="0" borderId="0"/>
    <xf numFmtId="0" fontId="5" fillId="0" borderId="0">
      <alignment vertical="top"/>
    </xf>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lignment wrapText="1"/>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5" fillId="0" borderId="0"/>
    <xf numFmtId="0" fontId="5"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5"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alignment wrapText="1"/>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lignment vertical="top"/>
    </xf>
    <xf numFmtId="0" fontId="2"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vertical="top"/>
    </xf>
    <xf numFmtId="0" fontId="1" fillId="0" borderId="0"/>
    <xf numFmtId="0" fontId="1" fillId="0" borderId="0"/>
    <xf numFmtId="0" fontId="1" fillId="0" borderId="0"/>
    <xf numFmtId="0" fontId="1" fillId="0" borderId="0"/>
    <xf numFmtId="0" fontId="2" fillId="0" borderId="0"/>
    <xf numFmtId="0" fontId="8" fillId="16" borderId="8" applyNumberFormat="0" applyFont="0" applyAlignment="0" applyProtection="0"/>
    <xf numFmtId="0" fontId="1" fillId="23" borderId="18" applyNumberFormat="0" applyFont="0" applyAlignment="0" applyProtection="0"/>
    <xf numFmtId="0" fontId="5" fillId="16" borderId="8" applyNumberFormat="0" applyFont="0" applyAlignment="0" applyProtection="0"/>
    <xf numFmtId="0" fontId="65" fillId="61" borderId="2" applyBorder="0">
      <alignment horizontal="centerContinuous"/>
    </xf>
    <xf numFmtId="0" fontId="56" fillId="62" borderId="24" applyBorder="0">
      <alignment horizontal="centerContinuous"/>
    </xf>
    <xf numFmtId="0" fontId="57" fillId="2" borderId="25" applyNumberFormat="0" applyAlignment="0" applyProtection="0"/>
    <xf numFmtId="9" fontId="2" fillId="0" borderId="0" applyFont="0" applyFill="0" applyBorder="0" applyAlignment="0" applyProtection="0"/>
    <xf numFmtId="9" fontId="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8"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 fillId="0" borderId="0" applyFont="0" applyFill="0" applyBorder="0" applyAlignment="0" applyProtection="0"/>
    <xf numFmtId="9" fontId="5" fillId="0" borderId="0" applyFont="0" applyFill="0" applyBorder="0" applyAlignment="0" applyProtection="0"/>
    <xf numFmtId="9" fontId="8" fillId="0" borderId="0" applyFont="0" applyFill="0" applyBorder="0" applyAlignment="0" applyProtection="0"/>
    <xf numFmtId="9" fontId="2" fillId="0" borderId="0" applyFont="0" applyFill="0" applyBorder="0" applyAlignment="0" applyProtection="0"/>
    <xf numFmtId="9" fontId="5" fillId="0" borderId="0" applyFont="0" applyFill="0" applyBorder="0" applyAlignment="0" applyProtection="0">
      <alignment vertical="top"/>
    </xf>
    <xf numFmtId="0" fontId="23" fillId="0" borderId="0"/>
    <xf numFmtId="0" fontId="23" fillId="0" borderId="0"/>
    <xf numFmtId="0" fontId="5" fillId="0" borderId="0">
      <alignment vertical="top"/>
    </xf>
    <xf numFmtId="0" fontId="5" fillId="0" borderId="0">
      <alignment vertical="top"/>
    </xf>
    <xf numFmtId="0" fontId="23" fillId="0" borderId="21"/>
    <xf numFmtId="0" fontId="23" fillId="0" borderId="21"/>
    <xf numFmtId="0" fontId="54" fillId="60" borderId="0"/>
    <xf numFmtId="0" fontId="55" fillId="60" borderId="0"/>
    <xf numFmtId="0" fontId="62" fillId="0" borderId="0" applyNumberFormat="0" applyFill="0" applyBorder="0" applyAlignment="0" applyProtection="0"/>
    <xf numFmtId="0" fontId="27" fillId="0" borderId="26" applyNumberFormat="0" applyFill="0" applyAlignment="0" applyProtection="0"/>
    <xf numFmtId="0" fontId="53" fillId="0" borderId="27"/>
    <xf numFmtId="0" fontId="53" fillId="0" borderId="27"/>
    <xf numFmtId="0" fontId="53" fillId="0" borderId="21"/>
    <xf numFmtId="0" fontId="53" fillId="0" borderId="21"/>
    <xf numFmtId="0" fontId="52" fillId="0" borderId="0" applyNumberFormat="0" applyFill="0" applyBorder="0" applyAlignment="0" applyProtection="0"/>
    <xf numFmtId="0" fontId="2" fillId="0" borderId="0"/>
    <xf numFmtId="0" fontId="66" fillId="0" borderId="0" applyNumberFormat="0" applyFill="0" applyBorder="0" applyAlignment="0" applyProtection="0">
      <alignment vertical="top"/>
      <protection locked="0"/>
    </xf>
    <xf numFmtId="0" fontId="1" fillId="0" borderId="0"/>
    <xf numFmtId="0" fontId="63" fillId="0" borderId="0"/>
    <xf numFmtId="0" fontId="5" fillId="0" borderId="0">
      <alignment vertical="top"/>
    </xf>
    <xf numFmtId="0" fontId="2" fillId="0" borderId="0"/>
    <xf numFmtId="0" fontId="2" fillId="0" borderId="0"/>
    <xf numFmtId="0" fontId="2" fillId="0" borderId="0"/>
    <xf numFmtId="0" fontId="2" fillId="0" borderId="0"/>
    <xf numFmtId="0" fontId="5" fillId="0" borderId="0"/>
    <xf numFmtId="0" fontId="5" fillId="0" borderId="0"/>
    <xf numFmtId="0" fontId="5" fillId="0" borderId="0"/>
    <xf numFmtId="0" fontId="5" fillId="0" borderId="0"/>
    <xf numFmtId="0" fontId="5" fillId="0" borderId="0"/>
    <xf numFmtId="0" fontId="5" fillId="0" borderId="0">
      <alignment vertical="top"/>
    </xf>
    <xf numFmtId="0" fontId="5" fillId="0" borderId="0"/>
    <xf numFmtId="9" fontId="5" fillId="0" borderId="0" applyFont="0" applyFill="0" applyBorder="0" applyAlignment="0" applyProtection="0">
      <alignment vertical="top"/>
    </xf>
    <xf numFmtId="0" fontId="5" fillId="0" borderId="0"/>
    <xf numFmtId="0" fontId="1" fillId="0" borderId="0"/>
  </cellStyleXfs>
  <cellXfs count="97">
    <xf numFmtId="0" fontId="0" fillId="0" borderId="0" xfId="0"/>
    <xf numFmtId="0" fontId="3" fillId="0" borderId="0" xfId="4" applyFont="1" applyFill="1" applyAlignment="1">
      <alignment horizontal="center"/>
    </xf>
    <xf numFmtId="17" fontId="3" fillId="0" borderId="1" xfId="4" applyNumberFormat="1" applyFont="1" applyFill="1" applyBorder="1" applyAlignment="1">
      <alignment horizontal="center"/>
    </xf>
    <xf numFmtId="17" fontId="3" fillId="0" borderId="0" xfId="4" applyNumberFormat="1" applyFont="1" applyFill="1" applyBorder="1" applyAlignment="1">
      <alignment horizontal="center"/>
    </xf>
    <xf numFmtId="43" fontId="2" fillId="0" borderId="0" xfId="1" applyFont="1" applyFill="1" applyBorder="1" applyAlignment="1">
      <alignment horizontal="center"/>
    </xf>
    <xf numFmtId="43" fontId="2" fillId="0" borderId="0" xfId="1" applyFont="1" applyFill="1" applyBorder="1"/>
    <xf numFmtId="0" fontId="3" fillId="0" borderId="0" xfId="4" applyFont="1" applyFill="1"/>
    <xf numFmtId="165" fontId="3" fillId="0" borderId="0" xfId="1" applyNumberFormat="1" applyFont="1" applyFill="1" applyBorder="1"/>
    <xf numFmtId="165" fontId="2" fillId="0" borderId="0" xfId="1" applyNumberFormat="1" applyFont="1" applyFill="1" applyBorder="1"/>
    <xf numFmtId="166" fontId="2" fillId="0" borderId="0" xfId="2" applyNumberFormat="1" applyFont="1" applyFill="1" applyBorder="1"/>
    <xf numFmtId="0" fontId="2" fillId="0" borderId="0" xfId="1" applyNumberFormat="1" applyFont="1" applyFill="1"/>
    <xf numFmtId="43" fontId="2" fillId="0" borderId="0" xfId="1" applyFont="1" applyFill="1"/>
    <xf numFmtId="3" fontId="2" fillId="0" borderId="0" xfId="1" applyNumberFormat="1" applyFont="1" applyFill="1"/>
    <xf numFmtId="0" fontId="3" fillId="0" borderId="0" xfId="1" applyNumberFormat="1" applyFont="1" applyFill="1"/>
    <xf numFmtId="43" fontId="3" fillId="0" borderId="0" xfId="1" applyFont="1" applyFill="1"/>
    <xf numFmtId="167" fontId="2" fillId="0" borderId="0" xfId="1" applyNumberFormat="1" applyFont="1" applyFill="1" applyBorder="1"/>
    <xf numFmtId="165" fontId="2" fillId="0" borderId="0" xfId="1" applyNumberFormat="1" applyFont="1" applyFill="1"/>
    <xf numFmtId="44" fontId="2" fillId="0" borderId="0" xfId="2" applyFont="1" applyFill="1" applyBorder="1"/>
    <xf numFmtId="44" fontId="3" fillId="0" borderId="0" xfId="2" applyFont="1" applyFill="1" applyBorder="1"/>
    <xf numFmtId="165" fontId="3" fillId="0" borderId="0" xfId="1" applyNumberFormat="1" applyFont="1" applyFill="1"/>
    <xf numFmtId="4" fontId="3" fillId="0" borderId="0" xfId="1" applyNumberFormat="1" applyFont="1" applyFill="1" applyBorder="1"/>
    <xf numFmtId="165" fontId="2" fillId="0" borderId="0" xfId="1" applyNumberFormat="1" applyFont="1" applyFill="1" applyAlignment="1">
      <alignment horizontal="right"/>
    </xf>
    <xf numFmtId="0" fontId="2" fillId="0" borderId="0" xfId="4" applyFont="1" applyFill="1"/>
    <xf numFmtId="0" fontId="3" fillId="0" borderId="0" xfId="4" applyNumberFormat="1" applyFont="1" applyFill="1"/>
    <xf numFmtId="17" fontId="3" fillId="0" borderId="0" xfId="4" quotePrefix="1" applyNumberFormat="1" applyFont="1" applyFill="1" applyBorder="1" applyAlignment="1">
      <alignment horizontal="center"/>
    </xf>
    <xf numFmtId="0" fontId="6" fillId="0" borderId="0" xfId="4" applyNumberFormat="1" applyFont="1" applyFill="1" applyBorder="1" applyAlignment="1">
      <alignment horizontal="center"/>
    </xf>
    <xf numFmtId="0" fontId="7" fillId="0" borderId="0" xfId="4" applyNumberFormat="1" applyFont="1" applyFill="1" applyBorder="1" applyAlignment="1">
      <alignment horizontal="left"/>
    </xf>
    <xf numFmtId="0" fontId="2" fillId="0" borderId="0" xfId="4" applyNumberFormat="1" applyFont="1" applyFill="1"/>
    <xf numFmtId="0" fontId="7" fillId="0" borderId="0" xfId="4" applyNumberFormat="1" applyFont="1" applyFill="1"/>
    <xf numFmtId="44" fontId="2" fillId="0" borderId="0" xfId="2" applyFont="1" applyFill="1"/>
    <xf numFmtId="10" fontId="2" fillId="0" borderId="0" xfId="3" applyNumberFormat="1" applyFont="1" applyFill="1" applyAlignment="1">
      <alignment horizontal="right"/>
    </xf>
    <xf numFmtId="43" fontId="2" fillId="0" borderId="0" xfId="1" applyNumberFormat="1" applyFont="1" applyFill="1"/>
    <xf numFmtId="0" fontId="6" fillId="0" borderId="0" xfId="4" applyNumberFormat="1" applyFont="1" applyFill="1" applyBorder="1" applyAlignment="1">
      <alignment horizontal="left"/>
    </xf>
    <xf numFmtId="3" fontId="2" fillId="0" borderId="0" xfId="4" applyNumberFormat="1" applyFont="1" applyFill="1"/>
    <xf numFmtId="0" fontId="2" fillId="0" borderId="0" xfId="4" applyNumberFormat="1" applyFont="1" applyFill="1" applyAlignment="1">
      <alignment horizontal="center"/>
    </xf>
    <xf numFmtId="0" fontId="2" fillId="0" borderId="0" xfId="4" applyFont="1" applyFill="1" applyAlignment="1">
      <alignment horizontal="center"/>
    </xf>
    <xf numFmtId="0" fontId="2" fillId="0" borderId="1" xfId="4" applyNumberFormat="1" applyFont="1" applyFill="1" applyBorder="1" applyAlignment="1">
      <alignment horizontal="center"/>
    </xf>
    <xf numFmtId="0" fontId="2" fillId="0" borderId="1" xfId="4" applyFont="1" applyFill="1" applyBorder="1" applyAlignment="1">
      <alignment horizontal="center"/>
    </xf>
    <xf numFmtId="0" fontId="2" fillId="0" borderId="0" xfId="4" applyNumberFormat="1" applyFont="1" applyFill="1" applyBorder="1" applyAlignment="1">
      <alignment horizontal="center"/>
    </xf>
    <xf numFmtId="0" fontId="2" fillId="0" borderId="0" xfId="4" applyFont="1" applyFill="1" applyBorder="1" applyAlignment="1">
      <alignment horizontal="center"/>
    </xf>
    <xf numFmtId="164" fontId="2" fillId="0" borderId="0" xfId="4" applyNumberFormat="1" applyFont="1" applyFill="1" applyBorder="1" applyAlignment="1">
      <alignment horizontal="center"/>
    </xf>
    <xf numFmtId="17" fontId="2" fillId="0" borderId="0" xfId="4" applyNumberFormat="1" applyFont="1" applyFill="1" applyBorder="1" applyAlignment="1">
      <alignment horizontal="center"/>
    </xf>
    <xf numFmtId="43" fontId="3" fillId="0" borderId="2" xfId="1" applyFont="1" applyFill="1" applyBorder="1"/>
    <xf numFmtId="0" fontId="2" fillId="0" borderId="0" xfId="4" applyFont="1" applyFill="1" applyBorder="1"/>
    <xf numFmtId="166" fontId="2" fillId="0" borderId="0" xfId="2" applyNumberFormat="1" applyFont="1" applyFill="1"/>
    <xf numFmtId="166" fontId="2" fillId="0" borderId="2" xfId="2" applyNumberFormat="1" applyFont="1" applyFill="1" applyBorder="1"/>
    <xf numFmtId="165" fontId="2" fillId="0" borderId="2" xfId="1" applyNumberFormat="1" applyFont="1" applyFill="1" applyBorder="1"/>
    <xf numFmtId="2" fontId="2" fillId="0" borderId="0" xfId="4" applyNumberFormat="1" applyFont="1" applyFill="1"/>
    <xf numFmtId="166" fontId="3" fillId="0" borderId="2" xfId="2" applyNumberFormat="1" applyFont="1" applyFill="1" applyBorder="1"/>
    <xf numFmtId="165" fontId="3" fillId="0" borderId="2" xfId="1" applyNumberFormat="1" applyFont="1" applyFill="1" applyBorder="1"/>
    <xf numFmtId="165" fontId="3" fillId="0" borderId="0" xfId="1" applyNumberFormat="1" applyFont="1" applyFill="1" applyAlignment="1">
      <alignment horizontal="right"/>
    </xf>
    <xf numFmtId="164" fontId="2" fillId="0" borderId="0" xfId="1" applyNumberFormat="1" applyFont="1" applyFill="1" applyBorder="1" applyAlignment="1">
      <alignment horizontal="center"/>
    </xf>
    <xf numFmtId="43" fontId="2" fillId="0" borderId="0" xfId="4" applyNumberFormat="1" applyFont="1" applyFill="1" applyBorder="1"/>
    <xf numFmtId="0" fontId="3" fillId="0" borderId="0" xfId="4" applyFont="1" applyFill="1" applyBorder="1"/>
    <xf numFmtId="43" fontId="3" fillId="0" borderId="0" xfId="1" applyFont="1" applyFill="1" applyBorder="1"/>
    <xf numFmtId="44" fontId="2" fillId="0" borderId="0" xfId="4" applyNumberFormat="1" applyFont="1" applyFill="1" applyBorder="1"/>
    <xf numFmtId="4" fontId="3" fillId="0" borderId="0" xfId="4" applyNumberFormat="1" applyFont="1" applyFill="1" applyBorder="1"/>
    <xf numFmtId="3" fontId="2" fillId="0" borderId="0" xfId="1" applyNumberFormat="1" applyFont="1" applyFill="1" applyBorder="1"/>
    <xf numFmtId="3" fontId="3" fillId="0" borderId="0" xfId="1" applyNumberFormat="1" applyFont="1" applyFill="1" applyBorder="1"/>
    <xf numFmtId="4" fontId="2" fillId="0" borderId="0" xfId="1" applyNumberFormat="1" applyFont="1" applyFill="1" applyBorder="1"/>
    <xf numFmtId="165" fontId="2" fillId="0" borderId="0" xfId="1" applyNumberFormat="1" applyFont="1" applyFill="1" applyBorder="1" applyAlignment="1">
      <alignment horizontal="right"/>
    </xf>
    <xf numFmtId="39" fontId="2" fillId="0" borderId="0" xfId="1" applyNumberFormat="1" applyFont="1" applyFill="1" applyBorder="1"/>
    <xf numFmtId="39" fontId="2" fillId="0" borderId="0" xfId="4" applyNumberFormat="1" applyFont="1" applyFill="1" applyBorder="1"/>
    <xf numFmtId="165" fontId="3" fillId="0" borderId="0" xfId="4" applyNumberFormat="1" applyFont="1" applyFill="1" applyBorder="1"/>
    <xf numFmtId="165" fontId="2" fillId="0" borderId="0" xfId="4" applyNumberFormat="1" applyFont="1" applyFill="1" applyBorder="1"/>
    <xf numFmtId="10" fontId="2" fillId="0" borderId="0" xfId="3" applyNumberFormat="1" applyFont="1" applyFill="1" applyBorder="1"/>
    <xf numFmtId="44" fontId="2" fillId="0" borderId="0" xfId="2" applyFont="1" applyFill="1"/>
    <xf numFmtId="43" fontId="3" fillId="0" borderId="0" xfId="1" applyNumberFormat="1" applyFont="1" applyFill="1" applyBorder="1"/>
    <xf numFmtId="43" fontId="3" fillId="0" borderId="0" xfId="4" applyNumberFormat="1" applyFont="1" applyFill="1" applyBorder="1"/>
    <xf numFmtId="165" fontId="2" fillId="0" borderId="0" xfId="2" applyNumberFormat="1" applyFont="1" applyFill="1"/>
    <xf numFmtId="166" fontId="3" fillId="0" borderId="0" xfId="2" applyNumberFormat="1" applyFont="1" applyFill="1"/>
    <xf numFmtId="166" fontId="3" fillId="0" borderId="0" xfId="2" applyNumberFormat="1" applyFont="1" applyFill="1" applyBorder="1"/>
    <xf numFmtId="44" fontId="2" fillId="0" borderId="0" xfId="2" applyNumberFormat="1" applyFont="1" applyFill="1"/>
    <xf numFmtId="0" fontId="67" fillId="0" borderId="0" xfId="30" applyNumberFormat="1" applyFont="1" applyBorder="1"/>
    <xf numFmtId="0" fontId="2" fillId="0" borderId="0" xfId="4" applyNumberFormat="1" applyFont="1" applyFill="1" applyBorder="1" applyAlignment="1">
      <alignment horizontal="right" wrapText="1"/>
    </xf>
    <xf numFmtId="0" fontId="2" fillId="0" borderId="0" xfId="1" applyNumberFormat="1" applyFont="1" applyFill="1" applyBorder="1" applyAlignment="1">
      <alignment horizontal="right"/>
    </xf>
    <xf numFmtId="0" fontId="2" fillId="0" borderId="0" xfId="1" applyNumberFormat="1" applyFont="1" applyFill="1" applyBorder="1"/>
    <xf numFmtId="43" fontId="2" fillId="63" borderId="0" xfId="1" applyFont="1" applyFill="1"/>
    <xf numFmtId="8" fontId="2" fillId="63" borderId="0" xfId="2" applyNumberFormat="1" applyFont="1" applyFill="1"/>
    <xf numFmtId="165" fontId="2" fillId="63" borderId="0" xfId="1" applyNumberFormat="1" applyFont="1" applyFill="1"/>
    <xf numFmtId="0" fontId="68" fillId="0" borderId="0" xfId="4" applyFont="1" applyFill="1" applyBorder="1"/>
    <xf numFmtId="44" fontId="2" fillId="63" borderId="0" xfId="2" applyNumberFormat="1" applyFont="1" applyFill="1"/>
    <xf numFmtId="43" fontId="2" fillId="63" borderId="0" xfId="1" applyFont="1" applyFill="1" applyBorder="1"/>
    <xf numFmtId="0" fontId="67" fillId="0" borderId="0" xfId="30" applyNumberFormat="1" applyFont="1"/>
    <xf numFmtId="0" fontId="2" fillId="0" borderId="0" xfId="4" applyNumberFormat="1" applyFont="1" applyFill="1" applyAlignment="1">
      <alignment horizontal="right" wrapText="1"/>
    </xf>
    <xf numFmtId="44" fontId="2" fillId="0" borderId="0" xfId="4" applyNumberFormat="1" applyFont="1" applyFill="1"/>
    <xf numFmtId="166" fontId="2" fillId="0" borderId="1" xfId="2" applyNumberFormat="1" applyFont="1" applyFill="1" applyBorder="1"/>
    <xf numFmtId="0" fontId="2" fillId="0" borderId="0" xfId="1" applyNumberFormat="1" applyFont="1" applyFill="1" applyAlignment="1">
      <alignment horizontal="right"/>
    </xf>
    <xf numFmtId="166" fontId="2" fillId="0" borderId="0" xfId="2" applyNumberFormat="1" applyFont="1" applyFill="1" applyAlignment="1">
      <alignment horizontal="right"/>
    </xf>
    <xf numFmtId="44" fontId="2" fillId="0" borderId="28" xfId="4" applyNumberFormat="1" applyFont="1" applyFill="1" applyBorder="1"/>
    <xf numFmtId="44" fontId="2" fillId="0" borderId="1" xfId="4" applyNumberFormat="1" applyFont="1" applyFill="1" applyBorder="1"/>
    <xf numFmtId="44" fontId="2" fillId="0" borderId="0" xfId="2" applyFont="1" applyFill="1" applyAlignment="1">
      <alignment horizontal="right"/>
    </xf>
    <xf numFmtId="0" fontId="71" fillId="0" borderId="0" xfId="4" applyFont="1" applyFill="1"/>
    <xf numFmtId="7" fontId="2" fillId="63" borderId="0" xfId="2" applyNumberFormat="1" applyFont="1" applyFill="1"/>
    <xf numFmtId="44" fontId="3" fillId="0" borderId="28" xfId="2" applyFont="1" applyFill="1" applyBorder="1"/>
    <xf numFmtId="44" fontId="2" fillId="0" borderId="1" xfId="2" applyFont="1" applyFill="1" applyBorder="1"/>
    <xf numFmtId="9" fontId="2" fillId="0" borderId="0" xfId="3" applyFont="1" applyFill="1" applyBorder="1"/>
  </cellXfs>
  <cellStyles count="1539">
    <cellStyle name="20% - Accent1" xfId="185" builtinId="30" customBuiltin="1"/>
    <cellStyle name="20% - Accent1 2" xfId="5"/>
    <cellStyle name="20% - Accent1 3" xfId="208"/>
    <cellStyle name="20% - Accent2" xfId="189" builtinId="34" customBuiltin="1"/>
    <cellStyle name="20% - Accent2 2" xfId="209"/>
    <cellStyle name="20% - Accent3" xfId="193" builtinId="38" customBuiltin="1"/>
    <cellStyle name="20% - Accent3 2" xfId="210"/>
    <cellStyle name="20% - Accent4" xfId="197" builtinId="42" customBuiltin="1"/>
    <cellStyle name="20% - Accent4 2" xfId="6"/>
    <cellStyle name="20% - Accent4 3" xfId="211"/>
    <cellStyle name="20% - Accent5" xfId="201" builtinId="46" customBuiltin="1"/>
    <cellStyle name="20% - Accent5 2" xfId="212"/>
    <cellStyle name="20% - Accent6" xfId="205" builtinId="50" customBuiltin="1"/>
    <cellStyle name="20% - Accent6 2" xfId="213"/>
    <cellStyle name="40% - Accent1" xfId="186" builtinId="31" customBuiltin="1"/>
    <cellStyle name="40% - Accent1 2" xfId="7"/>
    <cellStyle name="40% - Accent1 3" xfId="214"/>
    <cellStyle name="40% - Accent2" xfId="190" builtinId="35" customBuiltin="1"/>
    <cellStyle name="40% - Accent2 2" xfId="215"/>
    <cellStyle name="40% - Accent3" xfId="194" builtinId="39" customBuiltin="1"/>
    <cellStyle name="40% - Accent3 2" xfId="216"/>
    <cellStyle name="40% - Accent4" xfId="198" builtinId="43" customBuiltin="1"/>
    <cellStyle name="40% - Accent4 2" xfId="8"/>
    <cellStyle name="40% - Accent4 3" xfId="217"/>
    <cellStyle name="40% - Accent5" xfId="202" builtinId="47" customBuiltin="1"/>
    <cellStyle name="40% - Accent5 2" xfId="9"/>
    <cellStyle name="40% - Accent6" xfId="206" builtinId="51" customBuiltin="1"/>
    <cellStyle name="40% - Accent6 2" xfId="10"/>
    <cellStyle name="40% - Accent6 3" xfId="218"/>
    <cellStyle name="60% - Accent1" xfId="187" builtinId="32" customBuiltin="1"/>
    <cellStyle name="60% - Accent1 2" xfId="11"/>
    <cellStyle name="60% - Accent1 3" xfId="219"/>
    <cellStyle name="60% - Accent2" xfId="191" builtinId="36" customBuiltin="1"/>
    <cellStyle name="60% - Accent2 2" xfId="12"/>
    <cellStyle name="60% - Accent3" xfId="195" builtinId="40" customBuiltin="1"/>
    <cellStyle name="60% - Accent3 2" xfId="13"/>
    <cellStyle name="60% - Accent3 3" xfId="220"/>
    <cellStyle name="60% - Accent4" xfId="199" builtinId="44" customBuiltin="1"/>
    <cellStyle name="60% - Accent4 2" xfId="14"/>
    <cellStyle name="60% - Accent4 3" xfId="221"/>
    <cellStyle name="60% - Accent5" xfId="203" builtinId="48" customBuiltin="1"/>
    <cellStyle name="60% - Accent5 2" xfId="15"/>
    <cellStyle name="60% - Accent6" xfId="207" builtinId="52" customBuiltin="1"/>
    <cellStyle name="60% - Accent6 2" xfId="222"/>
    <cellStyle name="Accent1" xfId="184" builtinId="29" customBuiltin="1"/>
    <cellStyle name="Accent1 2" xfId="16"/>
    <cellStyle name="Accent1 3" xfId="223"/>
    <cellStyle name="Accent2" xfId="188" builtinId="33" customBuiltin="1"/>
    <cellStyle name="Accent2 2" xfId="17"/>
    <cellStyle name="Accent3" xfId="192" builtinId="37" customBuiltin="1"/>
    <cellStyle name="Accent3 2" xfId="18"/>
    <cellStyle name="Accent4" xfId="196" builtinId="41" customBuiltin="1"/>
    <cellStyle name="Accent4 2" xfId="224"/>
    <cellStyle name="Accent5" xfId="200" builtinId="45" customBuiltin="1"/>
    <cellStyle name="Accent5 2" xfId="225"/>
    <cellStyle name="Accent6" xfId="204" builtinId="49" customBuiltin="1"/>
    <cellStyle name="Accent6 2" xfId="19"/>
    <cellStyle name="Accounting" xfId="20"/>
    <cellStyle name="Accounting 2" xfId="21"/>
    <cellStyle name="Accounting 3" xfId="22"/>
    <cellStyle name="Accounting_Thurston" xfId="23"/>
    <cellStyle name="Bad" xfId="174" builtinId="27" customBuiltin="1"/>
    <cellStyle name="Bad 2" xfId="24"/>
    <cellStyle name="Budget" xfId="25"/>
    <cellStyle name="Budget 2" xfId="26"/>
    <cellStyle name="Budget 3" xfId="27"/>
    <cellStyle name="Budget_Thurston" xfId="28"/>
    <cellStyle name="Calculation" xfId="178" builtinId="22" customBuiltin="1"/>
    <cellStyle name="Calculation 2" xfId="29"/>
    <cellStyle name="Calculation 3" xfId="226"/>
    <cellStyle name="Check Cell" xfId="180" builtinId="23" customBuiltin="1"/>
    <cellStyle name="Check Cell 2" xfId="227"/>
    <cellStyle name="Comma" xfId="1" builtinId="3"/>
    <cellStyle name="Comma 10" xfId="30"/>
    <cellStyle name="Comma 11" xfId="31"/>
    <cellStyle name="Comma 12" xfId="32"/>
    <cellStyle name="Comma 13" xfId="33"/>
    <cellStyle name="Comma 14" xfId="34"/>
    <cellStyle name="Comma 15" xfId="35"/>
    <cellStyle name="Comma 16" xfId="36"/>
    <cellStyle name="Comma 17" xfId="131"/>
    <cellStyle name="Comma 17 2" xfId="228"/>
    <cellStyle name="Comma 17 3" xfId="229"/>
    <cellStyle name="Comma 17 4" xfId="230"/>
    <cellStyle name="Comma 18" xfId="231"/>
    <cellStyle name="Comma 18 2" xfId="232"/>
    <cellStyle name="Comma 18 3" xfId="233"/>
    <cellStyle name="Comma 19" xfId="234"/>
    <cellStyle name="Comma 19 2" xfId="235"/>
    <cellStyle name="Comma 2" xfId="37"/>
    <cellStyle name="Comma 2 2" xfId="38"/>
    <cellStyle name="Comma 2 2 2" xfId="236"/>
    <cellStyle name="Comma 2 2 3" xfId="237"/>
    <cellStyle name="Comma 2 3" xfId="39"/>
    <cellStyle name="Comma 2 3 2" xfId="238"/>
    <cellStyle name="Comma 2 4" xfId="159"/>
    <cellStyle name="Comma 3" xfId="40"/>
    <cellStyle name="Comma 3 2" xfId="41"/>
    <cellStyle name="Comma 3 2 2" xfId="42"/>
    <cellStyle name="Comma 3 3" xfId="43"/>
    <cellStyle name="Comma 3 3 2" xfId="239"/>
    <cellStyle name="Comma 4" xfId="44"/>
    <cellStyle name="Comma 4 2" xfId="45"/>
    <cellStyle name="Comma 4 2 2" xfId="132"/>
    <cellStyle name="Comma 4 2 2 2" xfId="240"/>
    <cellStyle name="Comma 4 2 3" xfId="241"/>
    <cellStyle name="Comma 4 2 3 2" xfId="242"/>
    <cellStyle name="Comma 4 2 3 3" xfId="243"/>
    <cellStyle name="Comma 4 2 4" xfId="244"/>
    <cellStyle name="Comma 4 2 4 2" xfId="245"/>
    <cellStyle name="Comma 4 2 4 3" xfId="246"/>
    <cellStyle name="Comma 4 2 5" xfId="247"/>
    <cellStyle name="Comma 4 2 5 2" xfId="248"/>
    <cellStyle name="Comma 4 2 5 3" xfId="249"/>
    <cellStyle name="Comma 4 2 6" xfId="250"/>
    <cellStyle name="Comma 4 2 6 2" xfId="251"/>
    <cellStyle name="Comma 4 2 6 3" xfId="252"/>
    <cellStyle name="Comma 4 2 7" xfId="253"/>
    <cellStyle name="Comma 4 2 7 2" xfId="254"/>
    <cellStyle name="Comma 4 2 7 3" xfId="255"/>
    <cellStyle name="Comma 4 2 8" xfId="256"/>
    <cellStyle name="Comma 4 3" xfId="46"/>
    <cellStyle name="Comma 4 3 2" xfId="257"/>
    <cellStyle name="Comma 4 3 2 2" xfId="258"/>
    <cellStyle name="Comma 4 3 3" xfId="259"/>
    <cellStyle name="Comma 4 3 3 2" xfId="260"/>
    <cellStyle name="Comma 4 3 3 3" xfId="261"/>
    <cellStyle name="Comma 4 3 4" xfId="262"/>
    <cellStyle name="Comma 4 3 4 2" xfId="263"/>
    <cellStyle name="Comma 4 3 4 3" xfId="264"/>
    <cellStyle name="Comma 4 3 5" xfId="265"/>
    <cellStyle name="Comma 4 4" xfId="47"/>
    <cellStyle name="Comma 4 4 2" xfId="266"/>
    <cellStyle name="Comma 4 4 2 2" xfId="267"/>
    <cellStyle name="Comma 4 4 3" xfId="268"/>
    <cellStyle name="Comma 4 4 3 2" xfId="269"/>
    <cellStyle name="Comma 4 4 3 3" xfId="270"/>
    <cellStyle name="Comma 4 4 4" xfId="271"/>
    <cellStyle name="Comma 4 4 4 2" xfId="272"/>
    <cellStyle name="Comma 4 4 4 3" xfId="273"/>
    <cellStyle name="Comma 4 4 5" xfId="274"/>
    <cellStyle name="Comma 4 5" xfId="48"/>
    <cellStyle name="Comma 4 5 2" xfId="275"/>
    <cellStyle name="Comma 4 6" xfId="276"/>
    <cellStyle name="Comma 4 6 2" xfId="277"/>
    <cellStyle name="Comma 4 6 3" xfId="278"/>
    <cellStyle name="Comma 4 7" xfId="279"/>
    <cellStyle name="Comma 4 8" xfId="280"/>
    <cellStyle name="Comma 5" xfId="49"/>
    <cellStyle name="Comma 5 2" xfId="133"/>
    <cellStyle name="Comma 5 2 2" xfId="281"/>
    <cellStyle name="Comma 5 3" xfId="282"/>
    <cellStyle name="Comma 5 3 2" xfId="283"/>
    <cellStyle name="Comma 5 3 3" xfId="284"/>
    <cellStyle name="Comma 5 4" xfId="285"/>
    <cellStyle name="Comma 5 4 2" xfId="286"/>
    <cellStyle name="Comma 5 4 3" xfId="287"/>
    <cellStyle name="Comma 5 5" xfId="288"/>
    <cellStyle name="Comma 6" xfId="50"/>
    <cellStyle name="Comma 6 2" xfId="289"/>
    <cellStyle name="Comma 6 3" xfId="290"/>
    <cellStyle name="Comma 6 3 2" xfId="291"/>
    <cellStyle name="Comma 6 3 3" xfId="292"/>
    <cellStyle name="Comma 6 4" xfId="293"/>
    <cellStyle name="Comma 6 4 2" xfId="294"/>
    <cellStyle name="Comma 6 4 3" xfId="295"/>
    <cellStyle name="Comma 6 5" xfId="296"/>
    <cellStyle name="Comma 6 5 2" xfId="297"/>
    <cellStyle name="Comma 6 5 3" xfId="298"/>
    <cellStyle name="Comma 6 6" xfId="299"/>
    <cellStyle name="Comma 7" xfId="51"/>
    <cellStyle name="Comma 7 2" xfId="300"/>
    <cellStyle name="Comma 8" xfId="52"/>
    <cellStyle name="Comma 9" xfId="53"/>
    <cellStyle name="Comma(2)" xfId="54"/>
    <cellStyle name="Comma(2) 2" xfId="301"/>
    <cellStyle name="Comma0 - Style2" xfId="55"/>
    <cellStyle name="Comma1 - Style1" xfId="56"/>
    <cellStyle name="Comments" xfId="57"/>
    <cellStyle name="Currency" xfId="2" builtinId="4"/>
    <cellStyle name="Currency 10" xfId="302"/>
    <cellStyle name="Currency 10 2" xfId="303"/>
    <cellStyle name="Currency 2" xfId="58"/>
    <cellStyle name="Currency 2 2" xfId="59"/>
    <cellStyle name="Currency 2 2 2" xfId="304"/>
    <cellStyle name="Currency 2 3" xfId="160"/>
    <cellStyle name="Currency 2 3 2" xfId="305"/>
    <cellStyle name="Currency 2 4" xfId="306"/>
    <cellStyle name="Currency 2 4 2" xfId="307"/>
    <cellStyle name="Currency 2 5" xfId="308"/>
    <cellStyle name="Currency 3" xfId="60"/>
    <cellStyle name="Currency 3 2" xfId="134"/>
    <cellStyle name="Currency 3 2 2" xfId="309"/>
    <cellStyle name="Currency 3 2 2 2" xfId="310"/>
    <cellStyle name="Currency 3 2 2 2 2" xfId="311"/>
    <cellStyle name="Currency 3 2 2 2 3" xfId="312"/>
    <cellStyle name="Currency 3 2 2 3" xfId="313"/>
    <cellStyle name="Currency 3 2 2 3 2" xfId="314"/>
    <cellStyle name="Currency 3 2 2 3 3" xfId="315"/>
    <cellStyle name="Currency 3 2 2 4" xfId="316"/>
    <cellStyle name="Currency 3 2 2 5" xfId="317"/>
    <cellStyle name="Currency 3 2 3" xfId="318"/>
    <cellStyle name="Currency 3 2 3 2" xfId="319"/>
    <cellStyle name="Currency 3 2 3 3" xfId="320"/>
    <cellStyle name="Currency 3 2 4" xfId="321"/>
    <cellStyle name="Currency 3 2 4 2" xfId="322"/>
    <cellStyle name="Currency 3 2 4 3" xfId="323"/>
    <cellStyle name="Currency 3 2 5" xfId="324"/>
    <cellStyle name="Currency 3 2 6" xfId="325"/>
    <cellStyle name="Currency 3 3" xfId="161"/>
    <cellStyle name="Currency 3 3 2" xfId="326"/>
    <cellStyle name="Currency 3 3 2 2" xfId="327"/>
    <cellStyle name="Currency 3 3 2 3" xfId="328"/>
    <cellStyle name="Currency 3 3 3" xfId="329"/>
    <cellStyle name="Currency 3 3 3 2" xfId="330"/>
    <cellStyle name="Currency 3 3 3 3" xfId="331"/>
    <cellStyle name="Currency 3 3 4" xfId="332"/>
    <cellStyle name="Currency 3 3 5" xfId="333"/>
    <cellStyle name="Currency 3 4" xfId="334"/>
    <cellStyle name="Currency 3 4 2" xfId="335"/>
    <cellStyle name="Currency 3 5" xfId="336"/>
    <cellStyle name="Currency 3 6" xfId="337"/>
    <cellStyle name="Currency 3 7" xfId="338"/>
    <cellStyle name="Currency 4" xfId="61"/>
    <cellStyle name="Currency 4 2" xfId="135"/>
    <cellStyle name="Currency 4 3" xfId="339"/>
    <cellStyle name="Currency 4 3 2" xfId="340"/>
    <cellStyle name="Currency 5" xfId="62"/>
    <cellStyle name="Currency 5 2" xfId="136"/>
    <cellStyle name="Currency 5 2 2" xfId="341"/>
    <cellStyle name="Currency 5 3" xfId="342"/>
    <cellStyle name="Currency 5 3 2" xfId="343"/>
    <cellStyle name="Currency 5 3 3" xfId="344"/>
    <cellStyle name="Currency 5 3 4" xfId="345"/>
    <cellStyle name="Currency 5 4" xfId="346"/>
    <cellStyle name="Currency 5 4 2" xfId="347"/>
    <cellStyle name="Currency 5 4 3" xfId="348"/>
    <cellStyle name="Currency 5 5" xfId="349"/>
    <cellStyle name="Currency 5 5 2" xfId="350"/>
    <cellStyle name="Currency 5 5 3" xfId="351"/>
    <cellStyle name="Currency 5 6" xfId="352"/>
    <cellStyle name="Currency 6" xfId="63"/>
    <cellStyle name="Currency 6 2" xfId="137"/>
    <cellStyle name="Currency 6 3" xfId="353"/>
    <cellStyle name="Currency 6 3 2" xfId="354"/>
    <cellStyle name="Currency 7" xfId="64"/>
    <cellStyle name="Currency 8" xfId="138"/>
    <cellStyle name="Currency 8 2" xfId="355"/>
    <cellStyle name="Currency 8 3" xfId="356"/>
    <cellStyle name="Currency 9" xfId="139"/>
    <cellStyle name="Currency 9 2" xfId="357"/>
    <cellStyle name="Currency 9 3" xfId="358"/>
    <cellStyle name="Custom - Style1" xfId="359"/>
    <cellStyle name="Custom - Style8" xfId="360"/>
    <cellStyle name="Data   - Style2" xfId="361"/>
    <cellStyle name="Data Enter" xfId="65"/>
    <cellStyle name="Explanatory Text" xfId="182" builtinId="53" customBuiltin="1"/>
    <cellStyle name="Explanatory Text 2" xfId="362"/>
    <cellStyle name="F9ReportControlStyle_ctpInquire" xfId="363"/>
    <cellStyle name="FactSheet" xfId="66"/>
    <cellStyle name="Good" xfId="173" builtinId="26" customBuiltin="1"/>
    <cellStyle name="Good 2" xfId="67"/>
    <cellStyle name="Heading 1" xfId="169" builtinId="16" customBuiltin="1"/>
    <cellStyle name="Heading 1 2" xfId="68"/>
    <cellStyle name="Heading 1 3" xfId="364"/>
    <cellStyle name="Heading 2" xfId="170" builtinId="17" customBuiltin="1"/>
    <cellStyle name="Heading 2 2" xfId="69"/>
    <cellStyle name="Heading 2 3" xfId="365"/>
    <cellStyle name="Heading 3" xfId="171" builtinId="18" customBuiltin="1"/>
    <cellStyle name="Heading 3 2" xfId="70"/>
    <cellStyle name="Heading 3 3" xfId="366"/>
    <cellStyle name="Heading 4" xfId="172" builtinId="19" customBuiltin="1"/>
    <cellStyle name="Heading 4 2" xfId="367"/>
    <cellStyle name="Hyperlink 2" xfId="71"/>
    <cellStyle name="Hyperlink 2 2" xfId="162"/>
    <cellStyle name="Hyperlink 3" xfId="72"/>
    <cellStyle name="Hyperlink 4" xfId="1521"/>
    <cellStyle name="Input" xfId="176" builtinId="20" customBuiltin="1"/>
    <cellStyle name="Input 2" xfId="368"/>
    <cellStyle name="input(0)" xfId="73"/>
    <cellStyle name="Input(2)" xfId="74"/>
    <cellStyle name="INT Paramter" xfId="369"/>
    <cellStyle name="INT Paramter 2" xfId="370"/>
    <cellStyle name="INT Paramter 3" xfId="371"/>
    <cellStyle name="INT Paramter_13008" xfId="372"/>
    <cellStyle name="Labels - Style3" xfId="373"/>
    <cellStyle name="Linked Cell" xfId="179" builtinId="24" customBuiltin="1"/>
    <cellStyle name="Linked Cell 2" xfId="75"/>
    <cellStyle name="Neutral" xfId="175" builtinId="28" customBuiltin="1"/>
    <cellStyle name="Neutral 2" xfId="76"/>
    <cellStyle name="New_normal" xfId="77"/>
    <cellStyle name="Normal" xfId="0" builtinId="0"/>
    <cellStyle name="Normal - Style1" xfId="78"/>
    <cellStyle name="Normal - Style2" xfId="79"/>
    <cellStyle name="Normal - Style3" xfId="80"/>
    <cellStyle name="Normal - Style4" xfId="81"/>
    <cellStyle name="Normal - Style5" xfId="82"/>
    <cellStyle name="Normal - Style6" xfId="374"/>
    <cellStyle name="Normal - Style7" xfId="375"/>
    <cellStyle name="Normal - Style8" xfId="376"/>
    <cellStyle name="Normal 10" xfId="83"/>
    <cellStyle name="Normal 10 2" xfId="377"/>
    <cellStyle name="Normal 10 2 2" xfId="378"/>
    <cellStyle name="Normal 10 2 2 2" xfId="379"/>
    <cellStyle name="Normal 10 2 2 2 2" xfId="380"/>
    <cellStyle name="Normal 10 2 2 2 2 2" xfId="381"/>
    <cellStyle name="Normal 10 2 2 2 2 3" xfId="382"/>
    <cellStyle name="Normal 10 2 2 2 2_13008" xfId="383"/>
    <cellStyle name="Normal 10 2 2 2 3" xfId="384"/>
    <cellStyle name="Normal 10 2 2 2 3 2" xfId="385"/>
    <cellStyle name="Normal 10 2 2 2 3 3" xfId="386"/>
    <cellStyle name="Normal 10 2 2 2 3_13008" xfId="387"/>
    <cellStyle name="Normal 10 2 2 2 4" xfId="388"/>
    <cellStyle name="Normal 10 2 2 2 5" xfId="389"/>
    <cellStyle name="Normal 10 2 2 2_13008" xfId="390"/>
    <cellStyle name="Normal 10 2 2 3" xfId="391"/>
    <cellStyle name="Normal 10 2 2 3 2" xfId="392"/>
    <cellStyle name="Normal 10 2 2 3 3" xfId="393"/>
    <cellStyle name="Normal 10 2 2 3_13008" xfId="394"/>
    <cellStyle name="Normal 10 2 2 4" xfId="395"/>
    <cellStyle name="Normal 10 2 2 4 2" xfId="396"/>
    <cellStyle name="Normal 10 2 2 4 3" xfId="397"/>
    <cellStyle name="Normal 10 2 2 4_13008" xfId="398"/>
    <cellStyle name="Normal 10 2 2 5" xfId="399"/>
    <cellStyle name="Normal 10 2 2 5 2" xfId="400"/>
    <cellStyle name="Normal 10 2 2 5 3" xfId="401"/>
    <cellStyle name="Normal 10 2 2 5_13008" xfId="402"/>
    <cellStyle name="Normal 10 2 2 6" xfId="403"/>
    <cellStyle name="Normal 10 2 2 7" xfId="404"/>
    <cellStyle name="Normal 10 2 2_13008" xfId="405"/>
    <cellStyle name="Normal 10 2 3" xfId="406"/>
    <cellStyle name="Normal 10 2 3 2" xfId="407"/>
    <cellStyle name="Normal 10 2 3 2 2" xfId="408"/>
    <cellStyle name="Normal 10 2 3 2 3" xfId="409"/>
    <cellStyle name="Normal 10 2 3 2_13008" xfId="410"/>
    <cellStyle name="Normal 10 2 3 3" xfId="411"/>
    <cellStyle name="Normal 10 2 3 3 2" xfId="412"/>
    <cellStyle name="Normal 10 2 3 3 3" xfId="413"/>
    <cellStyle name="Normal 10 2 3 3_13008" xfId="414"/>
    <cellStyle name="Normal 10 2 3 4" xfId="415"/>
    <cellStyle name="Normal 10 2 3 5" xfId="416"/>
    <cellStyle name="Normal 10 2 3_13008" xfId="417"/>
    <cellStyle name="Normal 10 2 4" xfId="418"/>
    <cellStyle name="Normal 10 2 4 2" xfId="419"/>
    <cellStyle name="Normal 10 2 4 3" xfId="420"/>
    <cellStyle name="Normal 10 2 4_13008" xfId="421"/>
    <cellStyle name="Normal 10 2 5" xfId="422"/>
    <cellStyle name="Normal 10 2 5 2" xfId="423"/>
    <cellStyle name="Normal 10 2 5 3" xfId="424"/>
    <cellStyle name="Normal 10 2 5_13008" xfId="425"/>
    <cellStyle name="Normal 10 2 6" xfId="426"/>
    <cellStyle name="Normal 10 2 6 2" xfId="427"/>
    <cellStyle name="Normal 10 2 6 3" xfId="428"/>
    <cellStyle name="Normal 10 2 6_13008" xfId="429"/>
    <cellStyle name="Normal 10 2 7" xfId="430"/>
    <cellStyle name="Normal 10 2 8" xfId="431"/>
    <cellStyle name="Normal 10 2_13008" xfId="432"/>
    <cellStyle name="Normal 10 3" xfId="433"/>
    <cellStyle name="Normal 10 3 2" xfId="434"/>
    <cellStyle name="Normal 10 3 2 2" xfId="435"/>
    <cellStyle name="Normal 10 3 2 3" xfId="436"/>
    <cellStyle name="Normal 10 3 2_13008" xfId="437"/>
    <cellStyle name="Normal 10 3 3" xfId="438"/>
    <cellStyle name="Normal 10 3 3 2" xfId="439"/>
    <cellStyle name="Normal 10 3 3 3" xfId="440"/>
    <cellStyle name="Normal 10 3 3_13008" xfId="441"/>
    <cellStyle name="Normal 10 3 4" xfId="442"/>
    <cellStyle name="Normal 10 3 5" xfId="443"/>
    <cellStyle name="Normal 10 3_13008" xfId="444"/>
    <cellStyle name="Normal 10 4" xfId="445"/>
    <cellStyle name="Normal 10 4 2" xfId="446"/>
    <cellStyle name="Normal 10 4 3" xfId="447"/>
    <cellStyle name="Normal 10 4_13008" xfId="448"/>
    <cellStyle name="Normal 10 5" xfId="449"/>
    <cellStyle name="Normal 10 5 2" xfId="450"/>
    <cellStyle name="Normal 10 5 3" xfId="451"/>
    <cellStyle name="Normal 10 5_13008" xfId="452"/>
    <cellStyle name="Normal 10 6" xfId="453"/>
    <cellStyle name="Normal 10 6 2" xfId="454"/>
    <cellStyle name="Normal 10 6 3" xfId="455"/>
    <cellStyle name="Normal 10 6_13008" xfId="456"/>
    <cellStyle name="Normal 10 7" xfId="457"/>
    <cellStyle name="Normal 10 8" xfId="458"/>
    <cellStyle name="Normal 10_13008" xfId="459"/>
    <cellStyle name="Normal 11" xfId="84"/>
    <cellStyle name="Normal 11 10" xfId="460"/>
    <cellStyle name="Normal 11 11" xfId="461"/>
    <cellStyle name="Normal 11 2" xfId="462"/>
    <cellStyle name="Normal 11 2 2" xfId="463"/>
    <cellStyle name="Normal 11 2 2 2" xfId="464"/>
    <cellStyle name="Normal 11 2 2 2 2" xfId="465"/>
    <cellStyle name="Normal 11 2 2 2 3" xfId="466"/>
    <cellStyle name="Normal 11 2 2 2_13008" xfId="467"/>
    <cellStyle name="Normal 11 2 2 3" xfId="468"/>
    <cellStyle name="Normal 11 2 2 3 2" xfId="469"/>
    <cellStyle name="Normal 11 2 2 3 3" xfId="470"/>
    <cellStyle name="Normal 11 2 2 3_13008" xfId="471"/>
    <cellStyle name="Normal 11 2 2 4" xfId="472"/>
    <cellStyle name="Normal 11 2 2 5" xfId="473"/>
    <cellStyle name="Normal 11 2 2_13008" xfId="474"/>
    <cellStyle name="Normal 11 2 3" xfId="475"/>
    <cellStyle name="Normal 11 2 3 2" xfId="476"/>
    <cellStyle name="Normal 11 2 3 3" xfId="477"/>
    <cellStyle name="Normal 11 2 3_13008" xfId="478"/>
    <cellStyle name="Normal 11 2 4" xfId="479"/>
    <cellStyle name="Normal 11 2 4 2" xfId="480"/>
    <cellStyle name="Normal 11 2 4 3" xfId="481"/>
    <cellStyle name="Normal 11 2 4_13008" xfId="482"/>
    <cellStyle name="Normal 11 2 5" xfId="483"/>
    <cellStyle name="Normal 11 2 5 2" xfId="484"/>
    <cellStyle name="Normal 11 2 5 3" xfId="485"/>
    <cellStyle name="Normal 11 2 5_13008" xfId="486"/>
    <cellStyle name="Normal 11 2 6" xfId="487"/>
    <cellStyle name="Normal 11 2 7" xfId="488"/>
    <cellStyle name="Normal 11 2_13008" xfId="489"/>
    <cellStyle name="Normal 11 3" xfId="490"/>
    <cellStyle name="Normal 11 3 2" xfId="491"/>
    <cellStyle name="Normal 11 3 2 2" xfId="492"/>
    <cellStyle name="Normal 11 3 2 2 2" xfId="493"/>
    <cellStyle name="Normal 11 3 2 2 3" xfId="494"/>
    <cellStyle name="Normal 11 3 2 2_13008" xfId="495"/>
    <cellStyle name="Normal 11 3 2 3" xfId="496"/>
    <cellStyle name="Normal 11 3 2 3 2" xfId="497"/>
    <cellStyle name="Normal 11 3 2 3 3" xfId="498"/>
    <cellStyle name="Normal 11 3 2 3_13008" xfId="499"/>
    <cellStyle name="Normal 11 3 2 4" xfId="500"/>
    <cellStyle name="Normal 11 3 2 5" xfId="501"/>
    <cellStyle name="Normal 11 3 2_13008" xfId="502"/>
    <cellStyle name="Normal 11 3 3" xfId="503"/>
    <cellStyle name="Normal 11 3 3 2" xfId="504"/>
    <cellStyle name="Normal 11 3 3 3" xfId="505"/>
    <cellStyle name="Normal 11 3 3_13008" xfId="506"/>
    <cellStyle name="Normal 11 3 4" xfId="507"/>
    <cellStyle name="Normal 11 3 4 2" xfId="508"/>
    <cellStyle name="Normal 11 3 4 3" xfId="509"/>
    <cellStyle name="Normal 11 3 4_13008" xfId="510"/>
    <cellStyle name="Normal 11 3 5" xfId="511"/>
    <cellStyle name="Normal 11 3 5 2" xfId="512"/>
    <cellStyle name="Normal 11 3 5 3" xfId="513"/>
    <cellStyle name="Normal 11 3 5_13008" xfId="514"/>
    <cellStyle name="Normal 11 3 6" xfId="515"/>
    <cellStyle name="Normal 11 3 7" xfId="516"/>
    <cellStyle name="Normal 11 3_13008" xfId="517"/>
    <cellStyle name="Normal 11 4" xfId="518"/>
    <cellStyle name="Normal 11 4 2" xfId="519"/>
    <cellStyle name="Normal 11 4 2 2" xfId="520"/>
    <cellStyle name="Normal 11 4 2 2 2" xfId="521"/>
    <cellStyle name="Normal 11 4 2 2 2 2" xfId="522"/>
    <cellStyle name="Normal 11 4 2 2 2 3" xfId="523"/>
    <cellStyle name="Normal 11 4 2 2 2_13008" xfId="524"/>
    <cellStyle name="Normal 11 4 2 2 3" xfId="525"/>
    <cellStyle name="Normal 11 4 2 2 3 2" xfId="526"/>
    <cellStyle name="Normal 11 4 2 2 3 3" xfId="527"/>
    <cellStyle name="Normal 11 4 2 2 3_13008" xfId="528"/>
    <cellStyle name="Normal 11 4 2 2 4" xfId="529"/>
    <cellStyle name="Normal 11 4 2 2 5" xfId="530"/>
    <cellStyle name="Normal 11 4 2 2_13008" xfId="531"/>
    <cellStyle name="Normal 11 4 2 3" xfId="532"/>
    <cellStyle name="Normal 11 4 2 3 2" xfId="533"/>
    <cellStyle name="Normal 11 4 2 3 3" xfId="534"/>
    <cellStyle name="Normal 11 4 2 3_13008" xfId="535"/>
    <cellStyle name="Normal 11 4 2 4" xfId="536"/>
    <cellStyle name="Normal 11 4 2 4 2" xfId="537"/>
    <cellStyle name="Normal 11 4 2 4 3" xfId="538"/>
    <cellStyle name="Normal 11 4 2 4_13008" xfId="539"/>
    <cellStyle name="Normal 11 4 2 5" xfId="540"/>
    <cellStyle name="Normal 11 4 2 5 2" xfId="541"/>
    <cellStyle name="Normal 11 4 2 5 3" xfId="542"/>
    <cellStyle name="Normal 11 4 2 5_13008" xfId="543"/>
    <cellStyle name="Normal 11 4 2 6" xfId="544"/>
    <cellStyle name="Normal 11 4 2 7" xfId="545"/>
    <cellStyle name="Normal 11 4 2_13008" xfId="546"/>
    <cellStyle name="Normal 11 4 3" xfId="547"/>
    <cellStyle name="Normal 11 4 3 10" xfId="548"/>
    <cellStyle name="Normal 11 4 3 10 2" xfId="549"/>
    <cellStyle name="Normal 11 4 3 10 3" xfId="550"/>
    <cellStyle name="Normal 11 4 3 10_13008" xfId="551"/>
    <cellStyle name="Normal 11 4 3 11" xfId="552"/>
    <cellStyle name="Normal 11 4 3 11 2" xfId="553"/>
    <cellStyle name="Normal 11 4 3 11 3" xfId="554"/>
    <cellStyle name="Normal 11 4 3 11_13008" xfId="555"/>
    <cellStyle name="Normal 11 4 3 12" xfId="556"/>
    <cellStyle name="Normal 11 4 3 13" xfId="557"/>
    <cellStyle name="Normal 11 4 3 14" xfId="558"/>
    <cellStyle name="Normal 11 4 3 15" xfId="559"/>
    <cellStyle name="Normal 11 4 3 2" xfId="560"/>
    <cellStyle name="Normal 11 4 3 2 2" xfId="561"/>
    <cellStyle name="Normal 11 4 3 2 2 2" xfId="562"/>
    <cellStyle name="Normal 11 4 3 2 2 3" xfId="563"/>
    <cellStyle name="Normal 11 4 3 2 2_13008" xfId="564"/>
    <cellStyle name="Normal 11 4 3 2 3" xfId="565"/>
    <cellStyle name="Normal 11 4 3 2 3 2" xfId="566"/>
    <cellStyle name="Normal 11 4 3 2 3 3" xfId="567"/>
    <cellStyle name="Normal 11 4 3 2 3_13008" xfId="568"/>
    <cellStyle name="Normal 11 4 3 2 4" xfId="569"/>
    <cellStyle name="Normal 11 4 3 2 5" xfId="570"/>
    <cellStyle name="Normal 11 4 3 2_13008" xfId="571"/>
    <cellStyle name="Normal 11 4 3 3" xfId="572"/>
    <cellStyle name="Normal 11 4 3 3 2" xfId="573"/>
    <cellStyle name="Normal 11 4 3 3 2 2" xfId="574"/>
    <cellStyle name="Normal 11 4 3 3 2 3" xfId="575"/>
    <cellStyle name="Normal 11 4 3 3 2_13008" xfId="576"/>
    <cellStyle name="Normal 11 4 3 3 3" xfId="577"/>
    <cellStyle name="Normal 11 4 3 3 3 2" xfId="578"/>
    <cellStyle name="Normal 11 4 3 3 3 3" xfId="579"/>
    <cellStyle name="Normal 11 4 3 3 3_13008" xfId="580"/>
    <cellStyle name="Normal 11 4 3 3 4" xfId="581"/>
    <cellStyle name="Normal 11 4 3 3 5" xfId="582"/>
    <cellStyle name="Normal 11 4 3 3_13008" xfId="583"/>
    <cellStyle name="Normal 11 4 3 4" xfId="584"/>
    <cellStyle name="Normal 11 4 3 4 2" xfId="585"/>
    <cellStyle name="Normal 11 4 3 4 3" xfId="586"/>
    <cellStyle name="Normal 11 4 3 4_13008" xfId="587"/>
    <cellStyle name="Normal 11 4 3 5" xfId="588"/>
    <cellStyle name="Normal 11 4 3 5 2" xfId="589"/>
    <cellStyle name="Normal 11 4 3 5 3" xfId="590"/>
    <cellStyle name="Normal 11 4 3 5_13008" xfId="591"/>
    <cellStyle name="Normal 11 4 3 6" xfId="592"/>
    <cellStyle name="Normal 11 4 3 6 2" xfId="593"/>
    <cellStyle name="Normal 11 4 3 6 3" xfId="594"/>
    <cellStyle name="Normal 11 4 3 6_13008" xfId="595"/>
    <cellStyle name="Normal 11 4 3 7" xfId="596"/>
    <cellStyle name="Normal 11 4 3 7 2" xfId="597"/>
    <cellStyle name="Normal 11 4 3 7 3" xfId="598"/>
    <cellStyle name="Normal 11 4 3 7_13008" xfId="599"/>
    <cellStyle name="Normal 11 4 3 8" xfId="600"/>
    <cellStyle name="Normal 11 4 3 8 2" xfId="601"/>
    <cellStyle name="Normal 11 4 3 8 3" xfId="602"/>
    <cellStyle name="Normal 11 4 3 8_13008" xfId="603"/>
    <cellStyle name="Normal 11 4 3 9" xfId="604"/>
    <cellStyle name="Normal 11 4 3 9 2" xfId="605"/>
    <cellStyle name="Normal 11 4 3 9 3" xfId="606"/>
    <cellStyle name="Normal 11 4 3 9_13008" xfId="607"/>
    <cellStyle name="Normal 11 4 3_13008" xfId="608"/>
    <cellStyle name="Normal 11 4 4" xfId="609"/>
    <cellStyle name="Normal 11 4 4 2" xfId="610"/>
    <cellStyle name="Normal 11 4 4 2 2" xfId="611"/>
    <cellStyle name="Normal 11 4 4 2 3" xfId="612"/>
    <cellStyle name="Normal 11 4 4 2_13008" xfId="613"/>
    <cellStyle name="Normal 11 4 4 3" xfId="614"/>
    <cellStyle name="Normal 11 4 4 3 2" xfId="615"/>
    <cellStyle name="Normal 11 4 4 3 3" xfId="616"/>
    <cellStyle name="Normal 11 4 4 3_13008" xfId="617"/>
    <cellStyle name="Normal 11 4 4 4" xfId="618"/>
    <cellStyle name="Normal 11 4 4 5" xfId="619"/>
    <cellStyle name="Normal 11 4 4_13008" xfId="620"/>
    <cellStyle name="Normal 11 4 5" xfId="621"/>
    <cellStyle name="Normal 11 4 5 2" xfId="622"/>
    <cellStyle name="Normal 11 4 5 3" xfId="623"/>
    <cellStyle name="Normal 11 4 5_13008" xfId="624"/>
    <cellStyle name="Normal 11 4 6" xfId="625"/>
    <cellStyle name="Normal 11 4 6 2" xfId="626"/>
    <cellStyle name="Normal 11 4 6 3" xfId="627"/>
    <cellStyle name="Normal 11 4 6_13008" xfId="628"/>
    <cellStyle name="Normal 11 4 7" xfId="629"/>
    <cellStyle name="Normal 11 4 7 2" xfId="630"/>
    <cellStyle name="Normal 11 4 7 3" xfId="631"/>
    <cellStyle name="Normal 11 4 7_13008" xfId="632"/>
    <cellStyle name="Normal 11 4 8" xfId="633"/>
    <cellStyle name="Normal 11 4 9" xfId="634"/>
    <cellStyle name="Normal 11 4_13008" xfId="635"/>
    <cellStyle name="Normal 11 5" xfId="636"/>
    <cellStyle name="Normal 11 5 10" xfId="637"/>
    <cellStyle name="Normal 11 5 10 2" xfId="638"/>
    <cellStyle name="Normal 11 5 10 3" xfId="639"/>
    <cellStyle name="Normal 11 5 10_13008" xfId="640"/>
    <cellStyle name="Normal 11 5 11" xfId="641"/>
    <cellStyle name="Normal 11 5 11 2" xfId="642"/>
    <cellStyle name="Normal 11 5 11 3" xfId="643"/>
    <cellStyle name="Normal 11 5 11_13008" xfId="644"/>
    <cellStyle name="Normal 11 5 12" xfId="645"/>
    <cellStyle name="Normal 11 5 13" xfId="646"/>
    <cellStyle name="Normal 11 5 14" xfId="1522"/>
    <cellStyle name="Normal 11 5 19" xfId="647"/>
    <cellStyle name="Normal 11 5 19 2" xfId="648"/>
    <cellStyle name="Normal 11 5 19_13008" xfId="649"/>
    <cellStyle name="Normal 11 5 2" xfId="650"/>
    <cellStyle name="Normal 11 5 2 2" xfId="651"/>
    <cellStyle name="Normal 11 5 2 2 2" xfId="652"/>
    <cellStyle name="Normal 11 5 2 2 2 2" xfId="653"/>
    <cellStyle name="Normal 11 5 2 2 2 3" xfId="654"/>
    <cellStyle name="Normal 11 5 2 2 2_13008" xfId="655"/>
    <cellStyle name="Normal 11 5 2 2 3" xfId="656"/>
    <cellStyle name="Normal 11 5 2 2 3 2" xfId="657"/>
    <cellStyle name="Normal 11 5 2 2 3 3" xfId="658"/>
    <cellStyle name="Normal 11 5 2 2 3_13008" xfId="659"/>
    <cellStyle name="Normal 11 5 2 2 4" xfId="660"/>
    <cellStyle name="Normal 11 5 2 2 5" xfId="661"/>
    <cellStyle name="Normal 11 5 2 2_13008" xfId="662"/>
    <cellStyle name="Normal 11 5 2 3" xfId="663"/>
    <cellStyle name="Normal 11 5 2 3 2" xfId="664"/>
    <cellStyle name="Normal 11 5 2 3 3" xfId="665"/>
    <cellStyle name="Normal 11 5 2 3_13008" xfId="666"/>
    <cellStyle name="Normal 11 5 2 4" xfId="667"/>
    <cellStyle name="Normal 11 5 2 4 2" xfId="668"/>
    <cellStyle name="Normal 11 5 2 4 3" xfId="669"/>
    <cellStyle name="Normal 11 5 2 4_13008" xfId="670"/>
    <cellStyle name="Normal 11 5 2 5" xfId="671"/>
    <cellStyle name="Normal 11 5 2 5 2" xfId="672"/>
    <cellStyle name="Normal 11 5 2 5 3" xfId="673"/>
    <cellStyle name="Normal 11 5 2 5_13008" xfId="674"/>
    <cellStyle name="Normal 11 5 2 6" xfId="675"/>
    <cellStyle name="Normal 11 5 2 7" xfId="676"/>
    <cellStyle name="Normal 11 5 2_13008" xfId="677"/>
    <cellStyle name="Normal 11 5 3" xfId="678"/>
    <cellStyle name="Normal 11 5 3 2" xfId="679"/>
    <cellStyle name="Normal 11 5 3 2 2" xfId="680"/>
    <cellStyle name="Normal 11 5 3 2 3" xfId="681"/>
    <cellStyle name="Normal 11 5 3 2_13008" xfId="682"/>
    <cellStyle name="Normal 11 5 3 3" xfId="683"/>
    <cellStyle name="Normal 11 5 3 3 2" xfId="684"/>
    <cellStyle name="Normal 11 5 3 3 3" xfId="685"/>
    <cellStyle name="Normal 11 5 3 3_13008" xfId="686"/>
    <cellStyle name="Normal 11 5 3 4" xfId="687"/>
    <cellStyle name="Normal 11 5 3 5" xfId="688"/>
    <cellStyle name="Normal 11 5 3_13008" xfId="689"/>
    <cellStyle name="Normal 11 5 4" xfId="690"/>
    <cellStyle name="Normal 11 5 4 2" xfId="691"/>
    <cellStyle name="Normal 11 5 4 3" xfId="692"/>
    <cellStyle name="Normal 11 5 4_13008" xfId="693"/>
    <cellStyle name="Normal 11 5 5" xfId="694"/>
    <cellStyle name="Normal 11 5 5 2" xfId="695"/>
    <cellStyle name="Normal 11 5 5 3" xfId="696"/>
    <cellStyle name="Normal 11 5 5_13008" xfId="697"/>
    <cellStyle name="Normal 11 5 6" xfId="698"/>
    <cellStyle name="Normal 11 5 6 2" xfId="699"/>
    <cellStyle name="Normal 11 5 6 3" xfId="700"/>
    <cellStyle name="Normal 11 5 6_13008" xfId="701"/>
    <cellStyle name="Normal 11 5 7" xfId="702"/>
    <cellStyle name="Normal 11 5 7 2" xfId="703"/>
    <cellStyle name="Normal 11 5 7 3" xfId="704"/>
    <cellStyle name="Normal 11 5 7_13008" xfId="705"/>
    <cellStyle name="Normal 11 5 8" xfId="706"/>
    <cellStyle name="Normal 11 5 8 2" xfId="707"/>
    <cellStyle name="Normal 11 5 8 3" xfId="708"/>
    <cellStyle name="Normal 11 5 8_13008" xfId="709"/>
    <cellStyle name="Normal 11 5 9" xfId="710"/>
    <cellStyle name="Normal 11 5 9 2" xfId="711"/>
    <cellStyle name="Normal 11 5 9 3" xfId="712"/>
    <cellStyle name="Normal 11 5 9_13008" xfId="713"/>
    <cellStyle name="Normal 11 5_13008" xfId="714"/>
    <cellStyle name="Normal 11 6" xfId="715"/>
    <cellStyle name="Normal 11 6 2" xfId="716"/>
    <cellStyle name="Normal 11 6 2 2" xfId="717"/>
    <cellStyle name="Normal 11 6 2 3" xfId="718"/>
    <cellStyle name="Normal 11 6 2_13008" xfId="719"/>
    <cellStyle name="Normal 11 6 3" xfId="720"/>
    <cellStyle name="Normal 11 6 3 2" xfId="721"/>
    <cellStyle name="Normal 11 6 3 3" xfId="722"/>
    <cellStyle name="Normal 11 6 3_13008" xfId="723"/>
    <cellStyle name="Normal 11 6 4" xfId="724"/>
    <cellStyle name="Normal 11 6 5" xfId="725"/>
    <cellStyle name="Normal 11 6_13008" xfId="726"/>
    <cellStyle name="Normal 11 7" xfId="727"/>
    <cellStyle name="Normal 11 7 2" xfId="728"/>
    <cellStyle name="Normal 11 7 3" xfId="729"/>
    <cellStyle name="Normal 11 7_13008" xfId="730"/>
    <cellStyle name="Normal 11 8" xfId="731"/>
    <cellStyle name="Normal 11 8 2" xfId="732"/>
    <cellStyle name="Normal 11 8 3" xfId="733"/>
    <cellStyle name="Normal 11 8_13008" xfId="734"/>
    <cellStyle name="Normal 11 9" xfId="735"/>
    <cellStyle name="Normal 11 9 2" xfId="736"/>
    <cellStyle name="Normal 11 9 3" xfId="737"/>
    <cellStyle name="Normal 11 9_13008" xfId="738"/>
    <cellStyle name="Normal 11_13008" xfId="739"/>
    <cellStyle name="Normal 12" xfId="85"/>
    <cellStyle name="Normal 12 2" xfId="740"/>
    <cellStyle name="Normal 12 2 2" xfId="741"/>
    <cellStyle name="Normal 12 2 3" xfId="742"/>
    <cellStyle name="Normal 12 2_13008" xfId="743"/>
    <cellStyle name="Normal 12 3" xfId="744"/>
    <cellStyle name="Normal 12 3 2" xfId="745"/>
    <cellStyle name="Normal 12 3 3" xfId="746"/>
    <cellStyle name="Normal 12 3_13008" xfId="747"/>
    <cellStyle name="Normal 12 4" xfId="748"/>
    <cellStyle name="Normal 12 4 2" xfId="749"/>
    <cellStyle name="Normal 12 4 3" xfId="750"/>
    <cellStyle name="Normal 12 4_13008" xfId="751"/>
    <cellStyle name="Normal 12 5" xfId="752"/>
    <cellStyle name="Normal 12 5 2" xfId="753"/>
    <cellStyle name="Normal 12 5 3" xfId="754"/>
    <cellStyle name="Normal 12 5_13008" xfId="755"/>
    <cellStyle name="Normal 12 6" xfId="756"/>
    <cellStyle name="Normal 12 6 2" xfId="757"/>
    <cellStyle name="Normal 12 6 3" xfId="758"/>
    <cellStyle name="Normal 12 6_13008" xfId="759"/>
    <cellStyle name="Normal 12 7" xfId="760"/>
    <cellStyle name="Normal 12 7 2" xfId="761"/>
    <cellStyle name="Normal 12 7_13008" xfId="762"/>
    <cellStyle name="Normal 12 8" xfId="763"/>
    <cellStyle name="Normal 12 9" xfId="1520"/>
    <cellStyle name="Normal 13" xfId="86"/>
    <cellStyle name="Normal 13 2" xfId="764"/>
    <cellStyle name="Normal 13 2 2" xfId="765"/>
    <cellStyle name="Normal 13 2 2 2" xfId="766"/>
    <cellStyle name="Normal 13 2 2 3" xfId="767"/>
    <cellStyle name="Normal 13 2 2_13008" xfId="768"/>
    <cellStyle name="Normal 13 2 3" xfId="769"/>
    <cellStyle name="Normal 13 2 3 2" xfId="770"/>
    <cellStyle name="Normal 13 2 3 3" xfId="771"/>
    <cellStyle name="Normal 13 2 3_13008" xfId="772"/>
    <cellStyle name="Normal 13 2 4" xfId="773"/>
    <cellStyle name="Normal 13 2 5" xfId="774"/>
    <cellStyle name="Normal 13 2_13008" xfId="775"/>
    <cellStyle name="Normal 13 3" xfId="776"/>
    <cellStyle name="Normal 13 3 2" xfId="777"/>
    <cellStyle name="Normal 13 3 3" xfId="778"/>
    <cellStyle name="Normal 13 3_13008" xfId="779"/>
    <cellStyle name="Normal 13 4" xfId="780"/>
    <cellStyle name="Normal 13 4 2" xfId="781"/>
    <cellStyle name="Normal 13 4 3" xfId="782"/>
    <cellStyle name="Normal 13 4_13008" xfId="783"/>
    <cellStyle name="Normal 13 5" xfId="784"/>
    <cellStyle name="Normal 13 5 2" xfId="785"/>
    <cellStyle name="Normal 13 5 3" xfId="786"/>
    <cellStyle name="Normal 13 5_13008" xfId="787"/>
    <cellStyle name="Normal 13 6" xfId="788"/>
    <cellStyle name="Normal 13 6 2" xfId="789"/>
    <cellStyle name="Normal 13 6 3" xfId="790"/>
    <cellStyle name="Normal 13 6_13008" xfId="791"/>
    <cellStyle name="Normal 13 7" xfId="792"/>
    <cellStyle name="Normal 13 7 2" xfId="793"/>
    <cellStyle name="Normal 13 7_13008" xfId="794"/>
    <cellStyle name="Normal 13 8" xfId="795"/>
    <cellStyle name="Normal 13 9" xfId="796"/>
    <cellStyle name="Normal 13_13008" xfId="797"/>
    <cellStyle name="Normal 14" xfId="87"/>
    <cellStyle name="Normal 14 2" xfId="798"/>
    <cellStyle name="Normal 14 2 2" xfId="799"/>
    <cellStyle name="Normal 14 2 2 2" xfId="800"/>
    <cellStyle name="Normal 14 2 2 3" xfId="801"/>
    <cellStyle name="Normal 14 2 2_13008" xfId="802"/>
    <cellStyle name="Normal 14 2 3" xfId="803"/>
    <cellStyle name="Normal 14 2 3 2" xfId="804"/>
    <cellStyle name="Normal 14 2 3 3" xfId="805"/>
    <cellStyle name="Normal 14 2 3_13008" xfId="806"/>
    <cellStyle name="Normal 14 2 4" xfId="807"/>
    <cellStyle name="Normal 14 2 5" xfId="808"/>
    <cellStyle name="Normal 14 2_13008" xfId="809"/>
    <cellStyle name="Normal 14 3" xfId="810"/>
    <cellStyle name="Normal 14 3 2" xfId="811"/>
    <cellStyle name="Normal 14 3 3" xfId="812"/>
    <cellStyle name="Normal 14 3_13008" xfId="813"/>
    <cellStyle name="Normal 14 4" xfId="814"/>
    <cellStyle name="Normal 14 4 2" xfId="815"/>
    <cellStyle name="Normal 14 4 3" xfId="816"/>
    <cellStyle name="Normal 14 4_13008" xfId="817"/>
    <cellStyle name="Normal 14 5" xfId="818"/>
    <cellStyle name="Normal 14 5 2" xfId="819"/>
    <cellStyle name="Normal 14 5 3" xfId="820"/>
    <cellStyle name="Normal 14 5_13008" xfId="821"/>
    <cellStyle name="Normal 14 6" xfId="822"/>
    <cellStyle name="Normal 14 6 2" xfId="823"/>
    <cellStyle name="Normal 14 6 3" xfId="824"/>
    <cellStyle name="Normal 14 6_13008" xfId="825"/>
    <cellStyle name="Normal 14 7" xfId="826"/>
    <cellStyle name="Normal 14 8" xfId="827"/>
    <cellStyle name="Normal 14 9" xfId="828"/>
    <cellStyle name="Normal 14_13008" xfId="829"/>
    <cellStyle name="Normal 15" xfId="88"/>
    <cellStyle name="Normal 15 2" xfId="830"/>
    <cellStyle name="Normal 15 2 2" xfId="831"/>
    <cellStyle name="Normal 15 2 2 2" xfId="832"/>
    <cellStyle name="Normal 15 2 2 3" xfId="833"/>
    <cellStyle name="Normal 15 2 2_13008" xfId="834"/>
    <cellStyle name="Normal 15 2 3" xfId="835"/>
    <cellStyle name="Normal 15 2 4" xfId="836"/>
    <cellStyle name="Normal 15 2_13008" xfId="837"/>
    <cellStyle name="Normal 15 3" xfId="838"/>
    <cellStyle name="Normal 15 4" xfId="839"/>
    <cellStyle name="Normal 15 4 2" xfId="840"/>
    <cellStyle name="Normal 15 4 3" xfId="841"/>
    <cellStyle name="Normal 15 4_13008" xfId="842"/>
    <cellStyle name="Normal 15 5" xfId="843"/>
    <cellStyle name="Normal 15 5 2" xfId="844"/>
    <cellStyle name="Normal 15 5 3" xfId="845"/>
    <cellStyle name="Normal 15 5_13008" xfId="846"/>
    <cellStyle name="Normal 15 6" xfId="847"/>
    <cellStyle name="Normal 15 6 2" xfId="848"/>
    <cellStyle name="Normal 15 6 3" xfId="849"/>
    <cellStyle name="Normal 15 6_13008" xfId="850"/>
    <cellStyle name="Normal 15 7" xfId="851"/>
    <cellStyle name="Normal 15 7 2" xfId="852"/>
    <cellStyle name="Normal 15 7_13008" xfId="853"/>
    <cellStyle name="Normal 15 8" xfId="854"/>
    <cellStyle name="Normal 15 9" xfId="855"/>
    <cellStyle name="Normal 15_13008" xfId="856"/>
    <cellStyle name="Normal 16" xfId="89"/>
    <cellStyle name="Normal 16 2" xfId="857"/>
    <cellStyle name="Normal 16 3" xfId="858"/>
    <cellStyle name="Normal 16 4" xfId="859"/>
    <cellStyle name="Normal 16 5" xfId="860"/>
    <cellStyle name="Normal 17" xfId="90"/>
    <cellStyle name="Normal 17 2" xfId="861"/>
    <cellStyle name="Normal 17 3" xfId="862"/>
    <cellStyle name="Normal 17 4" xfId="863"/>
    <cellStyle name="Normal 18" xfId="91"/>
    <cellStyle name="Normal 18 2" xfId="864"/>
    <cellStyle name="Normal 18 3" xfId="1523"/>
    <cellStyle name="Normal 19" xfId="92"/>
    <cellStyle name="Normal 19 2" xfId="865"/>
    <cellStyle name="Normal 2" xfId="93"/>
    <cellStyle name="Normal 2 10" xfId="866"/>
    <cellStyle name="Normal 2 10 2" xfId="1537"/>
    <cellStyle name="Normal 2 11" xfId="867"/>
    <cellStyle name="Normal 2 11 2" xfId="868"/>
    <cellStyle name="Normal 2 11 3" xfId="869"/>
    <cellStyle name="Normal 2 11_13008" xfId="870"/>
    <cellStyle name="Normal 2 12" xfId="871"/>
    <cellStyle name="Normal 2 12 2" xfId="872"/>
    <cellStyle name="Normal 2 12 3" xfId="873"/>
    <cellStyle name="Normal 2 12_13008" xfId="874"/>
    <cellStyle name="Normal 2 13" xfId="875"/>
    <cellStyle name="Normal 2 13 2" xfId="876"/>
    <cellStyle name="Normal 2 13 3" xfId="877"/>
    <cellStyle name="Normal 2 13_13008" xfId="878"/>
    <cellStyle name="Normal 2 14" xfId="879"/>
    <cellStyle name="Normal 2 14 2" xfId="1534"/>
    <cellStyle name="Normal 2 15" xfId="880"/>
    <cellStyle name="Normal 2 15 2" xfId="881"/>
    <cellStyle name="Normal 2 15 3" xfId="882"/>
    <cellStyle name="Normal 2 15_13008" xfId="883"/>
    <cellStyle name="Normal 2 16" xfId="884"/>
    <cellStyle name="Normal 2 16 2" xfId="885"/>
    <cellStyle name="Normal 2 16 3" xfId="886"/>
    <cellStyle name="Normal 2 16_13008" xfId="887"/>
    <cellStyle name="Normal 2 17" xfId="888"/>
    <cellStyle name="Normal 2 17 2" xfId="889"/>
    <cellStyle name="Normal 2 17 3" xfId="890"/>
    <cellStyle name="Normal 2 17_13008" xfId="891"/>
    <cellStyle name="Normal 2 18" xfId="892"/>
    <cellStyle name="Normal 2 18 2" xfId="893"/>
    <cellStyle name="Normal 2 18 3" xfId="894"/>
    <cellStyle name="Normal 2 18_13008" xfId="895"/>
    <cellStyle name="Normal 2 19" xfId="896"/>
    <cellStyle name="Normal 2 2" xfId="94"/>
    <cellStyle name="Normal 2 2 2" xfId="95"/>
    <cellStyle name="Normal 2 2 2 2" xfId="897"/>
    <cellStyle name="Normal 2 2 2 2 2" xfId="898"/>
    <cellStyle name="Normal 2 2 2 2 2 2" xfId="899"/>
    <cellStyle name="Normal 2 2 2 2 2 2 2" xfId="900"/>
    <cellStyle name="Normal 2 2 2 2 2 2 3" xfId="901"/>
    <cellStyle name="Normal 2 2 2 2 2 2_13008" xfId="902"/>
    <cellStyle name="Normal 2 2 2 2 2 3" xfId="903"/>
    <cellStyle name="Normal 2 2 2 2 2 3 2" xfId="904"/>
    <cellStyle name="Normal 2 2 2 2 2 3 3" xfId="905"/>
    <cellStyle name="Normal 2 2 2 2 2 3_13008" xfId="906"/>
    <cellStyle name="Normal 2 2 2 2 2 4" xfId="907"/>
    <cellStyle name="Normal 2 2 2 2 2 5" xfId="908"/>
    <cellStyle name="Normal 2 2 2 2 2_13008" xfId="909"/>
    <cellStyle name="Normal 2 2 2 2 3" xfId="910"/>
    <cellStyle name="Normal 2 2 2 2 3 2" xfId="911"/>
    <cellStyle name="Normal 2 2 2 2 3 3" xfId="912"/>
    <cellStyle name="Normal 2 2 2 2 3_13008" xfId="913"/>
    <cellStyle name="Normal 2 2 2 2 4" xfId="914"/>
    <cellStyle name="Normal 2 2 2 2 4 2" xfId="915"/>
    <cellStyle name="Normal 2 2 2 2 4 3" xfId="916"/>
    <cellStyle name="Normal 2 2 2 2 4_13008" xfId="917"/>
    <cellStyle name="Normal 2 2 2 2 5" xfId="918"/>
    <cellStyle name="Normal 2 2 2 2 6" xfId="919"/>
    <cellStyle name="Normal 2 2 2 2_13008" xfId="920"/>
    <cellStyle name="Normal 2 2 2 3" xfId="921"/>
    <cellStyle name="Normal 2 2 2 4" xfId="922"/>
    <cellStyle name="Normal 2 2 2 4 2" xfId="923"/>
    <cellStyle name="Normal 2 2 2 4 2 2" xfId="924"/>
    <cellStyle name="Normal 2 2 2 4 2 3" xfId="925"/>
    <cellStyle name="Normal 2 2 2 4 2_13008" xfId="926"/>
    <cellStyle name="Normal 2 2 2 4 3" xfId="927"/>
    <cellStyle name="Normal 2 2 2 4 3 2" xfId="928"/>
    <cellStyle name="Normal 2 2 2 4 3 3" xfId="929"/>
    <cellStyle name="Normal 2 2 2 4 3_13008" xfId="930"/>
    <cellStyle name="Normal 2 2 2 4 4" xfId="931"/>
    <cellStyle name="Normal 2 2 2 4 5" xfId="932"/>
    <cellStyle name="Normal 2 2 2 4_13008" xfId="933"/>
    <cellStyle name="Normal 2 2 2 5" xfId="934"/>
    <cellStyle name="Normal 2 2 2 6" xfId="935"/>
    <cellStyle name="Normal 2 2 2_11599" xfId="936"/>
    <cellStyle name="Normal 2 2 3" xfId="96"/>
    <cellStyle name="Normal 2 2 3 2" xfId="937"/>
    <cellStyle name="Normal 2 2 3 2 2" xfId="938"/>
    <cellStyle name="Normal 2 2 3 2 2 2" xfId="939"/>
    <cellStyle name="Normal 2 2 3 2 2 3" xfId="940"/>
    <cellStyle name="Normal 2 2 3 2 2_13008" xfId="941"/>
    <cellStyle name="Normal 2 2 3 2 3" xfId="942"/>
    <cellStyle name="Normal 2 2 3 2 3 2" xfId="943"/>
    <cellStyle name="Normal 2 2 3 2 3 3" xfId="944"/>
    <cellStyle name="Normal 2 2 3 2 3_13008" xfId="945"/>
    <cellStyle name="Normal 2 2 3 2 4" xfId="946"/>
    <cellStyle name="Normal 2 2 3 2 5" xfId="947"/>
    <cellStyle name="Normal 2 2 3 2_13008" xfId="948"/>
    <cellStyle name="Normal 2 2 3 3" xfId="949"/>
    <cellStyle name="Normal 2 2 3 3 2" xfId="950"/>
    <cellStyle name="Normal 2 2 3 3 3" xfId="951"/>
    <cellStyle name="Normal 2 2 3 3_13008" xfId="952"/>
    <cellStyle name="Normal 2 2 3 4" xfId="953"/>
    <cellStyle name="Normal 2 2 3 4 2" xfId="954"/>
    <cellStyle name="Normal 2 2 3 4 3" xfId="955"/>
    <cellStyle name="Normal 2 2 3 4_13008" xfId="956"/>
    <cellStyle name="Normal 2 2 3 5" xfId="957"/>
    <cellStyle name="Normal 2 2 3 6" xfId="958"/>
    <cellStyle name="Normal 2 2 3_13008" xfId="959"/>
    <cellStyle name="Normal 2 2 4" xfId="960"/>
    <cellStyle name="Normal 2 2 4 2" xfId="961"/>
    <cellStyle name="Normal 2 2 4 2 2" xfId="962"/>
    <cellStyle name="Normal 2 2 4 2 3" xfId="963"/>
    <cellStyle name="Normal 2 2 4 2_13008" xfId="964"/>
    <cellStyle name="Normal 2 2 4 3" xfId="965"/>
    <cellStyle name="Normal 2 2 4 3 2" xfId="966"/>
    <cellStyle name="Normal 2 2 4 3 3" xfId="967"/>
    <cellStyle name="Normal 2 2 4 3_13008" xfId="968"/>
    <cellStyle name="Normal 2 2 4 4" xfId="969"/>
    <cellStyle name="Normal 2 2 4 5" xfId="970"/>
    <cellStyle name="Normal 2 2 4_13008" xfId="971"/>
    <cellStyle name="Normal 2 2 5" xfId="972"/>
    <cellStyle name="Normal 2 2 5 2" xfId="973"/>
    <cellStyle name="Normal 2 2 5 3" xfId="974"/>
    <cellStyle name="Normal 2 2 5_13008" xfId="975"/>
    <cellStyle name="Normal 2 2 6" xfId="976"/>
    <cellStyle name="Normal 2 2 6 2" xfId="977"/>
    <cellStyle name="Normal 2 2 6 3" xfId="978"/>
    <cellStyle name="Normal 2 2 6_13008" xfId="979"/>
    <cellStyle name="Normal 2 2 7" xfId="980"/>
    <cellStyle name="Normal 2 2 7 2" xfId="981"/>
    <cellStyle name="Normal 2 2 7 3" xfId="982"/>
    <cellStyle name="Normal 2 2 7_13008" xfId="983"/>
    <cellStyle name="Normal 2 2 8" xfId="984"/>
    <cellStyle name="Normal 2 2 9" xfId="985"/>
    <cellStyle name="Normal 2 2_11599" xfId="986"/>
    <cellStyle name="Normal 2 20" xfId="1524"/>
    <cellStyle name="Normal 2 3" xfId="97"/>
    <cellStyle name="Normal 2 3 2" xfId="98"/>
    <cellStyle name="Normal 2 3 3" xfId="99"/>
    <cellStyle name="Normal 2 3 4" xfId="987"/>
    <cellStyle name="Normal 2 3 4 2" xfId="988"/>
    <cellStyle name="Normal 2 3 4 3" xfId="989"/>
    <cellStyle name="Normal 2 3 4_13008" xfId="990"/>
    <cellStyle name="Normal 2 3 5" xfId="991"/>
    <cellStyle name="Normal 2 3_CloseManagement" xfId="992"/>
    <cellStyle name="Normal 2 4" xfId="100"/>
    <cellStyle name="Normal 2 4 2" xfId="993"/>
    <cellStyle name="Normal 2 5" xfId="101"/>
    <cellStyle name="Normal 2 5 2" xfId="994"/>
    <cellStyle name="Normal 2 6" xfId="140"/>
    <cellStyle name="Normal 2 6 2" xfId="995"/>
    <cellStyle name="Normal 2 6 2 2" xfId="996"/>
    <cellStyle name="Normal 2 6 2 3" xfId="997"/>
    <cellStyle name="Normal 2 6 2_13008" xfId="998"/>
    <cellStyle name="Normal 2 6 3" xfId="999"/>
    <cellStyle name="Normal 2 6 3 2" xfId="1000"/>
    <cellStyle name="Normal 2 6 3 3" xfId="1001"/>
    <cellStyle name="Normal 2 6 3_13008" xfId="1002"/>
    <cellStyle name="Normal 2 6 4" xfId="1003"/>
    <cellStyle name="Normal 2 6 5" xfId="1004"/>
    <cellStyle name="Normal 2 6 6" xfId="1535"/>
    <cellStyle name="Normal 2 6_13008" xfId="1005"/>
    <cellStyle name="Normal 2 7" xfId="141"/>
    <cellStyle name="Normal 2 7 2" xfId="1006"/>
    <cellStyle name="Normal 2 8" xfId="1007"/>
    <cellStyle name="Normal 2 8 2" xfId="1008"/>
    <cellStyle name="Normal 2 9" xfId="1009"/>
    <cellStyle name="Normal 2 9 2" xfId="1010"/>
    <cellStyle name="Normal 2_20140" xfId="1011"/>
    <cellStyle name="Normal 20" xfId="142"/>
    <cellStyle name="Normal 20 2" xfId="167"/>
    <cellStyle name="Normal 20_20325" xfId="1525"/>
    <cellStyle name="Normal 21" xfId="143"/>
    <cellStyle name="Normal 21 2" xfId="1012"/>
    <cellStyle name="Normal 21_20325" xfId="1526"/>
    <cellStyle name="Normal 22" xfId="144"/>
    <cellStyle name="Normal 22 2" xfId="1013"/>
    <cellStyle name="Normal 22 3" xfId="1014"/>
    <cellStyle name="Normal 22_20325" xfId="1527"/>
    <cellStyle name="Normal 23" xfId="145"/>
    <cellStyle name="Normal 23 2" xfId="1015"/>
    <cellStyle name="Normal 24" xfId="146"/>
    <cellStyle name="Normal 24 2" xfId="1016"/>
    <cellStyle name="Normal 24 3" xfId="1017"/>
    <cellStyle name="Normal 24_13008" xfId="1018"/>
    <cellStyle name="Normal 25" xfId="147"/>
    <cellStyle name="Normal 25 2" xfId="1019"/>
    <cellStyle name="Normal 25 3" xfId="1020"/>
    <cellStyle name="Normal 25_13008" xfId="1021"/>
    <cellStyle name="Normal 26" xfId="148"/>
    <cellStyle name="Normal 26 2" xfId="1022"/>
    <cellStyle name="Normal 27" xfId="149"/>
    <cellStyle name="Normal 27 2" xfId="1023"/>
    <cellStyle name="Normal 27 3" xfId="1024"/>
    <cellStyle name="Normal 27_20325" xfId="1528"/>
    <cellStyle name="Normal 28" xfId="158"/>
    <cellStyle name="Normal 29" xfId="165"/>
    <cellStyle name="Normal 3" xfId="102"/>
    <cellStyle name="Normal 3 2" xfId="103"/>
    <cellStyle name="Normal 3 2 2" xfId="1025"/>
    <cellStyle name="Normal 3 2 2 2" xfId="1026"/>
    <cellStyle name="Normal 3 2 2 2 2" xfId="1027"/>
    <cellStyle name="Normal 3 2 2 2 3" xfId="1028"/>
    <cellStyle name="Normal 3 2 2 2_13008" xfId="1029"/>
    <cellStyle name="Normal 3 2 2 3" xfId="1030"/>
    <cellStyle name="Normal 3 2 2 3 2" xfId="1031"/>
    <cellStyle name="Normal 3 2 2 3 3" xfId="1032"/>
    <cellStyle name="Normal 3 2 2 3_13008" xfId="1033"/>
    <cellStyle name="Normal 3 2 2 4" xfId="1034"/>
    <cellStyle name="Normal 3 2 2 5" xfId="1035"/>
    <cellStyle name="Normal 3 2 2_13008" xfId="1036"/>
    <cellStyle name="Normal 3 2 3" xfId="1037"/>
    <cellStyle name="Normal 3 2 3 2" xfId="1038"/>
    <cellStyle name="Normal 3 2 3 3" xfId="1039"/>
    <cellStyle name="Normal 3 2 3_13008" xfId="1040"/>
    <cellStyle name="Normal 3 2 4" xfId="1041"/>
    <cellStyle name="Normal 3 2 4 2" xfId="1042"/>
    <cellStyle name="Normal 3 2 4 3" xfId="1043"/>
    <cellStyle name="Normal 3 2 4_13008" xfId="1044"/>
    <cellStyle name="Normal 3 2 5" xfId="1045"/>
    <cellStyle name="Normal 3 2 5 2" xfId="1046"/>
    <cellStyle name="Normal 3 2 5 3" xfId="1047"/>
    <cellStyle name="Normal 3 2 5_13008" xfId="1048"/>
    <cellStyle name="Normal 3 2 6" xfId="1049"/>
    <cellStyle name="Normal 3 2 7" xfId="1050"/>
    <cellStyle name="Normal 3 2_13008" xfId="1051"/>
    <cellStyle name="Normal 3 3" xfId="163"/>
    <cellStyle name="Normal 3 3 2" xfId="1052"/>
    <cellStyle name="Normal 3 4" xfId="1053"/>
    <cellStyle name="Normal 3 4 2" xfId="1054"/>
    <cellStyle name="Normal 3 4 3" xfId="1055"/>
    <cellStyle name="Normal 3 4_13008" xfId="1056"/>
    <cellStyle name="Normal 3 5" xfId="1057"/>
    <cellStyle name="Normal 3 5 2" xfId="1058"/>
    <cellStyle name="Normal 3 5 3" xfId="1059"/>
    <cellStyle name="Normal 3 5_13008" xfId="1060"/>
    <cellStyle name="Normal 3 6" xfId="1061"/>
    <cellStyle name="Normal 3 6 2" xfId="1062"/>
    <cellStyle name="Normal 3 6 3" xfId="1063"/>
    <cellStyle name="Normal 3 6_13008" xfId="1064"/>
    <cellStyle name="Normal 3 7" xfId="1065"/>
    <cellStyle name="Normal 3_11599" xfId="1066"/>
    <cellStyle name="Normal 30" xfId="168"/>
    <cellStyle name="Normal 30 2" xfId="1067"/>
    <cellStyle name="Normal 30_20325" xfId="1529"/>
    <cellStyle name="Normal 31" xfId="130"/>
    <cellStyle name="Normal 31 2" xfId="1068"/>
    <cellStyle name="Normal 31_20325" xfId="1530"/>
    <cellStyle name="Normal 32" xfId="1069"/>
    <cellStyle name="Normal 32 2" xfId="1070"/>
    <cellStyle name="Normal 32_20325" xfId="1531"/>
    <cellStyle name="Normal 33" xfId="1071"/>
    <cellStyle name="Normal 33 2" xfId="1072"/>
    <cellStyle name="Normal 33_20325" xfId="1532"/>
    <cellStyle name="Normal 34" xfId="1073"/>
    <cellStyle name="Normal 34 2" xfId="1074"/>
    <cellStyle name="Normal 34_20325" xfId="1533"/>
    <cellStyle name="Normal 35" xfId="1075"/>
    <cellStyle name="Normal 36" xfId="1076"/>
    <cellStyle name="Normal 37" xfId="1077"/>
    <cellStyle name="Normal 38" xfId="1078"/>
    <cellStyle name="Normal 38 2" xfId="1079"/>
    <cellStyle name="Normal 38_13008" xfId="1080"/>
    <cellStyle name="Normal 39" xfId="1081"/>
    <cellStyle name="Normal 4" xfId="104"/>
    <cellStyle name="Normal 4 2" xfId="150"/>
    <cellStyle name="Normal 4 2 2" xfId="1082"/>
    <cellStyle name="Normal 4 2 3" xfId="1083"/>
    <cellStyle name="Normal 4 3" xfId="164"/>
    <cellStyle name="Normal 4 3 2" xfId="1084"/>
    <cellStyle name="Normal 4 3 3" xfId="1085"/>
    <cellStyle name="Normal 4 3_13008" xfId="1086"/>
    <cellStyle name="Normal 4 4" xfId="1087"/>
    <cellStyle name="Normal 4 4 2" xfId="1088"/>
    <cellStyle name="Normal 4 4 3" xfId="1089"/>
    <cellStyle name="Normal 4 4_13008" xfId="1090"/>
    <cellStyle name="Normal 4 5" xfId="1091"/>
    <cellStyle name="Normal 4_Support" xfId="1092"/>
    <cellStyle name="Normal 40" xfId="1093"/>
    <cellStyle name="Normal 41" xfId="1094"/>
    <cellStyle name="Normal 42" xfId="1095"/>
    <cellStyle name="Normal 43" xfId="1096"/>
    <cellStyle name="Normal 5" xfId="105"/>
    <cellStyle name="Normal 5 2" xfId="106"/>
    <cellStyle name="Normal 5 2 10" xfId="1097"/>
    <cellStyle name="Normal 5 2 2" xfId="1098"/>
    <cellStyle name="Normal 5 2 2 2" xfId="1099"/>
    <cellStyle name="Normal 5 2 2 2 2" xfId="1100"/>
    <cellStyle name="Normal 5 2 2 2 2 2" xfId="1101"/>
    <cellStyle name="Normal 5 2 2 2 2 3" xfId="1102"/>
    <cellStyle name="Normal 5 2 2 2 2_13008" xfId="1103"/>
    <cellStyle name="Normal 5 2 2 2 3" xfId="1104"/>
    <cellStyle name="Normal 5 2 2 2 3 2" xfId="1105"/>
    <cellStyle name="Normal 5 2 2 2 3 3" xfId="1106"/>
    <cellStyle name="Normal 5 2 2 2 3_13008" xfId="1107"/>
    <cellStyle name="Normal 5 2 2 2 4" xfId="1108"/>
    <cellStyle name="Normal 5 2 2 2 5" xfId="1109"/>
    <cellStyle name="Normal 5 2 2 2_13008" xfId="1110"/>
    <cellStyle name="Normal 5 2 2 3" xfId="1111"/>
    <cellStyle name="Normal 5 2 2 3 2" xfId="1112"/>
    <cellStyle name="Normal 5 2 2 3 3" xfId="1113"/>
    <cellStyle name="Normal 5 2 2 3_13008" xfId="1114"/>
    <cellStyle name="Normal 5 2 2 4" xfId="1115"/>
    <cellStyle name="Normal 5 2 2 4 2" xfId="1116"/>
    <cellStyle name="Normal 5 2 2 4 3" xfId="1117"/>
    <cellStyle name="Normal 5 2 2 4_13008" xfId="1118"/>
    <cellStyle name="Normal 5 2 2 5" xfId="1119"/>
    <cellStyle name="Normal 5 2 2 5 2" xfId="1120"/>
    <cellStyle name="Normal 5 2 2 5 3" xfId="1121"/>
    <cellStyle name="Normal 5 2 2 5_13008" xfId="1122"/>
    <cellStyle name="Normal 5 2 2 6" xfId="1123"/>
    <cellStyle name="Normal 5 2 2 7" xfId="1124"/>
    <cellStyle name="Normal 5 2 2_13008" xfId="1125"/>
    <cellStyle name="Normal 5 2 3" xfId="1126"/>
    <cellStyle name="Normal 5 2 3 2" xfId="1127"/>
    <cellStyle name="Normal 5 2 3 2 2" xfId="1128"/>
    <cellStyle name="Normal 5 2 3 2 2 2" xfId="1129"/>
    <cellStyle name="Normal 5 2 3 2 2 3" xfId="1130"/>
    <cellStyle name="Normal 5 2 3 2 2_13008" xfId="1131"/>
    <cellStyle name="Normal 5 2 3 2 3" xfId="1132"/>
    <cellStyle name="Normal 5 2 3 2 3 2" xfId="1133"/>
    <cellStyle name="Normal 5 2 3 2 3 3" xfId="1134"/>
    <cellStyle name="Normal 5 2 3 2 3_13008" xfId="1135"/>
    <cellStyle name="Normal 5 2 3 2 4" xfId="1136"/>
    <cellStyle name="Normal 5 2 3 2 5" xfId="1137"/>
    <cellStyle name="Normal 5 2 3 2_13008" xfId="1138"/>
    <cellStyle name="Normal 5 2 3 3" xfId="1139"/>
    <cellStyle name="Normal 5 2 3 3 2" xfId="1140"/>
    <cellStyle name="Normal 5 2 3 3 3" xfId="1141"/>
    <cellStyle name="Normal 5 2 3 3_13008" xfId="1142"/>
    <cellStyle name="Normal 5 2 3 4" xfId="1143"/>
    <cellStyle name="Normal 5 2 3 4 2" xfId="1144"/>
    <cellStyle name="Normal 5 2 3 4 3" xfId="1145"/>
    <cellStyle name="Normal 5 2 3 4_13008" xfId="1146"/>
    <cellStyle name="Normal 5 2 3 5" xfId="1147"/>
    <cellStyle name="Normal 5 2 3 5 2" xfId="1148"/>
    <cellStyle name="Normal 5 2 3 5 3" xfId="1149"/>
    <cellStyle name="Normal 5 2 3 5_13008" xfId="1150"/>
    <cellStyle name="Normal 5 2 3 6" xfId="1151"/>
    <cellStyle name="Normal 5 2 3 7" xfId="1152"/>
    <cellStyle name="Normal 5 2 3_13008" xfId="1153"/>
    <cellStyle name="Normal 5 2 4" xfId="1154"/>
    <cellStyle name="Normal 5 2 4 2" xfId="1155"/>
    <cellStyle name="Normal 5 2 4 2 2" xfId="1156"/>
    <cellStyle name="Normal 5 2 4 2 2 2" xfId="1157"/>
    <cellStyle name="Normal 5 2 4 2 2 3" xfId="1158"/>
    <cellStyle name="Normal 5 2 4 2 2_13008" xfId="1159"/>
    <cellStyle name="Normal 5 2 4 2 3" xfId="1160"/>
    <cellStyle name="Normal 5 2 4 2 3 2" xfId="1161"/>
    <cellStyle name="Normal 5 2 4 2 3 3" xfId="1162"/>
    <cellStyle name="Normal 5 2 4 2 3_13008" xfId="1163"/>
    <cellStyle name="Normal 5 2 4 2 4" xfId="1164"/>
    <cellStyle name="Normal 5 2 4 2 5" xfId="1165"/>
    <cellStyle name="Normal 5 2 4 2_13008" xfId="1166"/>
    <cellStyle name="Normal 5 2 4 3" xfId="1167"/>
    <cellStyle name="Normal 5 2 4 3 2" xfId="1168"/>
    <cellStyle name="Normal 5 2 4 3 3" xfId="1169"/>
    <cellStyle name="Normal 5 2 4 3_13008" xfId="1170"/>
    <cellStyle name="Normal 5 2 4 4" xfId="1171"/>
    <cellStyle name="Normal 5 2 4 4 2" xfId="1172"/>
    <cellStyle name="Normal 5 2 4 4 3" xfId="1173"/>
    <cellStyle name="Normal 5 2 4 4_13008" xfId="1174"/>
    <cellStyle name="Normal 5 2 4 5" xfId="1175"/>
    <cellStyle name="Normal 5 2 4 5 2" xfId="1176"/>
    <cellStyle name="Normal 5 2 4 5 3" xfId="1177"/>
    <cellStyle name="Normal 5 2 4 5_13008" xfId="1178"/>
    <cellStyle name="Normal 5 2 4 6" xfId="1179"/>
    <cellStyle name="Normal 5 2 4 7" xfId="1180"/>
    <cellStyle name="Normal 5 2 4_13008" xfId="1181"/>
    <cellStyle name="Normal 5 2 5" xfId="1182"/>
    <cellStyle name="Normal 5 2 5 10" xfId="1183"/>
    <cellStyle name="Normal 5 2 5 19" xfId="1184"/>
    <cellStyle name="Normal 5 2 5 19 2" xfId="1185"/>
    <cellStyle name="Normal 5 2 5 19_13008" xfId="1186"/>
    <cellStyle name="Normal 5 2 5 2" xfId="1187"/>
    <cellStyle name="Normal 5 2 5 2 2" xfId="1188"/>
    <cellStyle name="Normal 5 2 5 2 2 2" xfId="1189"/>
    <cellStyle name="Normal 5 2 5 2 2 2 2" xfId="1190"/>
    <cellStyle name="Normal 5 2 5 2 2 2 3" xfId="1191"/>
    <cellStyle name="Normal 5 2 5 2 2 2_13008" xfId="1192"/>
    <cellStyle name="Normal 5 2 5 2 2 3" xfId="1193"/>
    <cellStyle name="Normal 5 2 5 2 2 3 2" xfId="1194"/>
    <cellStyle name="Normal 5 2 5 2 2 3 3" xfId="1195"/>
    <cellStyle name="Normal 5 2 5 2 2 3_13008" xfId="1196"/>
    <cellStyle name="Normal 5 2 5 2 2 4" xfId="1197"/>
    <cellStyle name="Normal 5 2 5 2 2 5" xfId="1198"/>
    <cellStyle name="Normal 5 2 5 2 2_13008" xfId="1199"/>
    <cellStyle name="Normal 5 2 5 2 3" xfId="1200"/>
    <cellStyle name="Normal 5 2 5 2 3 2" xfId="1201"/>
    <cellStyle name="Normal 5 2 5 2 3 3" xfId="1202"/>
    <cellStyle name="Normal 5 2 5 2 3_13008" xfId="1203"/>
    <cellStyle name="Normal 5 2 5 2 4" xfId="1204"/>
    <cellStyle name="Normal 5 2 5 2 4 2" xfId="1205"/>
    <cellStyle name="Normal 5 2 5 2 4 3" xfId="1206"/>
    <cellStyle name="Normal 5 2 5 2 4_13008" xfId="1207"/>
    <cellStyle name="Normal 5 2 5 2 5" xfId="1208"/>
    <cellStyle name="Normal 5 2 5 2 5 2" xfId="1209"/>
    <cellStyle name="Normal 5 2 5 2 5 3" xfId="1210"/>
    <cellStyle name="Normal 5 2 5 2 5_13008" xfId="1211"/>
    <cellStyle name="Normal 5 2 5 2 6" xfId="1212"/>
    <cellStyle name="Normal 5 2 5 2 7" xfId="1213"/>
    <cellStyle name="Normal 5 2 5 2_13008" xfId="1214"/>
    <cellStyle name="Normal 5 2 5 3" xfId="1215"/>
    <cellStyle name="Normal 5 2 5 3 10" xfId="1216"/>
    <cellStyle name="Normal 5 2 5 3 10 2" xfId="1217"/>
    <cellStyle name="Normal 5 2 5 3 10 3" xfId="1218"/>
    <cellStyle name="Normal 5 2 5 3 10_13008" xfId="1219"/>
    <cellStyle name="Normal 5 2 5 3 11" xfId="1220"/>
    <cellStyle name="Normal 5 2 5 3 11 2" xfId="1221"/>
    <cellStyle name="Normal 5 2 5 3 11 3" xfId="1222"/>
    <cellStyle name="Normal 5 2 5 3 11_13008" xfId="1223"/>
    <cellStyle name="Normal 5 2 5 3 12" xfId="1224"/>
    <cellStyle name="Normal 5 2 5 3 12 2" xfId="1225"/>
    <cellStyle name="Normal 5 2 5 3 12 3" xfId="1226"/>
    <cellStyle name="Normal 5 2 5 3 12_13008" xfId="1227"/>
    <cellStyle name="Normal 5 2 5 3 13" xfId="1228"/>
    <cellStyle name="Normal 5 2 5 3 14" xfId="1229"/>
    <cellStyle name="Normal 5 2 5 3 15" xfId="1230"/>
    <cellStyle name="Normal 5 2 5 3 16" xfId="1231"/>
    <cellStyle name="Normal 5 2 5 3 17" xfId="1538"/>
    <cellStyle name="Normal 5 2 5 3 2" xfId="1232"/>
    <cellStyle name="Normal 5 2 5 3 2 2" xfId="1233"/>
    <cellStyle name="Normal 5 2 5 3 2 2 2" xfId="1234"/>
    <cellStyle name="Normal 5 2 5 3 2 2 2 2" xfId="1235"/>
    <cellStyle name="Normal 5 2 5 3 2 2 2 3" xfId="1236"/>
    <cellStyle name="Normal 5 2 5 3 2 2 2_13008" xfId="1237"/>
    <cellStyle name="Normal 5 2 5 3 2 2 3" xfId="1238"/>
    <cellStyle name="Normal 5 2 5 3 2 2 3 2" xfId="1239"/>
    <cellStyle name="Normal 5 2 5 3 2 2 3 3" xfId="1240"/>
    <cellStyle name="Normal 5 2 5 3 2 2 3_13008" xfId="1241"/>
    <cellStyle name="Normal 5 2 5 3 2 2 4" xfId="1242"/>
    <cellStyle name="Normal 5 2 5 3 2 2 5" xfId="1243"/>
    <cellStyle name="Normal 5 2 5 3 2 2_13008" xfId="1244"/>
    <cellStyle name="Normal 5 2 5 3 2 3" xfId="1245"/>
    <cellStyle name="Normal 5 2 5 3 2 3 2" xfId="1246"/>
    <cellStyle name="Normal 5 2 5 3 2 3 3" xfId="1247"/>
    <cellStyle name="Normal 5 2 5 3 2 3_13008" xfId="1248"/>
    <cellStyle name="Normal 5 2 5 3 2 4" xfId="1249"/>
    <cellStyle name="Normal 5 2 5 3 2 4 2" xfId="1250"/>
    <cellStyle name="Normal 5 2 5 3 2 4 3" xfId="1251"/>
    <cellStyle name="Normal 5 2 5 3 2 4_13008" xfId="1252"/>
    <cellStyle name="Normal 5 2 5 3 2 5" xfId="1253"/>
    <cellStyle name="Normal 5 2 5 3 2 5 2" xfId="1254"/>
    <cellStyle name="Normal 5 2 5 3 2 5 3" xfId="1255"/>
    <cellStyle name="Normal 5 2 5 3 2 5_13008" xfId="1256"/>
    <cellStyle name="Normal 5 2 5 3 2 6" xfId="1257"/>
    <cellStyle name="Normal 5 2 5 3 2 7" xfId="1258"/>
    <cellStyle name="Normal 5 2 5 3 2_13008" xfId="1259"/>
    <cellStyle name="Normal 5 2 5 3 3" xfId="1260"/>
    <cellStyle name="Normal 5 2 5 3 3 2" xfId="1261"/>
    <cellStyle name="Normal 5 2 5 3 3 2 2" xfId="1262"/>
    <cellStyle name="Normal 5 2 5 3 3 2 3" xfId="1263"/>
    <cellStyle name="Normal 5 2 5 3 3 2_13008" xfId="1264"/>
    <cellStyle name="Normal 5 2 5 3 3 3" xfId="1265"/>
    <cellStyle name="Normal 5 2 5 3 3 3 2" xfId="1266"/>
    <cellStyle name="Normal 5 2 5 3 3 3 3" xfId="1267"/>
    <cellStyle name="Normal 5 2 5 3 3 3_13008" xfId="1268"/>
    <cellStyle name="Normal 5 2 5 3 3 4" xfId="1269"/>
    <cellStyle name="Normal 5 2 5 3 3 5" xfId="1270"/>
    <cellStyle name="Normal 5 2 5 3 3_13008" xfId="1271"/>
    <cellStyle name="Normal 5 2 5 3 4" xfId="1272"/>
    <cellStyle name="Normal 5 2 5 3 4 2" xfId="1273"/>
    <cellStyle name="Normal 5 2 5 3 4 3" xfId="1274"/>
    <cellStyle name="Normal 5 2 5 3 4_13008" xfId="1275"/>
    <cellStyle name="Normal 5 2 5 3 5" xfId="1276"/>
    <cellStyle name="Normal 5 2 5 3 5 2" xfId="1277"/>
    <cellStyle name="Normal 5 2 5 3 5 3" xfId="1278"/>
    <cellStyle name="Normal 5 2 5 3 5_13008" xfId="1279"/>
    <cellStyle name="Normal 5 2 5 3 6" xfId="1280"/>
    <cellStyle name="Normal 5 2 5 3 6 2" xfId="1281"/>
    <cellStyle name="Normal 5 2 5 3 6 3" xfId="1282"/>
    <cellStyle name="Normal 5 2 5 3 6_13008" xfId="1283"/>
    <cellStyle name="Normal 5 2 5 3 7" xfId="1284"/>
    <cellStyle name="Normal 5 2 5 3 7 2" xfId="1285"/>
    <cellStyle name="Normal 5 2 5 3 7 3" xfId="1286"/>
    <cellStyle name="Normal 5 2 5 3 7_13008" xfId="1287"/>
    <cellStyle name="Normal 5 2 5 3 8" xfId="1288"/>
    <cellStyle name="Normal 5 2 5 3 8 2" xfId="1289"/>
    <cellStyle name="Normal 5 2 5 3 8 3" xfId="1290"/>
    <cellStyle name="Normal 5 2 5 3 8_13008" xfId="1291"/>
    <cellStyle name="Normal 5 2 5 3 9" xfId="1292"/>
    <cellStyle name="Normal 5 2 5 3 9 2" xfId="1293"/>
    <cellStyle name="Normal 5 2 5 3 9 3" xfId="1294"/>
    <cellStyle name="Normal 5 2 5 3 9_13008" xfId="1295"/>
    <cellStyle name="Normal 5 2 5 3_13008" xfId="1296"/>
    <cellStyle name="Normal 5 2 5 4" xfId="1297"/>
    <cellStyle name="Normal 5 2 5 4 2" xfId="1298"/>
    <cellStyle name="Normal 5 2 5 4 2 2" xfId="1299"/>
    <cellStyle name="Normal 5 2 5 4 2 3" xfId="1300"/>
    <cellStyle name="Normal 5 2 5 4 2_13008" xfId="1301"/>
    <cellStyle name="Normal 5 2 5 4 3" xfId="1302"/>
    <cellStyle name="Normal 5 2 5 4 3 2" xfId="1303"/>
    <cellStyle name="Normal 5 2 5 4 3 3" xfId="1304"/>
    <cellStyle name="Normal 5 2 5 4 3_13008" xfId="1305"/>
    <cellStyle name="Normal 5 2 5 4 4" xfId="1306"/>
    <cellStyle name="Normal 5 2 5 4 5" xfId="1307"/>
    <cellStyle name="Normal 5 2 5 4_13008" xfId="1308"/>
    <cellStyle name="Normal 5 2 5 5" xfId="1309"/>
    <cellStyle name="Normal 5 2 5 5 2" xfId="1310"/>
    <cellStyle name="Normal 5 2 5 5 3" xfId="1311"/>
    <cellStyle name="Normal 5 2 5 5_13008" xfId="1312"/>
    <cellStyle name="Normal 5 2 5 6" xfId="1313"/>
    <cellStyle name="Normal 5 2 5 6 2" xfId="1314"/>
    <cellStyle name="Normal 5 2 5 6 3" xfId="1315"/>
    <cellStyle name="Normal 5 2 5 6_13008" xfId="1316"/>
    <cellStyle name="Normal 5 2 5 7" xfId="1317"/>
    <cellStyle name="Normal 5 2 5 7 2" xfId="1318"/>
    <cellStyle name="Normal 5 2 5 7 3" xfId="1319"/>
    <cellStyle name="Normal 5 2 5 7_13008" xfId="1320"/>
    <cellStyle name="Normal 5 2 5 8" xfId="1321"/>
    <cellStyle name="Normal 5 2 5 8 2" xfId="1322"/>
    <cellStyle name="Normal 5 2 5 8 3" xfId="1323"/>
    <cellStyle name="Normal 5 2 5 8_13008" xfId="1324"/>
    <cellStyle name="Normal 5 2 5 9" xfId="1325"/>
    <cellStyle name="Normal 5 2 5_13008" xfId="1326"/>
    <cellStyle name="Normal 5 2 6" xfId="1327"/>
    <cellStyle name="Normal 5 2 7" xfId="1328"/>
    <cellStyle name="Normal 5 2 7 2" xfId="1329"/>
    <cellStyle name="Normal 5 2 7 3" xfId="1330"/>
    <cellStyle name="Normal 5 2 7_13008" xfId="1331"/>
    <cellStyle name="Normal 5 2 8" xfId="1332"/>
    <cellStyle name="Normal 5 2 8 2" xfId="1333"/>
    <cellStyle name="Normal 5 2 8 3" xfId="1334"/>
    <cellStyle name="Normal 5 2 8_13008" xfId="1335"/>
    <cellStyle name="Normal 5 2 9" xfId="1336"/>
    <cellStyle name="Normal 5 2 9 2" xfId="1337"/>
    <cellStyle name="Normal 5 2 9 3" xfId="1338"/>
    <cellStyle name="Normal 5 2 9_13008" xfId="1339"/>
    <cellStyle name="Normal 5 2_13008" xfId="1340"/>
    <cellStyle name="Normal 5 3" xfId="1341"/>
    <cellStyle name="Normal 5 3 2" xfId="1342"/>
    <cellStyle name="Normal 5 4" xfId="1343"/>
    <cellStyle name="Normal 5 4 2" xfId="1344"/>
    <cellStyle name="Normal 5 4 2 2" xfId="1345"/>
    <cellStyle name="Normal 5 4 2 3" xfId="1346"/>
    <cellStyle name="Normal 5 4 2_13008" xfId="1347"/>
    <cellStyle name="Normal 5 4 3" xfId="1348"/>
    <cellStyle name="Normal 5 4 3 2" xfId="1349"/>
    <cellStyle name="Normal 5 4 3 3" xfId="1350"/>
    <cellStyle name="Normal 5 4 3_13008" xfId="1351"/>
    <cellStyle name="Normal 5 4 4" xfId="1352"/>
    <cellStyle name="Normal 5 4 5" xfId="1353"/>
    <cellStyle name="Normal 5 4_13008" xfId="1354"/>
    <cellStyle name="Normal 5 5" xfId="1355"/>
    <cellStyle name="Normal 5 5 2" xfId="1356"/>
    <cellStyle name="Normal 5 5 3" xfId="1357"/>
    <cellStyle name="Normal 5 5_13008" xfId="1358"/>
    <cellStyle name="Normal 5 6" xfId="1359"/>
    <cellStyle name="Normal 5 6 2" xfId="1360"/>
    <cellStyle name="Normal 5 6 3" xfId="1361"/>
    <cellStyle name="Normal 5 6_13008" xfId="1362"/>
    <cellStyle name="Normal 5 7" xfId="1363"/>
    <cellStyle name="Normal 5 8" xfId="1364"/>
    <cellStyle name="Normal 5_13008" xfId="1365"/>
    <cellStyle name="Normal 6" xfId="107"/>
    <cellStyle name="Normal 6 2" xfId="1366"/>
    <cellStyle name="Normal 6 2 2" xfId="1367"/>
    <cellStyle name="Normal 6 2 2 2" xfId="1368"/>
    <cellStyle name="Normal 6 2 2 3" xfId="1369"/>
    <cellStyle name="Normal 6 2 2_13008" xfId="1370"/>
    <cellStyle name="Normal 6 2 3" xfId="1371"/>
    <cellStyle name="Normal 6 2 3 2" xfId="1372"/>
    <cellStyle name="Normal 6 2 3 3" xfId="1373"/>
    <cellStyle name="Normal 6 2 3_13008" xfId="1374"/>
    <cellStyle name="Normal 6 2 4" xfId="1375"/>
    <cellStyle name="Normal 6 2 5" xfId="1376"/>
    <cellStyle name="Normal 6 2_13008" xfId="1377"/>
    <cellStyle name="Normal 6 3" xfId="1378"/>
    <cellStyle name="Normal 6 3 2" xfId="1379"/>
    <cellStyle name="Normal 6 3 3" xfId="1380"/>
    <cellStyle name="Normal 6 3_13008" xfId="1381"/>
    <cellStyle name="Normal 6 4" xfId="1382"/>
    <cellStyle name="Normal 6 4 2" xfId="1383"/>
    <cellStyle name="Normal 6 4 3" xfId="1384"/>
    <cellStyle name="Normal 6 4_13008" xfId="1385"/>
    <cellStyle name="Normal 6 5" xfId="1386"/>
    <cellStyle name="Normal 6 5 2" xfId="1387"/>
    <cellStyle name="Normal 6 5 3" xfId="1388"/>
    <cellStyle name="Normal 6 5_13008" xfId="1389"/>
    <cellStyle name="Normal 6 6" xfId="1390"/>
    <cellStyle name="Normal 6 7" xfId="1391"/>
    <cellStyle name="Normal 6_13008" xfId="1392"/>
    <cellStyle name="Normal 7" xfId="108"/>
    <cellStyle name="Normal 7 2" xfId="1393"/>
    <cellStyle name="Normal 7 2 2" xfId="1394"/>
    <cellStyle name="Normal 7 2 2 2" xfId="1395"/>
    <cellStyle name="Normal 7 2 2 3" xfId="1396"/>
    <cellStyle name="Normal 7 2 2_13008" xfId="1397"/>
    <cellStyle name="Normal 7 2 3" xfId="1398"/>
    <cellStyle name="Normal 7 2 3 2" xfId="1399"/>
    <cellStyle name="Normal 7 2 3 3" xfId="1400"/>
    <cellStyle name="Normal 7 2 3_13008" xfId="1401"/>
    <cellStyle name="Normal 7 2 4" xfId="1402"/>
    <cellStyle name="Normal 7 2 5" xfId="1403"/>
    <cellStyle name="Normal 7 2_13008" xfId="1404"/>
    <cellStyle name="Normal 7 3" xfId="1405"/>
    <cellStyle name="Normal 7 3 2" xfId="1406"/>
    <cellStyle name="Normal 7 3 3" xfId="1407"/>
    <cellStyle name="Normal 7 3_13008" xfId="1408"/>
    <cellStyle name="Normal 7 4" xfId="1409"/>
    <cellStyle name="Normal 7 4 2" xfId="1410"/>
    <cellStyle name="Normal 7 4 3" xfId="1411"/>
    <cellStyle name="Normal 7 4_13008" xfId="1412"/>
    <cellStyle name="Normal 7 5" xfId="1413"/>
    <cellStyle name="Normal 7 6" xfId="1414"/>
    <cellStyle name="Normal 7 7" xfId="1415"/>
    <cellStyle name="Normal 7_13008" xfId="1416"/>
    <cellStyle name="Normal 8" xfId="109"/>
    <cellStyle name="Normal 8 2" xfId="1417"/>
    <cellStyle name="Normal 8 2 2" xfId="1418"/>
    <cellStyle name="Normal 8 2 2 2" xfId="1419"/>
    <cellStyle name="Normal 8 2 2 3" xfId="1420"/>
    <cellStyle name="Normal 8 2 2_13008" xfId="1421"/>
    <cellStyle name="Normal 8 2 3" xfId="1422"/>
    <cellStyle name="Normal 8 2 3 2" xfId="1423"/>
    <cellStyle name="Normal 8 2 3 3" xfId="1424"/>
    <cellStyle name="Normal 8 2 3_13008" xfId="1425"/>
    <cellStyle name="Normal 8 2 4" xfId="1426"/>
    <cellStyle name="Normal 8 2 5" xfId="1427"/>
    <cellStyle name="Normal 8 2_13008" xfId="1428"/>
    <cellStyle name="Normal 8 3" xfId="1429"/>
    <cellStyle name="Normal 8 3 2" xfId="1430"/>
    <cellStyle name="Normal 8 3 3" xfId="1431"/>
    <cellStyle name="Normal 8 3_13008" xfId="1432"/>
    <cellStyle name="Normal 8 4" xfId="1433"/>
    <cellStyle name="Normal 8 4 2" xfId="1434"/>
    <cellStyle name="Normal 8 4 3" xfId="1435"/>
    <cellStyle name="Normal 8 4_13008" xfId="1436"/>
    <cellStyle name="Normal 8 5" xfId="1437"/>
    <cellStyle name="Normal 8 5 2" xfId="1438"/>
    <cellStyle name="Normal 8 5 3" xfId="1439"/>
    <cellStyle name="Normal 8 5_13008" xfId="1440"/>
    <cellStyle name="Normal 8 6" xfId="1441"/>
    <cellStyle name="Normal 8 7" xfId="1442"/>
    <cellStyle name="Normal 8_13008" xfId="1443"/>
    <cellStyle name="Normal 9" xfId="110"/>
    <cellStyle name="Normal 9 2" xfId="1444"/>
    <cellStyle name="Normal 9 2 2" xfId="1445"/>
    <cellStyle name="Normal 9 2 2 2" xfId="1446"/>
    <cellStyle name="Normal 9 2 2 3" xfId="1447"/>
    <cellStyle name="Normal 9 2 2_13008" xfId="1448"/>
    <cellStyle name="Normal 9 2 3" xfId="1449"/>
    <cellStyle name="Normal 9 2 3 2" xfId="1450"/>
    <cellStyle name="Normal 9 2 3 3" xfId="1451"/>
    <cellStyle name="Normal 9 2 3_13008" xfId="1452"/>
    <cellStyle name="Normal 9 2 4" xfId="1453"/>
    <cellStyle name="Normal 9 2 4 2" xfId="1454"/>
    <cellStyle name="Normal 9 2 4_13008" xfId="1455"/>
    <cellStyle name="Normal 9 2 5" xfId="1456"/>
    <cellStyle name="Normal 9 2 5 2" xfId="1457"/>
    <cellStyle name="Normal 9 2 5_13008" xfId="1458"/>
    <cellStyle name="Normal 9 2 6" xfId="1459"/>
    <cellStyle name="Normal 9 2_13008" xfId="1460"/>
    <cellStyle name="Normal 9 3" xfId="1461"/>
    <cellStyle name="Normal 9 3 2" xfId="1462"/>
    <cellStyle name="Normal 9 3 3" xfId="1463"/>
    <cellStyle name="Normal 9 3_13008" xfId="1464"/>
    <cellStyle name="Normal 9 4" xfId="1465"/>
    <cellStyle name="Normal 9 4 2" xfId="1466"/>
    <cellStyle name="Normal 9 4 3" xfId="1467"/>
    <cellStyle name="Normal 9 4_13008" xfId="1468"/>
    <cellStyle name="Normal 9 5" xfId="1469"/>
    <cellStyle name="Normal 9 5 2" xfId="1470"/>
    <cellStyle name="Normal 9 6" xfId="1471"/>
    <cellStyle name="Normal 9 7" xfId="1472"/>
    <cellStyle name="Normal 9_13008" xfId="1473"/>
    <cellStyle name="Normal 98" xfId="1474"/>
    <cellStyle name="Normal_Pacific 1-1-06" xfId="4"/>
    <cellStyle name="Note 2" xfId="111"/>
    <cellStyle name="Note 2 2" xfId="1475"/>
    <cellStyle name="Note 2 3" xfId="1476"/>
    <cellStyle name="Note 3" xfId="1477"/>
    <cellStyle name="Notes" xfId="112"/>
    <cellStyle name="NotIncluded1" xfId="1478"/>
    <cellStyle name="OptionalGood" xfId="1479"/>
    <cellStyle name="Output" xfId="177" builtinId="21" customBuiltin="1"/>
    <cellStyle name="Output 2" xfId="1480"/>
    <cellStyle name="Percent" xfId="3" builtinId="5"/>
    <cellStyle name="Percent 2" xfId="113"/>
    <cellStyle name="Percent 2 2" xfId="114"/>
    <cellStyle name="Percent 2 2 2" xfId="151"/>
    <cellStyle name="Percent 2 2 2 2" xfId="1481"/>
    <cellStyle name="Percent 2 2 2 3" xfId="1482"/>
    <cellStyle name="Percent 2 2 3" xfId="1483"/>
    <cellStyle name="Percent 2 2 3 2" xfId="1484"/>
    <cellStyle name="Percent 2 2 3 3" xfId="1485"/>
    <cellStyle name="Percent 2 2 4" xfId="1486"/>
    <cellStyle name="Percent 2 2 4 2" xfId="1487"/>
    <cellStyle name="Percent 2 2 4 3" xfId="1488"/>
    <cellStyle name="Percent 2 2 5" xfId="1489"/>
    <cellStyle name="Percent 2 2 5 2" xfId="1490"/>
    <cellStyle name="Percent 2 2 5 3" xfId="1491"/>
    <cellStyle name="Percent 2 2 6" xfId="1492"/>
    <cellStyle name="Percent 2 2 6 2" xfId="1493"/>
    <cellStyle name="Percent 2 2 6 3" xfId="1494"/>
    <cellStyle name="Percent 2 2 7" xfId="1495"/>
    <cellStyle name="Percent 2 2 7 2" xfId="1496"/>
    <cellStyle name="Percent 2 2 7 3" xfId="1497"/>
    <cellStyle name="Percent 2 2 8" xfId="1498"/>
    <cellStyle name="Percent 2 2 9" xfId="1499"/>
    <cellStyle name="Percent 3" xfId="115"/>
    <cellStyle name="Percent 3 2" xfId="1500"/>
    <cellStyle name="Percent 4" xfId="116"/>
    <cellStyle name="Percent 4 2" xfId="152"/>
    <cellStyle name="Percent 4 3" xfId="153"/>
    <cellStyle name="Percent 4 3 2" xfId="1501"/>
    <cellStyle name="Percent 4 3 3" xfId="1502"/>
    <cellStyle name="Percent 5" xfId="154"/>
    <cellStyle name="Percent 5 2" xfId="1503"/>
    <cellStyle name="Percent 6" xfId="166"/>
    <cellStyle name="Percent 7" xfId="1504"/>
    <cellStyle name="Percent 7 2" xfId="1536"/>
    <cellStyle name="Percent(1)" xfId="117"/>
    <cellStyle name="Percent(2)" xfId="118"/>
    <cellStyle name="PRM" xfId="119"/>
    <cellStyle name="PRM 2" xfId="120"/>
    <cellStyle name="PRM 3" xfId="121"/>
    <cellStyle name="PRM_Thurston" xfId="122"/>
    <cellStyle name="PSChar" xfId="123"/>
    <cellStyle name="PSHeading" xfId="124"/>
    <cellStyle name="Reset  - Style4" xfId="1505"/>
    <cellStyle name="Reset  - Style7" xfId="1506"/>
    <cellStyle name="Style 1" xfId="125"/>
    <cellStyle name="Style 1 2" xfId="126"/>
    <cellStyle name="Style 1 2 2" xfId="1507"/>
    <cellStyle name="Style 1 3" xfId="1508"/>
    <cellStyle name="Style 1_Recycle Center Commodities MRF" xfId="129"/>
    <cellStyle name="STYLE1" xfId="127"/>
    <cellStyle name="STYLE1 2" xfId="157"/>
    <cellStyle name="STYLE1 3" xfId="156"/>
    <cellStyle name="Table  - Style5" xfId="1509"/>
    <cellStyle name="Table  - Style6" xfId="1510"/>
    <cellStyle name="Title" xfId="155" builtinId="15" customBuiltin="1"/>
    <cellStyle name="Title  - Style1" xfId="1511"/>
    <cellStyle name="Title  - Style6" xfId="1512"/>
    <cellStyle name="Title 2" xfId="1513"/>
    <cellStyle name="Total" xfId="183" builtinId="25" customBuiltin="1"/>
    <cellStyle name="Total 2" xfId="128"/>
    <cellStyle name="Total 3" xfId="1514"/>
    <cellStyle name="TotCol - Style5" xfId="1515"/>
    <cellStyle name="TotCol - Style7" xfId="1516"/>
    <cellStyle name="TotRow - Style4" xfId="1517"/>
    <cellStyle name="TotRow - Style8" xfId="1518"/>
    <cellStyle name="Warning Text" xfId="181" builtinId="11" customBuiltin="1"/>
    <cellStyle name="Warning Text 2" xfId="1519"/>
  </cellStyles>
  <dxfs count="11">
    <dxf>
      <fill>
        <patternFill patternType="solid">
          <fgColor rgb="FFDBE5F1"/>
          <bgColor rgb="FFDBE5F1"/>
        </patternFill>
      </fill>
      <border>
        <bottom style="thin">
          <color rgb="FF95B3D7"/>
        </bottom>
      </border>
    </dxf>
    <dxf>
      <fill>
        <patternFill patternType="solid">
          <fgColor rgb="FFDBE5F1"/>
          <bgColor rgb="FFDBE5F1"/>
        </patternFill>
      </fill>
      <border>
        <bottom style="thin">
          <color rgb="FF95B3D7"/>
        </bottom>
      </border>
    </dxf>
    <dxf>
      <font>
        <b/>
        <color rgb="FF000000"/>
      </font>
    </dxf>
    <dxf>
      <font>
        <b/>
        <color rgb="FF000000"/>
      </font>
      <border>
        <bottom style="thin">
          <color rgb="FF95B3D7"/>
        </bottom>
      </border>
    </dxf>
    <dxf>
      <font>
        <b/>
        <color rgb="FF000000"/>
      </font>
    </dxf>
    <dxf>
      <font>
        <b/>
        <color rgb="FF000000"/>
      </font>
      <border>
        <top style="thin">
          <color rgb="FF4F81BD"/>
        </top>
        <bottom style="thin">
          <color rgb="FF4F81BD"/>
        </bottom>
      </border>
    </dxf>
    <dxf>
      <fill>
        <patternFill patternType="solid">
          <fgColor rgb="FFD8D8D8"/>
          <bgColor rgb="FFD8D8D8"/>
        </patternFill>
      </fill>
    </dxf>
    <dxf>
      <fill>
        <patternFill patternType="solid">
          <fgColor rgb="FFD8D8D8"/>
          <bgColor rgb="FFD8D8D8"/>
        </patternFill>
      </fill>
      <border>
        <left style="thin">
          <color rgb="FFBFBFBF"/>
        </left>
        <right style="thin">
          <color rgb="FFBFBFBF"/>
        </right>
      </border>
    </dxf>
    <dxf>
      <fill>
        <patternFill patternType="solid">
          <fgColor rgb="FFD8D8D8"/>
          <bgColor rgb="FFD8D8D8"/>
        </patternFill>
      </fill>
    </dxf>
    <dxf>
      <font>
        <b/>
        <color rgb="FF000000"/>
      </font>
      <fill>
        <patternFill patternType="solid">
          <fgColor rgb="FFDBE5F1"/>
          <bgColor rgb="FFDBE5F1"/>
        </patternFill>
      </fill>
      <border>
        <top style="thin">
          <color rgb="FF95B3D7"/>
        </top>
      </border>
    </dxf>
    <dxf>
      <font>
        <b/>
        <color rgb="FF000000"/>
      </font>
      <fill>
        <patternFill patternType="solid">
          <fgColor rgb="FFDBE5F1"/>
          <bgColor rgb="FFDBE5F1"/>
        </patternFill>
      </fill>
      <border>
        <bottom style="thin">
          <color rgb="FF95B3D7"/>
        </bottom>
      </border>
    </dxf>
  </dxfs>
  <tableStyles count="1" defaultTableStyle="TableStyleMedium9" defaultPivotStyle="PivotStyleLight16">
    <tableStyle name="PivotStyleLight16 2" table="0" count="11">
      <tableStyleElement type="headerRow" dxfId="10"/>
      <tableStyleElement type="totalRow" dxfId="9"/>
      <tableStyleElement type="firstRowStripe" dxfId="8"/>
      <tableStyleElement type="firstColumnStripe" dxfId="7"/>
      <tableStyleElement type="firstSubtotalColumn"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theme" Target="theme/theme1.xml"/><Relationship Id="rId5" Type="http://schemas.openxmlformats.org/officeDocument/2006/relationships/externalLink" Target="externalLinks/externalLink1.xml"/><Relationship Id="rId15" Type="http://schemas.openxmlformats.org/officeDocument/2006/relationships/customXml" Target="../customXml/item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acific%20Disposal,%20Butler's%20Cover,%20Rural%20Refuse%20Commodity%20Accrual%20Calc%20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Western%20Region/WUTC/WUTC-LeMay/Commodity%20Credit/2183%20Pacific/Commodities%207-1-2018/Pacific%20Disposal,%20Commodity%20Credit%20Calculation,%207-1-201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Western%20Region/WUTC/WIP%20Files/Commodity%20Credit/2018-2019%20Accrual%20Spreadsheets/Pacific%20Disposal,%20Butler's%20Cover,%20Rural%20Refuse%20Commodity%20Accrual%20Calc%202018-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Western%20Region/WUTC/WUTC-LeMay/Commodity%20Credit/2183%20Pacific/Commodity%20Price%20Adjust%201-1-19/Pacific%20Disposal,%20Commodity%20Adjust%20Calc%201-1-201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Western%20Region/WUTC/WIP%20Files/Commodity%20Credit/2017-2018%20Accrual%20Spreadsheets/Pacific%20Disposal,%20Butler's%20Cover,%20Rural%20Refuse%20Commodity%20Accrual%20Calc%202017-2018%20UPDATED%20FOR%20NEW%20MF.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Western%20Region/WUTC/WUTC-LeMay/Commodity%20Credit/2183%20Pacific/Commodities%207-1-2017/Pacific%20Disposal,%20Commodity%20Credit%20Calculation,%207-1-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cific Comm Credit"/>
      <sheetName val="Pacific Single Fam Comm Details"/>
      <sheetName val="Pacific Multi Fam Comm Details"/>
      <sheetName val="Rural Comm Credit"/>
      <sheetName val="Rural Single Fam. Comm Details"/>
      <sheetName val="Rural Multi Fam. Comm Details"/>
      <sheetName val="Thurston Co Report - 2019"/>
      <sheetName val="Thurston Co Report - 2018"/>
      <sheetName val="Apr 2019 AH051"/>
      <sheetName val="Mar 2019 AH051"/>
      <sheetName val="Feb 2019 AH051"/>
      <sheetName val="Jan 2019 AH051"/>
      <sheetName val="Dec 2018 AH051"/>
      <sheetName val="Nov 2018 AH051"/>
      <sheetName val="Pioneer Pricing"/>
      <sheetName val="MF Customer Counts"/>
      <sheetName val="2014-05 Cust Count"/>
      <sheetName val="Recycle Aberdeen - May 2015"/>
      <sheetName val="Recycle Aberdeen - June 2015"/>
      <sheetName val="Recycle Aberdeen - July 2015"/>
      <sheetName val="Recycle Aberdeen - August 2015"/>
      <sheetName val="Recycle Aberdeen - Sept 2015"/>
      <sheetName val="Recycle Aberdeen - Oct 2015"/>
      <sheetName val="May 2015 AH051"/>
      <sheetName val="June 2015 AH051"/>
      <sheetName val="July 2015 AH051"/>
      <sheetName val="August 2015 AH051"/>
      <sheetName val="Recycle Aberdeen - Nov 2015"/>
      <sheetName val="Sept 2015 AH051"/>
      <sheetName val="Oct 2015 AH051"/>
      <sheetName val="Recycle Aberdeen - Dec 2015"/>
      <sheetName val="Recycle Aberdeen-Jan16"/>
      <sheetName val="Nov 15 AH051"/>
      <sheetName val="Dec 15 AH051"/>
      <sheetName val="Recycle Aberdeen-Feb16"/>
      <sheetName val="Recycle Aberdeen-Mar16"/>
      <sheetName val="Jan 16 AH051"/>
      <sheetName val="Recycle Aberdeen-Apr16"/>
      <sheetName val="Feb AH051"/>
      <sheetName val="Mar AH051"/>
      <sheetName val="Apr AH051"/>
      <sheetName val="Recycle Aberdeen-May16"/>
      <sheetName val="Recycle Aberdeen-June16"/>
      <sheetName val="May AH051"/>
      <sheetName val="June AH051"/>
      <sheetName val="Recycle Aberdeen-July16"/>
      <sheetName val="Recycle Aberdeen - August2016"/>
      <sheetName val="August AH051"/>
      <sheetName val="July AH051"/>
      <sheetName val="Recycle Aberdeen - Sept2016"/>
      <sheetName val="Recycle Aberdeen - Oct2016"/>
      <sheetName val="Recycle Aberdeen - Nov16"/>
      <sheetName val="Recycle Aberdeen - Dec16"/>
      <sheetName val="September AH051"/>
      <sheetName val="October AH051"/>
      <sheetName val="November AH051 "/>
      <sheetName val="December AH051 "/>
    </sheetNames>
    <sheetDataSet>
      <sheetData sheetId="0">
        <row r="9">
          <cell r="B9">
            <v>998.53999999999985</v>
          </cell>
          <cell r="C9">
            <v>919.38</v>
          </cell>
          <cell r="D9">
            <v>1024.75</v>
          </cell>
          <cell r="E9">
            <v>698.68000000000006</v>
          </cell>
          <cell r="F9">
            <v>797.05</v>
          </cell>
          <cell r="G9">
            <v>843.68999999999994</v>
          </cell>
        </row>
        <row r="10">
          <cell r="B10">
            <v>145.38</v>
          </cell>
          <cell r="C10">
            <v>96.17</v>
          </cell>
          <cell r="D10">
            <v>145.78</v>
          </cell>
          <cell r="E10">
            <v>100.68</v>
          </cell>
          <cell r="F10">
            <v>124.57</v>
          </cell>
          <cell r="G10">
            <v>121.51</v>
          </cell>
        </row>
        <row r="15">
          <cell r="B15">
            <v>-75.002049999999997</v>
          </cell>
          <cell r="C15">
            <v>-79.117450000000005</v>
          </cell>
          <cell r="D15">
            <v>-87.291550000000001</v>
          </cell>
          <cell r="E15">
            <v>-98.354199999999977</v>
          </cell>
          <cell r="F15">
            <v>-100.63679999999999</v>
          </cell>
          <cell r="G15">
            <v>-106.56739999999999</v>
          </cell>
        </row>
        <row r="16">
          <cell r="B16">
            <v>-30</v>
          </cell>
          <cell r="C16">
            <v>-30</v>
          </cell>
          <cell r="D16">
            <v>-30</v>
          </cell>
          <cell r="E16">
            <v>-30</v>
          </cell>
          <cell r="F16">
            <v>-30</v>
          </cell>
          <cell r="G16">
            <v>-30</v>
          </cell>
        </row>
        <row r="23">
          <cell r="B23">
            <v>47053</v>
          </cell>
          <cell r="C23">
            <v>47021</v>
          </cell>
          <cell r="D23">
            <v>47071</v>
          </cell>
          <cell r="E23">
            <v>47096</v>
          </cell>
          <cell r="F23">
            <v>47319</v>
          </cell>
          <cell r="G23">
            <v>47644</v>
          </cell>
        </row>
        <row r="24">
          <cell r="B24">
            <v>3489</v>
          </cell>
          <cell r="C24">
            <v>3477</v>
          </cell>
          <cell r="D24">
            <v>3466</v>
          </cell>
          <cell r="E24">
            <v>3463</v>
          </cell>
          <cell r="F24">
            <v>3447</v>
          </cell>
          <cell r="G24">
            <v>3474</v>
          </cell>
        </row>
        <row r="41">
          <cell r="B41">
            <v>71.37</v>
          </cell>
          <cell r="C41">
            <v>68.140000000000015</v>
          </cell>
          <cell r="D41">
            <v>74.650000000000006</v>
          </cell>
          <cell r="E41">
            <v>64.899999999999977</v>
          </cell>
          <cell r="F41">
            <v>68.140000000000015</v>
          </cell>
          <cell r="G41">
            <v>71.37</v>
          </cell>
        </row>
        <row r="42">
          <cell r="B42">
            <v>15.86</v>
          </cell>
          <cell r="C42">
            <v>13.2</v>
          </cell>
          <cell r="D42">
            <v>16.510000000000002</v>
          </cell>
          <cell r="E42">
            <v>12.98</v>
          </cell>
          <cell r="F42">
            <v>14.47</v>
          </cell>
          <cell r="G42">
            <v>14.71</v>
          </cell>
        </row>
        <row r="55">
          <cell r="B55">
            <v>10039</v>
          </cell>
          <cell r="C55">
            <v>10039</v>
          </cell>
          <cell r="D55">
            <v>10217</v>
          </cell>
          <cell r="E55">
            <v>10200</v>
          </cell>
          <cell r="F55">
            <v>10290</v>
          </cell>
          <cell r="G55">
            <v>10364</v>
          </cell>
        </row>
        <row r="56">
          <cell r="B56">
            <v>392</v>
          </cell>
          <cell r="C56">
            <v>390</v>
          </cell>
          <cell r="D56">
            <v>390</v>
          </cell>
          <cell r="E56">
            <v>390</v>
          </cell>
          <cell r="F56">
            <v>390</v>
          </cell>
          <cell r="G56">
            <v>390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cific Comm Credit"/>
    </sheetNames>
    <sheetDataSet>
      <sheetData sheetId="0">
        <row r="38">
          <cell r="N38">
            <v>-1.1456429004883295</v>
          </cell>
        </row>
        <row r="76">
          <cell r="N76">
            <v>-0.45344397557530808</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cific Comm Credit"/>
      <sheetName val="Pacific Single Fam Comm Details"/>
      <sheetName val="Pacific Multi Fam Comm Details"/>
      <sheetName val="Rural Comm Credit"/>
      <sheetName val="Rural Single Fam. Comm Details"/>
      <sheetName val="Rural Multi Fam. Comm Details"/>
      <sheetName val="Thurston Co Report - 2018"/>
      <sheetName val="Pioneer Pricing"/>
      <sheetName val="MF Customer Counts"/>
      <sheetName val="Oct 2018 AH051"/>
      <sheetName val="Sep 2018 AH051"/>
      <sheetName val="Aug 2018 AH051"/>
      <sheetName val="July 2018 AH051"/>
      <sheetName val="June 2018 AH051"/>
      <sheetName val="May 2018 AH051"/>
      <sheetName val="2014-05 Cust Count"/>
      <sheetName val="Recycle Aberdeen - May 2015"/>
      <sheetName val="Recycle Aberdeen - June 2015"/>
      <sheetName val="Recycle Aberdeen - July 2015"/>
      <sheetName val="Recycle Aberdeen - August 2015"/>
      <sheetName val="Recycle Aberdeen - Sept 2015"/>
      <sheetName val="Recycle Aberdeen - Oct 2015"/>
      <sheetName val="May 2015 AH051"/>
      <sheetName val="June 2015 AH051"/>
      <sheetName val="July 2015 AH051"/>
      <sheetName val="August 2015 AH051"/>
      <sheetName val="Recycle Aberdeen - Nov 2015"/>
      <sheetName val="Sept 2015 AH051"/>
      <sheetName val="Oct 2015 AH051"/>
      <sheetName val="Recycle Aberdeen - Dec 2015"/>
      <sheetName val="Recycle Aberdeen-Jan16"/>
      <sheetName val="Nov 15 AH051"/>
      <sheetName val="Dec 15 AH051"/>
      <sheetName val="Recycle Aberdeen-Feb16"/>
      <sheetName val="Recycle Aberdeen-Mar16"/>
      <sheetName val="Jan 16 AH051"/>
      <sheetName val="Recycle Aberdeen-Apr16"/>
      <sheetName val="Feb AH051"/>
      <sheetName val="Mar AH051"/>
      <sheetName val="Apr AH051"/>
      <sheetName val="Recycle Aberdeen-May16"/>
      <sheetName val="Recycle Aberdeen-June16"/>
      <sheetName val="May AH051"/>
      <sheetName val="June AH051"/>
      <sheetName val="Recycle Aberdeen-July16"/>
      <sheetName val="Recycle Aberdeen - August2016"/>
      <sheetName val="August AH051"/>
      <sheetName val="July AH051"/>
      <sheetName val="Recycle Aberdeen - Sept2016"/>
      <sheetName val="Recycle Aberdeen - Oct2016"/>
      <sheetName val="Recycle Aberdeen - Nov16"/>
      <sheetName val="Recycle Aberdeen - Dec16"/>
      <sheetName val="September AH051"/>
      <sheetName val="October AH051"/>
      <sheetName val="November AH051 "/>
      <sheetName val="December AH051 "/>
    </sheetNames>
    <sheetDataSet>
      <sheetData sheetId="0">
        <row r="9">
          <cell r="B9">
            <v>971.3900000000001</v>
          </cell>
          <cell r="C9">
            <v>897.8900000000001</v>
          </cell>
          <cell r="D9">
            <v>897.69000000000017</v>
          </cell>
          <cell r="E9">
            <v>957.0200000000001</v>
          </cell>
          <cell r="F9">
            <v>831.45999999999992</v>
          </cell>
          <cell r="G9">
            <v>930.10000000000014</v>
          </cell>
        </row>
        <row r="10">
          <cell r="B10">
            <v>123.86</v>
          </cell>
          <cell r="C10">
            <v>119.36999999999999</v>
          </cell>
          <cell r="D10">
            <v>124.41999999999999</v>
          </cell>
          <cell r="E10">
            <v>127.82000000000001</v>
          </cell>
          <cell r="F10">
            <v>110.49</v>
          </cell>
          <cell r="G10">
            <v>113.05</v>
          </cell>
        </row>
        <row r="15">
          <cell r="B15">
            <v>-49.361342000000008</v>
          </cell>
          <cell r="C15">
            <v>-39.01424200000001</v>
          </cell>
          <cell r="D15">
            <v>-75.69984199999999</v>
          </cell>
          <cell r="E15">
            <v>-70.12384200000001</v>
          </cell>
          <cell r="F15">
            <v>-75.034980000000004</v>
          </cell>
          <cell r="G15">
            <v>-73.294049999999999</v>
          </cell>
        </row>
        <row r="16">
          <cell r="B16">
            <v>-30</v>
          </cell>
          <cell r="C16">
            <v>-30</v>
          </cell>
          <cell r="D16">
            <v>-30</v>
          </cell>
          <cell r="E16">
            <v>-30</v>
          </cell>
          <cell r="F16">
            <v>-30</v>
          </cell>
          <cell r="G16">
            <v>-30</v>
          </cell>
        </row>
        <row r="23">
          <cell r="B23">
            <v>46541</v>
          </cell>
          <cell r="C23">
            <v>46615</v>
          </cell>
          <cell r="D23">
            <v>46754</v>
          </cell>
          <cell r="E23">
            <v>46959</v>
          </cell>
          <cell r="F23">
            <v>47021</v>
          </cell>
          <cell r="G23">
            <v>46518</v>
          </cell>
        </row>
        <row r="24">
          <cell r="B24">
            <v>3643</v>
          </cell>
          <cell r="C24">
            <v>3645</v>
          </cell>
          <cell r="D24">
            <v>3665</v>
          </cell>
          <cell r="E24">
            <v>3563</v>
          </cell>
          <cell r="F24">
            <v>3530</v>
          </cell>
          <cell r="G24">
            <v>3490</v>
          </cell>
        </row>
        <row r="28">
          <cell r="B28">
            <v>1.35</v>
          </cell>
          <cell r="C28">
            <v>1.35</v>
          </cell>
          <cell r="D28">
            <v>-1.1499999999999999</v>
          </cell>
          <cell r="E28">
            <v>-1.1499999999999999</v>
          </cell>
          <cell r="F28">
            <v>-1.1499999999999999</v>
          </cell>
          <cell r="G28">
            <v>-1.1499999999999999</v>
          </cell>
        </row>
        <row r="35">
          <cell r="H35">
            <v>-1.83</v>
          </cell>
        </row>
        <row r="41">
          <cell r="B41">
            <v>81.350000000000037</v>
          </cell>
          <cell r="C41">
            <v>74.280000000000015</v>
          </cell>
          <cell r="D41">
            <v>77.819999999999979</v>
          </cell>
          <cell r="E41">
            <v>81.359999999999971</v>
          </cell>
          <cell r="F41">
            <v>70.749999999999972</v>
          </cell>
          <cell r="G41">
            <v>74.650000000000006</v>
          </cell>
        </row>
        <row r="42">
          <cell r="B42">
            <v>17.119999999999997</v>
          </cell>
          <cell r="C42">
            <v>15.91</v>
          </cell>
          <cell r="D42">
            <v>16.619999999999997</v>
          </cell>
          <cell r="E42">
            <v>17.260000000000002</v>
          </cell>
          <cell r="F42">
            <v>14.98</v>
          </cell>
          <cell r="G42">
            <v>14.870000000000001</v>
          </cell>
        </row>
        <row r="55">
          <cell r="B55">
            <v>10237</v>
          </cell>
          <cell r="C55">
            <v>10234</v>
          </cell>
          <cell r="D55">
            <v>10244</v>
          </cell>
          <cell r="E55">
            <v>10254</v>
          </cell>
          <cell r="F55">
            <v>10241</v>
          </cell>
          <cell r="G55">
            <v>10242</v>
          </cell>
        </row>
        <row r="56">
          <cell r="B56">
            <v>401</v>
          </cell>
          <cell r="C56">
            <v>401</v>
          </cell>
          <cell r="D56">
            <v>400</v>
          </cell>
          <cell r="E56">
            <v>390</v>
          </cell>
          <cell r="F56">
            <v>390</v>
          </cell>
          <cell r="G56">
            <v>390</v>
          </cell>
        </row>
        <row r="60">
          <cell r="B60">
            <v>0.64</v>
          </cell>
          <cell r="C60">
            <v>0.64</v>
          </cell>
          <cell r="D60">
            <v>-0.45</v>
          </cell>
          <cell r="E60">
            <v>-0.45</v>
          </cell>
          <cell r="F60">
            <v>-0.45</v>
          </cell>
          <cell r="G60">
            <v>-0.45</v>
          </cell>
        </row>
        <row r="67">
          <cell r="H67">
            <v>-0.82</v>
          </cell>
        </row>
      </sheetData>
      <sheetData sheetId="1" refreshError="1"/>
      <sheetData sheetId="2" refreshError="1"/>
      <sheetData sheetId="3">
        <row r="9">
          <cell r="B9">
            <v>105.1</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ting &amp; Postage"/>
      <sheetName val="Pacific Comm Credit"/>
    </sheetNames>
    <sheetDataSet>
      <sheetData sheetId="0">
        <row r="6">
          <cell r="J6">
            <v>7.5181066438551464E-2</v>
          </cell>
        </row>
        <row r="7">
          <cell r="J7">
            <v>7.5181066438551478E-2</v>
          </cell>
        </row>
      </sheetData>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cific Comm Credit"/>
      <sheetName val="Pacific Single Fam Comm Details"/>
      <sheetName val="Pacific Multi Fam Comm Details"/>
      <sheetName val="Rural Comm Credit"/>
      <sheetName val="Rural Single Fam. Comm Details"/>
      <sheetName val="Rural Multi Fam. Comm Details"/>
      <sheetName val="Yearly Totals 17"/>
      <sheetName val="Pioneer Pricing"/>
      <sheetName val="MF Customer Counts"/>
      <sheetName val="Apr 2018 AH051"/>
      <sheetName val="Mar 2018 AH051"/>
      <sheetName val="Feb 2018 AH051"/>
      <sheetName val="Jan 2018 AH051"/>
      <sheetName val="Dec 2017 AH051"/>
      <sheetName val="Nov 2017 AH051"/>
      <sheetName val="Oct 2017 AH051"/>
      <sheetName val="Sept 2017 AH051"/>
      <sheetName val="Aug 2017 AH051"/>
      <sheetName val="July 2017 AH051"/>
      <sheetName val="June 2017 AH051"/>
      <sheetName val="May 2017 AH051"/>
      <sheetName val="Apr 2017 AH051 "/>
      <sheetName val="2014-05 Cust Count"/>
      <sheetName val="Recycle Aberdeen - May 2015"/>
      <sheetName val="Recycle Aberdeen - June 2015"/>
      <sheetName val="Recycle Aberdeen - July 2015"/>
      <sheetName val="Recycle Aberdeen - August 2015"/>
      <sheetName val="Recycle Aberdeen - Sept 2015"/>
      <sheetName val="Recycle Aberdeen - Oct 2015"/>
      <sheetName val="May 2015 AH051"/>
      <sheetName val="June 2015 AH051"/>
      <sheetName val="July 2015 AH051"/>
      <sheetName val="August 2015 AH051"/>
      <sheetName val="Recycle Aberdeen - Nov 2015"/>
      <sheetName val="Sept 2015 AH051"/>
      <sheetName val="Oct 2015 AH051"/>
      <sheetName val="Recycle Aberdeen - Dec 2015"/>
      <sheetName val="Recycle Aberdeen-Jan16"/>
      <sheetName val="Nov 15 AH051"/>
      <sheetName val="Dec 15 AH051"/>
      <sheetName val="Recycle Aberdeen-Feb16"/>
      <sheetName val="Recycle Aberdeen-Mar16"/>
      <sheetName val="Jan 16 AH051"/>
      <sheetName val="Recycle Aberdeen-Apr16"/>
      <sheetName val="Feb AH051"/>
      <sheetName val="Mar AH051"/>
      <sheetName val="Apr AH051"/>
      <sheetName val="Recycle Aberdeen-May16"/>
      <sheetName val="Recycle Aberdeen-June16"/>
      <sheetName val="May AH051"/>
      <sheetName val="June AH051"/>
      <sheetName val="Recycle Aberdeen-July16"/>
      <sheetName val="Recycle Aberdeen - August2016"/>
      <sheetName val="August AH051"/>
      <sheetName val="July AH051"/>
      <sheetName val="Recycle Aberdeen - Sept2016"/>
      <sheetName val="Recycle Aberdeen - Oct2016"/>
      <sheetName val="Recycle Aberdeen - Nov16"/>
      <sheetName val="Recycle Aberdeen - Dec16"/>
      <sheetName val="September AH051"/>
      <sheetName val="October AH051"/>
      <sheetName val="November AH051 "/>
      <sheetName val="December AH051 "/>
    </sheetNames>
    <sheetDataSet>
      <sheetData sheetId="0">
        <row r="9">
          <cell r="B9">
            <v>1042.6900000000003</v>
          </cell>
          <cell r="C9">
            <v>995.99999999999989</v>
          </cell>
          <cell r="D9">
            <v>925.58</v>
          </cell>
          <cell r="E9">
            <v>989.97000000000014</v>
          </cell>
          <cell r="F9">
            <v>928.02</v>
          </cell>
          <cell r="G9">
            <v>934.42999999999972</v>
          </cell>
          <cell r="H9">
            <v>1025.8800000000001</v>
          </cell>
          <cell r="I9">
            <v>1036.6799999999998</v>
          </cell>
          <cell r="J9">
            <v>1129.6716880000001</v>
          </cell>
          <cell r="K9">
            <v>808.91343600000016</v>
          </cell>
          <cell r="L9">
            <v>1058.0130359999996</v>
          </cell>
          <cell r="M9">
            <v>923.55285099999992</v>
          </cell>
        </row>
        <row r="10">
          <cell r="B10">
            <v>148.13999999999999</v>
          </cell>
          <cell r="C10">
            <v>131.29</v>
          </cell>
          <cell r="D10">
            <v>149.47</v>
          </cell>
          <cell r="E10">
            <v>154.04000000000002</v>
          </cell>
          <cell r="F10">
            <v>136.63</v>
          </cell>
          <cell r="G10">
            <v>132.31</v>
          </cell>
          <cell r="H10">
            <v>114.27000000000001</v>
          </cell>
          <cell r="I10">
            <v>128.38999999999999</v>
          </cell>
          <cell r="J10">
            <v>147.63</v>
          </cell>
          <cell r="K10">
            <v>97.610000000000014</v>
          </cell>
          <cell r="L10">
            <v>118.82</v>
          </cell>
          <cell r="M10">
            <v>112.94</v>
          </cell>
        </row>
        <row r="15">
          <cell r="B15">
            <v>62.714999999999996</v>
          </cell>
          <cell r="C15">
            <v>85.117999999999995</v>
          </cell>
          <cell r="D15">
            <v>94.094999999999999</v>
          </cell>
          <cell r="E15">
            <v>80.64</v>
          </cell>
          <cell r="F15">
            <v>61.322000000000017</v>
          </cell>
          <cell r="G15">
            <v>22.388999999999996</v>
          </cell>
          <cell r="H15">
            <v>35.187000000000005</v>
          </cell>
          <cell r="I15">
            <v>32.935000000000024</v>
          </cell>
          <cell r="J15">
            <v>-18.190220000000004</v>
          </cell>
          <cell r="K15">
            <v>-33.529720000000005</v>
          </cell>
          <cell r="L15">
            <v>-38.297619999999981</v>
          </cell>
          <cell r="M15">
            <v>-50.726408000000006</v>
          </cell>
        </row>
        <row r="16">
          <cell r="B16">
            <v>30</v>
          </cell>
          <cell r="C16">
            <v>30</v>
          </cell>
          <cell r="D16">
            <v>30</v>
          </cell>
          <cell r="E16">
            <v>30</v>
          </cell>
          <cell r="F16">
            <v>30</v>
          </cell>
          <cell r="G16">
            <v>30</v>
          </cell>
          <cell r="H16">
            <v>30</v>
          </cell>
          <cell r="I16">
            <v>30</v>
          </cell>
          <cell r="J16">
            <v>-30</v>
          </cell>
          <cell r="K16">
            <v>-30</v>
          </cell>
          <cell r="L16">
            <v>-30</v>
          </cell>
          <cell r="M16">
            <v>-30</v>
          </cell>
        </row>
        <row r="23">
          <cell r="B23">
            <v>45797</v>
          </cell>
          <cell r="C23">
            <v>45900</v>
          </cell>
          <cell r="D23">
            <v>45900</v>
          </cell>
          <cell r="E23">
            <v>46228</v>
          </cell>
          <cell r="F23">
            <v>46274</v>
          </cell>
          <cell r="G23">
            <v>45845</v>
          </cell>
          <cell r="H23">
            <v>45870</v>
          </cell>
          <cell r="I23">
            <v>45877</v>
          </cell>
          <cell r="J23">
            <v>45952</v>
          </cell>
          <cell r="K23">
            <v>45920</v>
          </cell>
          <cell r="L23">
            <v>46147</v>
          </cell>
          <cell r="M23">
            <v>46391</v>
          </cell>
        </row>
        <row r="24">
          <cell r="B24">
            <v>3581</v>
          </cell>
          <cell r="C24">
            <v>3602</v>
          </cell>
          <cell r="D24">
            <v>3602</v>
          </cell>
          <cell r="E24">
            <v>3620</v>
          </cell>
          <cell r="F24">
            <v>3622</v>
          </cell>
          <cell r="G24">
            <v>3576</v>
          </cell>
          <cell r="H24">
            <v>3574</v>
          </cell>
          <cell r="I24">
            <v>3575</v>
          </cell>
          <cell r="J24">
            <v>3583</v>
          </cell>
          <cell r="K24">
            <v>3586</v>
          </cell>
          <cell r="L24">
            <v>3603</v>
          </cell>
          <cell r="M24">
            <v>3616</v>
          </cell>
        </row>
        <row r="41">
          <cell r="B41">
            <v>86.26</v>
          </cell>
          <cell r="C41">
            <v>82.469999999999985</v>
          </cell>
          <cell r="D41">
            <v>78.75</v>
          </cell>
          <cell r="E41">
            <v>86.26</v>
          </cell>
          <cell r="F41">
            <v>78.75</v>
          </cell>
          <cell r="G41">
            <v>82.46999999999997</v>
          </cell>
          <cell r="H41">
            <v>82.469999999999985</v>
          </cell>
          <cell r="I41">
            <v>78.75</v>
          </cell>
          <cell r="J41">
            <v>81.952767999999992</v>
          </cell>
          <cell r="K41">
            <v>75.019995999999992</v>
          </cell>
          <cell r="L41">
            <v>82.532999999999987</v>
          </cell>
          <cell r="M41">
            <v>81.245619000000005</v>
          </cell>
        </row>
        <row r="42">
          <cell r="B42">
            <v>23.49</v>
          </cell>
          <cell r="C42">
            <v>21.91</v>
          </cell>
          <cell r="D42">
            <v>22.130000000000003</v>
          </cell>
          <cell r="E42">
            <v>23.669999999999998</v>
          </cell>
          <cell r="F42">
            <v>21.419999999999998</v>
          </cell>
          <cell r="G42">
            <v>21.98</v>
          </cell>
          <cell r="H42">
            <v>21.11</v>
          </cell>
          <cell r="I42">
            <v>21.08</v>
          </cell>
          <cell r="J42">
            <v>23.409999999999997</v>
          </cell>
          <cell r="K42">
            <v>18.88</v>
          </cell>
          <cell r="L42">
            <v>21.29</v>
          </cell>
          <cell r="M42">
            <v>15.64</v>
          </cell>
        </row>
        <row r="55">
          <cell r="B55">
            <v>9727</v>
          </cell>
          <cell r="C55">
            <v>9727</v>
          </cell>
          <cell r="D55">
            <v>9711</v>
          </cell>
          <cell r="E55">
            <v>9880</v>
          </cell>
          <cell r="F55">
            <v>9954</v>
          </cell>
          <cell r="G55">
            <v>9954</v>
          </cell>
          <cell r="H55">
            <v>9916</v>
          </cell>
          <cell r="I55">
            <v>10129</v>
          </cell>
          <cell r="J55">
            <v>10127</v>
          </cell>
          <cell r="K55">
            <v>10131</v>
          </cell>
          <cell r="L55">
            <v>10081</v>
          </cell>
          <cell r="M55">
            <v>10240</v>
          </cell>
        </row>
        <row r="56">
          <cell r="B56">
            <v>397</v>
          </cell>
          <cell r="C56">
            <v>407</v>
          </cell>
          <cell r="D56">
            <v>407</v>
          </cell>
          <cell r="E56">
            <v>407</v>
          </cell>
          <cell r="F56">
            <v>407</v>
          </cell>
          <cell r="G56">
            <v>407</v>
          </cell>
          <cell r="H56">
            <v>407</v>
          </cell>
          <cell r="I56">
            <v>405</v>
          </cell>
          <cell r="J56">
            <v>405</v>
          </cell>
          <cell r="K56">
            <v>405</v>
          </cell>
          <cell r="L56">
            <v>405</v>
          </cell>
          <cell r="M56">
            <v>405</v>
          </cell>
        </row>
      </sheetData>
      <sheetData sheetId="1"/>
      <sheetData sheetId="2">
        <row r="65">
          <cell r="C65">
            <v>66962</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cific Comm Credit"/>
    </sheetNames>
    <sheetDataSet>
      <sheetData sheetId="0">
        <row r="33">
          <cell r="M33">
            <v>0.83</v>
          </cell>
        </row>
        <row r="38">
          <cell r="N38">
            <v>1.35</v>
          </cell>
        </row>
        <row r="71">
          <cell r="M71">
            <v>0.5</v>
          </cell>
        </row>
        <row r="76">
          <cell r="N76">
            <v>0.64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82"/>
  <sheetViews>
    <sheetView showGridLines="0" tabSelected="1" view="pageBreakPreview" zoomScale="80" zoomScaleNormal="85" zoomScaleSheetLayoutView="80" workbookViewId="0">
      <pane xSplit="1" ySplit="7" topLeftCell="B8" activePane="bottomRight" state="frozen"/>
      <selection activeCell="B36" sqref="B36"/>
      <selection pane="topRight" activeCell="B36" sqref="B36"/>
      <selection pane="bottomLeft" activeCell="B36" sqref="B36"/>
      <selection pane="bottomRight" activeCell="S20" sqref="S20"/>
    </sheetView>
  </sheetViews>
  <sheetFormatPr defaultRowHeight="12.75" x14ac:dyDescent="0.2"/>
  <cols>
    <col min="1" max="1" width="32.5703125" style="27" customWidth="1"/>
    <col min="2" max="5" width="11.85546875" style="22" bestFit="1" customWidth="1"/>
    <col min="6" max="6" width="12.85546875" style="22" bestFit="1" customWidth="1"/>
    <col min="7" max="7" width="12.85546875" style="22" customWidth="1"/>
    <col min="8" max="8" width="12.85546875" style="22" bestFit="1" customWidth="1"/>
    <col min="9" max="9" width="11.28515625" style="43" bestFit="1" customWidth="1"/>
    <col min="10" max="10" width="9.5703125" style="43" bestFit="1" customWidth="1"/>
    <col min="11" max="11" width="13.5703125" style="43" customWidth="1"/>
    <col min="12" max="12" width="11" style="43" customWidth="1"/>
    <col min="13" max="13" width="11.140625" style="43" customWidth="1"/>
    <col min="14" max="14" width="10.7109375" style="43" customWidth="1"/>
    <col min="15" max="15" width="10.85546875" style="43" customWidth="1"/>
    <col min="16" max="16" width="10.42578125" style="43" customWidth="1"/>
    <col min="17" max="17" width="10.85546875" style="43" customWidth="1"/>
    <col min="18" max="18" width="11.42578125" style="43" customWidth="1"/>
    <col min="19" max="19" width="11.85546875" style="43" customWidth="1"/>
    <col min="20" max="32" width="9.140625" style="43"/>
    <col min="33" max="16384" width="9.140625" style="22"/>
  </cols>
  <sheetData>
    <row r="1" spans="1:32" x14ac:dyDescent="0.2">
      <c r="A1" s="23" t="s">
        <v>19</v>
      </c>
    </row>
    <row r="2" spans="1:32" x14ac:dyDescent="0.2">
      <c r="A2" s="23" t="s">
        <v>0</v>
      </c>
      <c r="H2" s="33"/>
    </row>
    <row r="3" spans="1:32" x14ac:dyDescent="0.2">
      <c r="A3" s="23" t="s">
        <v>1</v>
      </c>
      <c r="B3" s="11"/>
      <c r="C3" s="11"/>
      <c r="D3" s="11"/>
      <c r="E3" s="11"/>
      <c r="F3" s="11"/>
      <c r="G3" s="11"/>
      <c r="H3" s="12"/>
      <c r="I3" s="5"/>
    </row>
    <row r="4" spans="1:32" x14ac:dyDescent="0.2">
      <c r="A4" s="23" t="s">
        <v>39</v>
      </c>
      <c r="B4" s="11"/>
      <c r="C4" s="11"/>
      <c r="D4" s="11"/>
      <c r="E4" s="11"/>
      <c r="F4" s="11"/>
      <c r="G4" s="11"/>
      <c r="H4" s="12"/>
      <c r="I4" s="5"/>
      <c r="J4" s="53"/>
    </row>
    <row r="5" spans="1:32" s="35" customFormat="1" x14ac:dyDescent="0.2">
      <c r="A5" s="34"/>
      <c r="B5" s="1"/>
      <c r="C5" s="1"/>
      <c r="D5" s="1"/>
      <c r="E5" s="1"/>
      <c r="F5" s="1"/>
      <c r="G5" s="1"/>
      <c r="H5" s="1" t="s">
        <v>23</v>
      </c>
      <c r="I5" s="39"/>
      <c r="J5" s="5"/>
      <c r="K5" s="39"/>
      <c r="L5" s="39"/>
      <c r="M5" s="39"/>
      <c r="N5" s="39"/>
      <c r="O5" s="39"/>
      <c r="P5" s="39"/>
      <c r="Q5" s="39"/>
      <c r="R5" s="39"/>
      <c r="S5" s="39"/>
      <c r="T5" s="39"/>
      <c r="U5" s="39"/>
      <c r="V5" s="39"/>
      <c r="W5" s="39"/>
      <c r="X5" s="39"/>
      <c r="Y5" s="39"/>
      <c r="Z5" s="39"/>
      <c r="AA5" s="39"/>
      <c r="AB5" s="39"/>
      <c r="AC5" s="39"/>
      <c r="AD5" s="39"/>
      <c r="AE5" s="39"/>
      <c r="AF5" s="39"/>
    </row>
    <row r="6" spans="1:32" s="37" customFormat="1" x14ac:dyDescent="0.2">
      <c r="A6" s="36"/>
      <c r="B6" s="2">
        <v>43586</v>
      </c>
      <c r="C6" s="2">
        <f>+B6+31</f>
        <v>43617</v>
      </c>
      <c r="D6" s="2">
        <f>+C6+31</f>
        <v>43648</v>
      </c>
      <c r="E6" s="2">
        <f>+D6+31</f>
        <v>43679</v>
      </c>
      <c r="F6" s="2">
        <f>+E6+31</f>
        <v>43710</v>
      </c>
      <c r="G6" s="2">
        <f>+F6+31</f>
        <v>43741</v>
      </c>
      <c r="H6" s="2" t="s">
        <v>2</v>
      </c>
      <c r="I6" s="39"/>
      <c r="J6" s="51"/>
      <c r="K6" s="40"/>
      <c r="L6" s="51"/>
      <c r="M6" s="51"/>
      <c r="N6" s="40"/>
      <c r="O6" s="40"/>
      <c r="P6" s="40"/>
      <c r="Q6" s="40"/>
      <c r="R6" s="40"/>
      <c r="S6" s="40"/>
      <c r="T6" s="40"/>
      <c r="U6" s="40"/>
      <c r="V6" s="40"/>
      <c r="W6" s="40"/>
      <c r="X6" s="39"/>
      <c r="Y6" s="39"/>
      <c r="Z6" s="39"/>
      <c r="AA6" s="39"/>
      <c r="AB6" s="39"/>
      <c r="AC6" s="39"/>
      <c r="AD6" s="39"/>
      <c r="AE6" s="39"/>
      <c r="AF6" s="39"/>
    </row>
    <row r="7" spans="1:32" s="39" customFormat="1" x14ac:dyDescent="0.2">
      <c r="A7" s="38"/>
      <c r="B7" s="3"/>
      <c r="C7" s="3"/>
      <c r="D7" s="3"/>
      <c r="E7" s="24"/>
      <c r="F7" s="24"/>
      <c r="G7" s="24"/>
      <c r="H7" s="3"/>
      <c r="J7" s="51"/>
      <c r="K7" s="40"/>
      <c r="L7" s="51"/>
      <c r="M7" s="51"/>
      <c r="N7" s="40"/>
      <c r="O7" s="40"/>
      <c r="P7" s="40"/>
      <c r="Q7" s="40"/>
      <c r="R7" s="40"/>
      <c r="S7" s="40"/>
      <c r="T7" s="40"/>
      <c r="U7" s="40"/>
      <c r="V7" s="40"/>
      <c r="W7" s="40"/>
    </row>
    <row r="8" spans="1:32" s="39" customFormat="1" x14ac:dyDescent="0.2">
      <c r="A8" s="25" t="s">
        <v>3</v>
      </c>
      <c r="B8" s="4"/>
      <c r="C8" s="4"/>
      <c r="D8" s="4"/>
      <c r="E8" s="4"/>
      <c r="F8" s="4"/>
      <c r="G8" s="4"/>
      <c r="H8" s="41"/>
      <c r="J8" s="5"/>
    </row>
    <row r="9" spans="1:32" s="39" customFormat="1" x14ac:dyDescent="0.2">
      <c r="A9" s="38"/>
      <c r="B9" s="4"/>
      <c r="C9" s="4"/>
      <c r="D9" s="4"/>
      <c r="E9" s="4"/>
      <c r="F9" s="4"/>
      <c r="G9" s="4"/>
      <c r="H9" s="41"/>
      <c r="J9" s="5"/>
    </row>
    <row r="10" spans="1:32" s="39" customFormat="1" x14ac:dyDescent="0.2">
      <c r="A10" s="26" t="s">
        <v>4</v>
      </c>
      <c r="B10" s="4"/>
      <c r="C10" s="4"/>
      <c r="D10" s="4"/>
      <c r="E10" s="4"/>
      <c r="F10" s="4"/>
      <c r="G10" s="4"/>
      <c r="H10" s="4"/>
      <c r="I10" s="4"/>
      <c r="J10" s="5"/>
    </row>
    <row r="11" spans="1:32" x14ac:dyDescent="0.2">
      <c r="A11" s="27" t="s">
        <v>5</v>
      </c>
      <c r="B11" s="77">
        <v>913.59000000000015</v>
      </c>
      <c r="C11" s="77">
        <v>771.7800000000002</v>
      </c>
      <c r="D11" s="77">
        <v>882.74000000000024</v>
      </c>
      <c r="E11" s="77">
        <v>792.76999999999987</v>
      </c>
      <c r="F11" s="77">
        <v>783.15</v>
      </c>
      <c r="G11" s="77">
        <v>825.7</v>
      </c>
      <c r="H11" s="5">
        <f>SUM(B11:G11)</f>
        <v>4969.7300000000005</v>
      </c>
      <c r="J11" s="5"/>
      <c r="L11" s="52"/>
      <c r="M11" s="52"/>
      <c r="N11" s="52"/>
      <c r="O11" s="52"/>
      <c r="P11" s="52"/>
      <c r="Q11" s="52"/>
      <c r="R11" s="52"/>
      <c r="S11" s="52"/>
      <c r="T11" s="52"/>
    </row>
    <row r="12" spans="1:32" x14ac:dyDescent="0.2">
      <c r="A12" s="27" t="s">
        <v>6</v>
      </c>
      <c r="B12" s="77">
        <v>108.77</v>
      </c>
      <c r="C12" s="77">
        <v>114.91</v>
      </c>
      <c r="D12" s="77">
        <v>136.28</v>
      </c>
      <c r="E12" s="77">
        <v>103.36</v>
      </c>
      <c r="F12" s="77">
        <v>103.75999999999999</v>
      </c>
      <c r="G12" s="77">
        <v>97.45</v>
      </c>
      <c r="H12" s="5">
        <f>SUM(B12:G12)</f>
        <v>664.53000000000009</v>
      </c>
      <c r="J12" s="5"/>
      <c r="L12" s="52"/>
      <c r="M12" s="52"/>
      <c r="N12" s="52"/>
      <c r="O12" s="52"/>
      <c r="P12" s="52"/>
      <c r="Q12" s="52"/>
      <c r="R12" s="52"/>
      <c r="S12" s="52"/>
      <c r="T12" s="52"/>
    </row>
    <row r="13" spans="1:32" ht="6" customHeight="1" x14ac:dyDescent="0.2">
      <c r="B13" s="11"/>
      <c r="C13" s="11"/>
      <c r="D13" s="11"/>
      <c r="E13" s="11"/>
      <c r="F13" s="11"/>
      <c r="G13" s="11"/>
      <c r="H13" s="5"/>
      <c r="J13" s="5"/>
    </row>
    <row r="14" spans="1:32" s="6" customFormat="1" x14ac:dyDescent="0.2">
      <c r="A14" s="23" t="s">
        <v>7</v>
      </c>
      <c r="B14" s="42">
        <f t="shared" ref="B14:G14" si="0">SUM(B11:B12)</f>
        <v>1022.3600000000001</v>
      </c>
      <c r="C14" s="42">
        <f t="shared" si="0"/>
        <v>886.69000000000017</v>
      </c>
      <c r="D14" s="42">
        <f t="shared" si="0"/>
        <v>1019.0200000000002</v>
      </c>
      <c r="E14" s="42">
        <f t="shared" si="0"/>
        <v>896.12999999999988</v>
      </c>
      <c r="F14" s="42">
        <f t="shared" si="0"/>
        <v>886.91</v>
      </c>
      <c r="G14" s="42">
        <f t="shared" si="0"/>
        <v>923.15000000000009</v>
      </c>
      <c r="H14" s="42">
        <f>SUM(H11:H13)</f>
        <v>5634.26</v>
      </c>
      <c r="I14" s="53"/>
      <c r="J14" s="54"/>
      <c r="K14" s="53"/>
      <c r="L14" s="54"/>
      <c r="M14" s="54"/>
      <c r="N14" s="54"/>
      <c r="O14" s="54"/>
      <c r="P14" s="54"/>
      <c r="Q14" s="54"/>
      <c r="R14" s="54"/>
      <c r="S14" s="54"/>
      <c r="T14" s="54"/>
      <c r="U14" s="53"/>
      <c r="V14" s="53"/>
      <c r="W14" s="53"/>
      <c r="X14" s="53"/>
      <c r="Y14" s="53"/>
      <c r="Z14" s="53"/>
      <c r="AA14" s="53"/>
      <c r="AB14" s="53"/>
      <c r="AC14" s="53"/>
      <c r="AD14" s="53"/>
      <c r="AE14" s="53"/>
      <c r="AF14" s="53"/>
    </row>
    <row r="15" spans="1:32" x14ac:dyDescent="0.2">
      <c r="H15" s="43"/>
      <c r="J15" s="5"/>
    </row>
    <row r="16" spans="1:32" x14ac:dyDescent="0.2">
      <c r="A16" s="28" t="s">
        <v>20</v>
      </c>
      <c r="H16" s="43"/>
      <c r="J16" s="5"/>
    </row>
    <row r="17" spans="1:36" x14ac:dyDescent="0.2">
      <c r="A17" s="27" t="s">
        <v>5</v>
      </c>
      <c r="B17" s="78">
        <v>-108.96529999999998</v>
      </c>
      <c r="C17" s="78">
        <v>-107.6056</v>
      </c>
      <c r="D17" s="78">
        <v>-105.66560000000001</v>
      </c>
      <c r="E17" s="78">
        <v>-105.90090000000001</v>
      </c>
      <c r="F17" s="78">
        <v>-109.95339999999999</v>
      </c>
      <c r="G17" s="78">
        <v>-111.9259</v>
      </c>
      <c r="H17" s="7"/>
      <c r="J17" s="5"/>
      <c r="L17" s="55"/>
      <c r="M17" s="55"/>
      <c r="N17" s="55"/>
      <c r="O17" s="55"/>
      <c r="P17" s="55"/>
      <c r="Q17" s="55"/>
      <c r="R17" s="55"/>
      <c r="S17" s="55"/>
      <c r="T17" s="55"/>
    </row>
    <row r="18" spans="1:36" x14ac:dyDescent="0.2">
      <c r="A18" s="27" t="s">
        <v>6</v>
      </c>
      <c r="B18" s="78">
        <v>-30</v>
      </c>
      <c r="C18" s="78">
        <v>-30</v>
      </c>
      <c r="D18" s="78">
        <v>-30</v>
      </c>
      <c r="E18" s="78">
        <v>-30</v>
      </c>
      <c r="F18" s="78">
        <v>-30</v>
      </c>
      <c r="G18" s="78">
        <v>-30</v>
      </c>
      <c r="H18" s="8"/>
      <c r="J18" s="5"/>
      <c r="L18" s="5"/>
      <c r="M18" s="5"/>
      <c r="N18" s="5"/>
      <c r="O18" s="5"/>
      <c r="P18" s="5"/>
      <c r="Q18" s="5"/>
      <c r="R18" s="5"/>
      <c r="S18" s="5"/>
      <c r="T18" s="5"/>
    </row>
    <row r="19" spans="1:36" x14ac:dyDescent="0.2">
      <c r="H19" s="43"/>
      <c r="J19" s="5"/>
    </row>
    <row r="20" spans="1:36" x14ac:dyDescent="0.2">
      <c r="A20" s="28" t="s">
        <v>8</v>
      </c>
      <c r="H20" s="43"/>
      <c r="J20" s="5"/>
    </row>
    <row r="21" spans="1:36" x14ac:dyDescent="0.2">
      <c r="A21" s="27" t="s">
        <v>5</v>
      </c>
      <c r="B21" s="44">
        <f>+B11*B17</f>
        <v>-99549.608426999999</v>
      </c>
      <c r="C21" s="44">
        <f t="shared" ref="C21:G21" si="1">+C11*C17</f>
        <v>-83047.849968000024</v>
      </c>
      <c r="D21" s="16">
        <f t="shared" si="1"/>
        <v>-93275.251744000037</v>
      </c>
      <c r="E21" s="44">
        <f t="shared" si="1"/>
        <v>-83955.056492999996</v>
      </c>
      <c r="F21" s="44">
        <f t="shared" si="1"/>
        <v>-86110.005209999988</v>
      </c>
      <c r="G21" s="44">
        <f t="shared" si="1"/>
        <v>-92417.215630000006</v>
      </c>
      <c r="H21" s="9">
        <f>SUM(B21:G21)</f>
        <v>-538354.98747200007</v>
      </c>
      <c r="J21" s="8"/>
      <c r="L21" s="8"/>
      <c r="M21" s="8"/>
      <c r="N21" s="8"/>
      <c r="O21" s="8"/>
      <c r="P21" s="8"/>
      <c r="Q21" s="8"/>
      <c r="R21" s="8"/>
      <c r="S21" s="8"/>
      <c r="T21" s="8"/>
    </row>
    <row r="22" spans="1:36" x14ac:dyDescent="0.2">
      <c r="A22" s="27" t="s">
        <v>6</v>
      </c>
      <c r="B22" s="44">
        <f t="shared" ref="B22:E22" si="2">+B18*B12</f>
        <v>-3263.1</v>
      </c>
      <c r="C22" s="44">
        <f t="shared" si="2"/>
        <v>-3447.2999999999997</v>
      </c>
      <c r="D22" s="69">
        <f t="shared" si="2"/>
        <v>-4088.4</v>
      </c>
      <c r="E22" s="44">
        <f t="shared" si="2"/>
        <v>-3100.8</v>
      </c>
      <c r="F22" s="44">
        <f>+F18*F12</f>
        <v>-3112.7999999999997</v>
      </c>
      <c r="G22" s="44">
        <f>+G18*G12</f>
        <v>-2923.5</v>
      </c>
      <c r="H22" s="9">
        <f>SUM(B22:G22)</f>
        <v>-19935.899999999998</v>
      </c>
      <c r="J22" s="8"/>
      <c r="K22" s="52"/>
      <c r="L22" s="8"/>
      <c r="M22" s="8"/>
      <c r="N22" s="8"/>
      <c r="O22" s="8"/>
      <c r="P22" s="8"/>
      <c r="Q22" s="8"/>
      <c r="R22" s="8"/>
      <c r="S22" s="8"/>
      <c r="T22" s="8"/>
    </row>
    <row r="23" spans="1:36" x14ac:dyDescent="0.2">
      <c r="B23" s="16"/>
      <c r="C23" s="16"/>
      <c r="D23" s="16"/>
      <c r="E23" s="16"/>
      <c r="F23" s="16"/>
      <c r="G23" s="16"/>
      <c r="H23" s="8"/>
      <c r="J23" s="5"/>
    </row>
    <row r="24" spans="1:36" s="6" customFormat="1" x14ac:dyDescent="0.2">
      <c r="A24" s="23" t="s">
        <v>9</v>
      </c>
      <c r="B24" s="45">
        <f t="shared" ref="B24:G24" si="3">SUM(B21:B22)</f>
        <v>-102812.70842700001</v>
      </c>
      <c r="C24" s="45">
        <f t="shared" si="3"/>
        <v>-86495.149968000027</v>
      </c>
      <c r="D24" s="45">
        <f t="shared" si="3"/>
        <v>-97363.651744000032</v>
      </c>
      <c r="E24" s="45">
        <f t="shared" si="3"/>
        <v>-87055.856492999999</v>
      </c>
      <c r="F24" s="45">
        <f t="shared" si="3"/>
        <v>-89222.805209999991</v>
      </c>
      <c r="G24" s="45">
        <f t="shared" si="3"/>
        <v>-95340.715630000006</v>
      </c>
      <c r="H24" s="48">
        <f>SUM(H21:H23)</f>
        <v>-558290.88747200009</v>
      </c>
      <c r="I24" s="53"/>
      <c r="J24" s="20"/>
      <c r="K24" s="53"/>
      <c r="L24" s="20"/>
      <c r="M24" s="20"/>
      <c r="N24" s="20"/>
      <c r="O24" s="20"/>
      <c r="P24" s="20"/>
      <c r="Q24" s="20"/>
      <c r="R24" s="20"/>
      <c r="S24" s="20"/>
      <c r="T24" s="20"/>
      <c r="U24" s="56"/>
      <c r="V24" s="53"/>
      <c r="W24" s="53"/>
      <c r="X24" s="53"/>
      <c r="Y24" s="53"/>
      <c r="Z24" s="53"/>
      <c r="AA24" s="53"/>
      <c r="AB24" s="53"/>
      <c r="AC24" s="53"/>
      <c r="AD24" s="53"/>
      <c r="AE24" s="53"/>
      <c r="AF24" s="53"/>
    </row>
    <row r="25" spans="1:36" x14ac:dyDescent="0.2">
      <c r="B25" s="16"/>
      <c r="C25" s="16"/>
      <c r="D25" s="16"/>
      <c r="E25" s="16"/>
      <c r="F25" s="16"/>
      <c r="G25" s="16"/>
      <c r="H25" s="8"/>
      <c r="J25" s="5"/>
    </row>
    <row r="26" spans="1:36" x14ac:dyDescent="0.2">
      <c r="B26" s="16"/>
      <c r="C26" s="16"/>
      <c r="D26" s="16"/>
      <c r="E26" s="16"/>
      <c r="F26" s="16"/>
      <c r="G26" s="16"/>
      <c r="H26" s="8"/>
      <c r="J26" s="5"/>
    </row>
    <row r="27" spans="1:36" s="11" customFormat="1" x14ac:dyDescent="0.2">
      <c r="A27" s="10" t="s">
        <v>10</v>
      </c>
      <c r="B27" s="79">
        <v>47870</v>
      </c>
      <c r="C27" s="79">
        <v>47940</v>
      </c>
      <c r="D27" s="79">
        <v>48155</v>
      </c>
      <c r="E27" s="79">
        <v>48422</v>
      </c>
      <c r="F27" s="79">
        <v>48558</v>
      </c>
      <c r="G27" s="79">
        <v>48586</v>
      </c>
      <c r="H27" s="8">
        <f>SUM(B27:G27)</f>
        <v>289531</v>
      </c>
      <c r="I27" s="5"/>
      <c r="J27" s="54"/>
      <c r="K27" s="57"/>
      <c r="L27" s="57"/>
      <c r="M27" s="57"/>
      <c r="N27" s="57"/>
      <c r="O27" s="57"/>
      <c r="P27" s="57"/>
      <c r="Q27" s="57"/>
      <c r="R27" s="57"/>
      <c r="S27" s="57"/>
      <c r="T27" s="57"/>
      <c r="U27" s="57"/>
      <c r="V27" s="57"/>
      <c r="W27" s="57"/>
      <c r="X27" s="57"/>
      <c r="Y27" s="57"/>
      <c r="Z27" s="57"/>
      <c r="AA27" s="57"/>
      <c r="AB27" s="57"/>
      <c r="AC27" s="57"/>
      <c r="AD27" s="57"/>
      <c r="AE27" s="57"/>
      <c r="AF27" s="57"/>
      <c r="AG27" s="12"/>
      <c r="AH27" s="12"/>
      <c r="AI27" s="12"/>
      <c r="AJ27" s="12"/>
    </row>
    <row r="28" spans="1:36" s="11" customFormat="1" x14ac:dyDescent="0.2">
      <c r="A28" s="10" t="s">
        <v>11</v>
      </c>
      <c r="B28" s="79">
        <v>3459</v>
      </c>
      <c r="C28" s="79">
        <v>3372</v>
      </c>
      <c r="D28" s="79">
        <v>3292</v>
      </c>
      <c r="E28" s="79">
        <v>3189</v>
      </c>
      <c r="F28" s="79">
        <v>3108</v>
      </c>
      <c r="G28" s="79">
        <v>3013</v>
      </c>
      <c r="H28" s="8">
        <f>SUM(B28:G28)</f>
        <v>19433</v>
      </c>
      <c r="I28" s="5"/>
      <c r="J28" s="54"/>
      <c r="K28" s="5"/>
      <c r="L28" s="57"/>
      <c r="M28" s="57"/>
      <c r="N28" s="57"/>
      <c r="O28" s="57"/>
      <c r="P28" s="57"/>
      <c r="Q28" s="57"/>
      <c r="R28" s="57"/>
      <c r="S28" s="57"/>
      <c r="T28" s="57"/>
      <c r="U28" s="5"/>
      <c r="V28" s="5"/>
      <c r="W28" s="5"/>
      <c r="X28" s="5"/>
      <c r="Y28" s="5"/>
      <c r="Z28" s="5"/>
      <c r="AA28" s="5"/>
      <c r="AB28" s="5"/>
      <c r="AC28" s="5"/>
      <c r="AD28" s="5"/>
      <c r="AE28" s="5"/>
      <c r="AF28" s="5"/>
    </row>
    <row r="29" spans="1:36" s="11" customFormat="1" x14ac:dyDescent="0.2">
      <c r="A29" s="10"/>
      <c r="H29" s="8"/>
      <c r="I29" s="5"/>
      <c r="J29" s="54"/>
      <c r="K29" s="5"/>
      <c r="L29" s="57"/>
      <c r="M29" s="57"/>
      <c r="N29" s="57"/>
      <c r="O29" s="57"/>
      <c r="P29" s="57"/>
      <c r="Q29" s="57"/>
      <c r="R29" s="57"/>
      <c r="S29" s="57"/>
      <c r="T29" s="57"/>
      <c r="U29" s="5"/>
      <c r="V29" s="5"/>
      <c r="W29" s="5"/>
      <c r="X29" s="5"/>
      <c r="Y29" s="5"/>
      <c r="Z29" s="5"/>
      <c r="AA29" s="5"/>
      <c r="AB29" s="5"/>
      <c r="AC29" s="5"/>
      <c r="AD29" s="5"/>
      <c r="AE29" s="5"/>
      <c r="AF29" s="5"/>
    </row>
    <row r="30" spans="1:36" s="14" customFormat="1" x14ac:dyDescent="0.2">
      <c r="A30" s="13" t="s">
        <v>12</v>
      </c>
      <c r="B30" s="46">
        <f t="shared" ref="B30:C30" si="4">+B27+B28</f>
        <v>51329</v>
      </c>
      <c r="C30" s="46">
        <f t="shared" si="4"/>
        <v>51312</v>
      </c>
      <c r="D30" s="46">
        <f>+D27+D28</f>
        <v>51447</v>
      </c>
      <c r="E30" s="46">
        <f>+E27+E28</f>
        <v>51611</v>
      </c>
      <c r="F30" s="46">
        <f>+F27+F28</f>
        <v>51666</v>
      </c>
      <c r="G30" s="46">
        <f>+G27+G28</f>
        <v>51599</v>
      </c>
      <c r="H30" s="49">
        <f>SUM(H27:H28)</f>
        <v>308964</v>
      </c>
      <c r="I30" s="67"/>
      <c r="J30" s="54"/>
      <c r="K30" s="54"/>
      <c r="L30" s="58"/>
      <c r="M30" s="58"/>
      <c r="N30" s="58"/>
      <c r="O30" s="58"/>
      <c r="P30" s="58"/>
      <c r="Q30" s="58"/>
      <c r="R30" s="58"/>
      <c r="S30" s="58"/>
      <c r="T30" s="58"/>
      <c r="U30" s="54"/>
      <c r="V30" s="54"/>
      <c r="W30" s="54"/>
      <c r="X30" s="54"/>
      <c r="Y30" s="54"/>
      <c r="Z30" s="54"/>
      <c r="AA30" s="54"/>
      <c r="AB30" s="54"/>
      <c r="AC30" s="54"/>
      <c r="AD30" s="54"/>
      <c r="AE30" s="54"/>
      <c r="AF30" s="54"/>
    </row>
    <row r="31" spans="1:36" s="16" customFormat="1" x14ac:dyDescent="0.2">
      <c r="A31" s="10"/>
      <c r="H31" s="15"/>
      <c r="I31" s="8"/>
      <c r="J31" s="54"/>
      <c r="K31" s="8"/>
      <c r="L31" s="8"/>
      <c r="M31" s="8"/>
      <c r="N31" s="8"/>
      <c r="O31" s="8"/>
      <c r="P31" s="8"/>
      <c r="Q31" s="8"/>
      <c r="R31" s="8"/>
      <c r="S31" s="8"/>
      <c r="T31" s="8"/>
      <c r="U31" s="8"/>
      <c r="V31" s="8"/>
      <c r="W31" s="8"/>
      <c r="X31" s="8"/>
      <c r="Y31" s="8"/>
      <c r="Z31" s="8"/>
      <c r="AA31" s="8"/>
      <c r="AB31" s="8"/>
      <c r="AC31" s="8"/>
      <c r="AD31" s="8"/>
      <c r="AE31" s="8"/>
      <c r="AF31" s="8"/>
    </row>
    <row r="32" spans="1:36" s="16" customFormat="1" x14ac:dyDescent="0.2">
      <c r="A32" s="10" t="s">
        <v>13</v>
      </c>
      <c r="B32" s="66">
        <f t="shared" ref="B32:G32" si="5">+IFERROR(B24/B30,0)</f>
        <v>-2.0030140549591851</v>
      </c>
      <c r="C32" s="66">
        <f t="shared" si="5"/>
        <v>-1.6856709925163709</v>
      </c>
      <c r="D32" s="66">
        <f t="shared" si="5"/>
        <v>-1.8925039699885324</v>
      </c>
      <c r="E32" s="66">
        <f t="shared" si="5"/>
        <v>-1.6867694191742071</v>
      </c>
      <c r="F32" s="66">
        <f t="shared" si="5"/>
        <v>-1.7269152868424107</v>
      </c>
      <c r="G32" s="66">
        <f t="shared" si="5"/>
        <v>-1.8477240960096126</v>
      </c>
      <c r="H32" s="17"/>
      <c r="I32" s="8"/>
      <c r="J32" s="5"/>
      <c r="K32" s="8"/>
      <c r="L32" s="5"/>
      <c r="M32" s="5"/>
      <c r="N32" s="5"/>
      <c r="O32" s="5"/>
      <c r="P32" s="5"/>
      <c r="Q32" s="5"/>
      <c r="R32" s="5"/>
      <c r="S32" s="5"/>
      <c r="T32" s="5"/>
      <c r="U32" s="59"/>
      <c r="V32" s="8"/>
      <c r="W32" s="8"/>
      <c r="X32" s="8"/>
      <c r="Y32" s="8"/>
      <c r="Z32" s="8"/>
      <c r="AA32" s="8"/>
      <c r="AB32" s="8"/>
      <c r="AC32" s="8"/>
      <c r="AD32" s="8"/>
      <c r="AE32" s="8"/>
      <c r="AF32" s="8"/>
    </row>
    <row r="33" spans="1:32" s="16" customFormat="1" x14ac:dyDescent="0.2">
      <c r="A33" s="10" t="s">
        <v>14</v>
      </c>
      <c r="B33" s="81">
        <f>'Pacific CPA Eff. 7.1.19'!$G$33</f>
        <v>-1.2259697247382961</v>
      </c>
      <c r="C33" s="81">
        <f>'Pacific CPA Eff. 7.1.19'!$G$33</f>
        <v>-1.2259697247382961</v>
      </c>
      <c r="D33" s="81">
        <f>'Pacific CPA Eff. 7.1.19'!$H$38</f>
        <v>-1.6378750991793303</v>
      </c>
      <c r="E33" s="81">
        <f>'Pacific CPA Eff. 7.1.19'!$H$38</f>
        <v>-1.6378750991793303</v>
      </c>
      <c r="F33" s="81">
        <f>'Pacific CPA Eff. 7.1.19'!$H$38</f>
        <v>-1.6378750991793303</v>
      </c>
      <c r="G33" s="81">
        <f>'Pacific CPA Eff. 7.1.19'!$H$38</f>
        <v>-1.6378750991793303</v>
      </c>
      <c r="H33" s="17"/>
      <c r="I33" s="8"/>
      <c r="J33" s="5"/>
      <c r="K33" s="8"/>
      <c r="L33" s="5"/>
      <c r="M33" s="5"/>
      <c r="N33" s="5"/>
      <c r="O33" s="5"/>
      <c r="P33" s="5"/>
      <c r="Q33" s="5"/>
      <c r="R33" s="5"/>
      <c r="S33" s="5"/>
      <c r="T33" s="5"/>
      <c r="U33" s="8"/>
      <c r="V33" s="8"/>
      <c r="W33" s="8"/>
      <c r="X33" s="8"/>
      <c r="Y33" s="8"/>
      <c r="Z33" s="8"/>
      <c r="AA33" s="8"/>
      <c r="AB33" s="8"/>
      <c r="AC33" s="8"/>
      <c r="AD33" s="8"/>
      <c r="AE33" s="8"/>
      <c r="AF33" s="8"/>
    </row>
    <row r="34" spans="1:32" s="16" customFormat="1" x14ac:dyDescent="0.2">
      <c r="A34" s="10"/>
      <c r="B34" s="66"/>
      <c r="C34" s="66"/>
      <c r="D34" s="66"/>
      <c r="E34" s="66"/>
      <c r="F34" s="66"/>
      <c r="G34" s="66"/>
      <c r="H34" s="17"/>
      <c r="I34" s="8"/>
      <c r="J34" s="5"/>
      <c r="K34" s="8"/>
      <c r="L34" s="5"/>
      <c r="M34" s="5"/>
      <c r="N34" s="5"/>
      <c r="O34" s="5"/>
      <c r="P34" s="5"/>
      <c r="Q34" s="5"/>
      <c r="R34" s="5"/>
      <c r="S34" s="5"/>
      <c r="T34" s="5"/>
      <c r="U34" s="8"/>
      <c r="V34" s="8"/>
      <c r="W34" s="8"/>
      <c r="X34" s="8"/>
      <c r="Y34" s="8"/>
      <c r="Z34" s="8"/>
      <c r="AA34" s="8"/>
      <c r="AB34" s="8"/>
      <c r="AC34" s="8"/>
      <c r="AD34" s="8"/>
      <c r="AE34" s="8"/>
      <c r="AF34" s="8"/>
    </row>
    <row r="35" spans="1:32" s="19" customFormat="1" x14ac:dyDescent="0.2">
      <c r="A35" s="13" t="s">
        <v>17</v>
      </c>
      <c r="B35" s="70">
        <f>+(B32-B33)*B30</f>
        <v>-39884.908425908005</v>
      </c>
      <c r="C35" s="70">
        <f t="shared" ref="C35" si="6">+(C32-C33)*C30</f>
        <v>-23588.19145222857</v>
      </c>
      <c r="D35" s="70">
        <f>+(D32-D33)*D30</f>
        <v>-13099.891516521024</v>
      </c>
      <c r="E35" s="70">
        <f>+(E32-E33)*E30</f>
        <v>-2523.4847492555873</v>
      </c>
      <c r="F35" s="70">
        <f>+(F32-F33)*F30</f>
        <v>-4600.3503358007129</v>
      </c>
      <c r="G35" s="70">
        <f>+(G32-G33)*G30</f>
        <v>-10827.998387445739</v>
      </c>
      <c r="H35" s="71">
        <f>SUM(B35:G35)</f>
        <v>-94524.824867159638</v>
      </c>
      <c r="I35" s="7"/>
      <c r="J35" s="7"/>
      <c r="K35" s="7"/>
      <c r="L35" s="7"/>
      <c r="M35" s="7"/>
      <c r="N35" s="7"/>
      <c r="O35" s="7"/>
      <c r="P35" s="7"/>
      <c r="Q35" s="7"/>
      <c r="R35" s="7"/>
      <c r="S35" s="7"/>
      <c r="T35" s="7"/>
      <c r="U35" s="7"/>
      <c r="V35" s="7"/>
      <c r="W35" s="7"/>
      <c r="X35" s="7"/>
      <c r="Y35" s="7"/>
      <c r="Z35" s="7"/>
      <c r="AA35" s="7"/>
      <c r="AB35" s="7"/>
      <c r="AC35" s="7"/>
      <c r="AD35" s="7"/>
      <c r="AE35" s="7"/>
      <c r="AF35" s="7"/>
    </row>
    <row r="36" spans="1:32" s="16" customFormat="1" x14ac:dyDescent="0.2">
      <c r="A36" s="10"/>
      <c r="B36" s="11"/>
      <c r="C36" s="11"/>
      <c r="D36" s="11"/>
      <c r="E36" s="11"/>
      <c r="F36" s="11"/>
      <c r="G36" s="11"/>
      <c r="H36" s="8"/>
      <c r="I36" s="8"/>
      <c r="J36" s="8"/>
      <c r="K36" s="8"/>
      <c r="L36" s="8"/>
      <c r="M36" s="8"/>
      <c r="N36" s="8"/>
      <c r="O36" s="8"/>
      <c r="P36" s="8"/>
      <c r="Q36" s="8"/>
      <c r="R36" s="8"/>
      <c r="S36" s="8"/>
      <c r="T36" s="8"/>
      <c r="U36" s="8"/>
      <c r="V36" s="8"/>
      <c r="W36" s="8"/>
      <c r="X36" s="8"/>
      <c r="Y36" s="8"/>
      <c r="Z36" s="8"/>
      <c r="AA36" s="8"/>
      <c r="AB36" s="8"/>
      <c r="AC36" s="8"/>
      <c r="AD36" s="8"/>
      <c r="AE36" s="8"/>
      <c r="AF36" s="8"/>
    </row>
    <row r="37" spans="1:32" x14ac:dyDescent="0.2">
      <c r="A37" s="16"/>
      <c r="B37" s="30"/>
      <c r="C37" s="30"/>
      <c r="D37" s="30"/>
      <c r="E37" s="30"/>
      <c r="F37" s="30"/>
      <c r="G37" s="21" t="s">
        <v>18</v>
      </c>
      <c r="H37" s="17">
        <f>ROUND(H35/H30/2,2)</f>
        <v>-0.15</v>
      </c>
      <c r="I37" s="5"/>
      <c r="K37" s="8"/>
      <c r="R37" s="60"/>
      <c r="S37" s="60"/>
      <c r="T37" s="60"/>
      <c r="U37" s="61"/>
    </row>
    <row r="38" spans="1:32" x14ac:dyDescent="0.2">
      <c r="A38" s="73"/>
      <c r="B38" s="21"/>
      <c r="C38" s="21"/>
      <c r="D38" s="21"/>
      <c r="E38" s="21"/>
      <c r="F38" s="21"/>
      <c r="G38" s="21" t="s">
        <v>21</v>
      </c>
      <c r="H38" s="95">
        <f>SUM(B24:G24)/SUM(B30:G30)</f>
        <v>-1.8069771477324221</v>
      </c>
      <c r="I38" s="52"/>
      <c r="R38" s="60"/>
      <c r="S38" s="60"/>
      <c r="T38" s="60"/>
      <c r="U38" s="52"/>
    </row>
    <row r="39" spans="1:32" x14ac:dyDescent="0.2">
      <c r="A39" s="74"/>
      <c r="D39" s="21"/>
      <c r="E39" s="21"/>
      <c r="F39" s="21"/>
      <c r="G39" s="50" t="s">
        <v>25</v>
      </c>
      <c r="H39" s="18">
        <f>SUM(H37:H38)</f>
        <v>-1.956977147732422</v>
      </c>
      <c r="R39" s="60"/>
      <c r="S39" s="60"/>
      <c r="T39" s="60"/>
      <c r="U39" s="62"/>
    </row>
    <row r="40" spans="1:32" x14ac:dyDescent="0.2">
      <c r="A40" s="74"/>
      <c r="B40" s="21"/>
      <c r="C40" s="21"/>
      <c r="D40" s="21"/>
      <c r="E40" s="21"/>
      <c r="F40" s="21"/>
      <c r="G40" s="21"/>
      <c r="H40" s="20"/>
      <c r="R40" s="60"/>
      <c r="S40" s="60"/>
      <c r="T40" s="60"/>
      <c r="U40" s="62"/>
    </row>
    <row r="41" spans="1:32" x14ac:dyDescent="0.2">
      <c r="A41" s="74"/>
      <c r="B41" s="47"/>
      <c r="C41" s="47"/>
      <c r="D41" s="21"/>
      <c r="E41" s="21"/>
      <c r="F41" s="21"/>
      <c r="G41" s="21" t="s">
        <v>26</v>
      </c>
      <c r="H41" s="82">
        <f>'Pacific CPA Eff. 7.1.19'!H40</f>
        <v>-2.725116445679471</v>
      </c>
      <c r="K41" s="8"/>
      <c r="L41" s="8"/>
      <c r="M41" s="64"/>
      <c r="R41" s="8"/>
      <c r="S41" s="8"/>
      <c r="T41" s="60"/>
    </row>
    <row r="42" spans="1:32" x14ac:dyDescent="0.2">
      <c r="A42" s="75"/>
      <c r="B42" s="21"/>
      <c r="C42" s="21"/>
      <c r="D42" s="21"/>
      <c r="E42" s="21"/>
      <c r="F42" s="21"/>
      <c r="G42" s="21" t="s">
        <v>15</v>
      </c>
      <c r="H42" s="5">
        <f>H41-H39</f>
        <v>-0.76813929794704894</v>
      </c>
      <c r="I42" s="65">
        <f>H42/H41</f>
        <v>0.2818739357596603</v>
      </c>
      <c r="R42" s="8"/>
      <c r="S42" s="8"/>
      <c r="T42" s="60"/>
    </row>
    <row r="43" spans="1:32" x14ac:dyDescent="0.2">
      <c r="A43" s="10"/>
      <c r="B43" s="21"/>
      <c r="C43" s="21"/>
      <c r="D43" s="21"/>
      <c r="E43" s="21"/>
      <c r="F43" s="21"/>
      <c r="G43" s="21" t="s">
        <v>24</v>
      </c>
      <c r="H43" s="8">
        <f>H42*G30*12</f>
        <v>-475622.63561723731</v>
      </c>
      <c r="J43" s="52"/>
      <c r="L43" s="52"/>
      <c r="M43" s="52"/>
      <c r="N43" s="52"/>
      <c r="O43" s="52"/>
      <c r="P43" s="52"/>
      <c r="Q43" s="52"/>
      <c r="R43" s="52"/>
      <c r="S43" s="52"/>
      <c r="T43" s="52"/>
    </row>
    <row r="44" spans="1:32" x14ac:dyDescent="0.2">
      <c r="A44" s="10"/>
      <c r="B44" s="21"/>
      <c r="C44" s="21"/>
      <c r="D44" s="21"/>
      <c r="E44" s="21"/>
      <c r="F44" s="21"/>
      <c r="G44" s="21"/>
      <c r="H44" s="8"/>
      <c r="J44" s="52"/>
      <c r="L44" s="52"/>
      <c r="M44" s="52"/>
      <c r="N44" s="52"/>
      <c r="O44" s="52"/>
      <c r="P44" s="52"/>
      <c r="Q44" s="52"/>
      <c r="R44" s="52"/>
      <c r="S44" s="52"/>
      <c r="T44" s="52"/>
    </row>
    <row r="45" spans="1:32" x14ac:dyDescent="0.2">
      <c r="A45" s="10"/>
      <c r="B45" s="31"/>
      <c r="C45" s="31"/>
      <c r="D45" s="31"/>
      <c r="E45" s="31"/>
      <c r="F45" s="31"/>
      <c r="G45" s="31"/>
      <c r="H45" s="8"/>
    </row>
    <row r="46" spans="1:32" x14ac:dyDescent="0.2">
      <c r="A46" s="32"/>
      <c r="B46" s="1"/>
      <c r="C46" s="1"/>
      <c r="D46" s="1"/>
      <c r="E46" s="1"/>
      <c r="F46" s="1"/>
      <c r="G46" s="1"/>
      <c r="H46" s="1" t="str">
        <f>H5</f>
        <v>6-Month</v>
      </c>
      <c r="S46" s="60"/>
      <c r="T46" s="60"/>
      <c r="U46" s="61"/>
    </row>
    <row r="47" spans="1:32" x14ac:dyDescent="0.2">
      <c r="A47" s="32" t="s">
        <v>16</v>
      </c>
      <c r="B47" s="2">
        <f t="shared" ref="B47:G47" si="7">B6</f>
        <v>43586</v>
      </c>
      <c r="C47" s="2">
        <f t="shared" si="7"/>
        <v>43617</v>
      </c>
      <c r="D47" s="2">
        <f t="shared" si="7"/>
        <v>43648</v>
      </c>
      <c r="E47" s="2">
        <f t="shared" si="7"/>
        <v>43679</v>
      </c>
      <c r="F47" s="2">
        <f t="shared" si="7"/>
        <v>43710</v>
      </c>
      <c r="G47" s="2">
        <f t="shared" si="7"/>
        <v>43741</v>
      </c>
      <c r="H47" s="2" t="s">
        <v>2</v>
      </c>
      <c r="S47" s="60"/>
      <c r="T47" s="60"/>
      <c r="U47" s="52"/>
    </row>
    <row r="48" spans="1:32" x14ac:dyDescent="0.2">
      <c r="A48" s="26" t="s">
        <v>4</v>
      </c>
      <c r="B48" s="4"/>
      <c r="C48" s="4"/>
      <c r="D48" s="4"/>
      <c r="E48" s="4"/>
      <c r="F48" s="4"/>
      <c r="G48" s="4"/>
      <c r="H48" s="4"/>
      <c r="S48" s="60"/>
      <c r="T48" s="60"/>
      <c r="U48" s="62"/>
    </row>
    <row r="49" spans="1:32" x14ac:dyDescent="0.2">
      <c r="A49" s="27" t="s">
        <v>5</v>
      </c>
      <c r="B49" s="77">
        <v>70.42</v>
      </c>
      <c r="C49" s="77">
        <v>61.230000000000011</v>
      </c>
      <c r="D49" s="77">
        <v>70.419999999999973</v>
      </c>
      <c r="E49" s="77">
        <v>67.369999999999976</v>
      </c>
      <c r="F49" s="77">
        <v>64.309999999999988</v>
      </c>
      <c r="G49" s="77">
        <v>70.420000000000016</v>
      </c>
      <c r="H49" s="5">
        <f>SUM(B49:G49)</f>
        <v>404.16999999999996</v>
      </c>
    </row>
    <row r="50" spans="1:32" x14ac:dyDescent="0.2">
      <c r="A50" s="27" t="s">
        <v>6</v>
      </c>
      <c r="B50" s="77">
        <v>14.989999999999998</v>
      </c>
      <c r="C50" s="77">
        <v>13.96</v>
      </c>
      <c r="D50" s="77">
        <v>16.21</v>
      </c>
      <c r="E50" s="77">
        <v>14.29</v>
      </c>
      <c r="F50" s="77">
        <v>13.86</v>
      </c>
      <c r="G50" s="77">
        <v>14.459999999999999</v>
      </c>
      <c r="H50" s="5">
        <f>SUM(B50:G50)</f>
        <v>87.77</v>
      </c>
    </row>
    <row r="51" spans="1:32" x14ac:dyDescent="0.2">
      <c r="B51" s="11"/>
      <c r="C51" s="11"/>
      <c r="D51" s="11"/>
      <c r="E51" s="11"/>
      <c r="F51" s="11"/>
      <c r="G51" s="11"/>
      <c r="H51" s="5"/>
    </row>
    <row r="52" spans="1:32" s="6" customFormat="1" x14ac:dyDescent="0.2">
      <c r="A52" s="23" t="s">
        <v>2</v>
      </c>
      <c r="B52" s="42">
        <f t="shared" ref="B52:E52" si="8">SUM(B49:B50)</f>
        <v>85.41</v>
      </c>
      <c r="C52" s="42">
        <f t="shared" si="8"/>
        <v>75.190000000000012</v>
      </c>
      <c r="D52" s="42">
        <f t="shared" si="8"/>
        <v>86.629999999999967</v>
      </c>
      <c r="E52" s="42">
        <f t="shared" si="8"/>
        <v>81.659999999999968</v>
      </c>
      <c r="F52" s="42">
        <f>SUM(F49:F50)</f>
        <v>78.169999999999987</v>
      </c>
      <c r="G52" s="42">
        <f>SUM(G49:G50)</f>
        <v>84.88000000000001</v>
      </c>
      <c r="H52" s="42">
        <f>SUM(H49:H51)</f>
        <v>491.93999999999994</v>
      </c>
      <c r="I52" s="53"/>
      <c r="J52" s="53"/>
      <c r="K52" s="53"/>
      <c r="L52" s="53"/>
      <c r="M52" s="53"/>
      <c r="N52" s="53"/>
      <c r="O52" s="53"/>
      <c r="P52" s="53"/>
      <c r="Q52" s="53"/>
      <c r="R52" s="53"/>
      <c r="S52" s="53"/>
      <c r="T52" s="53"/>
      <c r="U52" s="53"/>
      <c r="V52" s="53"/>
      <c r="W52" s="53"/>
      <c r="X52" s="53"/>
      <c r="Y52" s="53"/>
      <c r="Z52" s="53"/>
      <c r="AA52" s="53"/>
      <c r="AB52" s="53"/>
      <c r="AC52" s="53"/>
      <c r="AD52" s="53"/>
      <c r="AE52" s="53"/>
      <c r="AF52" s="53"/>
    </row>
    <row r="53" spans="1:32" x14ac:dyDescent="0.2">
      <c r="H53" s="43"/>
    </row>
    <row r="54" spans="1:32" x14ac:dyDescent="0.2">
      <c r="A54" s="28" t="s">
        <v>20</v>
      </c>
      <c r="H54" s="43"/>
    </row>
    <row r="55" spans="1:32" x14ac:dyDescent="0.2">
      <c r="A55" s="27" t="s">
        <v>5</v>
      </c>
      <c r="B55" s="72">
        <f t="shared" ref="B55:G56" si="9">B17</f>
        <v>-108.96529999999998</v>
      </c>
      <c r="C55" s="72">
        <f t="shared" si="9"/>
        <v>-107.6056</v>
      </c>
      <c r="D55" s="72">
        <f t="shared" si="9"/>
        <v>-105.66560000000001</v>
      </c>
      <c r="E55" s="72">
        <f t="shared" si="9"/>
        <v>-105.90090000000001</v>
      </c>
      <c r="F55" s="72">
        <f t="shared" si="9"/>
        <v>-109.95339999999999</v>
      </c>
      <c r="G55" s="72">
        <f t="shared" si="9"/>
        <v>-111.9259</v>
      </c>
      <c r="H55" s="8"/>
    </row>
    <row r="56" spans="1:32" x14ac:dyDescent="0.2">
      <c r="A56" s="27" t="s">
        <v>6</v>
      </c>
      <c r="B56" s="72">
        <f t="shared" si="9"/>
        <v>-30</v>
      </c>
      <c r="C56" s="72">
        <f t="shared" si="9"/>
        <v>-30</v>
      </c>
      <c r="D56" s="72">
        <f t="shared" si="9"/>
        <v>-30</v>
      </c>
      <c r="E56" s="72">
        <f t="shared" si="9"/>
        <v>-30</v>
      </c>
      <c r="F56" s="72">
        <f t="shared" si="9"/>
        <v>-30</v>
      </c>
      <c r="G56" s="72">
        <f t="shared" si="9"/>
        <v>-30</v>
      </c>
      <c r="H56" s="8"/>
    </row>
    <row r="57" spans="1:32" x14ac:dyDescent="0.2">
      <c r="H57" s="43"/>
    </row>
    <row r="58" spans="1:32" x14ac:dyDescent="0.2">
      <c r="A58" s="28" t="s">
        <v>8</v>
      </c>
      <c r="H58" s="43"/>
    </row>
    <row r="59" spans="1:32" x14ac:dyDescent="0.2">
      <c r="A59" s="27" t="s">
        <v>5</v>
      </c>
      <c r="B59" s="44">
        <f t="shared" ref="B59:G59" si="10">+B49*B55</f>
        <v>-7673.3364259999989</v>
      </c>
      <c r="C59" s="44">
        <f t="shared" si="10"/>
        <v>-6588.690888000001</v>
      </c>
      <c r="D59" s="44">
        <f t="shared" si="10"/>
        <v>-7440.9715519999982</v>
      </c>
      <c r="E59" s="44">
        <f t="shared" si="10"/>
        <v>-7134.5436329999975</v>
      </c>
      <c r="F59" s="44">
        <f t="shared" si="10"/>
        <v>-7071.1031539999976</v>
      </c>
      <c r="G59" s="44">
        <f t="shared" si="10"/>
        <v>-7881.8218780000016</v>
      </c>
      <c r="H59" s="9">
        <f>SUM(B59:G59)</f>
        <v>-43790.467530999995</v>
      </c>
    </row>
    <row r="60" spans="1:32" x14ac:dyDescent="0.2">
      <c r="A60" s="27" t="s">
        <v>6</v>
      </c>
      <c r="B60" s="44">
        <f t="shared" ref="B60:G60" si="11">+B56*B50</f>
        <v>-449.69999999999993</v>
      </c>
      <c r="C60" s="44">
        <f t="shared" si="11"/>
        <v>-418.8</v>
      </c>
      <c r="D60" s="44">
        <f t="shared" si="11"/>
        <v>-486.3</v>
      </c>
      <c r="E60" s="44">
        <f t="shared" si="11"/>
        <v>-428.7</v>
      </c>
      <c r="F60" s="44">
        <f t="shared" si="11"/>
        <v>-415.79999999999995</v>
      </c>
      <c r="G60" s="44">
        <f t="shared" si="11"/>
        <v>-433.79999999999995</v>
      </c>
      <c r="H60" s="9">
        <f>SUM(B60:G60)</f>
        <v>-2633.1000000000004</v>
      </c>
    </row>
    <row r="61" spans="1:32" x14ac:dyDescent="0.2">
      <c r="B61" s="16"/>
      <c r="C61" s="16"/>
      <c r="D61" s="16"/>
      <c r="E61" s="16"/>
      <c r="F61" s="16"/>
      <c r="G61" s="16"/>
      <c r="H61" s="8"/>
    </row>
    <row r="62" spans="1:32" s="6" customFormat="1" x14ac:dyDescent="0.2">
      <c r="A62" s="23" t="s">
        <v>9</v>
      </c>
      <c r="B62" s="45">
        <f t="shared" ref="B62:C62" si="12">SUM(B59:B60)</f>
        <v>-8123.0364259999988</v>
      </c>
      <c r="C62" s="45">
        <f t="shared" si="12"/>
        <v>-7007.4908880000012</v>
      </c>
      <c r="D62" s="45">
        <f>SUM(D59:D60)</f>
        <v>-7927.2715519999983</v>
      </c>
      <c r="E62" s="45">
        <f>SUM(E59:E60)</f>
        <v>-7563.2436329999973</v>
      </c>
      <c r="F62" s="45">
        <f>SUM(F59:F60)</f>
        <v>-7486.9031539999978</v>
      </c>
      <c r="G62" s="45">
        <f>SUM(G59:G60)</f>
        <v>-8315.6218780000017</v>
      </c>
      <c r="H62" s="48">
        <f>SUM(H59:H60)</f>
        <v>-46423.567530999993</v>
      </c>
      <c r="I62" s="63"/>
      <c r="J62" s="53"/>
      <c r="K62" s="53"/>
      <c r="L62" s="53"/>
      <c r="M62" s="53"/>
      <c r="N62" s="53"/>
      <c r="O62" s="53"/>
      <c r="P62" s="53"/>
      <c r="Q62" s="53"/>
      <c r="R62" s="53"/>
      <c r="S62" s="53"/>
      <c r="T62" s="53"/>
      <c r="U62" s="53"/>
      <c r="V62" s="53"/>
      <c r="W62" s="53"/>
      <c r="X62" s="53"/>
      <c r="Y62" s="53"/>
      <c r="Z62" s="53"/>
      <c r="AA62" s="53"/>
      <c r="AB62" s="53"/>
      <c r="AC62" s="53"/>
      <c r="AD62" s="53"/>
      <c r="AE62" s="53"/>
      <c r="AF62" s="53"/>
    </row>
    <row r="63" spans="1:32" x14ac:dyDescent="0.2">
      <c r="B63" s="16"/>
      <c r="C63" s="16"/>
      <c r="D63" s="16"/>
      <c r="E63" s="16"/>
      <c r="F63" s="16"/>
      <c r="G63" s="16"/>
      <c r="H63" s="8"/>
    </row>
    <row r="64" spans="1:32" x14ac:dyDescent="0.2">
      <c r="B64" s="16"/>
      <c r="C64" s="16"/>
      <c r="D64" s="16"/>
      <c r="E64" s="16"/>
      <c r="F64" s="16"/>
      <c r="G64" s="16"/>
      <c r="H64" s="8"/>
    </row>
    <row r="65" spans="1:32" x14ac:dyDescent="0.2">
      <c r="A65" s="10" t="s">
        <v>10</v>
      </c>
      <c r="B65" s="79">
        <v>9722</v>
      </c>
      <c r="C65" s="79">
        <v>10239</v>
      </c>
      <c r="D65" s="79">
        <v>10396</v>
      </c>
      <c r="E65" s="79">
        <v>11295</v>
      </c>
      <c r="F65" s="79">
        <v>11288</v>
      </c>
      <c r="G65" s="79">
        <v>11300</v>
      </c>
      <c r="H65" s="8">
        <f>SUM(B65:G65)</f>
        <v>64240</v>
      </c>
      <c r="I65" s="53"/>
      <c r="J65" s="80"/>
    </row>
    <row r="66" spans="1:32" x14ac:dyDescent="0.2">
      <c r="A66" s="10" t="s">
        <v>11</v>
      </c>
      <c r="B66" s="79">
        <v>387</v>
      </c>
      <c r="C66" s="79">
        <v>385</v>
      </c>
      <c r="D66" s="79">
        <v>385</v>
      </c>
      <c r="E66" s="79">
        <v>411</v>
      </c>
      <c r="F66" s="79">
        <v>411</v>
      </c>
      <c r="G66" s="79">
        <v>388</v>
      </c>
      <c r="H66" s="8">
        <f>SUM(B66:G66)</f>
        <v>2367</v>
      </c>
    </row>
    <row r="67" spans="1:32" x14ac:dyDescent="0.2">
      <c r="A67" s="10"/>
      <c r="B67" s="16"/>
      <c r="C67" s="16"/>
      <c r="D67" s="16"/>
      <c r="E67" s="16"/>
      <c r="F67" s="16"/>
      <c r="G67" s="16"/>
      <c r="H67" s="8"/>
    </row>
    <row r="68" spans="1:32" s="6" customFormat="1" x14ac:dyDescent="0.2">
      <c r="A68" s="13" t="s">
        <v>12</v>
      </c>
      <c r="B68" s="46">
        <f t="shared" ref="B68:G68" si="13">+B65+B66</f>
        <v>10109</v>
      </c>
      <c r="C68" s="46">
        <f t="shared" si="13"/>
        <v>10624</v>
      </c>
      <c r="D68" s="46">
        <f t="shared" si="13"/>
        <v>10781</v>
      </c>
      <c r="E68" s="46">
        <f t="shared" si="13"/>
        <v>11706</v>
      </c>
      <c r="F68" s="46">
        <f t="shared" si="13"/>
        <v>11699</v>
      </c>
      <c r="G68" s="46">
        <f t="shared" si="13"/>
        <v>11688</v>
      </c>
      <c r="H68" s="49">
        <f>SUM(H65:H66)</f>
        <v>66607</v>
      </c>
      <c r="I68" s="68"/>
      <c r="J68" s="53"/>
      <c r="K68" s="68"/>
      <c r="L68" s="53"/>
      <c r="M68" s="53"/>
      <c r="N68" s="53"/>
      <c r="O68" s="53"/>
      <c r="P68" s="53"/>
      <c r="Q68" s="53"/>
      <c r="R68" s="53"/>
      <c r="S68" s="53"/>
      <c r="T68" s="53"/>
      <c r="U68" s="53"/>
      <c r="V68" s="53"/>
      <c r="W68" s="53"/>
      <c r="X68" s="53"/>
      <c r="Y68" s="53"/>
      <c r="Z68" s="53"/>
      <c r="AA68" s="53"/>
      <c r="AB68" s="53"/>
      <c r="AC68" s="53"/>
      <c r="AD68" s="53"/>
      <c r="AE68" s="53"/>
      <c r="AF68" s="53"/>
    </row>
    <row r="69" spans="1:32" x14ac:dyDescent="0.2">
      <c r="A69" s="10"/>
      <c r="B69" s="16"/>
      <c r="C69" s="16"/>
      <c r="D69" s="16"/>
      <c r="E69" s="16"/>
      <c r="F69" s="16"/>
      <c r="G69" s="16"/>
      <c r="H69" s="15"/>
    </row>
    <row r="70" spans="1:32" x14ac:dyDescent="0.2">
      <c r="A70" s="10" t="s">
        <v>13</v>
      </c>
      <c r="B70" s="66">
        <f t="shared" ref="B70:G70" si="14">+IFERROR(B62/B68,0)</f>
        <v>-0.80354500207735668</v>
      </c>
      <c r="C70" s="66">
        <f t="shared" si="14"/>
        <v>-0.65959063328313261</v>
      </c>
      <c r="D70" s="66">
        <f t="shared" si="14"/>
        <v>-0.735300208886003</v>
      </c>
      <c r="E70" s="66">
        <f t="shared" si="14"/>
        <v>-0.6460997465402355</v>
      </c>
      <c r="F70" s="66">
        <f t="shared" si="14"/>
        <v>-0.63996094999572595</v>
      </c>
      <c r="G70" s="66">
        <f t="shared" si="14"/>
        <v>-0.71146662200547583</v>
      </c>
      <c r="H70" s="5"/>
    </row>
    <row r="71" spans="1:32" x14ac:dyDescent="0.2">
      <c r="A71" s="10" t="s">
        <v>14</v>
      </c>
      <c r="B71" s="81">
        <f>'Pacific CPA Eff. 7.1.19'!$G$72</f>
        <v>-0.50439781625282021</v>
      </c>
      <c r="C71" s="81">
        <f>'Pacific CPA Eff. 7.1.19'!$G$72</f>
        <v>-0.50439781625282021</v>
      </c>
      <c r="D71" s="81">
        <f>'Pacific CPA Eff. 7.1.19'!$H$77</f>
        <v>-0.6416416189538674</v>
      </c>
      <c r="E71" s="81">
        <f>'Pacific CPA Eff. 7.1.19'!$H$77</f>
        <v>-0.6416416189538674</v>
      </c>
      <c r="F71" s="81">
        <f>'Pacific CPA Eff. 7.1.19'!$H$77</f>
        <v>-0.6416416189538674</v>
      </c>
      <c r="G71" s="81">
        <f>'Pacific CPA Eff. 7.1.19'!$H$77</f>
        <v>-0.6416416189538674</v>
      </c>
      <c r="H71" s="5"/>
    </row>
    <row r="72" spans="1:32" x14ac:dyDescent="0.2">
      <c r="A72" s="10"/>
      <c r="B72" s="66"/>
      <c r="C72" s="66"/>
      <c r="D72" s="66"/>
      <c r="E72" s="66"/>
      <c r="F72" s="66"/>
      <c r="G72" s="66"/>
      <c r="H72" s="5"/>
    </row>
    <row r="73" spans="1:32" s="6" customFormat="1" x14ac:dyDescent="0.2">
      <c r="A73" s="13" t="s">
        <v>17</v>
      </c>
      <c r="B73" s="70">
        <f t="shared" ref="B73:C73" si="15">+(B70-B71)*B68</f>
        <v>-3024.0789015002392</v>
      </c>
      <c r="C73" s="70">
        <f t="shared" si="15"/>
        <v>-1648.768488130039</v>
      </c>
      <c r="D73" s="70">
        <f>+(D70-D71)*D68</f>
        <v>-1009.733258058354</v>
      </c>
      <c r="E73" s="70">
        <f>+(E70-E71)*E68</f>
        <v>-52.186841526024971</v>
      </c>
      <c r="F73" s="70">
        <f>+(F70-F71)*F68</f>
        <v>19.662146141296841</v>
      </c>
      <c r="G73" s="70">
        <f>+(G70-G71)*G68</f>
        <v>-816.11463566719942</v>
      </c>
      <c r="H73" s="71">
        <f>SUM(B73:G73)</f>
        <v>-6531.2199787405607</v>
      </c>
      <c r="I73" s="53"/>
      <c r="J73" s="53"/>
      <c r="K73" s="53"/>
      <c r="L73" s="53"/>
      <c r="M73" s="53"/>
      <c r="N73" s="53"/>
      <c r="O73" s="53"/>
      <c r="P73" s="53"/>
      <c r="Q73" s="53"/>
      <c r="R73" s="53"/>
      <c r="S73" s="53"/>
      <c r="T73" s="53"/>
      <c r="U73" s="53"/>
      <c r="V73" s="53"/>
      <c r="W73" s="53"/>
      <c r="X73" s="53"/>
      <c r="Y73" s="53"/>
      <c r="Z73" s="53"/>
      <c r="AA73" s="53"/>
      <c r="AB73" s="53"/>
      <c r="AC73" s="53"/>
      <c r="AD73" s="53"/>
      <c r="AE73" s="53"/>
      <c r="AF73" s="53"/>
    </row>
    <row r="74" spans="1:32" x14ac:dyDescent="0.2">
      <c r="A74" s="10"/>
      <c r="B74" s="11"/>
      <c r="C74" s="11"/>
      <c r="D74" s="11"/>
      <c r="E74" s="11"/>
      <c r="F74" s="11"/>
      <c r="G74" s="11"/>
      <c r="H74" s="8"/>
    </row>
    <row r="75" spans="1:32" x14ac:dyDescent="0.2">
      <c r="A75" s="16"/>
      <c r="B75" s="30"/>
      <c r="C75" s="30"/>
      <c r="D75" s="30"/>
      <c r="E75" s="30"/>
      <c r="F75" s="30"/>
      <c r="G75" s="21" t="s">
        <v>18</v>
      </c>
      <c r="H75" s="17">
        <f>ROUND(H73/H68/2,2)</f>
        <v>-0.05</v>
      </c>
    </row>
    <row r="76" spans="1:32" x14ac:dyDescent="0.2">
      <c r="A76" s="73"/>
      <c r="B76" s="21"/>
      <c r="C76" s="21"/>
      <c r="D76" s="21"/>
      <c r="E76" s="21"/>
      <c r="F76" s="21"/>
      <c r="G76" s="21" t="s">
        <v>21</v>
      </c>
      <c r="H76" s="95">
        <f>SUM(B62:G62)/SUM(B68:G68)</f>
        <v>-0.69697730765535149</v>
      </c>
    </row>
    <row r="77" spans="1:32" x14ac:dyDescent="0.2">
      <c r="A77" s="74"/>
      <c r="B77" s="21"/>
      <c r="C77" s="21"/>
      <c r="D77" s="21"/>
      <c r="E77" s="21"/>
      <c r="F77" s="21"/>
      <c r="G77" s="50" t="s">
        <v>25</v>
      </c>
      <c r="H77" s="18">
        <f>+H76+H75</f>
        <v>-0.74697730765535153</v>
      </c>
    </row>
    <row r="78" spans="1:32" x14ac:dyDescent="0.2">
      <c r="A78" s="74"/>
      <c r="B78" s="21"/>
      <c r="C78" s="21"/>
      <c r="D78" s="21"/>
      <c r="E78" s="21"/>
      <c r="F78" s="21"/>
      <c r="G78" s="21"/>
      <c r="H78" s="20"/>
    </row>
    <row r="79" spans="1:32" x14ac:dyDescent="0.2">
      <c r="A79" s="75"/>
      <c r="B79" s="21"/>
      <c r="C79" s="21"/>
      <c r="D79" s="21"/>
      <c r="E79" s="21"/>
      <c r="F79" s="21"/>
      <c r="G79" s="21" t="s">
        <v>26</v>
      </c>
      <c r="H79" s="82">
        <f>'Pacific CPA Eff. 7.1.19'!H79</f>
        <v>-1.1493160570455123</v>
      </c>
      <c r="K79" s="8"/>
      <c r="L79" s="8"/>
      <c r="M79" s="64"/>
    </row>
    <row r="80" spans="1:32" x14ac:dyDescent="0.2">
      <c r="A80" s="76"/>
      <c r="B80" s="21"/>
      <c r="C80" s="21"/>
      <c r="D80" s="21"/>
      <c r="E80" s="21"/>
      <c r="F80" s="21"/>
      <c r="G80" s="21" t="s">
        <v>15</v>
      </c>
      <c r="H80" s="5">
        <f>+H79-H77</f>
        <v>-0.40233874939016079</v>
      </c>
      <c r="I80" s="65">
        <f>H80/H79</f>
        <v>0.35006797905915654</v>
      </c>
    </row>
    <row r="81" spans="1:9" x14ac:dyDescent="0.2">
      <c r="A81" s="10"/>
      <c r="B81" s="21"/>
      <c r="C81" s="21"/>
      <c r="D81" s="21"/>
      <c r="E81" s="21"/>
      <c r="F81" s="21"/>
      <c r="G81" s="21" t="s">
        <v>24</v>
      </c>
      <c r="H81" s="8">
        <f>H80*G68*12</f>
        <v>-56430.423634466395</v>
      </c>
    </row>
    <row r="82" spans="1:9" x14ac:dyDescent="0.2">
      <c r="A82" s="10"/>
      <c r="B82" s="21"/>
      <c r="C82" s="21"/>
      <c r="D82" s="21"/>
      <c r="E82" s="21"/>
      <c r="F82" s="21"/>
      <c r="G82" s="21"/>
      <c r="I82" s="5"/>
    </row>
  </sheetData>
  <pageMargins left="0.7" right="0.7" top="0.75" bottom="0.75" header="0.3" footer="0.3"/>
  <pageSetup scale="94" fitToHeight="0" orientation="landscape" r:id="rId1"/>
  <rowBreaks count="1" manualBreakCount="1">
    <brk id="43" max="8"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84"/>
  <sheetViews>
    <sheetView showGridLines="0" view="pageBreakPreview" zoomScale="80" zoomScaleNormal="85" zoomScaleSheetLayoutView="80" workbookViewId="0">
      <pane xSplit="1" ySplit="7" topLeftCell="B8" activePane="bottomRight" state="frozen"/>
      <selection activeCell="B36" sqref="B36"/>
      <selection pane="topRight" activeCell="B36" sqref="B36"/>
      <selection pane="bottomLeft" activeCell="B36" sqref="B36"/>
      <selection pane="bottomRight" activeCell="H82" sqref="H82"/>
    </sheetView>
  </sheetViews>
  <sheetFormatPr defaultRowHeight="12.75" x14ac:dyDescent="0.2"/>
  <cols>
    <col min="1" max="1" width="32.5703125" style="27" customWidth="1"/>
    <col min="2" max="5" width="11.85546875" style="22" bestFit="1" customWidth="1"/>
    <col min="6" max="6" width="12.85546875" style="22" bestFit="1" customWidth="1"/>
    <col min="7" max="7" width="12.85546875" style="22" customWidth="1"/>
    <col min="8" max="8" width="12.85546875" style="22" bestFit="1" customWidth="1"/>
    <col min="9" max="9" width="11.28515625" style="43" bestFit="1" customWidth="1"/>
    <col min="10" max="10" width="9.5703125" style="43" bestFit="1" customWidth="1"/>
    <col min="11" max="11" width="13.5703125" style="43" customWidth="1"/>
    <col min="12" max="12" width="11" style="43" customWidth="1"/>
    <col min="13" max="13" width="11.140625" style="43" customWidth="1"/>
    <col min="14" max="14" width="10.7109375" style="43" customWidth="1"/>
    <col min="15" max="15" width="10.85546875" style="43" customWidth="1"/>
    <col min="16" max="16" width="10.42578125" style="43" customWidth="1"/>
    <col min="17" max="17" width="10.85546875" style="43" customWidth="1"/>
    <col min="18" max="18" width="11.42578125" style="43" customWidth="1"/>
    <col min="19" max="19" width="11.85546875" style="43" customWidth="1"/>
    <col min="20" max="32" width="9.140625" style="43"/>
    <col min="33" max="16384" width="9.140625" style="22"/>
  </cols>
  <sheetData>
    <row r="1" spans="1:32" x14ac:dyDescent="0.2">
      <c r="A1" s="23" t="s">
        <v>19</v>
      </c>
    </row>
    <row r="2" spans="1:32" x14ac:dyDescent="0.2">
      <c r="A2" s="23" t="s">
        <v>0</v>
      </c>
      <c r="H2" s="33"/>
    </row>
    <row r="3" spans="1:32" x14ac:dyDescent="0.2">
      <c r="A3" s="23" t="s">
        <v>1</v>
      </c>
      <c r="B3" s="11"/>
      <c r="C3" s="11"/>
      <c r="D3" s="11"/>
      <c r="E3" s="11"/>
      <c r="F3" s="11"/>
      <c r="G3" s="11"/>
      <c r="H3" s="12"/>
      <c r="I3" s="5"/>
    </row>
    <row r="4" spans="1:32" x14ac:dyDescent="0.2">
      <c r="A4" s="23" t="s">
        <v>22</v>
      </c>
      <c r="B4" s="11"/>
      <c r="C4" s="11"/>
      <c r="D4" s="11"/>
      <c r="E4" s="11"/>
      <c r="F4" s="11"/>
      <c r="G4" s="11"/>
      <c r="H4" s="12"/>
      <c r="I4" s="5"/>
      <c r="J4" s="53"/>
    </row>
    <row r="5" spans="1:32" s="35" customFormat="1" x14ac:dyDescent="0.2">
      <c r="A5" s="34"/>
      <c r="B5" s="1"/>
      <c r="C5" s="1"/>
      <c r="D5" s="1"/>
      <c r="E5" s="1"/>
      <c r="F5" s="1"/>
      <c r="G5" s="1"/>
      <c r="H5" s="1" t="s">
        <v>23</v>
      </c>
      <c r="I5" s="39"/>
      <c r="J5" s="5"/>
      <c r="K5" s="39"/>
      <c r="L5" s="39"/>
      <c r="M5" s="39"/>
      <c r="N5" s="39"/>
      <c r="O5" s="39"/>
      <c r="P5" s="39"/>
      <c r="Q5" s="39"/>
      <c r="R5" s="39"/>
      <c r="S5" s="39"/>
      <c r="T5" s="39"/>
      <c r="U5" s="39"/>
      <c r="V5" s="39"/>
      <c r="W5" s="39"/>
      <c r="X5" s="39"/>
      <c r="Y5" s="39"/>
      <c r="Z5" s="39"/>
      <c r="AA5" s="39"/>
      <c r="AB5" s="39"/>
      <c r="AC5" s="39"/>
      <c r="AD5" s="39"/>
      <c r="AE5" s="39"/>
      <c r="AF5" s="39"/>
    </row>
    <row r="6" spans="1:32" s="37" customFormat="1" x14ac:dyDescent="0.2">
      <c r="A6" s="36"/>
      <c r="B6" s="2">
        <v>43405</v>
      </c>
      <c r="C6" s="2">
        <f>+B6+31</f>
        <v>43436</v>
      </c>
      <c r="D6" s="2">
        <f>+C6+31</f>
        <v>43467</v>
      </c>
      <c r="E6" s="2">
        <f>+D6+31</f>
        <v>43498</v>
      </c>
      <c r="F6" s="2">
        <f>+E6+31</f>
        <v>43529</v>
      </c>
      <c r="G6" s="2">
        <f>+F6+31</f>
        <v>43560</v>
      </c>
      <c r="H6" s="2" t="s">
        <v>2</v>
      </c>
      <c r="I6" s="39"/>
      <c r="J6" s="51"/>
      <c r="K6" s="40"/>
      <c r="L6" s="51"/>
      <c r="M6" s="51"/>
      <c r="N6" s="40"/>
      <c r="O6" s="40"/>
      <c r="P6" s="40"/>
      <c r="Q6" s="40"/>
      <c r="R6" s="40"/>
      <c r="S6" s="40"/>
      <c r="T6" s="40"/>
      <c r="U6" s="40"/>
      <c r="V6" s="40"/>
      <c r="W6" s="40"/>
      <c r="X6" s="39"/>
      <c r="Y6" s="39"/>
      <c r="Z6" s="39"/>
      <c r="AA6" s="39"/>
      <c r="AB6" s="39"/>
      <c r="AC6" s="39"/>
      <c r="AD6" s="39"/>
      <c r="AE6" s="39"/>
      <c r="AF6" s="39"/>
    </row>
    <row r="7" spans="1:32" s="39" customFormat="1" x14ac:dyDescent="0.2">
      <c r="A7" s="38"/>
      <c r="B7" s="3"/>
      <c r="C7" s="3"/>
      <c r="D7" s="3"/>
      <c r="E7" s="24"/>
      <c r="F7" s="24"/>
      <c r="G7" s="24"/>
      <c r="H7" s="3"/>
      <c r="J7" s="51"/>
      <c r="K7" s="40"/>
      <c r="L7" s="51"/>
      <c r="M7" s="51"/>
      <c r="N7" s="40"/>
      <c r="O7" s="40"/>
      <c r="P7" s="40"/>
      <c r="Q7" s="40"/>
      <c r="R7" s="40"/>
      <c r="S7" s="40"/>
      <c r="T7" s="40"/>
      <c r="U7" s="40"/>
      <c r="V7" s="40"/>
      <c r="W7" s="40"/>
    </row>
    <row r="8" spans="1:32" s="39" customFormat="1" x14ac:dyDescent="0.2">
      <c r="A8" s="25" t="s">
        <v>3</v>
      </c>
      <c r="B8" s="4"/>
      <c r="C8" s="4"/>
      <c r="D8" s="4"/>
      <c r="E8" s="4"/>
      <c r="F8" s="4"/>
      <c r="G8" s="4"/>
      <c r="H8" s="41"/>
      <c r="J8" s="5"/>
    </row>
    <row r="9" spans="1:32" s="39" customFormat="1" x14ac:dyDescent="0.2">
      <c r="A9" s="38"/>
      <c r="B9" s="4"/>
      <c r="C9" s="4"/>
      <c r="D9" s="4"/>
      <c r="E9" s="4"/>
      <c r="F9" s="4"/>
      <c r="G9" s="4"/>
      <c r="H9" s="41"/>
      <c r="J9" s="5"/>
    </row>
    <row r="10" spans="1:32" s="39" customFormat="1" x14ac:dyDescent="0.2">
      <c r="A10" s="26" t="s">
        <v>4</v>
      </c>
      <c r="B10" s="4"/>
      <c r="C10" s="4"/>
      <c r="D10" s="4"/>
      <c r="E10" s="4"/>
      <c r="F10" s="4"/>
      <c r="G10" s="4"/>
      <c r="H10" s="4"/>
      <c r="I10" s="4"/>
      <c r="J10" s="5"/>
    </row>
    <row r="11" spans="1:32" x14ac:dyDescent="0.2">
      <c r="A11" s="27" t="s">
        <v>5</v>
      </c>
      <c r="B11" s="77">
        <f>+'[1]Pacific Comm Credit'!B9</f>
        <v>998.53999999999985</v>
      </c>
      <c r="C11" s="77">
        <f>+'[1]Pacific Comm Credit'!C9</f>
        <v>919.38</v>
      </c>
      <c r="D11" s="77">
        <f>+'[1]Pacific Comm Credit'!D9</f>
        <v>1024.75</v>
      </c>
      <c r="E11" s="77">
        <f>+'[1]Pacific Comm Credit'!E9</f>
        <v>698.68000000000006</v>
      </c>
      <c r="F11" s="77">
        <f>+'[1]Pacific Comm Credit'!F9</f>
        <v>797.05</v>
      </c>
      <c r="G11" s="77">
        <f>+'[1]Pacific Comm Credit'!G9</f>
        <v>843.68999999999994</v>
      </c>
      <c r="H11" s="5">
        <f>SUM(B11:G11)</f>
        <v>5282.09</v>
      </c>
      <c r="J11" s="5"/>
      <c r="L11" s="52"/>
      <c r="M11" s="52"/>
      <c r="N11" s="52"/>
      <c r="O11" s="52"/>
      <c r="P11" s="52"/>
      <c r="Q11" s="52"/>
      <c r="R11" s="52"/>
      <c r="S11" s="52"/>
      <c r="T11" s="52"/>
    </row>
    <row r="12" spans="1:32" x14ac:dyDescent="0.2">
      <c r="A12" s="27" t="s">
        <v>6</v>
      </c>
      <c r="B12" s="77">
        <f>+'[1]Pacific Comm Credit'!B10</f>
        <v>145.38</v>
      </c>
      <c r="C12" s="77">
        <f>+'[1]Pacific Comm Credit'!C10</f>
        <v>96.17</v>
      </c>
      <c r="D12" s="77">
        <f>+'[1]Pacific Comm Credit'!D10</f>
        <v>145.78</v>
      </c>
      <c r="E12" s="77">
        <f>+'[1]Pacific Comm Credit'!E10</f>
        <v>100.68</v>
      </c>
      <c r="F12" s="77">
        <f>+'[1]Pacific Comm Credit'!F10</f>
        <v>124.57</v>
      </c>
      <c r="G12" s="77">
        <f>+'[1]Pacific Comm Credit'!G10</f>
        <v>121.51</v>
      </c>
      <c r="H12" s="5">
        <f>SUM(B12:G12)</f>
        <v>734.09</v>
      </c>
      <c r="J12" s="5"/>
      <c r="L12" s="52"/>
      <c r="M12" s="52"/>
      <c r="N12" s="52"/>
      <c r="O12" s="52"/>
      <c r="P12" s="52"/>
      <c r="Q12" s="52"/>
      <c r="R12" s="52"/>
      <c r="S12" s="52"/>
      <c r="T12" s="52"/>
    </row>
    <row r="13" spans="1:32" ht="6" customHeight="1" x14ac:dyDescent="0.2">
      <c r="B13" s="11"/>
      <c r="C13" s="11"/>
      <c r="D13" s="11"/>
      <c r="E13" s="11"/>
      <c r="F13" s="11"/>
      <c r="G13" s="11"/>
      <c r="H13" s="5"/>
      <c r="J13" s="5"/>
    </row>
    <row r="14" spans="1:32" s="6" customFormat="1" x14ac:dyDescent="0.2">
      <c r="A14" s="23" t="s">
        <v>7</v>
      </c>
      <c r="B14" s="42">
        <f t="shared" ref="B14:G14" si="0">SUM(B11:B12)</f>
        <v>1143.9199999999998</v>
      </c>
      <c r="C14" s="42">
        <f t="shared" si="0"/>
        <v>1015.55</v>
      </c>
      <c r="D14" s="42">
        <f t="shared" si="0"/>
        <v>1170.53</v>
      </c>
      <c r="E14" s="42">
        <f t="shared" si="0"/>
        <v>799.36000000000013</v>
      </c>
      <c r="F14" s="42">
        <f t="shared" si="0"/>
        <v>921.61999999999989</v>
      </c>
      <c r="G14" s="42">
        <f t="shared" si="0"/>
        <v>965.19999999999993</v>
      </c>
      <c r="H14" s="42">
        <f>SUM(H11:H13)</f>
        <v>6016.18</v>
      </c>
      <c r="I14" s="53"/>
      <c r="J14" s="54"/>
      <c r="K14" s="53"/>
      <c r="L14" s="54"/>
      <c r="M14" s="54"/>
      <c r="N14" s="54"/>
      <c r="O14" s="54"/>
      <c r="P14" s="54"/>
      <c r="Q14" s="54"/>
      <c r="R14" s="54"/>
      <c r="S14" s="54"/>
      <c r="T14" s="54"/>
      <c r="U14" s="53"/>
      <c r="V14" s="53"/>
      <c r="W14" s="53"/>
      <c r="X14" s="53"/>
      <c r="Y14" s="53"/>
      <c r="Z14" s="53"/>
      <c r="AA14" s="53"/>
      <c r="AB14" s="53"/>
      <c r="AC14" s="53"/>
      <c r="AD14" s="53"/>
      <c r="AE14" s="53"/>
      <c r="AF14" s="53"/>
    </row>
    <row r="15" spans="1:32" x14ac:dyDescent="0.2">
      <c r="H15" s="43"/>
      <c r="J15" s="5"/>
    </row>
    <row r="16" spans="1:32" x14ac:dyDescent="0.2">
      <c r="A16" s="28" t="s">
        <v>20</v>
      </c>
      <c r="H16" s="43"/>
      <c r="J16" s="5"/>
    </row>
    <row r="17" spans="1:36" x14ac:dyDescent="0.2">
      <c r="A17" s="27" t="s">
        <v>5</v>
      </c>
      <c r="B17" s="78">
        <f>+'[1]Pacific Comm Credit'!B15</f>
        <v>-75.002049999999997</v>
      </c>
      <c r="C17" s="78">
        <f>+'[1]Pacific Comm Credit'!C15</f>
        <v>-79.117450000000005</v>
      </c>
      <c r="D17" s="78">
        <f>+'[1]Pacific Comm Credit'!D15</f>
        <v>-87.291550000000001</v>
      </c>
      <c r="E17" s="78">
        <f>+'[1]Pacific Comm Credit'!E15</f>
        <v>-98.354199999999977</v>
      </c>
      <c r="F17" s="78">
        <f>+'[1]Pacific Comm Credit'!F15</f>
        <v>-100.63679999999999</v>
      </c>
      <c r="G17" s="78">
        <f>+'[1]Pacific Comm Credit'!G15</f>
        <v>-106.56739999999999</v>
      </c>
      <c r="H17" s="7"/>
      <c r="J17" s="5"/>
      <c r="L17" s="55"/>
      <c r="M17" s="55"/>
      <c r="N17" s="55"/>
      <c r="O17" s="55"/>
      <c r="P17" s="55"/>
      <c r="Q17" s="55"/>
      <c r="R17" s="55"/>
      <c r="S17" s="55"/>
      <c r="T17" s="55"/>
    </row>
    <row r="18" spans="1:36" x14ac:dyDescent="0.2">
      <c r="A18" s="27" t="s">
        <v>6</v>
      </c>
      <c r="B18" s="78">
        <f>+'[1]Pacific Comm Credit'!B16</f>
        <v>-30</v>
      </c>
      <c r="C18" s="78">
        <f>+'[1]Pacific Comm Credit'!C16</f>
        <v>-30</v>
      </c>
      <c r="D18" s="78">
        <f>+'[1]Pacific Comm Credit'!D16</f>
        <v>-30</v>
      </c>
      <c r="E18" s="78">
        <f>+'[1]Pacific Comm Credit'!E16</f>
        <v>-30</v>
      </c>
      <c r="F18" s="78">
        <f>+'[1]Pacific Comm Credit'!F16</f>
        <v>-30</v>
      </c>
      <c r="G18" s="78">
        <f>+'[1]Pacific Comm Credit'!G16</f>
        <v>-30</v>
      </c>
      <c r="H18" s="8"/>
      <c r="J18" s="5"/>
      <c r="L18" s="5"/>
      <c r="M18" s="5"/>
      <c r="N18" s="5"/>
      <c r="O18" s="5"/>
      <c r="P18" s="5"/>
      <c r="Q18" s="5"/>
      <c r="R18" s="5"/>
      <c r="S18" s="5"/>
      <c r="T18" s="5"/>
    </row>
    <row r="19" spans="1:36" x14ac:dyDescent="0.2">
      <c r="H19" s="43"/>
      <c r="J19" s="5"/>
    </row>
    <row r="20" spans="1:36" x14ac:dyDescent="0.2">
      <c r="A20" s="28" t="s">
        <v>8</v>
      </c>
      <c r="H20" s="43"/>
      <c r="J20" s="5"/>
    </row>
    <row r="21" spans="1:36" x14ac:dyDescent="0.2">
      <c r="A21" s="27" t="s">
        <v>5</v>
      </c>
      <c r="B21" s="44">
        <f>+B11*B17</f>
        <v>-74892.547006999986</v>
      </c>
      <c r="C21" s="44">
        <f t="shared" ref="C21:G21" si="1">+C11*C17</f>
        <v>-72739.001181</v>
      </c>
      <c r="D21" s="16">
        <f t="shared" si="1"/>
        <v>-89452.015862500004</v>
      </c>
      <c r="E21" s="44">
        <f t="shared" si="1"/>
        <v>-68718.112455999988</v>
      </c>
      <c r="F21" s="44">
        <f t="shared" si="1"/>
        <v>-80212.56143999999</v>
      </c>
      <c r="G21" s="44">
        <f t="shared" si="1"/>
        <v>-89909.849705999994</v>
      </c>
      <c r="H21" s="9">
        <f>SUM(B21:G21)</f>
        <v>-475924.08765249996</v>
      </c>
      <c r="J21" s="8"/>
      <c r="L21" s="8"/>
      <c r="M21" s="8"/>
      <c r="N21" s="8"/>
      <c r="O21" s="8"/>
      <c r="P21" s="8"/>
      <c r="Q21" s="8"/>
      <c r="R21" s="8"/>
      <c r="S21" s="8"/>
      <c r="T21" s="8"/>
    </row>
    <row r="22" spans="1:36" x14ac:dyDescent="0.2">
      <c r="A22" s="27" t="s">
        <v>6</v>
      </c>
      <c r="B22" s="44">
        <f t="shared" ref="B22:D22" si="2">+B18*B12</f>
        <v>-4361.3999999999996</v>
      </c>
      <c r="C22" s="44">
        <f t="shared" si="2"/>
        <v>-2885.1</v>
      </c>
      <c r="D22" s="69">
        <f t="shared" si="2"/>
        <v>-4373.3999999999996</v>
      </c>
      <c r="E22" s="44">
        <f t="shared" ref="E22" si="3">+E18*E12</f>
        <v>-3020.4</v>
      </c>
      <c r="F22" s="44">
        <f>+F18*F12</f>
        <v>-3737.1</v>
      </c>
      <c r="G22" s="44">
        <f>+G18*G12</f>
        <v>-3645.3</v>
      </c>
      <c r="H22" s="9">
        <f>SUM(B22:G22)</f>
        <v>-22022.699999999997</v>
      </c>
      <c r="J22" s="8"/>
      <c r="K22" s="52"/>
      <c r="L22" s="8"/>
      <c r="M22" s="8"/>
      <c r="N22" s="8"/>
      <c r="O22" s="8"/>
      <c r="P22" s="8"/>
      <c r="Q22" s="8"/>
      <c r="R22" s="8"/>
      <c r="S22" s="8"/>
      <c r="T22" s="8"/>
    </row>
    <row r="23" spans="1:36" x14ac:dyDescent="0.2">
      <c r="B23" s="16"/>
      <c r="C23" s="16"/>
      <c r="D23" s="16"/>
      <c r="E23" s="16"/>
      <c r="F23" s="16"/>
      <c r="G23" s="16"/>
      <c r="H23" s="8"/>
      <c r="J23" s="5"/>
    </row>
    <row r="24" spans="1:36" s="6" customFormat="1" x14ac:dyDescent="0.2">
      <c r="A24" s="23" t="s">
        <v>9</v>
      </c>
      <c r="B24" s="45">
        <f t="shared" ref="B24:G24" si="4">SUM(B21:B22)</f>
        <v>-79253.947006999981</v>
      </c>
      <c r="C24" s="45">
        <f t="shared" si="4"/>
        <v>-75624.101181000005</v>
      </c>
      <c r="D24" s="45">
        <f t="shared" si="4"/>
        <v>-93825.415862499998</v>
      </c>
      <c r="E24" s="45">
        <f t="shared" si="4"/>
        <v>-71738.512455999982</v>
      </c>
      <c r="F24" s="45">
        <f t="shared" si="4"/>
        <v>-83949.661439999996</v>
      </c>
      <c r="G24" s="45">
        <f t="shared" si="4"/>
        <v>-93555.149705999997</v>
      </c>
      <c r="H24" s="48">
        <f>SUM(H21:H23)</f>
        <v>-497946.78765249997</v>
      </c>
      <c r="I24" s="53"/>
      <c r="J24" s="20"/>
      <c r="K24" s="53"/>
      <c r="L24" s="20"/>
      <c r="M24" s="20"/>
      <c r="N24" s="20"/>
      <c r="O24" s="20"/>
      <c r="P24" s="20"/>
      <c r="Q24" s="20"/>
      <c r="R24" s="20"/>
      <c r="S24" s="20"/>
      <c r="T24" s="20"/>
      <c r="U24" s="56"/>
      <c r="V24" s="53"/>
      <c r="W24" s="53"/>
      <c r="X24" s="53"/>
      <c r="Y24" s="53"/>
      <c r="Z24" s="53"/>
      <c r="AA24" s="53"/>
      <c r="AB24" s="53"/>
      <c r="AC24" s="53"/>
      <c r="AD24" s="53"/>
      <c r="AE24" s="53"/>
      <c r="AF24" s="53"/>
    </row>
    <row r="25" spans="1:36" x14ac:dyDescent="0.2">
      <c r="B25" s="16"/>
      <c r="C25" s="16"/>
      <c r="D25" s="16"/>
      <c r="E25" s="16"/>
      <c r="F25" s="16"/>
      <c r="G25" s="16"/>
      <c r="H25" s="8"/>
      <c r="J25" s="5"/>
    </row>
    <row r="26" spans="1:36" x14ac:dyDescent="0.2">
      <c r="B26" s="16"/>
      <c r="C26" s="16"/>
      <c r="D26" s="16"/>
      <c r="E26" s="16"/>
      <c r="F26" s="16"/>
      <c r="G26" s="16"/>
      <c r="H26" s="8"/>
      <c r="J26" s="5"/>
    </row>
    <row r="27" spans="1:36" s="11" customFormat="1" x14ac:dyDescent="0.2">
      <c r="A27" s="10" t="s">
        <v>10</v>
      </c>
      <c r="B27" s="79">
        <f>+'[1]Pacific Comm Credit'!B23</f>
        <v>47053</v>
      </c>
      <c r="C27" s="79">
        <f>+'[1]Pacific Comm Credit'!C23</f>
        <v>47021</v>
      </c>
      <c r="D27" s="79">
        <f>+'[1]Pacific Comm Credit'!D23</f>
        <v>47071</v>
      </c>
      <c r="E27" s="79">
        <f>+'[1]Pacific Comm Credit'!E23</f>
        <v>47096</v>
      </c>
      <c r="F27" s="79">
        <f>+'[1]Pacific Comm Credit'!F23</f>
        <v>47319</v>
      </c>
      <c r="G27" s="79">
        <f>+'[1]Pacific Comm Credit'!G23</f>
        <v>47644</v>
      </c>
      <c r="H27" s="8">
        <f>SUM(B27:G27)</f>
        <v>283204</v>
      </c>
      <c r="I27" s="5"/>
      <c r="J27" s="54"/>
      <c r="K27" s="57"/>
      <c r="L27" s="57"/>
      <c r="M27" s="57"/>
      <c r="N27" s="57"/>
      <c r="O27" s="57"/>
      <c r="P27" s="57"/>
      <c r="Q27" s="57"/>
      <c r="R27" s="57"/>
      <c r="S27" s="57"/>
      <c r="T27" s="57"/>
      <c r="U27" s="57"/>
      <c r="V27" s="57"/>
      <c r="W27" s="57"/>
      <c r="X27" s="57"/>
      <c r="Y27" s="57"/>
      <c r="Z27" s="57"/>
      <c r="AA27" s="57"/>
      <c r="AB27" s="57"/>
      <c r="AC27" s="57"/>
      <c r="AD27" s="57"/>
      <c r="AE27" s="57"/>
      <c r="AF27" s="57"/>
      <c r="AG27" s="12"/>
      <c r="AH27" s="12"/>
      <c r="AI27" s="12"/>
      <c r="AJ27" s="12"/>
    </row>
    <row r="28" spans="1:36" s="11" customFormat="1" x14ac:dyDescent="0.2">
      <c r="A28" s="10" t="s">
        <v>11</v>
      </c>
      <c r="B28" s="79">
        <f>+'[1]Pacific Comm Credit'!B24</f>
        <v>3489</v>
      </c>
      <c r="C28" s="79">
        <f>+'[1]Pacific Comm Credit'!C24</f>
        <v>3477</v>
      </c>
      <c r="D28" s="79">
        <f>+'[1]Pacific Comm Credit'!D24</f>
        <v>3466</v>
      </c>
      <c r="E28" s="79">
        <f>+'[1]Pacific Comm Credit'!E24</f>
        <v>3463</v>
      </c>
      <c r="F28" s="79">
        <f>+'[1]Pacific Comm Credit'!F24</f>
        <v>3447</v>
      </c>
      <c r="G28" s="79">
        <f>+'[1]Pacific Comm Credit'!G24</f>
        <v>3474</v>
      </c>
      <c r="H28" s="8">
        <f>SUM(B28:G28)</f>
        <v>20816</v>
      </c>
      <c r="I28" s="5"/>
      <c r="J28" s="54"/>
      <c r="K28" s="5"/>
      <c r="L28" s="57"/>
      <c r="M28" s="57"/>
      <c r="N28" s="57"/>
      <c r="O28" s="57"/>
      <c r="P28" s="57"/>
      <c r="Q28" s="57"/>
      <c r="R28" s="57"/>
      <c r="S28" s="57"/>
      <c r="T28" s="57"/>
      <c r="U28" s="5"/>
      <c r="V28" s="5"/>
      <c r="W28" s="5"/>
      <c r="X28" s="5"/>
      <c r="Y28" s="5"/>
      <c r="Z28" s="5"/>
      <c r="AA28" s="5"/>
      <c r="AB28" s="5"/>
      <c r="AC28" s="5"/>
      <c r="AD28" s="5"/>
      <c r="AE28" s="5"/>
      <c r="AF28" s="5"/>
    </row>
    <row r="29" spans="1:36" s="11" customFormat="1" x14ac:dyDescent="0.2">
      <c r="A29" s="10"/>
      <c r="H29" s="8"/>
      <c r="I29" s="5"/>
      <c r="J29" s="54"/>
      <c r="K29" s="5"/>
      <c r="L29" s="57"/>
      <c r="M29" s="57"/>
      <c r="N29" s="57"/>
      <c r="O29" s="57"/>
      <c r="P29" s="57"/>
      <c r="Q29" s="57"/>
      <c r="R29" s="57"/>
      <c r="S29" s="57"/>
      <c r="T29" s="57"/>
      <c r="U29" s="5"/>
      <c r="V29" s="5"/>
      <c r="W29" s="5"/>
      <c r="X29" s="5"/>
      <c r="Y29" s="5"/>
      <c r="Z29" s="5"/>
      <c r="AA29" s="5"/>
      <c r="AB29" s="5"/>
      <c r="AC29" s="5"/>
      <c r="AD29" s="5"/>
      <c r="AE29" s="5"/>
      <c r="AF29" s="5"/>
    </row>
    <row r="30" spans="1:36" s="14" customFormat="1" x14ac:dyDescent="0.2">
      <c r="A30" s="13" t="s">
        <v>12</v>
      </c>
      <c r="B30" s="46">
        <f t="shared" ref="B30:C30" si="5">+B27+B28</f>
        <v>50542</v>
      </c>
      <c r="C30" s="46">
        <f t="shared" si="5"/>
        <v>50498</v>
      </c>
      <c r="D30" s="46">
        <f>+D27+D28</f>
        <v>50537</v>
      </c>
      <c r="E30" s="46">
        <f>+E27+E28</f>
        <v>50559</v>
      </c>
      <c r="F30" s="46">
        <f>+F27+F28</f>
        <v>50766</v>
      </c>
      <c r="G30" s="46">
        <f>+G27+G28</f>
        <v>51118</v>
      </c>
      <c r="H30" s="49">
        <f>SUM(H27:H28)</f>
        <v>304020</v>
      </c>
      <c r="I30" s="67"/>
      <c r="J30" s="54"/>
      <c r="K30" s="54"/>
      <c r="L30" s="58"/>
      <c r="M30" s="58"/>
      <c r="N30" s="58"/>
      <c r="O30" s="58"/>
      <c r="P30" s="58"/>
      <c r="Q30" s="58"/>
      <c r="R30" s="58"/>
      <c r="S30" s="58"/>
      <c r="T30" s="58"/>
      <c r="U30" s="54"/>
      <c r="V30" s="54"/>
      <c r="W30" s="54"/>
      <c r="X30" s="54"/>
      <c r="Y30" s="54"/>
      <c r="Z30" s="54"/>
      <c r="AA30" s="54"/>
      <c r="AB30" s="54"/>
      <c r="AC30" s="54"/>
      <c r="AD30" s="54"/>
      <c r="AE30" s="54"/>
      <c r="AF30" s="54"/>
    </row>
    <row r="31" spans="1:36" s="16" customFormat="1" x14ac:dyDescent="0.2">
      <c r="A31" s="10"/>
      <c r="H31" s="15"/>
      <c r="I31" s="8"/>
      <c r="J31" s="54"/>
      <c r="K31" s="8"/>
      <c r="L31" s="8"/>
      <c r="M31" s="8"/>
      <c r="N31" s="8"/>
      <c r="O31" s="8"/>
      <c r="P31" s="8"/>
      <c r="Q31" s="8"/>
      <c r="R31" s="8"/>
      <c r="S31" s="8"/>
      <c r="T31" s="8"/>
      <c r="U31" s="8"/>
      <c r="V31" s="8"/>
      <c r="W31" s="8"/>
      <c r="X31" s="8"/>
      <c r="Y31" s="8"/>
      <c r="Z31" s="8"/>
      <c r="AA31" s="8"/>
      <c r="AB31" s="8"/>
      <c r="AC31" s="8"/>
      <c r="AD31" s="8"/>
      <c r="AE31" s="8"/>
      <c r="AF31" s="8"/>
    </row>
    <row r="32" spans="1:36" s="16" customFormat="1" x14ac:dyDescent="0.2">
      <c r="A32" s="10" t="s">
        <v>13</v>
      </c>
      <c r="B32" s="29">
        <f t="shared" ref="B32:G32" si="6">+IFERROR(B24/B30,0)</f>
        <v>-1.568080942720905</v>
      </c>
      <c r="C32" s="29">
        <f t="shared" si="6"/>
        <v>-1.4975662636342035</v>
      </c>
      <c r="D32" s="29">
        <f t="shared" si="6"/>
        <v>-1.8565687686744365</v>
      </c>
      <c r="E32" s="29">
        <f t="shared" si="6"/>
        <v>-1.4189068703099346</v>
      </c>
      <c r="F32" s="29">
        <f t="shared" si="6"/>
        <v>-1.6536591703108379</v>
      </c>
      <c r="G32" s="29">
        <f t="shared" si="6"/>
        <v>-1.8301801656168082</v>
      </c>
      <c r="H32" s="17"/>
      <c r="I32" s="8"/>
      <c r="J32" s="5"/>
      <c r="K32" s="8"/>
      <c r="L32" s="5"/>
      <c r="M32" s="5"/>
      <c r="N32" s="5"/>
      <c r="O32" s="5"/>
      <c r="P32" s="5"/>
      <c r="Q32" s="5"/>
      <c r="R32" s="5"/>
      <c r="S32" s="5"/>
      <c r="T32" s="5"/>
      <c r="U32" s="59"/>
      <c r="V32" s="8"/>
      <c r="W32" s="8"/>
      <c r="X32" s="8"/>
      <c r="Y32" s="8"/>
      <c r="Z32" s="8"/>
      <c r="AA32" s="8"/>
      <c r="AB32" s="8"/>
      <c r="AC32" s="8"/>
      <c r="AD32" s="8"/>
      <c r="AE32" s="8"/>
      <c r="AF32" s="8"/>
    </row>
    <row r="33" spans="1:32" s="16" customFormat="1" x14ac:dyDescent="0.2">
      <c r="A33" s="10" t="s">
        <v>14</v>
      </c>
      <c r="B33" s="81">
        <f>+'[2]Pacific Comm Credit'!$N$38</f>
        <v>-1.1456429004883295</v>
      </c>
      <c r="C33" s="81">
        <f>+'[2]Pacific Comm Credit'!$N$38</f>
        <v>-1.1456429004883295</v>
      </c>
      <c r="D33" s="81">
        <f>'Pacific CPA Eff. 1.1.19'!$H$38</f>
        <v>-1.2259697247382961</v>
      </c>
      <c r="E33" s="81">
        <f>'Pacific CPA Eff. 1.1.19'!$H$38</f>
        <v>-1.2259697247382961</v>
      </c>
      <c r="F33" s="81">
        <f>'Pacific CPA Eff. 1.1.19'!$H$38</f>
        <v>-1.2259697247382961</v>
      </c>
      <c r="G33" s="81">
        <f>'Pacific CPA Eff. 1.1.19'!$H$38</f>
        <v>-1.2259697247382961</v>
      </c>
      <c r="H33" s="17"/>
      <c r="I33" s="8"/>
      <c r="J33" s="5"/>
      <c r="K33" s="8"/>
      <c r="L33" s="5"/>
      <c r="M33" s="5"/>
      <c r="N33" s="5"/>
      <c r="O33" s="5"/>
      <c r="P33" s="5"/>
      <c r="Q33" s="5"/>
      <c r="R33" s="5"/>
      <c r="S33" s="5"/>
      <c r="T33" s="5"/>
      <c r="U33" s="8"/>
      <c r="V33" s="8"/>
      <c r="W33" s="8"/>
      <c r="X33" s="8"/>
      <c r="Y33" s="8"/>
      <c r="Z33" s="8"/>
      <c r="AA33" s="8"/>
      <c r="AB33" s="8"/>
      <c r="AC33" s="8"/>
      <c r="AD33" s="8"/>
      <c r="AE33" s="8"/>
      <c r="AF33" s="8"/>
    </row>
    <row r="34" spans="1:32" s="16" customFormat="1" x14ac:dyDescent="0.2">
      <c r="A34" s="10"/>
      <c r="B34" s="29"/>
      <c r="C34" s="29"/>
      <c r="D34" s="29"/>
      <c r="E34" s="29"/>
      <c r="F34" s="29"/>
      <c r="G34" s="29"/>
      <c r="H34" s="17"/>
      <c r="I34" s="8"/>
      <c r="J34" s="5"/>
      <c r="K34" s="8"/>
      <c r="L34" s="5"/>
      <c r="M34" s="5"/>
      <c r="N34" s="5"/>
      <c r="O34" s="5"/>
      <c r="P34" s="5"/>
      <c r="Q34" s="5"/>
      <c r="R34" s="5"/>
      <c r="S34" s="5"/>
      <c r="T34" s="5"/>
      <c r="U34" s="8"/>
      <c r="V34" s="8"/>
      <c r="W34" s="8"/>
      <c r="X34" s="8"/>
      <c r="Y34" s="8"/>
      <c r="Z34" s="8"/>
      <c r="AA34" s="8"/>
      <c r="AB34" s="8"/>
      <c r="AC34" s="8"/>
      <c r="AD34" s="8"/>
      <c r="AE34" s="8"/>
      <c r="AF34" s="8"/>
    </row>
    <row r="35" spans="1:32" s="19" customFormat="1" x14ac:dyDescent="0.2">
      <c r="A35" s="13" t="s">
        <v>17</v>
      </c>
      <c r="B35" s="70">
        <f>+(B32-B33)*B30</f>
        <v>-21350.863530518833</v>
      </c>
      <c r="C35" s="70">
        <f t="shared" ref="C35" si="7">+(C32-C33)*C30</f>
        <v>-17771.425992140346</v>
      </c>
      <c r="D35" s="70">
        <f>+(D32-D33)*D30</f>
        <v>-31868.583883400726</v>
      </c>
      <c r="E35" s="70">
        <f>+(E32-E33)*E30</f>
        <v>-9754.709142956468</v>
      </c>
      <c r="F35" s="70">
        <f>+(F32-F33)*F30</f>
        <v>-21712.082393935652</v>
      </c>
      <c r="G35" s="70">
        <f>+(G32-G33)*G30</f>
        <v>-30886.029316827779</v>
      </c>
      <c r="H35" s="71">
        <f>SUM(B35:G35)</f>
        <v>-133343.69425977979</v>
      </c>
      <c r="I35" s="7"/>
      <c r="J35" s="7"/>
      <c r="K35" s="7"/>
      <c r="L35" s="7"/>
      <c r="M35" s="7"/>
      <c r="N35" s="7"/>
      <c r="O35" s="7"/>
      <c r="P35" s="7"/>
      <c r="Q35" s="7"/>
      <c r="R35" s="7"/>
      <c r="S35" s="7"/>
      <c r="T35" s="7"/>
      <c r="U35" s="7"/>
      <c r="V35" s="7"/>
      <c r="W35" s="7"/>
      <c r="X35" s="7"/>
      <c r="Y35" s="7"/>
      <c r="Z35" s="7"/>
      <c r="AA35" s="7"/>
      <c r="AB35" s="7"/>
      <c r="AC35" s="7"/>
      <c r="AD35" s="7"/>
      <c r="AE35" s="7"/>
      <c r="AF35" s="7"/>
    </row>
    <row r="36" spans="1:32" s="16" customFormat="1" x14ac:dyDescent="0.2">
      <c r="A36" s="10"/>
      <c r="B36" s="11"/>
      <c r="C36" s="11"/>
      <c r="D36" s="11"/>
      <c r="E36" s="11"/>
      <c r="F36" s="11"/>
      <c r="G36" s="11"/>
      <c r="H36" s="8"/>
      <c r="I36" s="8"/>
      <c r="J36" s="8"/>
      <c r="K36" s="8"/>
      <c r="L36" s="8"/>
      <c r="M36" s="8"/>
      <c r="N36" s="8"/>
      <c r="O36" s="8"/>
      <c r="P36" s="8"/>
      <c r="Q36" s="8"/>
      <c r="R36" s="8"/>
      <c r="S36" s="8"/>
      <c r="T36" s="8"/>
      <c r="U36" s="8"/>
      <c r="V36" s="8"/>
      <c r="W36" s="8"/>
      <c r="X36" s="8"/>
      <c r="Y36" s="8"/>
      <c r="Z36" s="8"/>
      <c r="AA36" s="8"/>
      <c r="AB36" s="8"/>
      <c r="AC36" s="8"/>
      <c r="AD36" s="8"/>
      <c r="AE36" s="8"/>
      <c r="AF36" s="8"/>
    </row>
    <row r="37" spans="1:32" x14ac:dyDescent="0.2">
      <c r="A37" s="16"/>
      <c r="B37" s="30"/>
      <c r="C37" s="30"/>
      <c r="D37" s="30"/>
      <c r="E37" s="30"/>
      <c r="F37" s="30"/>
      <c r="G37" s="21" t="s">
        <v>18</v>
      </c>
      <c r="H37" s="17">
        <f>ROUND(H35/H30,2)</f>
        <v>-0.44</v>
      </c>
      <c r="I37" s="5"/>
      <c r="K37" s="8"/>
      <c r="R37" s="60"/>
      <c r="S37" s="60"/>
      <c r="T37" s="60"/>
      <c r="U37" s="61"/>
    </row>
    <row r="38" spans="1:32" x14ac:dyDescent="0.2">
      <c r="A38" s="73"/>
      <c r="B38" s="21"/>
      <c r="C38" s="21"/>
      <c r="D38" s="21"/>
      <c r="E38" s="21"/>
      <c r="F38" s="21"/>
      <c r="G38" s="21" t="s">
        <v>21</v>
      </c>
      <c r="H38" s="17">
        <f>SUM(B24:G24)/SUM(B30:G30)</f>
        <v>-1.6378750991793303</v>
      </c>
      <c r="I38" s="52"/>
      <c r="R38" s="60"/>
      <c r="S38" s="60"/>
      <c r="T38" s="60"/>
      <c r="U38" s="52"/>
    </row>
    <row r="39" spans="1:32" x14ac:dyDescent="0.2">
      <c r="A39" s="73"/>
      <c r="B39" s="21"/>
      <c r="C39" s="21"/>
      <c r="D39" s="21"/>
      <c r="E39" s="21"/>
      <c r="F39" s="21"/>
      <c r="G39" s="21" t="s">
        <v>38</v>
      </c>
      <c r="H39" s="17">
        <f>-(('Pacific CPA 7.1.18'!N37*H30)-'Pacific CPA 7.1.18'!N35)/H30</f>
        <v>-0.64724134650014065</v>
      </c>
      <c r="I39" s="52"/>
      <c r="R39" s="60"/>
      <c r="S39" s="60"/>
      <c r="T39" s="60"/>
      <c r="U39" s="52"/>
    </row>
    <row r="40" spans="1:32" x14ac:dyDescent="0.2">
      <c r="A40" s="74"/>
      <c r="D40" s="21"/>
      <c r="E40" s="21"/>
      <c r="F40" s="21"/>
      <c r="G40" s="50" t="s">
        <v>25</v>
      </c>
      <c r="H40" s="18">
        <f>SUM(H37:H39)</f>
        <v>-2.725116445679471</v>
      </c>
      <c r="R40" s="60"/>
      <c r="S40" s="60"/>
      <c r="T40" s="60"/>
      <c r="U40" s="62"/>
    </row>
    <row r="41" spans="1:32" x14ac:dyDescent="0.2">
      <c r="A41" s="74"/>
      <c r="B41" s="21"/>
      <c r="C41" s="21"/>
      <c r="D41" s="21"/>
      <c r="E41" s="21"/>
      <c r="F41" s="21"/>
      <c r="G41" s="21"/>
      <c r="H41" s="20"/>
      <c r="R41" s="60"/>
      <c r="S41" s="60"/>
      <c r="T41" s="60"/>
      <c r="U41" s="62"/>
    </row>
    <row r="42" spans="1:32" x14ac:dyDescent="0.2">
      <c r="A42" s="74"/>
      <c r="B42" s="47"/>
      <c r="C42" s="47"/>
      <c r="D42" s="21"/>
      <c r="E42" s="21"/>
      <c r="F42" s="21"/>
      <c r="G42" s="21" t="s">
        <v>26</v>
      </c>
      <c r="H42" s="82">
        <f>'Pacific CPA Eff. 1.1.19'!H40</f>
        <v>-2.2111507911768475</v>
      </c>
      <c r="K42" s="8"/>
      <c r="L42" s="8"/>
      <c r="M42" s="64"/>
      <c r="R42" s="8"/>
      <c r="S42" s="8"/>
      <c r="T42" s="60"/>
    </row>
    <row r="43" spans="1:32" x14ac:dyDescent="0.2">
      <c r="A43" s="75"/>
      <c r="B43" s="21"/>
      <c r="C43" s="21"/>
      <c r="D43" s="21"/>
      <c r="E43" s="21"/>
      <c r="F43" s="21"/>
      <c r="G43" s="21" t="s">
        <v>15</v>
      </c>
      <c r="H43" s="5">
        <f>H42-H40</f>
        <v>0.51396565450262344</v>
      </c>
      <c r="I43" s="65">
        <f>H43/H42</f>
        <v>-0.23244260705940997</v>
      </c>
      <c r="R43" s="8"/>
      <c r="S43" s="8"/>
      <c r="T43" s="60"/>
    </row>
    <row r="44" spans="1:32" x14ac:dyDescent="0.2">
      <c r="A44" s="10"/>
      <c r="B44" s="21"/>
      <c r="C44" s="21"/>
      <c r="D44" s="21"/>
      <c r="E44" s="21"/>
      <c r="F44" s="21"/>
      <c r="G44" s="21" t="s">
        <v>24</v>
      </c>
      <c r="H44" s="8">
        <f>H43*G30*12</f>
        <v>315274.7559223813</v>
      </c>
      <c r="J44" s="52"/>
      <c r="L44" s="52"/>
      <c r="M44" s="52"/>
      <c r="N44" s="52"/>
      <c r="O44" s="52"/>
      <c r="P44" s="52"/>
      <c r="Q44" s="52"/>
      <c r="R44" s="52"/>
      <c r="S44" s="52"/>
      <c r="T44" s="52"/>
    </row>
    <row r="45" spans="1:32" x14ac:dyDescent="0.2">
      <c r="A45" s="10"/>
      <c r="B45" s="21"/>
      <c r="C45" s="21"/>
      <c r="D45" s="21"/>
      <c r="E45" s="21"/>
      <c r="F45" s="21"/>
      <c r="G45" s="21"/>
      <c r="H45" s="8"/>
      <c r="J45" s="52"/>
      <c r="L45" s="52"/>
      <c r="M45" s="52"/>
      <c r="N45" s="52"/>
      <c r="O45" s="52"/>
      <c r="P45" s="52"/>
      <c r="Q45" s="52"/>
      <c r="R45" s="52"/>
      <c r="S45" s="52"/>
      <c r="T45" s="52"/>
    </row>
    <row r="46" spans="1:32" x14ac:dyDescent="0.2">
      <c r="A46" s="10"/>
      <c r="B46" s="31"/>
      <c r="C46" s="31"/>
      <c r="D46" s="31"/>
      <c r="E46" s="31"/>
      <c r="F46" s="31"/>
      <c r="G46" s="31"/>
      <c r="H46" s="8"/>
    </row>
    <row r="47" spans="1:32" x14ac:dyDescent="0.2">
      <c r="A47" s="32"/>
      <c r="B47" s="1"/>
      <c r="C47" s="1"/>
      <c r="D47" s="1"/>
      <c r="E47" s="1"/>
      <c r="F47" s="1"/>
      <c r="G47" s="1"/>
      <c r="H47" s="1" t="str">
        <f>H5</f>
        <v>6-Month</v>
      </c>
      <c r="S47" s="60"/>
      <c r="T47" s="60"/>
      <c r="U47" s="61"/>
    </row>
    <row r="48" spans="1:32" x14ac:dyDescent="0.2">
      <c r="A48" s="32" t="s">
        <v>16</v>
      </c>
      <c r="B48" s="2">
        <f>B6</f>
        <v>43405</v>
      </c>
      <c r="C48" s="2">
        <f t="shared" ref="C48:G48" si="8">C6</f>
        <v>43436</v>
      </c>
      <c r="D48" s="2">
        <f t="shared" si="8"/>
        <v>43467</v>
      </c>
      <c r="E48" s="2">
        <f t="shared" si="8"/>
        <v>43498</v>
      </c>
      <c r="F48" s="2">
        <f t="shared" si="8"/>
        <v>43529</v>
      </c>
      <c r="G48" s="2">
        <f t="shared" si="8"/>
        <v>43560</v>
      </c>
      <c r="H48" s="2" t="s">
        <v>2</v>
      </c>
      <c r="S48" s="60"/>
      <c r="T48" s="60"/>
      <c r="U48" s="52"/>
    </row>
    <row r="49" spans="1:32" x14ac:dyDescent="0.2">
      <c r="A49" s="26" t="s">
        <v>4</v>
      </c>
      <c r="B49" s="4"/>
      <c r="C49" s="4"/>
      <c r="D49" s="4"/>
      <c r="E49" s="4"/>
      <c r="F49" s="4"/>
      <c r="G49" s="4"/>
      <c r="H49" s="4"/>
      <c r="S49" s="60"/>
      <c r="T49" s="60"/>
      <c r="U49" s="62"/>
    </row>
    <row r="50" spans="1:32" x14ac:dyDescent="0.2">
      <c r="A50" s="27" t="s">
        <v>5</v>
      </c>
      <c r="B50" s="77">
        <f>+'[1]Pacific Comm Credit'!B41</f>
        <v>71.37</v>
      </c>
      <c r="C50" s="77">
        <f>+'[1]Pacific Comm Credit'!C41</f>
        <v>68.140000000000015</v>
      </c>
      <c r="D50" s="77">
        <f>+'[1]Pacific Comm Credit'!D41</f>
        <v>74.650000000000006</v>
      </c>
      <c r="E50" s="77">
        <f>+'[1]Pacific Comm Credit'!E41</f>
        <v>64.899999999999977</v>
      </c>
      <c r="F50" s="77">
        <f>+'[1]Pacific Comm Credit'!F41</f>
        <v>68.140000000000015</v>
      </c>
      <c r="G50" s="77">
        <f>+'[1]Pacific Comm Credit'!G41</f>
        <v>71.37</v>
      </c>
      <c r="H50" s="5">
        <f>SUM(B50:G50)</f>
        <v>418.57000000000005</v>
      </c>
    </row>
    <row r="51" spans="1:32" x14ac:dyDescent="0.2">
      <c r="A51" s="27" t="s">
        <v>6</v>
      </c>
      <c r="B51" s="77">
        <f>+'[1]Pacific Comm Credit'!B42</f>
        <v>15.86</v>
      </c>
      <c r="C51" s="77">
        <f>+'[1]Pacific Comm Credit'!C42</f>
        <v>13.2</v>
      </c>
      <c r="D51" s="77">
        <f>+'[1]Pacific Comm Credit'!D42</f>
        <v>16.510000000000002</v>
      </c>
      <c r="E51" s="77">
        <f>+'[1]Pacific Comm Credit'!E42</f>
        <v>12.98</v>
      </c>
      <c r="F51" s="77">
        <f>+'[1]Pacific Comm Credit'!F42</f>
        <v>14.47</v>
      </c>
      <c r="G51" s="77">
        <f>+'[1]Pacific Comm Credit'!G42</f>
        <v>14.71</v>
      </c>
      <c r="H51" s="5">
        <f>SUM(B51:G51)</f>
        <v>87.72999999999999</v>
      </c>
    </row>
    <row r="52" spans="1:32" x14ac:dyDescent="0.2">
      <c r="B52" s="11"/>
      <c r="C52" s="11"/>
      <c r="D52" s="11"/>
      <c r="E52" s="11"/>
      <c r="F52" s="11"/>
      <c r="G52" s="11"/>
      <c r="H52" s="5"/>
    </row>
    <row r="53" spans="1:32" s="6" customFormat="1" x14ac:dyDescent="0.2">
      <c r="A53" s="23" t="s">
        <v>2</v>
      </c>
      <c r="B53" s="42">
        <f t="shared" ref="B53:E53" si="9">SUM(B50:B51)</f>
        <v>87.23</v>
      </c>
      <c r="C53" s="42">
        <f t="shared" si="9"/>
        <v>81.340000000000018</v>
      </c>
      <c r="D53" s="42">
        <f t="shared" si="9"/>
        <v>91.160000000000011</v>
      </c>
      <c r="E53" s="42">
        <f t="shared" si="9"/>
        <v>77.879999999999981</v>
      </c>
      <c r="F53" s="42">
        <f>SUM(F50:F51)</f>
        <v>82.610000000000014</v>
      </c>
      <c r="G53" s="42">
        <f>SUM(G50:G51)</f>
        <v>86.080000000000013</v>
      </c>
      <c r="H53" s="42">
        <f>SUM(H50:H52)</f>
        <v>506.30000000000007</v>
      </c>
      <c r="I53" s="53"/>
      <c r="J53" s="53"/>
      <c r="K53" s="53"/>
      <c r="L53" s="53"/>
      <c r="M53" s="53"/>
      <c r="N53" s="53"/>
      <c r="O53" s="53"/>
      <c r="P53" s="53"/>
      <c r="Q53" s="53"/>
      <c r="R53" s="53"/>
      <c r="S53" s="53"/>
      <c r="T53" s="53"/>
      <c r="U53" s="53"/>
      <c r="V53" s="53"/>
      <c r="W53" s="53"/>
      <c r="X53" s="53"/>
      <c r="Y53" s="53"/>
      <c r="Z53" s="53"/>
      <c r="AA53" s="53"/>
      <c r="AB53" s="53"/>
      <c r="AC53" s="53"/>
      <c r="AD53" s="53"/>
      <c r="AE53" s="53"/>
      <c r="AF53" s="53"/>
    </row>
    <row r="54" spans="1:32" x14ac:dyDescent="0.2">
      <c r="H54" s="43"/>
    </row>
    <row r="55" spans="1:32" x14ac:dyDescent="0.2">
      <c r="A55" s="28" t="s">
        <v>20</v>
      </c>
      <c r="H55" s="43"/>
    </row>
    <row r="56" spans="1:32" x14ac:dyDescent="0.2">
      <c r="A56" s="27" t="s">
        <v>5</v>
      </c>
      <c r="B56" s="72">
        <f t="shared" ref="B56:G57" si="10">B17</f>
        <v>-75.002049999999997</v>
      </c>
      <c r="C56" s="72">
        <f t="shared" si="10"/>
        <v>-79.117450000000005</v>
      </c>
      <c r="D56" s="72">
        <f t="shared" si="10"/>
        <v>-87.291550000000001</v>
      </c>
      <c r="E56" s="72">
        <f t="shared" si="10"/>
        <v>-98.354199999999977</v>
      </c>
      <c r="F56" s="72">
        <f t="shared" si="10"/>
        <v>-100.63679999999999</v>
      </c>
      <c r="G56" s="72">
        <f t="shared" si="10"/>
        <v>-106.56739999999999</v>
      </c>
      <c r="H56" s="8"/>
    </row>
    <row r="57" spans="1:32" x14ac:dyDescent="0.2">
      <c r="A57" s="27" t="s">
        <v>6</v>
      </c>
      <c r="B57" s="72">
        <f t="shared" si="10"/>
        <v>-30</v>
      </c>
      <c r="C57" s="72">
        <f t="shared" si="10"/>
        <v>-30</v>
      </c>
      <c r="D57" s="72">
        <f t="shared" si="10"/>
        <v>-30</v>
      </c>
      <c r="E57" s="72">
        <f t="shared" si="10"/>
        <v>-30</v>
      </c>
      <c r="F57" s="72">
        <f t="shared" si="10"/>
        <v>-30</v>
      </c>
      <c r="G57" s="72">
        <f t="shared" si="10"/>
        <v>-30</v>
      </c>
      <c r="H57" s="8"/>
    </row>
    <row r="58" spans="1:32" x14ac:dyDescent="0.2">
      <c r="H58" s="43"/>
    </row>
    <row r="59" spans="1:32" x14ac:dyDescent="0.2">
      <c r="A59" s="28" t="s">
        <v>8</v>
      </c>
      <c r="H59" s="43"/>
    </row>
    <row r="60" spans="1:32" x14ac:dyDescent="0.2">
      <c r="A60" s="27" t="s">
        <v>5</v>
      </c>
      <c r="B60" s="44">
        <f t="shared" ref="B60:G60" si="11">+B50*B56</f>
        <v>-5352.8963085000005</v>
      </c>
      <c r="C60" s="44">
        <f t="shared" si="11"/>
        <v>-5391.0630430000019</v>
      </c>
      <c r="D60" s="44">
        <f t="shared" si="11"/>
        <v>-6516.3142075000005</v>
      </c>
      <c r="E60" s="44">
        <f t="shared" si="11"/>
        <v>-6383.1875799999962</v>
      </c>
      <c r="F60" s="44">
        <f t="shared" si="11"/>
        <v>-6857.391552000001</v>
      </c>
      <c r="G60" s="44">
        <f t="shared" si="11"/>
        <v>-7605.715338</v>
      </c>
      <c r="H60" s="9">
        <f>SUM(B60:G60)</f>
        <v>-38106.568029000002</v>
      </c>
    </row>
    <row r="61" spans="1:32" x14ac:dyDescent="0.2">
      <c r="A61" s="27" t="s">
        <v>6</v>
      </c>
      <c r="B61" s="44">
        <f t="shared" ref="B61:G61" si="12">+B57*B51</f>
        <v>-475.79999999999995</v>
      </c>
      <c r="C61" s="44">
        <f t="shared" si="12"/>
        <v>-396</v>
      </c>
      <c r="D61" s="44">
        <f t="shared" si="12"/>
        <v>-495.30000000000007</v>
      </c>
      <c r="E61" s="44">
        <f t="shared" si="12"/>
        <v>-389.40000000000003</v>
      </c>
      <c r="F61" s="44">
        <f t="shared" si="12"/>
        <v>-434.1</v>
      </c>
      <c r="G61" s="44">
        <f t="shared" si="12"/>
        <v>-441.3</v>
      </c>
      <c r="H61" s="9">
        <f>SUM(B61:G61)</f>
        <v>-2631.9</v>
      </c>
    </row>
    <row r="62" spans="1:32" x14ac:dyDescent="0.2">
      <c r="B62" s="16"/>
      <c r="C62" s="16"/>
      <c r="D62" s="16"/>
      <c r="E62" s="16"/>
      <c r="F62" s="16"/>
      <c r="G62" s="16"/>
      <c r="H62" s="8"/>
    </row>
    <row r="63" spans="1:32" s="6" customFormat="1" x14ac:dyDescent="0.2">
      <c r="A63" s="23" t="s">
        <v>9</v>
      </c>
      <c r="B63" s="45">
        <f t="shared" ref="B63:C63" si="13">SUM(B60:B61)</f>
        <v>-5828.6963085000007</v>
      </c>
      <c r="C63" s="45">
        <f t="shared" si="13"/>
        <v>-5787.0630430000019</v>
      </c>
      <c r="D63" s="45">
        <f>SUM(D60:D61)</f>
        <v>-7011.6142075000007</v>
      </c>
      <c r="E63" s="45">
        <f>SUM(E60:E61)</f>
        <v>-6772.5875799999958</v>
      </c>
      <c r="F63" s="45">
        <f>SUM(F60:F61)</f>
        <v>-7291.4915520000013</v>
      </c>
      <c r="G63" s="45">
        <f>SUM(G60:G61)</f>
        <v>-8047.0153380000002</v>
      </c>
      <c r="H63" s="48">
        <f>SUM(H60:H61)</f>
        <v>-40738.468029000003</v>
      </c>
      <c r="I63" s="63"/>
      <c r="J63" s="53"/>
      <c r="K63" s="53"/>
      <c r="L63" s="53"/>
      <c r="M63" s="53"/>
      <c r="N63" s="53"/>
      <c r="O63" s="53"/>
      <c r="P63" s="53"/>
      <c r="Q63" s="53"/>
      <c r="R63" s="53"/>
      <c r="S63" s="53"/>
      <c r="T63" s="53"/>
      <c r="U63" s="53"/>
      <c r="V63" s="53"/>
      <c r="W63" s="53"/>
      <c r="X63" s="53"/>
      <c r="Y63" s="53"/>
      <c r="Z63" s="53"/>
      <c r="AA63" s="53"/>
      <c r="AB63" s="53"/>
      <c r="AC63" s="53"/>
      <c r="AD63" s="53"/>
      <c r="AE63" s="53"/>
      <c r="AF63" s="53"/>
    </row>
    <row r="64" spans="1:32" x14ac:dyDescent="0.2">
      <c r="B64" s="16"/>
      <c r="C64" s="16"/>
      <c r="D64" s="16"/>
      <c r="E64" s="16"/>
      <c r="F64" s="16"/>
      <c r="G64" s="16"/>
      <c r="H64" s="8"/>
    </row>
    <row r="65" spans="1:32" x14ac:dyDescent="0.2">
      <c r="B65" s="16"/>
      <c r="C65" s="16"/>
      <c r="D65" s="16"/>
      <c r="E65" s="16"/>
      <c r="F65" s="16"/>
      <c r="G65" s="16"/>
      <c r="H65" s="8"/>
    </row>
    <row r="66" spans="1:32" x14ac:dyDescent="0.2">
      <c r="A66" s="10" t="s">
        <v>10</v>
      </c>
      <c r="B66" s="79">
        <f>+'[1]Pacific Comm Credit'!B55</f>
        <v>10039</v>
      </c>
      <c r="C66" s="79">
        <f>+'[1]Pacific Comm Credit'!C55</f>
        <v>10039</v>
      </c>
      <c r="D66" s="79">
        <f>+'[1]Pacific Comm Credit'!D55</f>
        <v>10217</v>
      </c>
      <c r="E66" s="79">
        <f>+'[1]Pacific Comm Credit'!E55</f>
        <v>10200</v>
      </c>
      <c r="F66" s="79">
        <f>+'[1]Pacific Comm Credit'!F55</f>
        <v>10290</v>
      </c>
      <c r="G66" s="79">
        <f>+'[1]Pacific Comm Credit'!G55</f>
        <v>10364</v>
      </c>
      <c r="H66" s="8">
        <f>SUM(B66:G66)</f>
        <v>61149</v>
      </c>
      <c r="I66" s="53"/>
      <c r="J66" s="80"/>
    </row>
    <row r="67" spans="1:32" x14ac:dyDescent="0.2">
      <c r="A67" s="10" t="s">
        <v>11</v>
      </c>
      <c r="B67" s="79">
        <f>+'[1]Pacific Comm Credit'!B56</f>
        <v>392</v>
      </c>
      <c r="C67" s="79">
        <f>+'[1]Pacific Comm Credit'!C56</f>
        <v>390</v>
      </c>
      <c r="D67" s="79">
        <f>+'[1]Pacific Comm Credit'!D56</f>
        <v>390</v>
      </c>
      <c r="E67" s="79">
        <f>+'[1]Pacific Comm Credit'!E56</f>
        <v>390</v>
      </c>
      <c r="F67" s="79">
        <f>+'[1]Pacific Comm Credit'!F56</f>
        <v>390</v>
      </c>
      <c r="G67" s="79">
        <f>+'[1]Pacific Comm Credit'!G56</f>
        <v>390</v>
      </c>
      <c r="H67" s="8">
        <f>SUM(B67:G67)</f>
        <v>2342</v>
      </c>
    </row>
    <row r="68" spans="1:32" x14ac:dyDescent="0.2">
      <c r="A68" s="10"/>
      <c r="B68" s="16"/>
      <c r="C68" s="16"/>
      <c r="D68" s="16"/>
      <c r="E68" s="16"/>
      <c r="F68" s="16"/>
      <c r="G68" s="16"/>
      <c r="H68" s="8"/>
    </row>
    <row r="69" spans="1:32" s="6" customFormat="1" x14ac:dyDescent="0.2">
      <c r="A69" s="13" t="s">
        <v>12</v>
      </c>
      <c r="B69" s="46">
        <f t="shared" ref="B69:G69" si="14">+B66+B67</f>
        <v>10431</v>
      </c>
      <c r="C69" s="46">
        <f t="shared" si="14"/>
        <v>10429</v>
      </c>
      <c r="D69" s="46">
        <f t="shared" si="14"/>
        <v>10607</v>
      </c>
      <c r="E69" s="46">
        <f t="shared" si="14"/>
        <v>10590</v>
      </c>
      <c r="F69" s="46">
        <f t="shared" si="14"/>
        <v>10680</v>
      </c>
      <c r="G69" s="46">
        <f t="shared" si="14"/>
        <v>10754</v>
      </c>
      <c r="H69" s="49">
        <f>SUM(H66:H67)</f>
        <v>63491</v>
      </c>
      <c r="I69" s="68"/>
      <c r="J69" s="53"/>
      <c r="K69" s="68"/>
      <c r="L69" s="53"/>
      <c r="M69" s="53"/>
      <c r="N69" s="53"/>
      <c r="O69" s="53"/>
      <c r="P69" s="53"/>
      <c r="Q69" s="53"/>
      <c r="R69" s="53"/>
      <c r="S69" s="53"/>
      <c r="T69" s="53"/>
      <c r="U69" s="53"/>
      <c r="V69" s="53"/>
      <c r="W69" s="53"/>
      <c r="X69" s="53"/>
      <c r="Y69" s="53"/>
      <c r="Z69" s="53"/>
      <c r="AA69" s="53"/>
      <c r="AB69" s="53"/>
      <c r="AC69" s="53"/>
      <c r="AD69" s="53"/>
      <c r="AE69" s="53"/>
      <c r="AF69" s="53"/>
    </row>
    <row r="70" spans="1:32" x14ac:dyDescent="0.2">
      <c r="A70" s="10"/>
      <c r="B70" s="16"/>
      <c r="C70" s="16"/>
      <c r="D70" s="16"/>
      <c r="E70" s="16"/>
      <c r="F70" s="16"/>
      <c r="G70" s="16"/>
      <c r="H70" s="15"/>
    </row>
    <row r="71" spans="1:32" x14ac:dyDescent="0.2">
      <c r="A71" s="10" t="s">
        <v>13</v>
      </c>
      <c r="B71" s="66">
        <f t="shared" ref="B71:G71" si="15">+IFERROR(B63/B69,0)</f>
        <v>-0.55878595614035098</v>
      </c>
      <c r="C71" s="66">
        <f t="shared" si="15"/>
        <v>-0.55490104928564599</v>
      </c>
      <c r="D71" s="66">
        <f t="shared" si="15"/>
        <v>-0.66103650490242305</v>
      </c>
      <c r="E71" s="66">
        <f t="shared" si="15"/>
        <v>-0.63952668366383336</v>
      </c>
      <c r="F71" s="66">
        <f t="shared" si="15"/>
        <v>-0.6827239280898878</v>
      </c>
      <c r="G71" s="66">
        <f t="shared" si="15"/>
        <v>-0.74828113613539149</v>
      </c>
      <c r="H71" s="5"/>
    </row>
    <row r="72" spans="1:32" x14ac:dyDescent="0.2">
      <c r="A72" s="10" t="s">
        <v>14</v>
      </c>
      <c r="B72" s="81">
        <f>+'[2]Pacific Comm Credit'!$N$76</f>
        <v>-0.45344397557530808</v>
      </c>
      <c r="C72" s="81">
        <f>+'[2]Pacific Comm Credit'!$N$76</f>
        <v>-0.45344397557530808</v>
      </c>
      <c r="D72" s="81">
        <f>'Pacific CPA Eff. 1.1.19'!$H$77</f>
        <v>-0.50439781625282021</v>
      </c>
      <c r="E72" s="81">
        <f>'Pacific CPA Eff. 1.1.19'!$H$77</f>
        <v>-0.50439781625282021</v>
      </c>
      <c r="F72" s="81">
        <f>'Pacific CPA Eff. 1.1.19'!$H$77</f>
        <v>-0.50439781625282021</v>
      </c>
      <c r="G72" s="81">
        <f>'Pacific CPA Eff. 1.1.19'!$H$77</f>
        <v>-0.50439781625282021</v>
      </c>
      <c r="H72" s="5"/>
    </row>
    <row r="73" spans="1:32" x14ac:dyDescent="0.2">
      <c r="A73" s="10"/>
      <c r="B73" s="29"/>
      <c r="C73" s="29"/>
      <c r="D73" s="29"/>
      <c r="E73" s="29"/>
      <c r="F73" s="29"/>
      <c r="G73" s="29"/>
      <c r="H73" s="5"/>
    </row>
    <row r="74" spans="1:32" s="6" customFormat="1" x14ac:dyDescent="0.2">
      <c r="A74" s="13" t="s">
        <v>17</v>
      </c>
      <c r="B74" s="70">
        <f t="shared" ref="B74:C74" si="16">+(B71-B72)*B69</f>
        <v>-1098.8221992739625</v>
      </c>
      <c r="C74" s="70">
        <f t="shared" si="16"/>
        <v>-1058.0958217251141</v>
      </c>
      <c r="D74" s="70">
        <f>+(D71-D72)*D69</f>
        <v>-1661.4665705063373</v>
      </c>
      <c r="E74" s="70">
        <f>+(E71-E72)*E69</f>
        <v>-1431.0147058826292</v>
      </c>
      <c r="F74" s="70">
        <f>+(F71-F72)*F69</f>
        <v>-1904.5228744198819</v>
      </c>
      <c r="G74" s="70">
        <f>+(G71-G72)*G69</f>
        <v>-2622.7212220171714</v>
      </c>
      <c r="H74" s="71">
        <f>SUM(B74:G74)</f>
        <v>-9776.6433938250957</v>
      </c>
      <c r="I74" s="53"/>
      <c r="J74" s="53"/>
      <c r="K74" s="53"/>
      <c r="L74" s="53"/>
      <c r="M74" s="53"/>
      <c r="N74" s="53"/>
      <c r="O74" s="53"/>
      <c r="P74" s="53"/>
      <c r="Q74" s="53"/>
      <c r="R74" s="53"/>
      <c r="S74" s="53"/>
      <c r="T74" s="53"/>
      <c r="U74" s="53"/>
      <c r="V74" s="53"/>
      <c r="W74" s="53"/>
      <c r="X74" s="53"/>
      <c r="Y74" s="53"/>
      <c r="Z74" s="53"/>
      <c r="AA74" s="53"/>
      <c r="AB74" s="53"/>
      <c r="AC74" s="53"/>
      <c r="AD74" s="53"/>
      <c r="AE74" s="53"/>
      <c r="AF74" s="53"/>
    </row>
    <row r="75" spans="1:32" x14ac:dyDescent="0.2">
      <c r="A75" s="10"/>
      <c r="B75" s="11"/>
      <c r="C75" s="11"/>
      <c r="D75" s="11"/>
      <c r="E75" s="11"/>
      <c r="F75" s="11"/>
      <c r="G75" s="11"/>
      <c r="H75" s="8"/>
    </row>
    <row r="76" spans="1:32" x14ac:dyDescent="0.2">
      <c r="A76" s="16"/>
      <c r="B76" s="30"/>
      <c r="C76" s="30"/>
      <c r="D76" s="30"/>
      <c r="E76" s="30"/>
      <c r="F76" s="30"/>
      <c r="G76" s="21" t="s">
        <v>18</v>
      </c>
      <c r="H76" s="17">
        <f>ROUND(H74/H69,2)</f>
        <v>-0.15</v>
      </c>
    </row>
    <row r="77" spans="1:32" x14ac:dyDescent="0.2">
      <c r="A77" s="73"/>
      <c r="B77" s="21"/>
      <c r="C77" s="21"/>
      <c r="D77" s="21"/>
      <c r="E77" s="21"/>
      <c r="F77" s="21"/>
      <c r="G77" s="21" t="s">
        <v>21</v>
      </c>
      <c r="H77" s="17">
        <f>SUM(B63:G63)/SUM(B69:G69)</f>
        <v>-0.6416416189538674</v>
      </c>
    </row>
    <row r="78" spans="1:32" x14ac:dyDescent="0.2">
      <c r="A78" s="73"/>
      <c r="B78" s="21"/>
      <c r="C78" s="21"/>
      <c r="D78" s="21"/>
      <c r="E78" s="21"/>
      <c r="F78" s="21"/>
      <c r="G78" s="21" t="s">
        <v>38</v>
      </c>
      <c r="H78" s="17">
        <f>-(('Pacific CPA 7.1.18'!N75*H69)-'Pacific CPA 7.1.18'!N73)/H69</f>
        <v>-0.35767443809164495</v>
      </c>
    </row>
    <row r="79" spans="1:32" x14ac:dyDescent="0.2">
      <c r="A79" s="74"/>
      <c r="B79" s="21"/>
      <c r="C79" s="21"/>
      <c r="D79" s="21"/>
      <c r="E79" s="21"/>
      <c r="F79" s="21"/>
      <c r="G79" s="50" t="s">
        <v>25</v>
      </c>
      <c r="H79" s="18">
        <f>+H77+H76+H78</f>
        <v>-1.1493160570455123</v>
      </c>
    </row>
    <row r="80" spans="1:32" x14ac:dyDescent="0.2">
      <c r="A80" s="74"/>
      <c r="B80" s="21"/>
      <c r="C80" s="21"/>
      <c r="D80" s="21"/>
      <c r="E80" s="21"/>
      <c r="F80" s="21"/>
      <c r="G80" s="21"/>
      <c r="H80" s="20"/>
    </row>
    <row r="81" spans="1:13" x14ac:dyDescent="0.2">
      <c r="A81" s="75"/>
      <c r="B81" s="21"/>
      <c r="C81" s="21"/>
      <c r="D81" s="21"/>
      <c r="E81" s="21"/>
      <c r="F81" s="21"/>
      <c r="G81" s="21" t="s">
        <v>26</v>
      </c>
      <c r="H81" s="82">
        <f>'Pacific CPA Eff. 1.1.19'!H79</f>
        <v>-0.99957888269137163</v>
      </c>
      <c r="K81" s="8"/>
      <c r="L81" s="8"/>
      <c r="M81" s="64"/>
    </row>
    <row r="82" spans="1:13" x14ac:dyDescent="0.2">
      <c r="A82" s="76"/>
      <c r="B82" s="21"/>
      <c r="C82" s="21"/>
      <c r="D82" s="21"/>
      <c r="E82" s="21"/>
      <c r="F82" s="21"/>
      <c r="G82" s="21" t="s">
        <v>15</v>
      </c>
      <c r="H82" s="5">
        <f>+H81-H79</f>
        <v>0.14973717435414069</v>
      </c>
      <c r="I82" s="65">
        <f>H82/H81</f>
        <v>-0.14980025783555223</v>
      </c>
    </row>
    <row r="83" spans="1:13" x14ac:dyDescent="0.2">
      <c r="A83" s="10"/>
      <c r="B83" s="21"/>
      <c r="C83" s="21"/>
      <c r="D83" s="21"/>
      <c r="E83" s="21"/>
      <c r="F83" s="21"/>
      <c r="G83" s="21" t="s">
        <v>24</v>
      </c>
      <c r="H83" s="8">
        <f>H82*G69*12</f>
        <v>19323.282876053148</v>
      </c>
    </row>
    <row r="84" spans="1:13" x14ac:dyDescent="0.2">
      <c r="A84" s="10"/>
      <c r="B84" s="21"/>
      <c r="C84" s="21"/>
      <c r="D84" s="21"/>
      <c r="E84" s="21"/>
      <c r="F84" s="21"/>
      <c r="G84" s="21"/>
      <c r="I84" s="5"/>
    </row>
  </sheetData>
  <pageMargins left="0.7" right="0.7" top="0.75" bottom="0.75" header="0.3" footer="0.3"/>
  <pageSetup scale="94" fitToHeight="0" orientation="landscape" r:id="rId1"/>
  <rowBreaks count="1" manualBreakCount="1">
    <brk id="44" max="8"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84"/>
  <sheetViews>
    <sheetView showGridLines="0" zoomScale="85" zoomScaleNormal="85" zoomScaleSheetLayoutView="80" workbookViewId="0">
      <pane xSplit="1" ySplit="7" topLeftCell="B50" activePane="bottomRight" state="frozen"/>
      <selection activeCell="E21" sqref="E21"/>
      <selection pane="topRight" activeCell="E21" sqref="E21"/>
      <selection pane="bottomLeft" activeCell="E21" sqref="E21"/>
      <selection pane="bottomRight" activeCell="H38" sqref="H38"/>
    </sheetView>
  </sheetViews>
  <sheetFormatPr defaultRowHeight="12.75" x14ac:dyDescent="0.2"/>
  <cols>
    <col min="1" max="1" width="32.5703125" style="27" customWidth="1"/>
    <col min="2" max="5" width="11.85546875" style="22" bestFit="1" customWidth="1"/>
    <col min="6" max="6" width="12.85546875" style="22" bestFit="1" customWidth="1"/>
    <col min="7" max="7" width="12.85546875" style="22" customWidth="1"/>
    <col min="8" max="8" width="12.85546875" style="22" bestFit="1" customWidth="1"/>
    <col min="9" max="9" width="11.28515625" style="43" bestFit="1" customWidth="1"/>
    <col min="10" max="10" width="9.5703125" style="43" bestFit="1" customWidth="1"/>
    <col min="11" max="11" width="13.5703125" style="43" customWidth="1"/>
    <col min="12" max="12" width="11" style="43" customWidth="1"/>
    <col min="13" max="13" width="11.140625" style="43" customWidth="1"/>
    <col min="14" max="14" width="10.7109375" style="43" customWidth="1"/>
    <col min="15" max="15" width="10.85546875" style="43" customWidth="1"/>
    <col min="16" max="16" width="10.42578125" style="43" customWidth="1"/>
    <col min="17" max="17" width="10.85546875" style="43" customWidth="1"/>
    <col min="18" max="18" width="11.42578125" style="43" customWidth="1"/>
    <col min="19" max="19" width="11.85546875" style="43" customWidth="1"/>
    <col min="20" max="32" width="9.140625" style="43"/>
    <col min="33" max="16384" width="9.140625" style="22"/>
  </cols>
  <sheetData>
    <row r="1" spans="1:32" x14ac:dyDescent="0.2">
      <c r="A1" s="23" t="s">
        <v>19</v>
      </c>
    </row>
    <row r="2" spans="1:32" x14ac:dyDescent="0.2">
      <c r="A2" s="23" t="s">
        <v>0</v>
      </c>
      <c r="H2" s="33"/>
    </row>
    <row r="3" spans="1:32" x14ac:dyDescent="0.2">
      <c r="A3" s="23" t="s">
        <v>1</v>
      </c>
      <c r="B3" s="11"/>
      <c r="C3" s="11"/>
      <c r="D3" s="11"/>
      <c r="E3" s="11"/>
      <c r="F3" s="11"/>
      <c r="G3" s="11"/>
      <c r="H3" s="12"/>
      <c r="I3" s="5"/>
    </row>
    <row r="4" spans="1:32" x14ac:dyDescent="0.2">
      <c r="A4" s="23" t="s">
        <v>22</v>
      </c>
      <c r="B4" s="11"/>
      <c r="C4" s="11"/>
      <c r="D4" s="11"/>
      <c r="E4" s="11"/>
      <c r="F4" s="11"/>
      <c r="G4" s="11"/>
      <c r="H4" s="12"/>
      <c r="I4" s="5"/>
    </row>
    <row r="5" spans="1:32" s="35" customFormat="1" x14ac:dyDescent="0.2">
      <c r="A5" s="34"/>
      <c r="B5" s="1"/>
      <c r="C5" s="1"/>
      <c r="D5" s="1"/>
      <c r="E5" s="1"/>
      <c r="F5" s="1"/>
      <c r="G5" s="1"/>
      <c r="H5" s="1" t="s">
        <v>23</v>
      </c>
      <c r="I5" s="39"/>
      <c r="J5" s="5"/>
      <c r="K5" s="39"/>
      <c r="L5" s="39"/>
      <c r="M5" s="39"/>
      <c r="N5" s="39"/>
      <c r="O5" s="39"/>
      <c r="P5" s="39"/>
      <c r="Q5" s="39"/>
      <c r="R5" s="39"/>
      <c r="S5" s="39"/>
      <c r="T5" s="39"/>
      <c r="U5" s="39"/>
      <c r="V5" s="39"/>
      <c r="W5" s="39"/>
      <c r="X5" s="39"/>
      <c r="Y5" s="39"/>
      <c r="Z5" s="39"/>
      <c r="AA5" s="39"/>
      <c r="AB5" s="39"/>
      <c r="AC5" s="39"/>
      <c r="AD5" s="39"/>
      <c r="AE5" s="39"/>
      <c r="AF5" s="39"/>
    </row>
    <row r="6" spans="1:32" s="37" customFormat="1" x14ac:dyDescent="0.2">
      <c r="A6" s="36"/>
      <c r="B6" s="2">
        <v>43250</v>
      </c>
      <c r="C6" s="2">
        <v>43281</v>
      </c>
      <c r="D6" s="2">
        <v>43311</v>
      </c>
      <c r="E6" s="2">
        <v>43342</v>
      </c>
      <c r="F6" s="2">
        <v>43373</v>
      </c>
      <c r="G6" s="2">
        <v>43403</v>
      </c>
      <c r="H6" s="2" t="s">
        <v>2</v>
      </c>
      <c r="I6" s="39"/>
      <c r="J6" s="51"/>
      <c r="K6" s="40"/>
      <c r="L6" s="51"/>
      <c r="M6" s="51"/>
      <c r="N6" s="40"/>
      <c r="O6" s="40"/>
      <c r="P6" s="40"/>
      <c r="Q6" s="40"/>
      <c r="R6" s="40"/>
      <c r="S6" s="40"/>
      <c r="T6" s="40"/>
      <c r="U6" s="40"/>
      <c r="V6" s="40"/>
      <c r="W6" s="40"/>
      <c r="X6" s="39"/>
      <c r="Y6" s="39"/>
      <c r="Z6" s="39"/>
      <c r="AA6" s="39"/>
      <c r="AB6" s="39"/>
      <c r="AC6" s="39"/>
      <c r="AD6" s="39"/>
      <c r="AE6" s="39"/>
      <c r="AF6" s="39"/>
    </row>
    <row r="7" spans="1:32" s="39" customFormat="1" x14ac:dyDescent="0.2">
      <c r="A7" s="38"/>
      <c r="B7" s="3"/>
      <c r="C7" s="3"/>
      <c r="D7" s="3"/>
      <c r="E7" s="24"/>
      <c r="F7" s="24"/>
      <c r="G7" s="24"/>
      <c r="H7" s="3"/>
      <c r="J7" s="51"/>
      <c r="K7" s="40"/>
      <c r="L7" s="51"/>
      <c r="M7" s="51"/>
      <c r="N7" s="40"/>
      <c r="O7" s="40"/>
      <c r="P7" s="40"/>
      <c r="Q7" s="40"/>
      <c r="R7" s="40"/>
      <c r="S7" s="40"/>
      <c r="T7" s="40"/>
      <c r="U7" s="40"/>
      <c r="V7" s="40"/>
      <c r="W7" s="40"/>
    </row>
    <row r="8" spans="1:32" s="39" customFormat="1" x14ac:dyDescent="0.2">
      <c r="A8" s="25" t="s">
        <v>3</v>
      </c>
      <c r="B8" s="4"/>
      <c r="C8" s="4"/>
      <c r="D8" s="4"/>
      <c r="E8" s="4"/>
      <c r="F8" s="4"/>
      <c r="G8" s="4"/>
      <c r="H8" s="41"/>
      <c r="J8" s="5"/>
    </row>
    <row r="9" spans="1:32" s="39" customFormat="1" x14ac:dyDescent="0.2">
      <c r="A9" s="38"/>
      <c r="B9" s="4"/>
      <c r="C9" s="4"/>
      <c r="D9" s="4"/>
      <c r="E9" s="4"/>
      <c r="F9" s="4"/>
      <c r="G9" s="4"/>
      <c r="H9" s="41"/>
      <c r="J9" s="5"/>
    </row>
    <row r="10" spans="1:32" s="39" customFormat="1" x14ac:dyDescent="0.2">
      <c r="A10" s="26" t="s">
        <v>4</v>
      </c>
      <c r="B10" s="4"/>
      <c r="C10" s="4"/>
      <c r="D10" s="4"/>
      <c r="E10" s="4"/>
      <c r="F10" s="4"/>
      <c r="G10" s="4"/>
      <c r="H10" s="4"/>
      <c r="I10" s="4"/>
      <c r="J10" s="5"/>
    </row>
    <row r="11" spans="1:32" x14ac:dyDescent="0.2">
      <c r="A11" s="27" t="s">
        <v>5</v>
      </c>
      <c r="B11" s="77">
        <f>'[3]Pacific Comm Credit'!B9</f>
        <v>971.3900000000001</v>
      </c>
      <c r="C11" s="77">
        <f>'[3]Pacific Comm Credit'!C9</f>
        <v>897.8900000000001</v>
      </c>
      <c r="D11" s="77">
        <f>'[3]Pacific Comm Credit'!D9</f>
        <v>897.69000000000017</v>
      </c>
      <c r="E11" s="77">
        <f>'[3]Pacific Comm Credit'!E9</f>
        <v>957.0200000000001</v>
      </c>
      <c r="F11" s="77">
        <f>'[3]Pacific Comm Credit'!F9</f>
        <v>831.45999999999992</v>
      </c>
      <c r="G11" s="77">
        <f>'[3]Pacific Comm Credit'!G9</f>
        <v>930.10000000000014</v>
      </c>
      <c r="H11" s="5">
        <f>SUM(B11:G11)</f>
        <v>5485.55</v>
      </c>
      <c r="I11" s="52"/>
      <c r="J11" s="96"/>
      <c r="L11" s="52"/>
      <c r="M11" s="52"/>
      <c r="N11" s="52"/>
      <c r="O11" s="52"/>
      <c r="P11" s="52"/>
      <c r="Q11" s="52"/>
      <c r="R11" s="52"/>
      <c r="S11" s="52"/>
      <c r="T11" s="52"/>
    </row>
    <row r="12" spans="1:32" x14ac:dyDescent="0.2">
      <c r="A12" s="27" t="s">
        <v>6</v>
      </c>
      <c r="B12" s="77">
        <f>'[3]Pacific Comm Credit'!B10</f>
        <v>123.86</v>
      </c>
      <c r="C12" s="77">
        <f>'[3]Pacific Comm Credit'!C10</f>
        <v>119.36999999999999</v>
      </c>
      <c r="D12" s="77">
        <f>'[3]Pacific Comm Credit'!D10</f>
        <v>124.41999999999999</v>
      </c>
      <c r="E12" s="77">
        <f>'[3]Pacific Comm Credit'!E10</f>
        <v>127.82000000000001</v>
      </c>
      <c r="F12" s="77">
        <f>'[3]Pacific Comm Credit'!F10</f>
        <v>110.49</v>
      </c>
      <c r="G12" s="77">
        <f>'[3]Pacific Comm Credit'!G10</f>
        <v>113.05</v>
      </c>
      <c r="H12" s="5">
        <f>SUM(B12:G12)</f>
        <v>719.00999999999988</v>
      </c>
      <c r="J12" s="5"/>
      <c r="L12" s="52"/>
      <c r="M12" s="52"/>
      <c r="N12" s="52"/>
      <c r="O12" s="52"/>
      <c r="P12" s="52"/>
      <c r="Q12" s="52"/>
      <c r="R12" s="52"/>
      <c r="S12" s="52"/>
      <c r="T12" s="52"/>
    </row>
    <row r="13" spans="1:32" ht="6" customHeight="1" x14ac:dyDescent="0.2">
      <c r="B13" s="11"/>
      <c r="C13" s="11"/>
      <c r="D13" s="11"/>
      <c r="E13" s="11"/>
      <c r="F13" s="11"/>
      <c r="G13" s="11"/>
      <c r="H13" s="5"/>
      <c r="J13" s="5"/>
    </row>
    <row r="14" spans="1:32" s="6" customFormat="1" x14ac:dyDescent="0.2">
      <c r="A14" s="23" t="s">
        <v>7</v>
      </c>
      <c r="B14" s="42">
        <f t="shared" ref="B14:G14" si="0">SUM(B11:B12)</f>
        <v>1095.25</v>
      </c>
      <c r="C14" s="42">
        <f t="shared" si="0"/>
        <v>1017.2600000000001</v>
      </c>
      <c r="D14" s="42">
        <f t="shared" si="0"/>
        <v>1022.1100000000001</v>
      </c>
      <c r="E14" s="42">
        <f t="shared" si="0"/>
        <v>1084.8400000000001</v>
      </c>
      <c r="F14" s="42">
        <f t="shared" si="0"/>
        <v>941.94999999999993</v>
      </c>
      <c r="G14" s="42">
        <f t="shared" si="0"/>
        <v>1043.1500000000001</v>
      </c>
      <c r="H14" s="42">
        <f>SUM(H11:H13)</f>
        <v>6204.56</v>
      </c>
      <c r="I14" s="53"/>
      <c r="J14" s="54"/>
      <c r="K14" s="53"/>
      <c r="L14" s="54"/>
      <c r="M14" s="54"/>
      <c r="N14" s="54"/>
      <c r="O14" s="54"/>
      <c r="P14" s="54"/>
      <c r="Q14" s="54"/>
      <c r="R14" s="54"/>
      <c r="S14" s="54"/>
      <c r="T14" s="54"/>
      <c r="U14" s="53"/>
      <c r="V14" s="53"/>
      <c r="W14" s="53"/>
      <c r="X14" s="53"/>
      <c r="Y14" s="53"/>
      <c r="Z14" s="53"/>
      <c r="AA14" s="53"/>
      <c r="AB14" s="53"/>
      <c r="AC14" s="53"/>
      <c r="AD14" s="53"/>
      <c r="AE14" s="53"/>
      <c r="AF14" s="53"/>
    </row>
    <row r="15" spans="1:32" x14ac:dyDescent="0.2">
      <c r="H15" s="43"/>
      <c r="J15" s="5"/>
    </row>
    <row r="16" spans="1:32" x14ac:dyDescent="0.2">
      <c r="A16" s="28" t="s">
        <v>20</v>
      </c>
      <c r="H16" s="43"/>
      <c r="J16" s="5"/>
    </row>
    <row r="17" spans="1:36" x14ac:dyDescent="0.2">
      <c r="A17" s="27" t="s">
        <v>5</v>
      </c>
      <c r="B17" s="78">
        <f>'[3]Pacific Comm Credit'!B15</f>
        <v>-49.361342000000008</v>
      </c>
      <c r="C17" s="78">
        <f>'[3]Pacific Comm Credit'!C15</f>
        <v>-39.01424200000001</v>
      </c>
      <c r="D17" s="78">
        <f>'[3]Pacific Comm Credit'!D15</f>
        <v>-75.69984199999999</v>
      </c>
      <c r="E17" s="78">
        <f>'[3]Pacific Comm Credit'!E15</f>
        <v>-70.12384200000001</v>
      </c>
      <c r="F17" s="78">
        <f>'[3]Pacific Comm Credit'!F15</f>
        <v>-75.034980000000004</v>
      </c>
      <c r="G17" s="78">
        <f>'[3]Pacific Comm Credit'!G15</f>
        <v>-73.294049999999999</v>
      </c>
      <c r="H17" s="7"/>
      <c r="J17" s="5"/>
      <c r="L17" s="55"/>
      <c r="M17" s="55"/>
      <c r="N17" s="55"/>
      <c r="O17" s="55"/>
      <c r="P17" s="55"/>
      <c r="Q17" s="55"/>
      <c r="R17" s="55"/>
      <c r="S17" s="55"/>
      <c r="T17" s="55"/>
    </row>
    <row r="18" spans="1:36" x14ac:dyDescent="0.2">
      <c r="A18" s="27" t="s">
        <v>6</v>
      </c>
      <c r="B18" s="78">
        <f>'[3]Pacific Comm Credit'!B16</f>
        <v>-30</v>
      </c>
      <c r="C18" s="78">
        <f>'[3]Pacific Comm Credit'!C16</f>
        <v>-30</v>
      </c>
      <c r="D18" s="78">
        <f>'[3]Pacific Comm Credit'!D16</f>
        <v>-30</v>
      </c>
      <c r="E18" s="78">
        <f>'[3]Pacific Comm Credit'!E16</f>
        <v>-30</v>
      </c>
      <c r="F18" s="78">
        <f>'[3]Pacific Comm Credit'!F16</f>
        <v>-30</v>
      </c>
      <c r="G18" s="78">
        <f>'[3]Pacific Comm Credit'!G16</f>
        <v>-30</v>
      </c>
      <c r="H18" s="8"/>
      <c r="J18" s="5"/>
      <c r="L18" s="5"/>
      <c r="M18" s="5"/>
      <c r="N18" s="5"/>
      <c r="O18" s="5"/>
      <c r="P18" s="5"/>
      <c r="Q18" s="5"/>
      <c r="R18" s="5"/>
      <c r="S18" s="5"/>
      <c r="T18" s="5"/>
    </row>
    <row r="19" spans="1:36" x14ac:dyDescent="0.2">
      <c r="H19" s="43"/>
      <c r="J19" s="5"/>
    </row>
    <row r="20" spans="1:36" x14ac:dyDescent="0.2">
      <c r="A20" s="28" t="s">
        <v>8</v>
      </c>
      <c r="H20" s="43"/>
      <c r="J20" s="5"/>
    </row>
    <row r="21" spans="1:36" x14ac:dyDescent="0.2">
      <c r="A21" s="27" t="s">
        <v>5</v>
      </c>
      <c r="B21" s="44">
        <f>+B11*B17</f>
        <v>-47949.114005380012</v>
      </c>
      <c r="C21" s="44">
        <f t="shared" ref="C21:G21" si="1">+C11*C17</f>
        <v>-35030.497749380011</v>
      </c>
      <c r="D21" s="16">
        <f t="shared" si="1"/>
        <v>-67954.991164980005</v>
      </c>
      <c r="E21" s="44">
        <f t="shared" si="1"/>
        <v>-67109.919270840022</v>
      </c>
      <c r="F21" s="44">
        <f t="shared" si="1"/>
        <v>-62388.5844708</v>
      </c>
      <c r="G21" s="44">
        <f t="shared" si="1"/>
        <v>-68170.795905000006</v>
      </c>
      <c r="H21" s="9">
        <f>SUM(B21:G21)</f>
        <v>-348603.90256638004</v>
      </c>
      <c r="J21" s="8"/>
      <c r="L21" s="8"/>
      <c r="M21" s="8"/>
      <c r="N21" s="8"/>
      <c r="O21" s="8"/>
      <c r="P21" s="8"/>
      <c r="Q21" s="8"/>
      <c r="R21" s="8"/>
      <c r="S21" s="8"/>
      <c r="T21" s="8"/>
    </row>
    <row r="22" spans="1:36" x14ac:dyDescent="0.2">
      <c r="A22" s="27" t="s">
        <v>6</v>
      </c>
      <c r="B22" s="44">
        <f t="shared" ref="B22:E22" si="2">+B18*B12</f>
        <v>-3715.8</v>
      </c>
      <c r="C22" s="44">
        <f t="shared" si="2"/>
        <v>-3581.1</v>
      </c>
      <c r="D22" s="69">
        <f t="shared" si="2"/>
        <v>-3732.5999999999995</v>
      </c>
      <c r="E22" s="44">
        <f t="shared" si="2"/>
        <v>-3834.6000000000004</v>
      </c>
      <c r="F22" s="44">
        <f>+F18*F12</f>
        <v>-3314.7</v>
      </c>
      <c r="G22" s="44">
        <f>+G18*G12</f>
        <v>-3391.5</v>
      </c>
      <c r="H22" s="9">
        <f>SUM(B22:G22)</f>
        <v>-21570.3</v>
      </c>
      <c r="J22" s="8"/>
      <c r="K22" s="52"/>
      <c r="L22" s="8"/>
      <c r="M22" s="8"/>
      <c r="N22" s="8"/>
      <c r="O22" s="8"/>
      <c r="P22" s="8"/>
      <c r="Q22" s="8"/>
      <c r="R22" s="8"/>
      <c r="S22" s="8"/>
      <c r="T22" s="8"/>
    </row>
    <row r="23" spans="1:36" x14ac:dyDescent="0.2">
      <c r="B23" s="16"/>
      <c r="C23" s="16"/>
      <c r="D23" s="16"/>
      <c r="E23" s="16"/>
      <c r="F23" s="16"/>
      <c r="G23" s="16"/>
      <c r="H23" s="8"/>
      <c r="J23" s="5"/>
    </row>
    <row r="24" spans="1:36" s="6" customFormat="1" x14ac:dyDescent="0.2">
      <c r="A24" s="23" t="s">
        <v>9</v>
      </c>
      <c r="B24" s="45">
        <f t="shared" ref="B24:G24" si="3">SUM(B21:B22)</f>
        <v>-51664.914005380015</v>
      </c>
      <c r="C24" s="45">
        <f t="shared" si="3"/>
        <v>-38611.597749380009</v>
      </c>
      <c r="D24" s="45">
        <f t="shared" si="3"/>
        <v>-71687.591164980011</v>
      </c>
      <c r="E24" s="45">
        <f t="shared" si="3"/>
        <v>-70944.519270840028</v>
      </c>
      <c r="F24" s="45">
        <f t="shared" si="3"/>
        <v>-65703.284470800005</v>
      </c>
      <c r="G24" s="45">
        <f t="shared" si="3"/>
        <v>-71562.295905000006</v>
      </c>
      <c r="H24" s="48">
        <f>SUM(H21:H23)</f>
        <v>-370174.20256638003</v>
      </c>
      <c r="I24" s="53"/>
      <c r="J24" s="20"/>
      <c r="K24" s="53"/>
      <c r="L24" s="20"/>
      <c r="M24" s="20"/>
      <c r="N24" s="20"/>
      <c r="O24" s="20"/>
      <c r="P24" s="20"/>
      <c r="Q24" s="20"/>
      <c r="R24" s="20"/>
      <c r="S24" s="20"/>
      <c r="T24" s="20"/>
      <c r="U24" s="56"/>
      <c r="V24" s="53"/>
      <c r="W24" s="53"/>
      <c r="X24" s="53"/>
      <c r="Y24" s="53"/>
      <c r="Z24" s="53"/>
      <c r="AA24" s="53"/>
      <c r="AB24" s="53"/>
      <c r="AC24" s="53"/>
      <c r="AD24" s="53"/>
      <c r="AE24" s="53"/>
      <c r="AF24" s="53"/>
    </row>
    <row r="25" spans="1:36" x14ac:dyDescent="0.2">
      <c r="B25" s="16"/>
      <c r="C25" s="16"/>
      <c r="D25" s="16"/>
      <c r="E25" s="16"/>
      <c r="F25" s="16"/>
      <c r="G25" s="16"/>
      <c r="H25" s="8"/>
      <c r="J25" s="5"/>
    </row>
    <row r="26" spans="1:36" x14ac:dyDescent="0.2">
      <c r="B26" s="16"/>
      <c r="C26" s="16"/>
      <c r="D26" s="16"/>
      <c r="E26" s="16"/>
      <c r="F26" s="16"/>
      <c r="G26" s="16"/>
      <c r="H26" s="8"/>
      <c r="J26" s="5"/>
    </row>
    <row r="27" spans="1:36" s="11" customFormat="1" x14ac:dyDescent="0.2">
      <c r="A27" s="10" t="s">
        <v>10</v>
      </c>
      <c r="B27" s="79">
        <f>'[3]Pacific Comm Credit'!B23</f>
        <v>46541</v>
      </c>
      <c r="C27" s="79">
        <f>'[3]Pacific Comm Credit'!C23</f>
        <v>46615</v>
      </c>
      <c r="D27" s="79">
        <f>'[3]Pacific Comm Credit'!D23</f>
        <v>46754</v>
      </c>
      <c r="E27" s="79">
        <f>'[3]Pacific Comm Credit'!E23</f>
        <v>46959</v>
      </c>
      <c r="F27" s="79">
        <f>'[3]Pacific Comm Credit'!F23</f>
        <v>47021</v>
      </c>
      <c r="G27" s="79">
        <f>'[3]Pacific Comm Credit'!G23</f>
        <v>46518</v>
      </c>
      <c r="H27" s="8">
        <f>SUM(B27:G27)</f>
        <v>280408</v>
      </c>
      <c r="I27" s="5"/>
      <c r="J27" s="54"/>
      <c r="K27" s="57"/>
      <c r="L27" s="57"/>
      <c r="M27" s="57"/>
      <c r="N27" s="57"/>
      <c r="O27" s="57"/>
      <c r="P27" s="57"/>
      <c r="Q27" s="57"/>
      <c r="R27" s="57"/>
      <c r="S27" s="57"/>
      <c r="T27" s="57"/>
      <c r="U27" s="57"/>
      <c r="V27" s="57"/>
      <c r="W27" s="57"/>
      <c r="X27" s="57"/>
      <c r="Y27" s="57"/>
      <c r="Z27" s="57"/>
      <c r="AA27" s="57"/>
      <c r="AB27" s="57"/>
      <c r="AC27" s="57"/>
      <c r="AD27" s="57"/>
      <c r="AE27" s="57"/>
      <c r="AF27" s="57"/>
      <c r="AG27" s="12"/>
      <c r="AH27" s="12"/>
      <c r="AI27" s="12"/>
      <c r="AJ27" s="12"/>
    </row>
    <row r="28" spans="1:36" s="11" customFormat="1" x14ac:dyDescent="0.2">
      <c r="A28" s="10" t="s">
        <v>11</v>
      </c>
      <c r="B28" s="79">
        <f>'[3]Pacific Comm Credit'!B24</f>
        <v>3643</v>
      </c>
      <c r="C28" s="79">
        <f>'[3]Pacific Comm Credit'!C24</f>
        <v>3645</v>
      </c>
      <c r="D28" s="79">
        <f>'[3]Pacific Comm Credit'!D24</f>
        <v>3665</v>
      </c>
      <c r="E28" s="79">
        <f>'[3]Pacific Comm Credit'!E24</f>
        <v>3563</v>
      </c>
      <c r="F28" s="79">
        <f>'[3]Pacific Comm Credit'!F24</f>
        <v>3530</v>
      </c>
      <c r="G28" s="79">
        <f>'[3]Pacific Comm Credit'!G24</f>
        <v>3490</v>
      </c>
      <c r="H28" s="8">
        <f>SUM(B28:G28)</f>
        <v>21536</v>
      </c>
      <c r="I28" s="5"/>
      <c r="J28" s="54"/>
      <c r="K28" s="5"/>
      <c r="L28" s="57"/>
      <c r="M28" s="57"/>
      <c r="N28" s="57"/>
      <c r="O28" s="57"/>
      <c r="P28" s="57"/>
      <c r="Q28" s="57"/>
      <c r="R28" s="57"/>
      <c r="S28" s="57"/>
      <c r="T28" s="57"/>
      <c r="U28" s="5"/>
      <c r="V28" s="5"/>
      <c r="W28" s="5"/>
      <c r="X28" s="5"/>
      <c r="Y28" s="5"/>
      <c r="Z28" s="5"/>
      <c r="AA28" s="5"/>
      <c r="AB28" s="5"/>
      <c r="AC28" s="5"/>
      <c r="AD28" s="5"/>
      <c r="AE28" s="5"/>
      <c r="AF28" s="5"/>
    </row>
    <row r="29" spans="1:36" s="11" customFormat="1" x14ac:dyDescent="0.2">
      <c r="A29" s="10"/>
      <c r="H29" s="8"/>
      <c r="I29" s="5"/>
      <c r="J29" s="54"/>
      <c r="K29" s="5"/>
      <c r="L29" s="57"/>
      <c r="M29" s="57"/>
      <c r="N29" s="57"/>
      <c r="O29" s="57"/>
      <c r="P29" s="57"/>
      <c r="Q29" s="57"/>
      <c r="R29" s="57"/>
      <c r="S29" s="57"/>
      <c r="T29" s="57"/>
      <c r="U29" s="5"/>
      <c r="V29" s="5"/>
      <c r="W29" s="5"/>
      <c r="X29" s="5"/>
      <c r="Y29" s="5"/>
      <c r="Z29" s="5"/>
      <c r="AA29" s="5"/>
      <c r="AB29" s="5"/>
      <c r="AC29" s="5"/>
      <c r="AD29" s="5"/>
      <c r="AE29" s="5"/>
      <c r="AF29" s="5"/>
    </row>
    <row r="30" spans="1:36" s="14" customFormat="1" x14ac:dyDescent="0.2">
      <c r="A30" s="13" t="s">
        <v>12</v>
      </c>
      <c r="B30" s="46">
        <f t="shared" ref="B30:C30" si="4">+B27+B28</f>
        <v>50184</v>
      </c>
      <c r="C30" s="46">
        <f t="shared" si="4"/>
        <v>50260</v>
      </c>
      <c r="D30" s="46">
        <f>+D27+D28</f>
        <v>50419</v>
      </c>
      <c r="E30" s="46">
        <f>+E27+E28</f>
        <v>50522</v>
      </c>
      <c r="F30" s="46">
        <f>+F27+F28</f>
        <v>50551</v>
      </c>
      <c r="G30" s="46">
        <f>+G27+G28</f>
        <v>50008</v>
      </c>
      <c r="H30" s="49">
        <f>SUM(H27:H28)</f>
        <v>301944</v>
      </c>
      <c r="I30" s="67"/>
      <c r="J30" s="54"/>
      <c r="K30" s="54"/>
      <c r="L30" s="58"/>
      <c r="M30" s="58"/>
      <c r="N30" s="58"/>
      <c r="O30" s="58"/>
      <c r="P30" s="58"/>
      <c r="Q30" s="58"/>
      <c r="R30" s="58"/>
      <c r="S30" s="58"/>
      <c r="T30" s="58"/>
      <c r="U30" s="54"/>
      <c r="V30" s="54"/>
      <c r="W30" s="54"/>
      <c r="X30" s="54"/>
      <c r="Y30" s="54"/>
      <c r="Z30" s="54"/>
      <c r="AA30" s="54"/>
      <c r="AB30" s="54"/>
      <c r="AC30" s="54"/>
      <c r="AD30" s="54"/>
      <c r="AE30" s="54"/>
      <c r="AF30" s="54"/>
    </row>
    <row r="31" spans="1:36" s="16" customFormat="1" x14ac:dyDescent="0.2">
      <c r="A31" s="10"/>
      <c r="H31" s="15"/>
      <c r="I31" s="8"/>
      <c r="J31" s="54"/>
      <c r="K31" s="8"/>
      <c r="L31" s="8"/>
      <c r="M31" s="8"/>
      <c r="N31" s="8"/>
      <c r="O31" s="8"/>
      <c r="P31" s="8"/>
      <c r="Q31" s="8"/>
      <c r="R31" s="8"/>
      <c r="S31" s="8"/>
      <c r="T31" s="8"/>
      <c r="U31" s="8"/>
      <c r="V31" s="8"/>
      <c r="W31" s="8"/>
      <c r="X31" s="8"/>
      <c r="Y31" s="8"/>
      <c r="Z31" s="8"/>
      <c r="AA31" s="8"/>
      <c r="AB31" s="8"/>
      <c r="AC31" s="8"/>
      <c r="AD31" s="8"/>
      <c r="AE31" s="8"/>
      <c r="AF31" s="8"/>
    </row>
    <row r="32" spans="1:36" s="16" customFormat="1" x14ac:dyDescent="0.2">
      <c r="A32" s="10" t="s">
        <v>13</v>
      </c>
      <c r="B32" s="66">
        <f t="shared" ref="B32:G32" si="5">+IFERROR(B24/B30,0)</f>
        <v>-1.0295096844687552</v>
      </c>
      <c r="C32" s="66">
        <f t="shared" si="5"/>
        <v>-0.76823712195344229</v>
      </c>
      <c r="D32" s="66">
        <f t="shared" si="5"/>
        <v>-1.4218368306586804</v>
      </c>
      <c r="E32" s="66">
        <f t="shared" si="5"/>
        <v>-1.4042302219001628</v>
      </c>
      <c r="F32" s="66">
        <f t="shared" si="5"/>
        <v>-1.2997425267709839</v>
      </c>
      <c r="G32" s="66">
        <f t="shared" si="5"/>
        <v>-1.4310169553871381</v>
      </c>
      <c r="H32" s="17"/>
      <c r="I32" s="8"/>
      <c r="J32" s="5"/>
      <c r="K32" s="8"/>
      <c r="L32" s="5"/>
      <c r="M32" s="5"/>
      <c r="N32" s="5"/>
      <c r="O32" s="5"/>
      <c r="P32" s="5"/>
      <c r="Q32" s="5"/>
      <c r="R32" s="5"/>
      <c r="S32" s="5"/>
      <c r="T32" s="5"/>
      <c r="U32" s="59"/>
      <c r="V32" s="8"/>
      <c r="W32" s="8"/>
      <c r="X32" s="8"/>
      <c r="Y32" s="8"/>
      <c r="Z32" s="8"/>
      <c r="AA32" s="8"/>
      <c r="AB32" s="8"/>
      <c r="AC32" s="8"/>
      <c r="AD32" s="8"/>
      <c r="AE32" s="8"/>
      <c r="AF32" s="8"/>
    </row>
    <row r="33" spans="1:32" s="16" customFormat="1" x14ac:dyDescent="0.2">
      <c r="A33" s="10" t="s">
        <v>14</v>
      </c>
      <c r="B33" s="93">
        <f>'[3]Pacific Comm Credit'!B28</f>
        <v>1.35</v>
      </c>
      <c r="C33" s="93">
        <f>'[3]Pacific Comm Credit'!C28</f>
        <v>1.35</v>
      </c>
      <c r="D33" s="93">
        <f>'[3]Pacific Comm Credit'!D28</f>
        <v>-1.1499999999999999</v>
      </c>
      <c r="E33" s="93">
        <f>'[3]Pacific Comm Credit'!E28</f>
        <v>-1.1499999999999999</v>
      </c>
      <c r="F33" s="93">
        <f>'[3]Pacific Comm Credit'!F28</f>
        <v>-1.1499999999999999</v>
      </c>
      <c r="G33" s="93">
        <f>'[3]Pacific Comm Credit'!G28</f>
        <v>-1.1499999999999999</v>
      </c>
      <c r="H33" s="17"/>
      <c r="I33" s="8"/>
      <c r="J33" s="5"/>
      <c r="K33" s="8"/>
      <c r="L33" s="5"/>
      <c r="M33" s="5"/>
      <c r="N33" s="5"/>
      <c r="O33" s="5"/>
      <c r="P33" s="5"/>
      <c r="Q33" s="5"/>
      <c r="R33" s="5"/>
      <c r="S33" s="5"/>
      <c r="T33" s="5"/>
      <c r="U33" s="8"/>
      <c r="V33" s="8"/>
      <c r="W33" s="8"/>
      <c r="X33" s="8"/>
      <c r="Y33" s="8"/>
      <c r="Z33" s="8"/>
      <c r="AA33" s="8"/>
      <c r="AB33" s="8"/>
      <c r="AC33" s="8"/>
      <c r="AD33" s="8"/>
      <c r="AE33" s="8"/>
      <c r="AF33" s="8"/>
    </row>
    <row r="34" spans="1:32" s="16" customFormat="1" x14ac:dyDescent="0.2">
      <c r="A34" s="10"/>
      <c r="B34" s="66"/>
      <c r="C34" s="66"/>
      <c r="D34" s="66"/>
      <c r="E34" s="66"/>
      <c r="F34" s="66"/>
      <c r="G34" s="66"/>
      <c r="H34" s="17"/>
      <c r="I34" s="8"/>
      <c r="J34" s="5"/>
      <c r="K34" s="8"/>
      <c r="L34" s="5"/>
      <c r="M34" s="5"/>
      <c r="N34" s="5"/>
      <c r="O34" s="5"/>
      <c r="P34" s="5"/>
      <c r="Q34" s="5"/>
      <c r="R34" s="5"/>
      <c r="S34" s="5"/>
      <c r="T34" s="5"/>
      <c r="U34" s="8"/>
      <c r="V34" s="8"/>
      <c r="W34" s="8"/>
      <c r="X34" s="8"/>
      <c r="Y34" s="8"/>
      <c r="Z34" s="8"/>
      <c r="AA34" s="8"/>
      <c r="AB34" s="8"/>
      <c r="AC34" s="8"/>
      <c r="AD34" s="8"/>
      <c r="AE34" s="8"/>
      <c r="AF34" s="8"/>
    </row>
    <row r="35" spans="1:32" s="19" customFormat="1" x14ac:dyDescent="0.2">
      <c r="A35" s="13" t="s">
        <v>17</v>
      </c>
      <c r="B35" s="70">
        <f t="shared" ref="B35:C35" si="6">+(B32-B33)*B30</f>
        <v>-119413.31400538</v>
      </c>
      <c r="C35" s="70">
        <f t="shared" si="6"/>
        <v>-106462.59774938003</v>
      </c>
      <c r="D35" s="70">
        <f>+(D32-D33)*D30</f>
        <v>-13705.741164980011</v>
      </c>
      <c r="E35" s="70">
        <f>+(E32-E33)*E30</f>
        <v>-12844.219270840029</v>
      </c>
      <c r="F35" s="70">
        <f>+(F32-F33)*F30</f>
        <v>-7569.6344708000115</v>
      </c>
      <c r="G35" s="70">
        <f>+(G32-G33)*G30</f>
        <v>-14053.095905000007</v>
      </c>
      <c r="H35" s="71">
        <f>SUM(B35:G35)</f>
        <v>-274048.60256638011</v>
      </c>
      <c r="I35" s="7"/>
      <c r="J35" s="7"/>
      <c r="K35" s="7"/>
      <c r="L35" s="7"/>
      <c r="M35" s="7"/>
      <c r="N35" s="7"/>
      <c r="O35" s="7"/>
      <c r="P35" s="7"/>
      <c r="Q35" s="7"/>
      <c r="R35" s="7"/>
      <c r="S35" s="7"/>
      <c r="T35" s="7"/>
      <c r="U35" s="7"/>
      <c r="V35" s="7"/>
      <c r="W35" s="7"/>
      <c r="X35" s="7"/>
      <c r="Y35" s="7"/>
      <c r="Z35" s="7"/>
      <c r="AA35" s="7"/>
      <c r="AB35" s="7"/>
      <c r="AC35" s="7"/>
      <c r="AD35" s="7"/>
      <c r="AE35" s="7"/>
      <c r="AF35" s="7"/>
    </row>
    <row r="36" spans="1:32" s="16" customFormat="1" x14ac:dyDescent="0.2">
      <c r="A36" s="10"/>
      <c r="B36" s="11"/>
      <c r="C36" s="11"/>
      <c r="D36" s="11"/>
      <c r="E36" s="11"/>
      <c r="F36" s="11"/>
      <c r="G36" s="11"/>
      <c r="H36" s="8"/>
      <c r="I36" s="8"/>
      <c r="J36" s="8"/>
      <c r="K36" s="8"/>
      <c r="L36" s="8"/>
      <c r="M36" s="8"/>
      <c r="N36" s="8"/>
      <c r="O36" s="8"/>
      <c r="P36" s="8"/>
      <c r="Q36" s="8"/>
      <c r="R36" s="8"/>
      <c r="S36" s="8"/>
      <c r="T36" s="8"/>
      <c r="U36" s="8"/>
      <c r="V36" s="8"/>
      <c r="W36" s="8"/>
      <c r="X36" s="8"/>
      <c r="Y36" s="8"/>
      <c r="Z36" s="8"/>
      <c r="AA36" s="8"/>
      <c r="AB36" s="8"/>
      <c r="AC36" s="8"/>
      <c r="AD36" s="8"/>
      <c r="AE36" s="8"/>
      <c r="AF36" s="8"/>
    </row>
    <row r="37" spans="1:32" x14ac:dyDescent="0.2">
      <c r="A37" s="16"/>
      <c r="B37" s="30"/>
      <c r="C37" s="30"/>
      <c r="D37" s="30"/>
      <c r="E37" s="30"/>
      <c r="F37" s="30"/>
      <c r="G37" s="21" t="s">
        <v>18</v>
      </c>
      <c r="H37" s="17">
        <f>ROUND(H35/H30,2)</f>
        <v>-0.91</v>
      </c>
      <c r="I37" s="5"/>
      <c r="K37" s="8"/>
      <c r="R37" s="60"/>
      <c r="S37" s="60"/>
      <c r="T37" s="60"/>
      <c r="U37" s="61"/>
    </row>
    <row r="38" spans="1:32" x14ac:dyDescent="0.2">
      <c r="A38" s="73"/>
      <c r="B38" s="21"/>
      <c r="C38" s="21"/>
      <c r="D38" s="21"/>
      <c r="E38" s="21"/>
      <c r="F38" s="21"/>
      <c r="G38" s="21" t="s">
        <v>21</v>
      </c>
      <c r="H38" s="17">
        <f>SUM(B24:G24)/SUM(B30:G30)</f>
        <v>-1.2259697247382961</v>
      </c>
      <c r="I38" s="52"/>
      <c r="R38" s="60"/>
      <c r="S38" s="60"/>
      <c r="T38" s="60"/>
      <c r="U38" s="52"/>
    </row>
    <row r="39" spans="1:32" x14ac:dyDescent="0.2">
      <c r="A39" s="73"/>
      <c r="B39" s="21"/>
      <c r="C39" s="21"/>
      <c r="D39" s="21"/>
      <c r="E39" s="21"/>
      <c r="F39" s="21"/>
      <c r="G39" s="21" t="s">
        <v>40</v>
      </c>
      <c r="H39" s="17">
        <f>-'[4]Printing &amp; Postage'!J6</f>
        <v>-7.5181066438551464E-2</v>
      </c>
      <c r="I39" s="52"/>
      <c r="R39" s="60"/>
      <c r="S39" s="60"/>
      <c r="T39" s="60"/>
      <c r="U39" s="52"/>
    </row>
    <row r="40" spans="1:32" x14ac:dyDescent="0.2">
      <c r="A40" s="74"/>
      <c r="D40" s="21"/>
      <c r="E40" s="21"/>
      <c r="F40" s="21"/>
      <c r="G40" s="50" t="s">
        <v>25</v>
      </c>
      <c r="H40" s="94">
        <f>SUM(H37:H39)</f>
        <v>-2.2111507911768475</v>
      </c>
      <c r="R40" s="60"/>
      <c r="S40" s="60"/>
      <c r="T40" s="60"/>
      <c r="U40" s="62"/>
    </row>
    <row r="41" spans="1:32" x14ac:dyDescent="0.2">
      <c r="A41" s="74"/>
      <c r="B41" s="21"/>
      <c r="C41" s="21"/>
      <c r="D41" s="21"/>
      <c r="E41" s="21"/>
      <c r="F41" s="21"/>
      <c r="G41" s="21"/>
      <c r="H41" s="20"/>
      <c r="R41" s="60"/>
      <c r="S41" s="60"/>
      <c r="T41" s="60"/>
      <c r="U41" s="62"/>
    </row>
    <row r="42" spans="1:32" x14ac:dyDescent="0.2">
      <c r="A42" s="74"/>
      <c r="B42" s="47"/>
      <c r="C42" s="47"/>
      <c r="D42" s="21"/>
      <c r="E42" s="21"/>
      <c r="F42" s="21"/>
      <c r="G42" s="21" t="s">
        <v>26</v>
      </c>
      <c r="H42" s="82">
        <f>'[3]Pacific Comm Credit'!$H$35</f>
        <v>-1.83</v>
      </c>
      <c r="K42" s="8"/>
      <c r="L42" s="8"/>
      <c r="M42" s="64"/>
      <c r="R42" s="8"/>
      <c r="S42" s="8"/>
      <c r="T42" s="60"/>
    </row>
    <row r="43" spans="1:32" x14ac:dyDescent="0.2">
      <c r="A43" s="75"/>
      <c r="B43" s="21"/>
      <c r="C43" s="21"/>
      <c r="D43" s="21"/>
      <c r="E43" s="21"/>
      <c r="F43" s="21"/>
      <c r="G43" s="21" t="s">
        <v>15</v>
      </c>
      <c r="H43" s="5">
        <f>H42-H40</f>
        <v>0.38115079117684747</v>
      </c>
      <c r="I43" s="65">
        <f>H43/H42</f>
        <v>-0.20827912086166528</v>
      </c>
      <c r="R43" s="8"/>
      <c r="S43" s="8"/>
      <c r="T43" s="60"/>
    </row>
    <row r="44" spans="1:32" x14ac:dyDescent="0.2">
      <c r="A44" s="10"/>
      <c r="B44" s="21"/>
      <c r="C44" s="21"/>
      <c r="D44" s="21"/>
      <c r="E44" s="21"/>
      <c r="F44" s="21"/>
      <c r="G44" s="21" t="s">
        <v>24</v>
      </c>
      <c r="H44" s="8">
        <f>H43*G30*12</f>
        <v>228727.06518206146</v>
      </c>
      <c r="J44" s="52"/>
      <c r="L44" s="52"/>
      <c r="M44" s="52"/>
      <c r="N44" s="52"/>
      <c r="O44" s="52"/>
      <c r="P44" s="52"/>
      <c r="Q44" s="52"/>
      <c r="R44" s="52"/>
      <c r="S44" s="52"/>
      <c r="T44" s="52"/>
    </row>
    <row r="45" spans="1:32" x14ac:dyDescent="0.2">
      <c r="A45" s="10"/>
      <c r="B45" s="21"/>
      <c r="C45" s="21"/>
      <c r="D45" s="21"/>
      <c r="E45" s="21"/>
      <c r="F45" s="21"/>
      <c r="G45" s="21"/>
      <c r="H45" s="8"/>
      <c r="J45" s="52"/>
      <c r="L45" s="52"/>
      <c r="M45" s="52"/>
      <c r="N45" s="52"/>
      <c r="O45" s="52"/>
      <c r="P45" s="52"/>
      <c r="Q45" s="52"/>
      <c r="R45" s="52"/>
      <c r="S45" s="52"/>
      <c r="T45" s="52"/>
    </row>
    <row r="46" spans="1:32" x14ac:dyDescent="0.2">
      <c r="A46" s="10"/>
      <c r="B46" s="31"/>
      <c r="C46" s="31"/>
      <c r="D46" s="31"/>
      <c r="E46" s="31"/>
      <c r="F46" s="31"/>
      <c r="G46" s="31"/>
      <c r="H46" s="8"/>
    </row>
    <row r="47" spans="1:32" x14ac:dyDescent="0.2">
      <c r="A47" s="32"/>
      <c r="B47" s="1"/>
      <c r="C47" s="1"/>
      <c r="D47" s="1"/>
      <c r="E47" s="1"/>
      <c r="F47" s="1"/>
      <c r="G47" s="1"/>
      <c r="H47" s="1" t="str">
        <f>H5</f>
        <v>6-Month</v>
      </c>
      <c r="S47" s="60"/>
      <c r="T47" s="60"/>
      <c r="U47" s="61"/>
    </row>
    <row r="48" spans="1:32" x14ac:dyDescent="0.2">
      <c r="A48" s="32" t="s">
        <v>16</v>
      </c>
      <c r="B48" s="2">
        <f>B6</f>
        <v>43250</v>
      </c>
      <c r="C48" s="2">
        <f t="shared" ref="C48:G48" si="7">C6</f>
        <v>43281</v>
      </c>
      <c r="D48" s="2">
        <f t="shared" si="7"/>
        <v>43311</v>
      </c>
      <c r="E48" s="2">
        <f t="shared" si="7"/>
        <v>43342</v>
      </c>
      <c r="F48" s="2">
        <f t="shared" si="7"/>
        <v>43373</v>
      </c>
      <c r="G48" s="2">
        <f t="shared" si="7"/>
        <v>43403</v>
      </c>
      <c r="H48" s="2" t="s">
        <v>2</v>
      </c>
      <c r="S48" s="60"/>
      <c r="T48" s="60"/>
      <c r="U48" s="52"/>
    </row>
    <row r="49" spans="1:32" x14ac:dyDescent="0.2">
      <c r="A49" s="26" t="s">
        <v>4</v>
      </c>
      <c r="B49" s="4"/>
      <c r="C49" s="4"/>
      <c r="D49" s="4"/>
      <c r="E49" s="4"/>
      <c r="F49" s="4"/>
      <c r="G49" s="4"/>
      <c r="H49" s="4"/>
      <c r="S49" s="60"/>
      <c r="T49" s="60"/>
      <c r="U49" s="62"/>
    </row>
    <row r="50" spans="1:32" x14ac:dyDescent="0.2">
      <c r="A50" s="27" t="s">
        <v>5</v>
      </c>
      <c r="B50" s="77">
        <f>'[3]Pacific Comm Credit'!B41</f>
        <v>81.350000000000037</v>
      </c>
      <c r="C50" s="77">
        <f>'[3]Pacific Comm Credit'!C41</f>
        <v>74.280000000000015</v>
      </c>
      <c r="D50" s="77">
        <f>'[3]Pacific Comm Credit'!D41</f>
        <v>77.819999999999979</v>
      </c>
      <c r="E50" s="77">
        <f>'[3]Pacific Comm Credit'!E41</f>
        <v>81.359999999999971</v>
      </c>
      <c r="F50" s="77">
        <f>'[3]Pacific Comm Credit'!F41</f>
        <v>70.749999999999972</v>
      </c>
      <c r="G50" s="77">
        <f>'[3]Pacific Comm Credit'!G41</f>
        <v>74.650000000000006</v>
      </c>
      <c r="H50" s="5">
        <f>SUM(B50:G50)</f>
        <v>460.20999999999992</v>
      </c>
    </row>
    <row r="51" spans="1:32" x14ac:dyDescent="0.2">
      <c r="A51" s="27" t="s">
        <v>6</v>
      </c>
      <c r="B51" s="77">
        <f>'[3]Pacific Comm Credit'!B42</f>
        <v>17.119999999999997</v>
      </c>
      <c r="C51" s="77">
        <f>'[3]Pacific Comm Credit'!C42</f>
        <v>15.91</v>
      </c>
      <c r="D51" s="77">
        <f>'[3]Pacific Comm Credit'!D42</f>
        <v>16.619999999999997</v>
      </c>
      <c r="E51" s="77">
        <f>'[3]Pacific Comm Credit'!E42</f>
        <v>17.260000000000002</v>
      </c>
      <c r="F51" s="77">
        <f>'[3]Pacific Comm Credit'!F42</f>
        <v>14.98</v>
      </c>
      <c r="G51" s="77">
        <f>'[3]Pacific Comm Credit'!G42</f>
        <v>14.870000000000001</v>
      </c>
      <c r="H51" s="5">
        <f>SUM(B51:G51)</f>
        <v>96.76</v>
      </c>
    </row>
    <row r="52" spans="1:32" x14ac:dyDescent="0.2">
      <c r="B52" s="11"/>
      <c r="C52" s="11"/>
      <c r="D52" s="11"/>
      <c r="E52" s="11"/>
      <c r="F52" s="11"/>
      <c r="G52" s="11"/>
      <c r="H52" s="5"/>
    </row>
    <row r="53" spans="1:32" s="6" customFormat="1" x14ac:dyDescent="0.2">
      <c r="A53" s="23" t="s">
        <v>2</v>
      </c>
      <c r="B53" s="42">
        <f t="shared" ref="B53:E53" si="8">SUM(B50:B51)</f>
        <v>98.470000000000027</v>
      </c>
      <c r="C53" s="42">
        <f t="shared" si="8"/>
        <v>90.190000000000012</v>
      </c>
      <c r="D53" s="42">
        <f t="shared" si="8"/>
        <v>94.439999999999969</v>
      </c>
      <c r="E53" s="42">
        <f t="shared" si="8"/>
        <v>98.619999999999976</v>
      </c>
      <c r="F53" s="42">
        <f>SUM(F50:F51)</f>
        <v>85.729999999999976</v>
      </c>
      <c r="G53" s="42">
        <f>SUM(G50:G51)</f>
        <v>89.52000000000001</v>
      </c>
      <c r="H53" s="42">
        <f>SUM(H50:H52)</f>
        <v>556.96999999999991</v>
      </c>
      <c r="I53" s="53"/>
      <c r="J53" s="53"/>
      <c r="K53" s="53"/>
      <c r="L53" s="53"/>
      <c r="M53" s="53"/>
      <c r="N53" s="53"/>
      <c r="O53" s="53"/>
      <c r="P53" s="53"/>
      <c r="Q53" s="53"/>
      <c r="R53" s="53"/>
      <c r="S53" s="53"/>
      <c r="T53" s="53"/>
      <c r="U53" s="53"/>
      <c r="V53" s="53"/>
      <c r="W53" s="53"/>
      <c r="X53" s="53"/>
      <c r="Y53" s="53"/>
      <c r="Z53" s="53"/>
      <c r="AA53" s="53"/>
      <c r="AB53" s="53"/>
      <c r="AC53" s="53"/>
      <c r="AD53" s="53"/>
      <c r="AE53" s="53"/>
      <c r="AF53" s="53"/>
    </row>
    <row r="54" spans="1:32" x14ac:dyDescent="0.2">
      <c r="H54" s="43"/>
    </row>
    <row r="55" spans="1:32" x14ac:dyDescent="0.2">
      <c r="A55" s="28" t="s">
        <v>20</v>
      </c>
      <c r="H55" s="43"/>
    </row>
    <row r="56" spans="1:32" x14ac:dyDescent="0.2">
      <c r="A56" s="27" t="s">
        <v>5</v>
      </c>
      <c r="B56" s="72">
        <f t="shared" ref="B56:G57" si="9">B17</f>
        <v>-49.361342000000008</v>
      </c>
      <c r="C56" s="72">
        <f t="shared" si="9"/>
        <v>-39.01424200000001</v>
      </c>
      <c r="D56" s="72">
        <f t="shared" si="9"/>
        <v>-75.69984199999999</v>
      </c>
      <c r="E56" s="72">
        <f t="shared" si="9"/>
        <v>-70.12384200000001</v>
      </c>
      <c r="F56" s="72">
        <f t="shared" si="9"/>
        <v>-75.034980000000004</v>
      </c>
      <c r="G56" s="72">
        <f t="shared" si="9"/>
        <v>-73.294049999999999</v>
      </c>
      <c r="H56" s="8"/>
    </row>
    <row r="57" spans="1:32" x14ac:dyDescent="0.2">
      <c r="A57" s="27" t="s">
        <v>6</v>
      </c>
      <c r="B57" s="72">
        <f t="shared" si="9"/>
        <v>-30</v>
      </c>
      <c r="C57" s="72">
        <f t="shared" si="9"/>
        <v>-30</v>
      </c>
      <c r="D57" s="72">
        <f t="shared" si="9"/>
        <v>-30</v>
      </c>
      <c r="E57" s="72">
        <f t="shared" si="9"/>
        <v>-30</v>
      </c>
      <c r="F57" s="72">
        <f t="shared" si="9"/>
        <v>-30</v>
      </c>
      <c r="G57" s="72">
        <f t="shared" si="9"/>
        <v>-30</v>
      </c>
      <c r="H57" s="8"/>
    </row>
    <row r="58" spans="1:32" x14ac:dyDescent="0.2">
      <c r="H58" s="43"/>
    </row>
    <row r="59" spans="1:32" x14ac:dyDescent="0.2">
      <c r="A59" s="28" t="s">
        <v>8</v>
      </c>
      <c r="H59" s="43"/>
    </row>
    <row r="60" spans="1:32" x14ac:dyDescent="0.2">
      <c r="A60" s="27" t="s">
        <v>5</v>
      </c>
      <c r="B60" s="44">
        <f t="shared" ref="B60:G60" si="10">+B50*B56</f>
        <v>-4015.5451717000024</v>
      </c>
      <c r="C60" s="44">
        <f t="shared" si="10"/>
        <v>-2897.9778957600015</v>
      </c>
      <c r="D60" s="44">
        <f t="shared" si="10"/>
        <v>-5890.9617044399974</v>
      </c>
      <c r="E60" s="44">
        <f t="shared" si="10"/>
        <v>-5705.2757851199985</v>
      </c>
      <c r="F60" s="44">
        <f t="shared" si="10"/>
        <v>-5308.7248349999982</v>
      </c>
      <c r="G60" s="44">
        <f t="shared" si="10"/>
        <v>-5471.4008325000004</v>
      </c>
      <c r="H60" s="9">
        <f>SUM(B60:G60)</f>
        <v>-29289.88622452</v>
      </c>
    </row>
    <row r="61" spans="1:32" x14ac:dyDescent="0.2">
      <c r="A61" s="27" t="s">
        <v>6</v>
      </c>
      <c r="B61" s="44">
        <f t="shared" ref="B61:G61" si="11">+B57*B51</f>
        <v>-513.59999999999991</v>
      </c>
      <c r="C61" s="44">
        <f t="shared" si="11"/>
        <v>-477.3</v>
      </c>
      <c r="D61" s="44">
        <f t="shared" si="11"/>
        <v>-498.59999999999991</v>
      </c>
      <c r="E61" s="44">
        <f t="shared" si="11"/>
        <v>-517.80000000000007</v>
      </c>
      <c r="F61" s="44">
        <f t="shared" si="11"/>
        <v>-449.40000000000003</v>
      </c>
      <c r="G61" s="44">
        <f t="shared" si="11"/>
        <v>-446.1</v>
      </c>
      <c r="H61" s="9">
        <f>SUM(B61:G61)</f>
        <v>-2902.7999999999997</v>
      </c>
    </row>
    <row r="62" spans="1:32" x14ac:dyDescent="0.2">
      <c r="B62" s="16"/>
      <c r="C62" s="16"/>
      <c r="D62" s="16"/>
      <c r="E62" s="16"/>
      <c r="F62" s="16"/>
      <c r="G62" s="16"/>
      <c r="H62" s="8"/>
    </row>
    <row r="63" spans="1:32" s="6" customFormat="1" x14ac:dyDescent="0.2">
      <c r="A63" s="23" t="s">
        <v>9</v>
      </c>
      <c r="B63" s="45">
        <f t="shared" ref="B63:C63" si="12">SUM(B60:B61)</f>
        <v>-4529.1451717000018</v>
      </c>
      <c r="C63" s="45">
        <f t="shared" si="12"/>
        <v>-3375.2778957600017</v>
      </c>
      <c r="D63" s="45">
        <f>SUM(D60:D61)</f>
        <v>-6389.5617044399969</v>
      </c>
      <c r="E63" s="45">
        <f>SUM(E60:E61)</f>
        <v>-6223.0757851199987</v>
      </c>
      <c r="F63" s="45">
        <f>SUM(F60:F61)</f>
        <v>-5758.1248349999978</v>
      </c>
      <c r="G63" s="45">
        <f>SUM(G60:G61)</f>
        <v>-5917.5008325000008</v>
      </c>
      <c r="H63" s="48">
        <f>SUM(H60:H61)</f>
        <v>-32192.686224519999</v>
      </c>
      <c r="I63" s="63"/>
      <c r="J63" s="53"/>
      <c r="K63" s="53"/>
      <c r="L63" s="53"/>
      <c r="M63" s="53"/>
      <c r="N63" s="53"/>
      <c r="O63" s="53"/>
      <c r="P63" s="53"/>
      <c r="Q63" s="53"/>
      <c r="R63" s="53"/>
      <c r="S63" s="53"/>
      <c r="T63" s="53"/>
      <c r="U63" s="53"/>
      <c r="V63" s="53"/>
      <c r="W63" s="53"/>
      <c r="X63" s="53"/>
      <c r="Y63" s="53"/>
      <c r="Z63" s="53"/>
      <c r="AA63" s="53"/>
      <c r="AB63" s="53"/>
      <c r="AC63" s="53"/>
      <c r="AD63" s="53"/>
      <c r="AE63" s="53"/>
      <c r="AF63" s="53"/>
    </row>
    <row r="64" spans="1:32" x14ac:dyDescent="0.2">
      <c r="B64" s="16"/>
      <c r="C64" s="16"/>
      <c r="D64" s="16"/>
      <c r="E64" s="16"/>
      <c r="F64" s="16"/>
      <c r="G64" s="16"/>
      <c r="H64" s="8"/>
    </row>
    <row r="65" spans="1:32" x14ac:dyDescent="0.2">
      <c r="B65" s="16"/>
      <c r="C65" s="16"/>
      <c r="D65" s="16"/>
      <c r="E65" s="16"/>
      <c r="F65" s="16"/>
      <c r="G65" s="16"/>
      <c r="H65" s="8"/>
    </row>
    <row r="66" spans="1:32" x14ac:dyDescent="0.2">
      <c r="A66" s="10" t="s">
        <v>10</v>
      </c>
      <c r="B66" s="79">
        <f>'[3]Pacific Comm Credit'!B55</f>
        <v>10237</v>
      </c>
      <c r="C66" s="79">
        <f>'[3]Pacific Comm Credit'!C55</f>
        <v>10234</v>
      </c>
      <c r="D66" s="79">
        <f>'[3]Pacific Comm Credit'!D55</f>
        <v>10244</v>
      </c>
      <c r="E66" s="79">
        <f>'[3]Pacific Comm Credit'!E55</f>
        <v>10254</v>
      </c>
      <c r="F66" s="79">
        <f>'[3]Pacific Comm Credit'!F55</f>
        <v>10241</v>
      </c>
      <c r="G66" s="79">
        <f>'[3]Pacific Comm Credit'!G55</f>
        <v>10242</v>
      </c>
      <c r="H66" s="8">
        <f>SUM(B66:G66)</f>
        <v>61452</v>
      </c>
    </row>
    <row r="67" spans="1:32" x14ac:dyDescent="0.2">
      <c r="A67" s="10" t="s">
        <v>11</v>
      </c>
      <c r="B67" s="79">
        <f>'[3]Pacific Comm Credit'!B56</f>
        <v>401</v>
      </c>
      <c r="C67" s="79">
        <f>'[3]Pacific Comm Credit'!C56</f>
        <v>401</v>
      </c>
      <c r="D67" s="79">
        <f>'[3]Pacific Comm Credit'!D56</f>
        <v>400</v>
      </c>
      <c r="E67" s="79">
        <f>'[3]Pacific Comm Credit'!E56</f>
        <v>390</v>
      </c>
      <c r="F67" s="79">
        <f>'[3]Pacific Comm Credit'!F56</f>
        <v>390</v>
      </c>
      <c r="G67" s="79">
        <f>'[3]Pacific Comm Credit'!G56</f>
        <v>390</v>
      </c>
      <c r="H67" s="8">
        <f>SUM(B67:G67)</f>
        <v>2372</v>
      </c>
    </row>
    <row r="68" spans="1:32" x14ac:dyDescent="0.2">
      <c r="A68" s="10"/>
      <c r="B68" s="16"/>
      <c r="C68" s="16"/>
      <c r="D68" s="16"/>
      <c r="E68" s="16"/>
      <c r="F68" s="16"/>
      <c r="G68" s="16"/>
      <c r="H68" s="8"/>
    </row>
    <row r="69" spans="1:32" s="6" customFormat="1" x14ac:dyDescent="0.2">
      <c r="A69" s="13" t="s">
        <v>12</v>
      </c>
      <c r="B69" s="46">
        <f t="shared" ref="B69:G69" si="13">+B66+B67</f>
        <v>10638</v>
      </c>
      <c r="C69" s="46">
        <f t="shared" si="13"/>
        <v>10635</v>
      </c>
      <c r="D69" s="46">
        <f t="shared" si="13"/>
        <v>10644</v>
      </c>
      <c r="E69" s="46">
        <f t="shared" si="13"/>
        <v>10644</v>
      </c>
      <c r="F69" s="46">
        <f t="shared" si="13"/>
        <v>10631</v>
      </c>
      <c r="G69" s="46">
        <f t="shared" si="13"/>
        <v>10632</v>
      </c>
      <c r="H69" s="49">
        <f>SUM(H66:H67)</f>
        <v>63824</v>
      </c>
      <c r="I69" s="68"/>
      <c r="J69" s="53"/>
      <c r="K69" s="68"/>
      <c r="L69" s="53"/>
      <c r="M69" s="53"/>
      <c r="N69" s="53"/>
      <c r="O69" s="53"/>
      <c r="P69" s="53"/>
      <c r="Q69" s="53"/>
      <c r="R69" s="53"/>
      <c r="S69" s="53"/>
      <c r="T69" s="53"/>
      <c r="U69" s="53"/>
      <c r="V69" s="53"/>
      <c r="W69" s="53"/>
      <c r="X69" s="53"/>
      <c r="Y69" s="53"/>
      <c r="Z69" s="53"/>
      <c r="AA69" s="53"/>
      <c r="AB69" s="53"/>
      <c r="AC69" s="53"/>
      <c r="AD69" s="53"/>
      <c r="AE69" s="53"/>
      <c r="AF69" s="53"/>
    </row>
    <row r="70" spans="1:32" x14ac:dyDescent="0.2">
      <c r="A70" s="10"/>
      <c r="B70" s="16"/>
      <c r="C70" s="16"/>
      <c r="D70" s="16"/>
      <c r="E70" s="16"/>
      <c r="F70" s="16"/>
      <c r="G70" s="16"/>
      <c r="H70" s="15"/>
    </row>
    <row r="71" spans="1:32" x14ac:dyDescent="0.2">
      <c r="A71" s="10" t="s">
        <v>13</v>
      </c>
      <c r="B71" s="66">
        <f t="shared" ref="B71:G71" si="14">+IFERROR(B63/B69,0)</f>
        <v>-0.42575156718368129</v>
      </c>
      <c r="C71" s="66">
        <f t="shared" si="14"/>
        <v>-0.31737450829901287</v>
      </c>
      <c r="D71" s="66">
        <f t="shared" si="14"/>
        <v>-0.60029704100338188</v>
      </c>
      <c r="E71" s="66">
        <f t="shared" si="14"/>
        <v>-0.5846557483201803</v>
      </c>
      <c r="F71" s="66">
        <f t="shared" si="14"/>
        <v>-0.54163529630326379</v>
      </c>
      <c r="G71" s="66">
        <f t="shared" si="14"/>
        <v>-0.55657457040067726</v>
      </c>
      <c r="H71" s="5"/>
    </row>
    <row r="72" spans="1:32" x14ac:dyDescent="0.2">
      <c r="A72" s="10" t="s">
        <v>14</v>
      </c>
      <c r="B72" s="93">
        <f>'[3]Pacific Comm Credit'!B60</f>
        <v>0.64</v>
      </c>
      <c r="C72" s="93">
        <f>'[3]Pacific Comm Credit'!C60</f>
        <v>0.64</v>
      </c>
      <c r="D72" s="93">
        <f>'[3]Pacific Comm Credit'!D60</f>
        <v>-0.45</v>
      </c>
      <c r="E72" s="93">
        <f>'[3]Pacific Comm Credit'!E60</f>
        <v>-0.45</v>
      </c>
      <c r="F72" s="93">
        <f>'[3]Pacific Comm Credit'!F60</f>
        <v>-0.45</v>
      </c>
      <c r="G72" s="93">
        <f>'[3]Pacific Comm Credit'!G60</f>
        <v>-0.45</v>
      </c>
      <c r="H72" s="5"/>
    </row>
    <row r="73" spans="1:32" x14ac:dyDescent="0.2">
      <c r="A73" s="10"/>
      <c r="B73" s="66"/>
      <c r="C73" s="66"/>
      <c r="D73" s="66"/>
      <c r="E73" s="66"/>
      <c r="F73" s="66"/>
      <c r="G73" s="66"/>
      <c r="H73" s="5"/>
    </row>
    <row r="74" spans="1:32" s="6" customFormat="1" x14ac:dyDescent="0.2">
      <c r="A74" s="13" t="s">
        <v>17</v>
      </c>
      <c r="B74" s="70">
        <f t="shared" ref="B74:C74" si="15">+(B71-B72)*B69</f>
        <v>-11337.465171700002</v>
      </c>
      <c r="C74" s="70">
        <f t="shared" si="15"/>
        <v>-10181.677895760002</v>
      </c>
      <c r="D74" s="70">
        <f>+(D71-D72)*D69</f>
        <v>-1599.7617044399967</v>
      </c>
      <c r="E74" s="70">
        <f>+(E71-E72)*E69</f>
        <v>-1433.275785119999</v>
      </c>
      <c r="F74" s="70">
        <f>+(F71-F72)*F69</f>
        <v>-974.1748349999973</v>
      </c>
      <c r="G74" s="70">
        <f>+(G71-G72)*G69</f>
        <v>-1133.1008325000005</v>
      </c>
      <c r="H74" s="71">
        <f>SUM(B74:G74)</f>
        <v>-26659.45622452</v>
      </c>
      <c r="I74" s="53"/>
      <c r="J74" s="53"/>
      <c r="K74" s="53"/>
      <c r="L74" s="53"/>
      <c r="M74" s="53"/>
      <c r="N74" s="53"/>
      <c r="O74" s="53"/>
      <c r="P74" s="53"/>
      <c r="Q74" s="53"/>
      <c r="R74" s="53"/>
      <c r="S74" s="53"/>
      <c r="T74" s="53"/>
      <c r="U74" s="53"/>
      <c r="V74" s="53"/>
      <c r="W74" s="53"/>
      <c r="X74" s="53"/>
      <c r="Y74" s="53"/>
      <c r="Z74" s="53"/>
      <c r="AA74" s="53"/>
      <c r="AB74" s="53"/>
      <c r="AC74" s="53"/>
      <c r="AD74" s="53"/>
      <c r="AE74" s="53"/>
      <c r="AF74" s="53"/>
    </row>
    <row r="75" spans="1:32" x14ac:dyDescent="0.2">
      <c r="A75" s="10"/>
      <c r="B75" s="11"/>
      <c r="C75" s="11"/>
      <c r="D75" s="11"/>
      <c r="E75" s="11"/>
      <c r="F75" s="11"/>
      <c r="G75" s="11"/>
      <c r="H75" s="8"/>
    </row>
    <row r="76" spans="1:32" x14ac:dyDescent="0.2">
      <c r="A76" s="16"/>
      <c r="B76" s="30"/>
      <c r="C76" s="30"/>
      <c r="D76" s="30"/>
      <c r="E76" s="30"/>
      <c r="F76" s="30"/>
      <c r="G76" s="21" t="s">
        <v>18</v>
      </c>
      <c r="H76" s="17">
        <f>ROUND(H74/H69,2)</f>
        <v>-0.42</v>
      </c>
    </row>
    <row r="77" spans="1:32" x14ac:dyDescent="0.2">
      <c r="A77" s="73"/>
      <c r="B77" s="21"/>
      <c r="C77" s="21"/>
      <c r="D77" s="21"/>
      <c r="E77" s="21"/>
      <c r="F77" s="21"/>
      <c r="G77" s="21" t="s">
        <v>21</v>
      </c>
      <c r="H77" s="17">
        <f>SUM(B63:G63)/SUM(B69:G69)</f>
        <v>-0.50439781625282021</v>
      </c>
    </row>
    <row r="78" spans="1:32" x14ac:dyDescent="0.2">
      <c r="A78" s="73"/>
      <c r="B78" s="21"/>
      <c r="C78" s="21"/>
      <c r="D78" s="21"/>
      <c r="E78" s="21"/>
      <c r="F78" s="21"/>
      <c r="G78" s="21" t="s">
        <v>40</v>
      </c>
      <c r="H78" s="17">
        <f>-'[4]Printing &amp; Postage'!J7</f>
        <v>-7.5181066438551478E-2</v>
      </c>
    </row>
    <row r="79" spans="1:32" x14ac:dyDescent="0.2">
      <c r="A79" s="74"/>
      <c r="B79" s="21"/>
      <c r="C79" s="21"/>
      <c r="D79" s="21"/>
      <c r="E79" s="21"/>
      <c r="F79" s="21"/>
      <c r="G79" s="50" t="s">
        <v>25</v>
      </c>
      <c r="H79" s="94">
        <f>SUM(H76:H78)</f>
        <v>-0.99957888269137163</v>
      </c>
    </row>
    <row r="80" spans="1:32" x14ac:dyDescent="0.2">
      <c r="A80" s="74"/>
      <c r="B80" s="21"/>
      <c r="C80" s="21"/>
      <c r="D80" s="21"/>
      <c r="E80" s="21"/>
      <c r="F80" s="21"/>
      <c r="G80" s="21"/>
      <c r="H80" s="20"/>
    </row>
    <row r="81" spans="1:13" x14ac:dyDescent="0.2">
      <c r="A81" s="75"/>
      <c r="B81" s="21"/>
      <c r="C81" s="21"/>
      <c r="D81" s="21"/>
      <c r="E81" s="21"/>
      <c r="F81" s="21"/>
      <c r="G81" s="21" t="s">
        <v>26</v>
      </c>
      <c r="H81" s="82">
        <f>'[3]Pacific Comm Credit'!$H$67</f>
        <v>-0.82</v>
      </c>
      <c r="K81" s="8"/>
      <c r="L81" s="8"/>
      <c r="M81" s="64"/>
    </row>
    <row r="82" spans="1:13" x14ac:dyDescent="0.2">
      <c r="A82" s="76"/>
      <c r="B82" s="21"/>
      <c r="C82" s="21"/>
      <c r="D82" s="21"/>
      <c r="E82" s="21"/>
      <c r="F82" s="21"/>
      <c r="G82" s="21" t="s">
        <v>15</v>
      </c>
      <c r="H82" s="5">
        <f>+H81-H79</f>
        <v>0.17957888269137168</v>
      </c>
      <c r="I82" s="65">
        <f>H82/H81</f>
        <v>-0.21899863742850206</v>
      </c>
    </row>
    <row r="83" spans="1:13" x14ac:dyDescent="0.2">
      <c r="A83" s="10"/>
      <c r="B83" s="21"/>
      <c r="C83" s="21"/>
      <c r="D83" s="21"/>
      <c r="E83" s="21"/>
      <c r="F83" s="21"/>
      <c r="G83" s="21" t="s">
        <v>24</v>
      </c>
      <c r="H83" s="8">
        <f>H82*G69*12</f>
        <v>22911.392169295963</v>
      </c>
    </row>
    <row r="84" spans="1:13" x14ac:dyDescent="0.2">
      <c r="A84" s="10"/>
      <c r="B84" s="21"/>
      <c r="C84" s="21"/>
      <c r="D84" s="21"/>
      <c r="E84" s="21"/>
      <c r="F84" s="21"/>
      <c r="G84" s="21"/>
      <c r="I84" s="5"/>
    </row>
  </sheetData>
  <pageMargins left="0.7" right="0.7" top="0.75" bottom="0.75" header="0.3" footer="0.3"/>
  <pageSetup scale="89" fitToHeight="2" orientation="landscape" r:id="rId1"/>
  <rowBreaks count="1" manualBreakCount="1">
    <brk id="46" max="8"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P82"/>
  <sheetViews>
    <sheetView showGridLines="0" view="pageBreakPreview" zoomScale="80" zoomScaleNormal="100" zoomScaleSheetLayoutView="80" workbookViewId="0">
      <pane xSplit="1" ySplit="7" topLeftCell="B8" activePane="bottomRight" state="frozen"/>
      <selection activeCell="L84" sqref="L84"/>
      <selection pane="topRight" activeCell="L84" sqref="L84"/>
      <selection pane="bottomLeft" activeCell="L84" sqref="L84"/>
      <selection pane="bottomRight" activeCell="L84" sqref="L84"/>
    </sheetView>
  </sheetViews>
  <sheetFormatPr defaultRowHeight="12.75" x14ac:dyDescent="0.2"/>
  <cols>
    <col min="1" max="1" width="32.5703125" style="27" customWidth="1"/>
    <col min="2" max="11" width="11.85546875" style="22" bestFit="1" customWidth="1"/>
    <col min="12" max="12" width="12.85546875" style="22" bestFit="1" customWidth="1"/>
    <col min="13" max="13" width="12.85546875" style="22" customWidth="1"/>
    <col min="14" max="14" width="12.85546875" style="22" bestFit="1" customWidth="1"/>
    <col min="15" max="15" width="14" style="43" bestFit="1" customWidth="1"/>
    <col min="16" max="16" width="10.28515625" style="43" bestFit="1" customWidth="1"/>
    <col min="17" max="17" width="13.5703125" style="43" customWidth="1"/>
    <col min="18" max="18" width="11" style="43" customWidth="1"/>
    <col min="19" max="19" width="11.140625" style="43" customWidth="1"/>
    <col min="20" max="20" width="10.7109375" style="43" customWidth="1"/>
    <col min="21" max="21" width="10.85546875" style="43" customWidth="1"/>
    <col min="22" max="22" width="10.42578125" style="43" customWidth="1"/>
    <col min="23" max="23" width="10.85546875" style="43" customWidth="1"/>
    <col min="24" max="24" width="11.42578125" style="43" customWidth="1"/>
    <col min="25" max="25" width="11.85546875" style="43" customWidth="1"/>
    <col min="26" max="38" width="9.140625" style="43"/>
    <col min="39" max="16384" width="9.140625" style="22"/>
  </cols>
  <sheetData>
    <row r="1" spans="1:38" x14ac:dyDescent="0.2">
      <c r="A1" s="23" t="s">
        <v>19</v>
      </c>
    </row>
    <row r="2" spans="1:38" x14ac:dyDescent="0.2">
      <c r="A2" s="23" t="s">
        <v>0</v>
      </c>
      <c r="G2" s="92" t="s">
        <v>37</v>
      </c>
      <c r="N2" s="33"/>
    </row>
    <row r="3" spans="1:38" x14ac:dyDescent="0.2">
      <c r="A3" s="23" t="s">
        <v>1</v>
      </c>
      <c r="B3" s="11"/>
      <c r="C3" s="11"/>
      <c r="D3" s="11"/>
      <c r="E3" s="11"/>
      <c r="F3" s="11"/>
      <c r="G3" s="11"/>
      <c r="H3" s="11"/>
      <c r="I3" s="11"/>
      <c r="J3" s="11"/>
      <c r="K3" s="11"/>
      <c r="L3" s="11"/>
      <c r="M3" s="11"/>
      <c r="N3" s="12"/>
      <c r="O3" s="5"/>
    </row>
    <row r="4" spans="1:38" x14ac:dyDescent="0.2">
      <c r="A4" s="23" t="s">
        <v>27</v>
      </c>
      <c r="B4" s="11"/>
      <c r="C4" s="11"/>
      <c r="D4" s="11"/>
      <c r="E4" s="11"/>
      <c r="F4" s="11"/>
      <c r="G4" s="11"/>
      <c r="H4" s="11"/>
      <c r="I4" s="11"/>
      <c r="J4" s="11"/>
      <c r="K4" s="11"/>
      <c r="L4" s="11"/>
      <c r="M4" s="11"/>
      <c r="N4" s="12"/>
      <c r="O4" s="5"/>
    </row>
    <row r="5" spans="1:38" s="35" customFormat="1" x14ac:dyDescent="0.2">
      <c r="A5" s="34"/>
      <c r="B5" s="1"/>
      <c r="C5" s="1"/>
      <c r="D5" s="1"/>
      <c r="E5" s="1"/>
      <c r="F5" s="1"/>
      <c r="G5" s="1"/>
      <c r="H5" s="1"/>
      <c r="I5" s="1"/>
      <c r="J5" s="1"/>
      <c r="K5" s="1"/>
      <c r="L5" s="1"/>
      <c r="M5" s="1"/>
      <c r="N5" s="1" t="s">
        <v>28</v>
      </c>
      <c r="O5" s="39"/>
      <c r="P5" s="5"/>
      <c r="Q5" s="39"/>
      <c r="R5" s="39"/>
      <c r="S5" s="39"/>
      <c r="T5" s="39"/>
      <c r="U5" s="39"/>
      <c r="V5" s="39"/>
      <c r="W5" s="39"/>
      <c r="X5" s="39"/>
      <c r="Y5" s="39"/>
      <c r="Z5" s="39"/>
      <c r="AA5" s="39"/>
      <c r="AB5" s="39"/>
      <c r="AC5" s="39"/>
      <c r="AD5" s="39"/>
      <c r="AE5" s="39"/>
      <c r="AF5" s="39"/>
      <c r="AG5" s="39"/>
      <c r="AH5" s="39"/>
      <c r="AI5" s="39"/>
      <c r="AJ5" s="39"/>
      <c r="AK5" s="39"/>
      <c r="AL5" s="39"/>
    </row>
    <row r="6" spans="1:38" s="37" customFormat="1" x14ac:dyDescent="0.2">
      <c r="A6" s="36"/>
      <c r="B6" s="2">
        <v>42886</v>
      </c>
      <c r="C6" s="2">
        <v>42916</v>
      </c>
      <c r="D6" s="2">
        <v>42947</v>
      </c>
      <c r="E6" s="2">
        <v>42978</v>
      </c>
      <c r="F6" s="2">
        <v>43008</v>
      </c>
      <c r="G6" s="2">
        <v>43039</v>
      </c>
      <c r="H6" s="2">
        <v>43069</v>
      </c>
      <c r="I6" s="2">
        <v>43100</v>
      </c>
      <c r="J6" s="2">
        <v>43131</v>
      </c>
      <c r="K6" s="2">
        <v>43159</v>
      </c>
      <c r="L6" s="2">
        <v>43190</v>
      </c>
      <c r="M6" s="2">
        <v>43220</v>
      </c>
      <c r="N6" s="2" t="s">
        <v>2</v>
      </c>
      <c r="O6" s="39"/>
      <c r="P6" s="51"/>
      <c r="Q6" s="40"/>
      <c r="R6" s="51"/>
      <c r="S6" s="51"/>
      <c r="T6" s="40"/>
      <c r="U6" s="40"/>
      <c r="V6" s="40"/>
      <c r="W6" s="40"/>
      <c r="X6" s="40"/>
      <c r="Y6" s="40"/>
      <c r="Z6" s="40"/>
      <c r="AA6" s="40"/>
      <c r="AB6" s="40"/>
      <c r="AC6" s="40"/>
      <c r="AD6" s="39"/>
      <c r="AE6" s="39"/>
      <c r="AF6" s="39"/>
      <c r="AG6" s="39"/>
      <c r="AH6" s="39"/>
      <c r="AI6" s="39"/>
      <c r="AJ6" s="39"/>
      <c r="AK6" s="39"/>
      <c r="AL6" s="39"/>
    </row>
    <row r="7" spans="1:38" s="39" customFormat="1" x14ac:dyDescent="0.2">
      <c r="A7" s="38"/>
      <c r="B7" s="3"/>
      <c r="C7" s="3"/>
      <c r="D7" s="3"/>
      <c r="E7" s="3"/>
      <c r="F7" s="3"/>
      <c r="G7" s="3"/>
      <c r="H7" s="3"/>
      <c r="I7" s="3"/>
      <c r="J7" s="3"/>
      <c r="K7" s="24"/>
      <c r="L7" s="24"/>
      <c r="M7" s="24"/>
      <c r="N7" s="3"/>
      <c r="P7" s="51"/>
      <c r="Q7" s="40"/>
      <c r="R7" s="51"/>
      <c r="S7" s="51"/>
      <c r="T7" s="40"/>
      <c r="U7" s="40"/>
      <c r="V7" s="40"/>
      <c r="W7" s="40"/>
      <c r="X7" s="40"/>
      <c r="Y7" s="40"/>
      <c r="Z7" s="40"/>
      <c r="AA7" s="40"/>
      <c r="AB7" s="40"/>
      <c r="AC7" s="40"/>
    </row>
    <row r="8" spans="1:38" s="39" customFormat="1" x14ac:dyDescent="0.2">
      <c r="A8" s="25" t="s">
        <v>3</v>
      </c>
      <c r="B8" s="4"/>
      <c r="C8" s="4"/>
      <c r="D8" s="4"/>
      <c r="E8" s="4"/>
      <c r="F8" s="4"/>
      <c r="G8" s="4"/>
      <c r="H8" s="4"/>
      <c r="I8" s="4"/>
      <c r="J8" s="4"/>
      <c r="K8" s="4"/>
      <c r="L8" s="4"/>
      <c r="M8" s="4"/>
      <c r="N8" s="41"/>
      <c r="P8" s="5"/>
    </row>
    <row r="9" spans="1:38" s="39" customFormat="1" x14ac:dyDescent="0.2">
      <c r="A9" s="38"/>
      <c r="B9" s="4"/>
      <c r="C9" s="4"/>
      <c r="D9" s="4"/>
      <c r="E9" s="4"/>
      <c r="F9" s="4"/>
      <c r="G9" s="4"/>
      <c r="H9" s="4"/>
      <c r="I9" s="4"/>
      <c r="J9" s="4"/>
      <c r="K9" s="4"/>
      <c r="L9" s="4"/>
      <c r="M9" s="4"/>
      <c r="N9" s="41"/>
      <c r="P9" s="5"/>
    </row>
    <row r="10" spans="1:38" s="39" customFormat="1" x14ac:dyDescent="0.2">
      <c r="A10" s="26" t="s">
        <v>4</v>
      </c>
      <c r="B10" s="4"/>
      <c r="C10" s="4"/>
      <c r="D10" s="4"/>
      <c r="E10" s="4"/>
      <c r="F10" s="4"/>
      <c r="G10" s="4"/>
      <c r="H10" s="4"/>
      <c r="I10" s="4"/>
      <c r="J10" s="4"/>
      <c r="K10" s="4"/>
      <c r="L10" s="4"/>
      <c r="M10" s="4"/>
      <c r="N10" s="4"/>
      <c r="O10" s="4"/>
      <c r="P10" s="5"/>
    </row>
    <row r="11" spans="1:38" x14ac:dyDescent="0.2">
      <c r="A11" s="27" t="s">
        <v>5</v>
      </c>
      <c r="B11" s="11">
        <f>'[5]Pacific Comm Credit'!B9</f>
        <v>1042.6900000000003</v>
      </c>
      <c r="C11" s="11">
        <f>'[5]Pacific Comm Credit'!C9</f>
        <v>995.99999999999989</v>
      </c>
      <c r="D11" s="11">
        <f>'[5]Pacific Comm Credit'!D9</f>
        <v>925.58</v>
      </c>
      <c r="E11" s="11">
        <f>'[5]Pacific Comm Credit'!E9</f>
        <v>989.97000000000014</v>
      </c>
      <c r="F11" s="11">
        <f>'[5]Pacific Comm Credit'!F9</f>
        <v>928.02</v>
      </c>
      <c r="G11" s="11">
        <f>'[5]Pacific Comm Credit'!G9</f>
        <v>934.42999999999972</v>
      </c>
      <c r="H11" s="11">
        <f>'[5]Pacific Comm Credit'!H9</f>
        <v>1025.8800000000001</v>
      </c>
      <c r="I11" s="11">
        <f>'[5]Pacific Comm Credit'!I9</f>
        <v>1036.6799999999998</v>
      </c>
      <c r="J11" s="11">
        <f>'[5]Pacific Comm Credit'!J9</f>
        <v>1129.6716880000001</v>
      </c>
      <c r="K11" s="11">
        <f>'[5]Pacific Comm Credit'!K9</f>
        <v>808.91343600000016</v>
      </c>
      <c r="L11" s="11">
        <f>'[5]Pacific Comm Credit'!L9</f>
        <v>1058.0130359999996</v>
      </c>
      <c r="M11" s="11">
        <f>'[5]Pacific Comm Credit'!M9</f>
        <v>923.55285099999992</v>
      </c>
      <c r="N11" s="5">
        <f>SUM(B11:M11)</f>
        <v>11799.401011000002</v>
      </c>
      <c r="P11" s="5"/>
      <c r="R11" s="52"/>
      <c r="S11" s="52"/>
      <c r="T11" s="52"/>
      <c r="U11" s="52"/>
      <c r="V11" s="52"/>
      <c r="W11" s="52"/>
      <c r="X11" s="52"/>
      <c r="Y11" s="52"/>
      <c r="Z11" s="52"/>
    </row>
    <row r="12" spans="1:38" x14ac:dyDescent="0.2">
      <c r="A12" s="27" t="s">
        <v>6</v>
      </c>
      <c r="B12" s="11">
        <f>'[5]Pacific Comm Credit'!B10</f>
        <v>148.13999999999999</v>
      </c>
      <c r="C12" s="11">
        <f>'[5]Pacific Comm Credit'!C10</f>
        <v>131.29</v>
      </c>
      <c r="D12" s="11">
        <f>'[5]Pacific Comm Credit'!D10</f>
        <v>149.47</v>
      </c>
      <c r="E12" s="11">
        <f>'[5]Pacific Comm Credit'!E10</f>
        <v>154.04000000000002</v>
      </c>
      <c r="F12" s="11">
        <f>'[5]Pacific Comm Credit'!F10</f>
        <v>136.63</v>
      </c>
      <c r="G12" s="11">
        <f>'[5]Pacific Comm Credit'!G10</f>
        <v>132.31</v>
      </c>
      <c r="H12" s="11">
        <f>'[5]Pacific Comm Credit'!H10</f>
        <v>114.27000000000001</v>
      </c>
      <c r="I12" s="11">
        <f>'[5]Pacific Comm Credit'!I10</f>
        <v>128.38999999999999</v>
      </c>
      <c r="J12" s="11">
        <f>'[5]Pacific Comm Credit'!J10</f>
        <v>147.63</v>
      </c>
      <c r="K12" s="11">
        <f>'[5]Pacific Comm Credit'!K10</f>
        <v>97.610000000000014</v>
      </c>
      <c r="L12" s="11">
        <f>'[5]Pacific Comm Credit'!L10</f>
        <v>118.82</v>
      </c>
      <c r="M12" s="11">
        <f>'[5]Pacific Comm Credit'!M10</f>
        <v>112.94</v>
      </c>
      <c r="N12" s="5">
        <f>SUM(B12:M12)</f>
        <v>1571.5400000000002</v>
      </c>
      <c r="P12" s="5"/>
      <c r="R12" s="52"/>
      <c r="S12" s="52"/>
      <c r="T12" s="52"/>
      <c r="U12" s="52"/>
      <c r="V12" s="52"/>
      <c r="W12" s="52"/>
      <c r="X12" s="52"/>
      <c r="Y12" s="52"/>
      <c r="Z12" s="52"/>
    </row>
    <row r="13" spans="1:38" ht="6" customHeight="1" x14ac:dyDescent="0.2">
      <c r="B13" s="11"/>
      <c r="C13" s="11"/>
      <c r="D13" s="11"/>
      <c r="E13" s="11"/>
      <c r="F13" s="11"/>
      <c r="G13" s="11"/>
      <c r="H13" s="11"/>
      <c r="I13" s="11"/>
      <c r="J13" s="11"/>
      <c r="K13" s="11"/>
      <c r="L13" s="11"/>
      <c r="M13" s="11"/>
      <c r="N13" s="5"/>
      <c r="P13" s="5"/>
    </row>
    <row r="14" spans="1:38" s="6" customFormat="1" x14ac:dyDescent="0.2">
      <c r="A14" s="23" t="s">
        <v>7</v>
      </c>
      <c r="B14" s="42">
        <f>SUM(B11:B12)</f>
        <v>1190.8300000000004</v>
      </c>
      <c r="C14" s="42">
        <f>SUM(C11:C12)</f>
        <v>1127.29</v>
      </c>
      <c r="D14" s="42">
        <f t="shared" ref="D14:M14" si="0">SUM(D11:D12)</f>
        <v>1075.05</v>
      </c>
      <c r="E14" s="42">
        <f t="shared" si="0"/>
        <v>1144.0100000000002</v>
      </c>
      <c r="F14" s="42">
        <f t="shared" si="0"/>
        <v>1064.6500000000001</v>
      </c>
      <c r="G14" s="42">
        <f t="shared" si="0"/>
        <v>1066.7399999999998</v>
      </c>
      <c r="H14" s="42">
        <f t="shared" si="0"/>
        <v>1140.1500000000001</v>
      </c>
      <c r="I14" s="42">
        <f t="shared" si="0"/>
        <v>1165.0699999999997</v>
      </c>
      <c r="J14" s="42">
        <f t="shared" si="0"/>
        <v>1277.301688</v>
      </c>
      <c r="K14" s="42">
        <f t="shared" si="0"/>
        <v>906.52343600000017</v>
      </c>
      <c r="L14" s="42">
        <f t="shared" si="0"/>
        <v>1176.8330359999995</v>
      </c>
      <c r="M14" s="42">
        <f t="shared" si="0"/>
        <v>1036.492851</v>
      </c>
      <c r="N14" s="42">
        <f>SUM(N11:N13)</f>
        <v>13370.941011000003</v>
      </c>
      <c r="O14" s="68"/>
      <c r="P14" s="54"/>
      <c r="Q14" s="68"/>
      <c r="R14" s="54"/>
      <c r="S14" s="54"/>
      <c r="T14" s="54"/>
      <c r="U14" s="54"/>
      <c r="V14" s="54"/>
      <c r="W14" s="54"/>
      <c r="X14" s="54"/>
      <c r="Y14" s="54"/>
      <c r="Z14" s="54"/>
      <c r="AA14" s="53"/>
      <c r="AB14" s="53"/>
      <c r="AC14" s="53"/>
      <c r="AD14" s="53"/>
      <c r="AE14" s="53"/>
      <c r="AF14" s="53"/>
      <c r="AG14" s="53"/>
      <c r="AH14" s="53"/>
      <c r="AI14" s="53"/>
      <c r="AJ14" s="53"/>
      <c r="AK14" s="53"/>
      <c r="AL14" s="53"/>
    </row>
    <row r="15" spans="1:38" x14ac:dyDescent="0.2">
      <c r="N15" s="43"/>
      <c r="P15" s="5"/>
    </row>
    <row r="16" spans="1:38" x14ac:dyDescent="0.2">
      <c r="A16" s="28" t="s">
        <v>20</v>
      </c>
      <c r="N16" s="43"/>
      <c r="P16" s="5"/>
    </row>
    <row r="17" spans="1:42" x14ac:dyDescent="0.2">
      <c r="A17" s="27" t="s">
        <v>5</v>
      </c>
      <c r="B17" s="66">
        <f>'[5]Pacific Comm Credit'!B15</f>
        <v>62.714999999999996</v>
      </c>
      <c r="C17" s="66">
        <f>'[5]Pacific Comm Credit'!C15</f>
        <v>85.117999999999995</v>
      </c>
      <c r="D17" s="66">
        <f>'[5]Pacific Comm Credit'!D15</f>
        <v>94.094999999999999</v>
      </c>
      <c r="E17" s="66">
        <f>'[5]Pacific Comm Credit'!E15</f>
        <v>80.64</v>
      </c>
      <c r="F17" s="66">
        <f>'[5]Pacific Comm Credit'!F15</f>
        <v>61.322000000000017</v>
      </c>
      <c r="G17" s="66">
        <f>'[5]Pacific Comm Credit'!G15</f>
        <v>22.388999999999996</v>
      </c>
      <c r="H17" s="66">
        <f>'[5]Pacific Comm Credit'!H15</f>
        <v>35.187000000000005</v>
      </c>
      <c r="I17" s="66">
        <f>'[5]Pacific Comm Credit'!I15</f>
        <v>32.935000000000024</v>
      </c>
      <c r="J17" s="66">
        <f>'[5]Pacific Comm Credit'!J15</f>
        <v>-18.190220000000004</v>
      </c>
      <c r="K17" s="66">
        <f>'[5]Pacific Comm Credit'!K15</f>
        <v>-33.529720000000005</v>
      </c>
      <c r="L17" s="66">
        <f>'[5]Pacific Comm Credit'!L15</f>
        <v>-38.297619999999981</v>
      </c>
      <c r="M17" s="66">
        <f>'[5]Pacific Comm Credit'!M15</f>
        <v>-50.726408000000006</v>
      </c>
      <c r="N17" s="7"/>
      <c r="P17" s="5"/>
      <c r="R17" s="55"/>
      <c r="S17" s="55"/>
      <c r="T17" s="55"/>
      <c r="U17" s="55"/>
      <c r="V17" s="55"/>
      <c r="W17" s="55"/>
      <c r="X17" s="55"/>
      <c r="Y17" s="55"/>
      <c r="Z17" s="55"/>
    </row>
    <row r="18" spans="1:42" x14ac:dyDescent="0.2">
      <c r="A18" s="27" t="s">
        <v>6</v>
      </c>
      <c r="B18" s="66">
        <f>'[5]Pacific Comm Credit'!B16</f>
        <v>30</v>
      </c>
      <c r="C18" s="66">
        <f>'[5]Pacific Comm Credit'!C16</f>
        <v>30</v>
      </c>
      <c r="D18" s="66">
        <f>'[5]Pacific Comm Credit'!D16</f>
        <v>30</v>
      </c>
      <c r="E18" s="66">
        <f>'[5]Pacific Comm Credit'!E16</f>
        <v>30</v>
      </c>
      <c r="F18" s="66">
        <f>'[5]Pacific Comm Credit'!F16</f>
        <v>30</v>
      </c>
      <c r="G18" s="66">
        <f>'[5]Pacific Comm Credit'!G16</f>
        <v>30</v>
      </c>
      <c r="H18" s="66">
        <f>'[5]Pacific Comm Credit'!H16</f>
        <v>30</v>
      </c>
      <c r="I18" s="66">
        <f>'[5]Pacific Comm Credit'!I16</f>
        <v>30</v>
      </c>
      <c r="J18" s="66">
        <f>'[5]Pacific Comm Credit'!J16</f>
        <v>-30</v>
      </c>
      <c r="K18" s="66">
        <f>'[5]Pacific Comm Credit'!K16</f>
        <v>-30</v>
      </c>
      <c r="L18" s="66">
        <f>'[5]Pacific Comm Credit'!L16</f>
        <v>-30</v>
      </c>
      <c r="M18" s="66">
        <f>'[5]Pacific Comm Credit'!M16</f>
        <v>-30</v>
      </c>
      <c r="N18" s="8"/>
      <c r="P18" s="5"/>
      <c r="R18" s="5"/>
      <c r="S18" s="5"/>
      <c r="T18" s="5"/>
      <c r="U18" s="5"/>
      <c r="V18" s="5"/>
      <c r="W18" s="5"/>
      <c r="X18" s="5"/>
      <c r="Y18" s="5"/>
      <c r="Z18" s="5"/>
    </row>
    <row r="19" spans="1:42" x14ac:dyDescent="0.2">
      <c r="N19" s="43"/>
      <c r="P19" s="5"/>
    </row>
    <row r="20" spans="1:42" x14ac:dyDescent="0.2">
      <c r="A20" s="28" t="s">
        <v>8</v>
      </c>
      <c r="N20" s="43"/>
      <c r="P20" s="5"/>
    </row>
    <row r="21" spans="1:42" x14ac:dyDescent="0.2">
      <c r="A21" s="27" t="s">
        <v>5</v>
      </c>
      <c r="B21" s="44">
        <f t="shared" ref="B21:M21" si="1">+B11*B17</f>
        <v>65392.303350000017</v>
      </c>
      <c r="C21" s="44">
        <f t="shared" si="1"/>
        <v>84777.527999999991</v>
      </c>
      <c r="D21" s="44">
        <f t="shared" si="1"/>
        <v>87092.450100000002</v>
      </c>
      <c r="E21" s="44">
        <f t="shared" si="1"/>
        <v>79831.180800000016</v>
      </c>
      <c r="F21" s="44">
        <f t="shared" si="1"/>
        <v>56908.042440000012</v>
      </c>
      <c r="G21" s="44">
        <f t="shared" si="1"/>
        <v>20920.953269999991</v>
      </c>
      <c r="H21" s="44">
        <f>+H11*H17</f>
        <v>36097.639560000011</v>
      </c>
      <c r="I21" s="44">
        <f t="shared" si="1"/>
        <v>34143.055800000016</v>
      </c>
      <c r="J21" s="16">
        <f t="shared" si="1"/>
        <v>-20548.976532491368</v>
      </c>
      <c r="K21" s="44">
        <f t="shared" si="1"/>
        <v>-27122.641013317931</v>
      </c>
      <c r="L21" s="44">
        <f t="shared" si="1"/>
        <v>-40519.381207774284</v>
      </c>
      <c r="M21" s="44">
        <f t="shared" si="1"/>
        <v>-46848.518729389209</v>
      </c>
      <c r="N21" s="9">
        <f>SUM(B21:M21)</f>
        <v>330123.63583702734</v>
      </c>
      <c r="P21" s="8"/>
      <c r="R21" s="8"/>
      <c r="S21" s="8"/>
      <c r="T21" s="8"/>
      <c r="U21" s="8"/>
      <c r="V21" s="8"/>
      <c r="W21" s="8"/>
      <c r="X21" s="8"/>
      <c r="Y21" s="8"/>
      <c r="Z21" s="8"/>
    </row>
    <row r="22" spans="1:42" x14ac:dyDescent="0.2">
      <c r="A22" s="27" t="s">
        <v>6</v>
      </c>
      <c r="B22" s="44">
        <f t="shared" ref="B22:K22" si="2">+B18*B12</f>
        <v>4444.2</v>
      </c>
      <c r="C22" s="44">
        <f t="shared" si="2"/>
        <v>3938.7</v>
      </c>
      <c r="D22" s="44">
        <f t="shared" si="2"/>
        <v>4484.1000000000004</v>
      </c>
      <c r="E22" s="44">
        <f t="shared" si="2"/>
        <v>4621.2000000000007</v>
      </c>
      <c r="F22" s="44">
        <f t="shared" si="2"/>
        <v>4098.8999999999996</v>
      </c>
      <c r="G22" s="44">
        <f t="shared" si="2"/>
        <v>3969.3</v>
      </c>
      <c r="H22" s="44">
        <f t="shared" si="2"/>
        <v>3428.1000000000004</v>
      </c>
      <c r="I22" s="44">
        <f t="shared" si="2"/>
        <v>3851.7</v>
      </c>
      <c r="J22" s="69">
        <f t="shared" si="2"/>
        <v>-4428.8999999999996</v>
      </c>
      <c r="K22" s="44">
        <f t="shared" si="2"/>
        <v>-2928.3</v>
      </c>
      <c r="L22" s="44">
        <f>+L18*L12</f>
        <v>-3564.6</v>
      </c>
      <c r="M22" s="44">
        <f>+M18*M12</f>
        <v>-3388.2</v>
      </c>
      <c r="N22" s="9">
        <f>SUM(B22:M22)</f>
        <v>18526.199999999997</v>
      </c>
      <c r="P22" s="8"/>
      <c r="Q22" s="52"/>
      <c r="R22" s="8"/>
      <c r="S22" s="8"/>
      <c r="T22" s="8"/>
      <c r="U22" s="8"/>
      <c r="V22" s="8"/>
      <c r="W22" s="8"/>
      <c r="X22" s="8"/>
      <c r="Y22" s="8"/>
      <c r="Z22" s="8"/>
    </row>
    <row r="23" spans="1:42" x14ac:dyDescent="0.2">
      <c r="B23" s="16"/>
      <c r="C23" s="16"/>
      <c r="D23" s="16"/>
      <c r="E23" s="16"/>
      <c r="F23" s="16"/>
      <c r="G23" s="16"/>
      <c r="H23" s="16"/>
      <c r="I23" s="16"/>
      <c r="J23" s="16"/>
      <c r="K23" s="16"/>
      <c r="L23" s="16"/>
      <c r="M23" s="16"/>
      <c r="N23" s="8"/>
      <c r="P23" s="5"/>
    </row>
    <row r="24" spans="1:42" s="6" customFormat="1" x14ac:dyDescent="0.2">
      <c r="A24" s="23" t="s">
        <v>9</v>
      </c>
      <c r="B24" s="45">
        <f>SUM(B21:B22)</f>
        <v>69836.503350000014</v>
      </c>
      <c r="C24" s="45">
        <f>SUM(C21:C22)</f>
        <v>88716.227999999988</v>
      </c>
      <c r="D24" s="45">
        <f t="shared" ref="D24:M24" si="3">SUM(D21:D22)</f>
        <v>91576.550100000008</v>
      </c>
      <c r="E24" s="45">
        <f t="shared" si="3"/>
        <v>84452.380800000014</v>
      </c>
      <c r="F24" s="45">
        <f t="shared" si="3"/>
        <v>61006.942440000013</v>
      </c>
      <c r="G24" s="45">
        <f t="shared" si="3"/>
        <v>24890.25326999999</v>
      </c>
      <c r="H24" s="45">
        <f t="shared" si="3"/>
        <v>39525.739560000009</v>
      </c>
      <c r="I24" s="45">
        <f t="shared" si="3"/>
        <v>37994.755800000014</v>
      </c>
      <c r="J24" s="45">
        <f t="shared" si="3"/>
        <v>-24977.876532491369</v>
      </c>
      <c r="K24" s="45">
        <f t="shared" si="3"/>
        <v>-30050.94101331793</v>
      </c>
      <c r="L24" s="45">
        <f t="shared" si="3"/>
        <v>-44083.981207774283</v>
      </c>
      <c r="M24" s="45">
        <f t="shared" si="3"/>
        <v>-50236.718729389206</v>
      </c>
      <c r="N24" s="48">
        <f>SUM(N21:N23)</f>
        <v>348649.83583702735</v>
      </c>
      <c r="O24" s="53"/>
      <c r="P24" s="20"/>
      <c r="Q24" s="53"/>
      <c r="R24" s="20"/>
      <c r="S24" s="20"/>
      <c r="T24" s="20"/>
      <c r="U24" s="20"/>
      <c r="V24" s="20"/>
      <c r="W24" s="20"/>
      <c r="X24" s="20"/>
      <c r="Y24" s="20"/>
      <c r="Z24" s="20"/>
      <c r="AA24" s="56"/>
      <c r="AB24" s="53"/>
      <c r="AC24" s="53"/>
      <c r="AD24" s="53"/>
      <c r="AE24" s="53"/>
      <c r="AF24" s="53"/>
      <c r="AG24" s="53"/>
      <c r="AH24" s="53"/>
      <c r="AI24" s="53"/>
      <c r="AJ24" s="53"/>
      <c r="AK24" s="53"/>
      <c r="AL24" s="53"/>
    </row>
    <row r="25" spans="1:42" x14ac:dyDescent="0.2">
      <c r="B25" s="16"/>
      <c r="C25" s="16"/>
      <c r="D25" s="16"/>
      <c r="E25" s="16"/>
      <c r="F25" s="16"/>
      <c r="G25" s="16"/>
      <c r="H25" s="16"/>
      <c r="I25" s="16"/>
      <c r="J25" s="16"/>
      <c r="K25" s="16"/>
      <c r="L25" s="16"/>
      <c r="M25" s="16"/>
      <c r="N25" s="8"/>
      <c r="P25" s="5"/>
    </row>
    <row r="26" spans="1:42" x14ac:dyDescent="0.2">
      <c r="B26" s="16"/>
      <c r="C26" s="16"/>
      <c r="D26" s="16"/>
      <c r="E26" s="16"/>
      <c r="F26" s="16"/>
      <c r="G26" s="16"/>
      <c r="H26" s="16"/>
      <c r="I26" s="16"/>
      <c r="J26" s="16"/>
      <c r="K26" s="16"/>
      <c r="L26" s="16"/>
      <c r="M26" s="16"/>
      <c r="N26" s="8"/>
      <c r="P26" s="5"/>
    </row>
    <row r="27" spans="1:42" s="11" customFormat="1" x14ac:dyDescent="0.2">
      <c r="A27" s="10" t="s">
        <v>10</v>
      </c>
      <c r="B27" s="16">
        <f>'[5]Pacific Comm Credit'!B23</f>
        <v>45797</v>
      </c>
      <c r="C27" s="16">
        <f>'[5]Pacific Comm Credit'!C23</f>
        <v>45900</v>
      </c>
      <c r="D27" s="16">
        <f>'[5]Pacific Comm Credit'!D23</f>
        <v>45900</v>
      </c>
      <c r="E27" s="16">
        <f>'[5]Pacific Comm Credit'!E23</f>
        <v>46228</v>
      </c>
      <c r="F27" s="16">
        <f>'[5]Pacific Comm Credit'!F23</f>
        <v>46274</v>
      </c>
      <c r="G27" s="16">
        <f>'[5]Pacific Comm Credit'!G23</f>
        <v>45845</v>
      </c>
      <c r="H27" s="16">
        <f>'[5]Pacific Comm Credit'!H23</f>
        <v>45870</v>
      </c>
      <c r="I27" s="16">
        <f>'[5]Pacific Comm Credit'!I23</f>
        <v>45877</v>
      </c>
      <c r="J27" s="16">
        <f>'[5]Pacific Comm Credit'!J23</f>
        <v>45952</v>
      </c>
      <c r="K27" s="16">
        <f>'[5]Pacific Comm Credit'!K23</f>
        <v>45920</v>
      </c>
      <c r="L27" s="16">
        <f>'[5]Pacific Comm Credit'!L23</f>
        <v>46147</v>
      </c>
      <c r="M27" s="16">
        <f>'[5]Pacific Comm Credit'!M23</f>
        <v>46391</v>
      </c>
      <c r="N27" s="8">
        <f>SUM(B27:M27)</f>
        <v>552101</v>
      </c>
      <c r="O27" s="5"/>
      <c r="P27" s="54"/>
      <c r="Q27" s="57"/>
      <c r="R27" s="57"/>
      <c r="S27" s="57"/>
      <c r="T27" s="57"/>
      <c r="U27" s="57"/>
      <c r="V27" s="57"/>
      <c r="W27" s="57"/>
      <c r="X27" s="57"/>
      <c r="Y27" s="57"/>
      <c r="Z27" s="57"/>
      <c r="AA27" s="57"/>
      <c r="AB27" s="57"/>
      <c r="AC27" s="57"/>
      <c r="AD27" s="57"/>
      <c r="AE27" s="57"/>
      <c r="AF27" s="57"/>
      <c r="AG27" s="57"/>
      <c r="AH27" s="57"/>
      <c r="AI27" s="57"/>
      <c r="AJ27" s="57"/>
      <c r="AK27" s="57"/>
      <c r="AL27" s="57"/>
      <c r="AM27" s="12"/>
      <c r="AN27" s="12"/>
      <c r="AO27" s="12"/>
      <c r="AP27" s="12"/>
    </row>
    <row r="28" spans="1:42" s="11" customFormat="1" x14ac:dyDescent="0.2">
      <c r="A28" s="10" t="s">
        <v>11</v>
      </c>
      <c r="B28" s="16">
        <f>'[5]Pacific Comm Credit'!B24</f>
        <v>3581</v>
      </c>
      <c r="C28" s="16">
        <f>'[5]Pacific Comm Credit'!C24</f>
        <v>3602</v>
      </c>
      <c r="D28" s="16">
        <f>'[5]Pacific Comm Credit'!D24</f>
        <v>3602</v>
      </c>
      <c r="E28" s="16">
        <f>'[5]Pacific Comm Credit'!E24</f>
        <v>3620</v>
      </c>
      <c r="F28" s="16">
        <f>'[5]Pacific Comm Credit'!F24</f>
        <v>3622</v>
      </c>
      <c r="G28" s="16">
        <f>'[5]Pacific Comm Credit'!G24</f>
        <v>3576</v>
      </c>
      <c r="H28" s="16">
        <f>'[5]Pacific Comm Credit'!H24</f>
        <v>3574</v>
      </c>
      <c r="I28" s="16">
        <f>'[5]Pacific Comm Credit'!I24</f>
        <v>3575</v>
      </c>
      <c r="J28" s="16">
        <f>'[5]Pacific Comm Credit'!J24</f>
        <v>3583</v>
      </c>
      <c r="K28" s="16">
        <f>'[5]Pacific Comm Credit'!K24</f>
        <v>3586</v>
      </c>
      <c r="L28" s="16">
        <f>'[5]Pacific Comm Credit'!L24</f>
        <v>3603</v>
      </c>
      <c r="M28" s="16">
        <f>'[5]Pacific Comm Credit'!M24</f>
        <v>3616</v>
      </c>
      <c r="N28" s="8">
        <f>SUM(B28:M28)</f>
        <v>43140</v>
      </c>
      <c r="O28" s="5"/>
      <c r="P28" s="54"/>
      <c r="Q28" s="5"/>
      <c r="R28" s="57"/>
      <c r="S28" s="57"/>
      <c r="T28" s="57"/>
      <c r="U28" s="57"/>
      <c r="V28" s="57"/>
      <c r="W28" s="57"/>
      <c r="X28" s="57"/>
      <c r="Y28" s="57"/>
      <c r="Z28" s="57"/>
      <c r="AA28" s="5"/>
      <c r="AB28" s="5"/>
      <c r="AC28" s="5"/>
      <c r="AD28" s="5"/>
      <c r="AE28" s="5"/>
      <c r="AF28" s="5"/>
      <c r="AG28" s="5"/>
      <c r="AH28" s="5"/>
      <c r="AI28" s="5"/>
      <c r="AJ28" s="5"/>
      <c r="AK28" s="5"/>
      <c r="AL28" s="5"/>
    </row>
    <row r="29" spans="1:42" s="11" customFormat="1" x14ac:dyDescent="0.2">
      <c r="A29" s="10"/>
      <c r="N29" s="8"/>
      <c r="O29" s="5"/>
      <c r="P29" s="54"/>
      <c r="Q29" s="5"/>
      <c r="R29" s="57"/>
      <c r="S29" s="57"/>
      <c r="T29" s="57"/>
      <c r="U29" s="57"/>
      <c r="V29" s="57"/>
      <c r="W29" s="57"/>
      <c r="X29" s="57"/>
      <c r="Y29" s="57"/>
      <c r="Z29" s="57"/>
      <c r="AA29" s="5"/>
      <c r="AB29" s="5"/>
      <c r="AC29" s="5"/>
      <c r="AD29" s="5"/>
      <c r="AE29" s="5"/>
      <c r="AF29" s="5"/>
      <c r="AG29" s="5"/>
      <c r="AH29" s="5"/>
      <c r="AI29" s="5"/>
      <c r="AJ29" s="5"/>
      <c r="AK29" s="5"/>
      <c r="AL29" s="5"/>
    </row>
    <row r="30" spans="1:42" s="14" customFormat="1" x14ac:dyDescent="0.2">
      <c r="A30" s="13" t="s">
        <v>12</v>
      </c>
      <c r="B30" s="46">
        <f>+B27+B28</f>
        <v>49378</v>
      </c>
      <c r="C30" s="46">
        <f t="shared" ref="C30:I30" si="4">+C27+C28</f>
        <v>49502</v>
      </c>
      <c r="D30" s="46">
        <f t="shared" si="4"/>
        <v>49502</v>
      </c>
      <c r="E30" s="46">
        <f t="shared" si="4"/>
        <v>49848</v>
      </c>
      <c r="F30" s="46">
        <f t="shared" si="4"/>
        <v>49896</v>
      </c>
      <c r="G30" s="46">
        <f t="shared" si="4"/>
        <v>49421</v>
      </c>
      <c r="H30" s="46">
        <f t="shared" si="4"/>
        <v>49444</v>
      </c>
      <c r="I30" s="46">
        <f t="shared" si="4"/>
        <v>49452</v>
      </c>
      <c r="J30" s="46">
        <f>+J27+J28</f>
        <v>49535</v>
      </c>
      <c r="K30" s="46">
        <f>+K27+K28</f>
        <v>49506</v>
      </c>
      <c r="L30" s="46">
        <f>+L27+L28</f>
        <v>49750</v>
      </c>
      <c r="M30" s="46">
        <f>+M27+M28</f>
        <v>50007</v>
      </c>
      <c r="N30" s="49">
        <f>SUM(N27:N28)</f>
        <v>595241</v>
      </c>
      <c r="O30" s="67"/>
      <c r="P30" s="54"/>
      <c r="Q30" s="54"/>
      <c r="R30" s="58"/>
      <c r="S30" s="58"/>
      <c r="T30" s="58"/>
      <c r="U30" s="58"/>
      <c r="V30" s="58"/>
      <c r="W30" s="58"/>
      <c r="X30" s="58"/>
      <c r="Y30" s="58"/>
      <c r="Z30" s="58"/>
      <c r="AA30" s="54"/>
      <c r="AB30" s="54"/>
      <c r="AC30" s="54"/>
      <c r="AD30" s="54"/>
      <c r="AE30" s="54"/>
      <c r="AF30" s="54"/>
      <c r="AG30" s="54"/>
      <c r="AH30" s="54"/>
      <c r="AI30" s="54"/>
      <c r="AJ30" s="54"/>
      <c r="AK30" s="54"/>
      <c r="AL30" s="54"/>
    </row>
    <row r="31" spans="1:42" s="16" customFormat="1" x14ac:dyDescent="0.2">
      <c r="A31" s="10"/>
      <c r="N31" s="15"/>
      <c r="O31" s="8"/>
      <c r="P31" s="54"/>
      <c r="Q31" s="8"/>
      <c r="R31" s="8"/>
      <c r="S31" s="8"/>
      <c r="T31" s="8"/>
      <c r="U31" s="8"/>
      <c r="V31" s="8"/>
      <c r="W31" s="8"/>
      <c r="X31" s="8"/>
      <c r="Y31" s="8"/>
      <c r="Z31" s="8"/>
      <c r="AA31" s="8"/>
      <c r="AB31" s="8"/>
      <c r="AC31" s="8"/>
      <c r="AD31" s="8"/>
      <c r="AE31" s="8"/>
      <c r="AF31" s="8"/>
      <c r="AG31" s="8"/>
      <c r="AH31" s="8"/>
      <c r="AI31" s="8"/>
      <c r="AJ31" s="8"/>
      <c r="AK31" s="8"/>
      <c r="AL31" s="8"/>
    </row>
    <row r="32" spans="1:42" s="16" customFormat="1" x14ac:dyDescent="0.2">
      <c r="A32" s="10" t="s">
        <v>13</v>
      </c>
      <c r="B32" s="66">
        <f>+IFERROR(B24/B30,0)</f>
        <v>1.4143242608044071</v>
      </c>
      <c r="C32" s="66">
        <f t="shared" ref="C32:M32" si="5">+IFERROR(C24/C30,0)</f>
        <v>1.7921746192073045</v>
      </c>
      <c r="D32" s="66">
        <f t="shared" si="5"/>
        <v>1.8499565694315383</v>
      </c>
      <c r="E32" s="66">
        <f t="shared" si="5"/>
        <v>1.6941979778526723</v>
      </c>
      <c r="F32" s="66">
        <f t="shared" si="5"/>
        <v>1.2226820274170276</v>
      </c>
      <c r="G32" s="66">
        <f t="shared" si="5"/>
        <v>0.50363718399061108</v>
      </c>
      <c r="H32" s="66">
        <f t="shared" si="5"/>
        <v>0.79940416552058913</v>
      </c>
      <c r="I32" s="66">
        <f t="shared" si="5"/>
        <v>0.7683158578015048</v>
      </c>
      <c r="J32" s="66">
        <f t="shared" si="5"/>
        <v>-0.50424702801032339</v>
      </c>
      <c r="K32" s="66">
        <f t="shared" si="5"/>
        <v>-0.60701613972685997</v>
      </c>
      <c r="L32" s="66">
        <f t="shared" si="5"/>
        <v>-0.88611017503063882</v>
      </c>
      <c r="M32" s="66">
        <f t="shared" si="5"/>
        <v>-1.004593731465379</v>
      </c>
      <c r="N32" s="17"/>
      <c r="O32" s="8"/>
      <c r="P32" s="5"/>
      <c r="Q32" s="8"/>
      <c r="R32" s="5"/>
      <c r="S32" s="5"/>
      <c r="T32" s="5"/>
      <c r="U32" s="5"/>
      <c r="V32" s="5"/>
      <c r="W32" s="5"/>
      <c r="X32" s="5"/>
      <c r="Y32" s="5"/>
      <c r="Z32" s="5"/>
      <c r="AA32" s="59"/>
      <c r="AB32" s="8"/>
      <c r="AC32" s="8"/>
      <c r="AD32" s="8"/>
      <c r="AE32" s="8"/>
      <c r="AF32" s="8"/>
      <c r="AG32" s="8"/>
      <c r="AH32" s="8"/>
      <c r="AI32" s="8"/>
      <c r="AJ32" s="8"/>
      <c r="AK32" s="8"/>
      <c r="AL32" s="8"/>
    </row>
    <row r="33" spans="1:38" s="16" customFormat="1" x14ac:dyDescent="0.2">
      <c r="A33" s="10" t="s">
        <v>14</v>
      </c>
      <c r="B33" s="66">
        <f>'[6]Pacific Comm Credit'!$M$33</f>
        <v>0.83</v>
      </c>
      <c r="C33" s="66">
        <f>'[6]Pacific Comm Credit'!$M$33</f>
        <v>0.83</v>
      </c>
      <c r="D33" s="66">
        <f>'[6]Pacific Comm Credit'!$N$38</f>
        <v>1.35</v>
      </c>
      <c r="E33" s="66">
        <f>'[6]Pacific Comm Credit'!$N$38</f>
        <v>1.35</v>
      </c>
      <c r="F33" s="66">
        <f>'[6]Pacific Comm Credit'!$N$38</f>
        <v>1.35</v>
      </c>
      <c r="G33" s="66">
        <f>'[6]Pacific Comm Credit'!$N$38</f>
        <v>1.35</v>
      </c>
      <c r="H33" s="66">
        <f>'[6]Pacific Comm Credit'!$N$38</f>
        <v>1.35</v>
      </c>
      <c r="I33" s="66">
        <f>'[6]Pacific Comm Credit'!$N$38</f>
        <v>1.35</v>
      </c>
      <c r="J33" s="66">
        <f>'[6]Pacific Comm Credit'!$N$38</f>
        <v>1.35</v>
      </c>
      <c r="K33" s="66">
        <f>'[6]Pacific Comm Credit'!$N$38</f>
        <v>1.35</v>
      </c>
      <c r="L33" s="66">
        <f>'[6]Pacific Comm Credit'!$N$38</f>
        <v>1.35</v>
      </c>
      <c r="M33" s="66">
        <f>'[6]Pacific Comm Credit'!$N$38</f>
        <v>1.35</v>
      </c>
      <c r="N33" s="17"/>
      <c r="O33" s="8"/>
      <c r="P33" s="5"/>
      <c r="Q33" s="8"/>
      <c r="R33" s="5"/>
      <c r="S33" s="5"/>
      <c r="T33" s="5"/>
      <c r="U33" s="5"/>
      <c r="V33" s="5"/>
      <c r="W33" s="5"/>
      <c r="X33" s="5"/>
      <c r="Y33" s="5"/>
      <c r="Z33" s="5"/>
      <c r="AA33" s="8"/>
      <c r="AB33" s="8"/>
      <c r="AC33" s="8"/>
      <c r="AD33" s="8"/>
      <c r="AE33" s="8"/>
      <c r="AF33" s="8"/>
      <c r="AG33" s="8"/>
      <c r="AH33" s="8"/>
      <c r="AI33" s="8"/>
      <c r="AJ33" s="8"/>
      <c r="AK33" s="8"/>
      <c r="AL33" s="8"/>
    </row>
    <row r="34" spans="1:38" s="16" customFormat="1" x14ac:dyDescent="0.2">
      <c r="A34" s="10"/>
      <c r="B34" s="66"/>
      <c r="C34" s="66"/>
      <c r="D34" s="66"/>
      <c r="E34" s="66"/>
      <c r="F34" s="66"/>
      <c r="G34" s="66"/>
      <c r="H34" s="66"/>
      <c r="I34" s="66"/>
      <c r="J34" s="66"/>
      <c r="K34" s="66"/>
      <c r="L34" s="66"/>
      <c r="M34" s="66"/>
      <c r="N34" s="17"/>
      <c r="O34" s="8"/>
      <c r="P34" s="5"/>
      <c r="Q34" s="8"/>
      <c r="R34" s="5"/>
      <c r="S34" s="5"/>
      <c r="T34" s="5"/>
      <c r="U34" s="5"/>
      <c r="V34" s="5"/>
      <c r="W34" s="5"/>
      <c r="X34" s="5"/>
      <c r="Y34" s="5"/>
      <c r="Z34" s="5"/>
      <c r="AA34" s="8"/>
      <c r="AB34" s="8"/>
      <c r="AC34" s="8"/>
      <c r="AD34" s="8"/>
      <c r="AE34" s="8"/>
      <c r="AF34" s="8"/>
      <c r="AG34" s="8"/>
      <c r="AH34" s="8"/>
      <c r="AI34" s="8"/>
      <c r="AJ34" s="8"/>
      <c r="AK34" s="8"/>
      <c r="AL34" s="8"/>
    </row>
    <row r="35" spans="1:38" s="19" customFormat="1" x14ac:dyDescent="0.2">
      <c r="A35" s="13" t="s">
        <v>17</v>
      </c>
      <c r="B35" s="70">
        <f t="shared" ref="B35:I35" si="6">+(B32-B33)*B30</f>
        <v>28852.763350000016</v>
      </c>
      <c r="C35" s="70">
        <f>+(C32-C33)*C30</f>
        <v>47629.567999999985</v>
      </c>
      <c r="D35" s="70">
        <f t="shared" si="6"/>
        <v>24748.850100000003</v>
      </c>
      <c r="E35" s="70">
        <f t="shared" si="6"/>
        <v>17157.580800000007</v>
      </c>
      <c r="F35" s="70">
        <f t="shared" si="6"/>
        <v>-6352.657559999996</v>
      </c>
      <c r="G35" s="70">
        <f t="shared" si="6"/>
        <v>-41828.096730000012</v>
      </c>
      <c r="H35" s="70">
        <f t="shared" si="6"/>
        <v>-27223.660439999996</v>
      </c>
      <c r="I35" s="70">
        <f t="shared" si="6"/>
        <v>-28765.444199999991</v>
      </c>
      <c r="J35" s="70">
        <f>+(J32-J33)*J30</f>
        <v>-91850.126532491369</v>
      </c>
      <c r="K35" s="70">
        <f>+(K32-K33)*K30</f>
        <v>-96884.041013317939</v>
      </c>
      <c r="L35" s="70">
        <f>+(L32-L33)*L30</f>
        <v>-111246.48120777428</v>
      </c>
      <c r="M35" s="70">
        <f>+(M32-M33)*M30</f>
        <v>-117746.16872938922</v>
      </c>
      <c r="N35" s="71">
        <f>SUM(B35:M35)</f>
        <v>-403507.91416297277</v>
      </c>
      <c r="O35" s="7"/>
      <c r="P35" s="7"/>
      <c r="Q35" s="7"/>
      <c r="R35" s="7"/>
      <c r="S35" s="7"/>
      <c r="T35" s="7"/>
      <c r="U35" s="7"/>
      <c r="V35" s="7"/>
      <c r="W35" s="7"/>
      <c r="X35" s="7"/>
      <c r="Y35" s="7"/>
      <c r="Z35" s="7"/>
      <c r="AA35" s="7"/>
      <c r="AB35" s="7"/>
      <c r="AC35" s="7"/>
      <c r="AD35" s="7"/>
      <c r="AE35" s="7"/>
      <c r="AF35" s="7"/>
      <c r="AG35" s="7"/>
      <c r="AH35" s="7"/>
      <c r="AI35" s="7"/>
      <c r="AJ35" s="7"/>
      <c r="AK35" s="7"/>
      <c r="AL35" s="7"/>
    </row>
    <row r="36" spans="1:38" s="16" customFormat="1" x14ac:dyDescent="0.2">
      <c r="A36" s="10"/>
      <c r="B36" s="11"/>
      <c r="C36" s="11"/>
      <c r="D36" s="11"/>
      <c r="E36" s="11"/>
      <c r="F36" s="11"/>
      <c r="G36" s="11"/>
      <c r="H36" s="11"/>
      <c r="I36" s="11"/>
      <c r="J36" s="11"/>
      <c r="K36" s="11"/>
      <c r="L36" s="11"/>
      <c r="M36" s="11"/>
      <c r="N36" s="8"/>
      <c r="O36" s="8"/>
      <c r="P36" s="8"/>
      <c r="Q36" s="8"/>
      <c r="R36" s="8"/>
      <c r="S36" s="8"/>
      <c r="T36" s="8"/>
      <c r="U36" s="8"/>
      <c r="V36" s="8"/>
      <c r="W36" s="8"/>
      <c r="X36" s="8"/>
      <c r="Y36" s="8"/>
      <c r="Z36" s="8"/>
      <c r="AA36" s="8"/>
      <c r="AB36" s="8"/>
      <c r="AC36" s="8"/>
      <c r="AD36" s="8"/>
      <c r="AE36" s="8"/>
      <c r="AF36" s="8"/>
      <c r="AG36" s="8"/>
      <c r="AH36" s="8"/>
      <c r="AI36" s="8"/>
      <c r="AJ36" s="8"/>
      <c r="AK36" s="8"/>
      <c r="AL36" s="8"/>
    </row>
    <row r="37" spans="1:38" x14ac:dyDescent="0.2">
      <c r="A37" s="16"/>
      <c r="B37" s="30"/>
      <c r="C37" s="30"/>
      <c r="D37" s="30"/>
      <c r="E37" s="30"/>
      <c r="F37" s="30"/>
      <c r="G37" s="30"/>
      <c r="H37" s="30"/>
      <c r="I37" s="30"/>
      <c r="J37" s="30"/>
      <c r="K37" s="30"/>
      <c r="L37" s="30"/>
      <c r="M37" s="21" t="s">
        <v>18</v>
      </c>
      <c r="N37" s="17">
        <f>ROUND(N35/N30,2)</f>
        <v>-0.68</v>
      </c>
      <c r="O37" s="5"/>
      <c r="Q37" s="8"/>
      <c r="X37" s="60"/>
      <c r="Y37" s="60"/>
      <c r="Z37" s="60"/>
      <c r="AA37" s="61"/>
    </row>
    <row r="38" spans="1:38" x14ac:dyDescent="0.2">
      <c r="A38" s="83" t="s">
        <v>29</v>
      </c>
      <c r="B38" s="2">
        <v>43069</v>
      </c>
      <c r="C38" s="2">
        <v>43100</v>
      </c>
      <c r="D38" s="2">
        <v>43131</v>
      </c>
      <c r="E38" s="2">
        <v>43159</v>
      </c>
      <c r="F38" s="2">
        <v>43190</v>
      </c>
      <c r="G38" s="2">
        <v>43220</v>
      </c>
      <c r="H38" s="21"/>
      <c r="I38" s="21"/>
      <c r="J38" s="21"/>
      <c r="K38" s="21"/>
      <c r="L38" s="21"/>
      <c r="M38" s="21" t="s">
        <v>21</v>
      </c>
      <c r="N38" s="17">
        <f>SUM(B42:G42)/SUM(H30:M30)</f>
        <v>-1.1456429004883295</v>
      </c>
      <c r="O38" s="52"/>
      <c r="X38" s="60"/>
      <c r="Y38" s="60"/>
      <c r="Z38" s="60"/>
      <c r="AA38" s="52"/>
    </row>
    <row r="39" spans="1:38" ht="25.5" x14ac:dyDescent="0.2">
      <c r="A39" s="84" t="s">
        <v>30</v>
      </c>
      <c r="B39" s="85">
        <f>H17-45</f>
        <v>-9.8129999999999953</v>
      </c>
      <c r="C39" s="85">
        <f t="shared" ref="C39:G39" si="7">I17-45</f>
        <v>-12.064999999999976</v>
      </c>
      <c r="D39" s="85">
        <f t="shared" si="7"/>
        <v>-63.190220000000004</v>
      </c>
      <c r="E39" s="85">
        <f t="shared" si="7"/>
        <v>-78.529719999999998</v>
      </c>
      <c r="F39" s="85">
        <f t="shared" si="7"/>
        <v>-83.297619999999981</v>
      </c>
      <c r="G39" s="85">
        <f t="shared" si="7"/>
        <v>-95.726408000000006</v>
      </c>
      <c r="J39" s="21"/>
      <c r="K39" s="21"/>
      <c r="L39" s="21"/>
      <c r="M39" s="50" t="s">
        <v>31</v>
      </c>
      <c r="N39" s="18">
        <f>SUM(N37:N38)</f>
        <v>-1.8256429004883294</v>
      </c>
      <c r="X39" s="60"/>
      <c r="Y39" s="60"/>
      <c r="Z39" s="60"/>
      <c r="AA39" s="62"/>
    </row>
    <row r="40" spans="1:38" ht="25.5" x14ac:dyDescent="0.2">
      <c r="A40" s="84" t="s">
        <v>32</v>
      </c>
      <c r="B40" s="44">
        <f>H11*B39</f>
        <v>-10066.960439999997</v>
      </c>
      <c r="C40" s="44">
        <f t="shared" ref="C40:G40" si="8">I11*C39</f>
        <v>-12507.544199999973</v>
      </c>
      <c r="D40" s="44">
        <f t="shared" si="8"/>
        <v>-71384.202492491371</v>
      </c>
      <c r="E40" s="44">
        <f t="shared" si="8"/>
        <v>-63523.745633317929</v>
      </c>
      <c r="F40" s="44">
        <f t="shared" si="8"/>
        <v>-88129.967827774264</v>
      </c>
      <c r="G40" s="44">
        <f t="shared" si="8"/>
        <v>-88408.397024389211</v>
      </c>
      <c r="H40" s="21"/>
      <c r="I40" s="21"/>
      <c r="J40" s="21"/>
      <c r="K40" s="21"/>
      <c r="L40" s="21"/>
      <c r="M40" s="21"/>
      <c r="N40" s="20"/>
      <c r="X40" s="60"/>
      <c r="Y40" s="60"/>
      <c r="Z40" s="60"/>
      <c r="AA40" s="62"/>
    </row>
    <row r="41" spans="1:38" x14ac:dyDescent="0.2">
      <c r="A41" s="84" t="s">
        <v>33</v>
      </c>
      <c r="B41" s="86">
        <f>H12*H18</f>
        <v>3428.1000000000004</v>
      </c>
      <c r="C41" s="86">
        <f t="shared" ref="C41:G41" si="9">I12*I18</f>
        <v>3851.7</v>
      </c>
      <c r="D41" s="86">
        <f t="shared" si="9"/>
        <v>-4428.8999999999996</v>
      </c>
      <c r="E41" s="86">
        <f t="shared" si="9"/>
        <v>-2928.3</v>
      </c>
      <c r="F41" s="86">
        <f t="shared" si="9"/>
        <v>-3564.6</v>
      </c>
      <c r="G41" s="86">
        <f t="shared" si="9"/>
        <v>-3388.2</v>
      </c>
      <c r="H41" s="47"/>
      <c r="I41" s="47"/>
      <c r="J41" s="21"/>
      <c r="K41" s="21"/>
      <c r="L41" s="21"/>
      <c r="M41" s="21" t="s">
        <v>34</v>
      </c>
      <c r="N41" s="5">
        <v>1.81</v>
      </c>
      <c r="Q41" s="8"/>
      <c r="R41" s="8"/>
      <c r="S41" s="64"/>
      <c r="X41" s="8"/>
      <c r="Y41" s="8"/>
      <c r="Z41" s="60"/>
    </row>
    <row r="42" spans="1:38" x14ac:dyDescent="0.2">
      <c r="A42" s="87" t="s">
        <v>35</v>
      </c>
      <c r="B42" s="88">
        <f>SUM(B40:B41)</f>
        <v>-6638.8604399999967</v>
      </c>
      <c r="C42" s="88">
        <f t="shared" ref="C42:G42" si="10">SUM(C40:C41)</f>
        <v>-8655.8441999999741</v>
      </c>
      <c r="D42" s="88">
        <f t="shared" si="10"/>
        <v>-75813.102492491365</v>
      </c>
      <c r="E42" s="88">
        <f t="shared" si="10"/>
        <v>-66452.045633317932</v>
      </c>
      <c r="F42" s="88">
        <f t="shared" si="10"/>
        <v>-91694.56782777427</v>
      </c>
      <c r="G42" s="88">
        <f t="shared" si="10"/>
        <v>-91796.597024389208</v>
      </c>
      <c r="H42" s="21"/>
      <c r="I42" s="21"/>
      <c r="J42" s="21"/>
      <c r="K42" s="21"/>
      <c r="L42" s="21"/>
      <c r="M42" s="21" t="s">
        <v>15</v>
      </c>
      <c r="N42" s="5">
        <f>N41-N39</f>
        <v>3.6356429004883295</v>
      </c>
      <c r="O42" s="65">
        <f>N42/N41</f>
        <v>2.0086424864576404</v>
      </c>
      <c r="X42" s="8"/>
      <c r="Y42" s="8"/>
      <c r="Z42" s="60"/>
    </row>
    <row r="43" spans="1:38" x14ac:dyDescent="0.2">
      <c r="A43" s="10"/>
      <c r="B43" s="21"/>
      <c r="C43" s="21"/>
      <c r="D43" s="21"/>
      <c r="E43" s="21"/>
      <c r="F43" s="21"/>
      <c r="G43" s="21"/>
      <c r="H43" s="21"/>
      <c r="I43" s="21"/>
      <c r="J43" s="21"/>
      <c r="K43" s="21"/>
      <c r="L43" s="21"/>
      <c r="M43" s="21" t="s">
        <v>36</v>
      </c>
      <c r="N43" s="8">
        <f>N42*M30*12</f>
        <v>2181691.1342966389</v>
      </c>
      <c r="P43" s="52"/>
      <c r="R43" s="52"/>
      <c r="S43" s="52"/>
      <c r="T43" s="52"/>
      <c r="U43" s="52"/>
      <c r="V43" s="52"/>
      <c r="W43" s="52"/>
      <c r="X43" s="52"/>
      <c r="Y43" s="52"/>
      <c r="Z43" s="52"/>
    </row>
    <row r="44" spans="1:38" x14ac:dyDescent="0.2">
      <c r="A44" s="10"/>
      <c r="B44" s="21"/>
      <c r="C44" s="21"/>
      <c r="D44" s="21"/>
      <c r="E44" s="21"/>
      <c r="F44" s="21"/>
      <c r="G44" s="21"/>
      <c r="H44" s="21"/>
      <c r="I44" s="21"/>
      <c r="J44" s="21"/>
      <c r="K44" s="21"/>
      <c r="L44" s="21"/>
      <c r="M44" s="21"/>
      <c r="N44" s="8"/>
      <c r="P44" s="52"/>
      <c r="R44" s="52"/>
      <c r="S44" s="52"/>
      <c r="T44" s="52"/>
      <c r="U44" s="52"/>
      <c r="V44" s="52"/>
      <c r="W44" s="52"/>
      <c r="X44" s="52"/>
      <c r="Y44" s="52"/>
      <c r="Z44" s="52"/>
    </row>
    <row r="45" spans="1:38" x14ac:dyDescent="0.2">
      <c r="A45" s="10"/>
      <c r="B45" s="31"/>
      <c r="C45" s="31"/>
      <c r="D45" s="31"/>
      <c r="E45" s="31"/>
      <c r="F45" s="31"/>
      <c r="G45" s="31"/>
      <c r="H45" s="31"/>
      <c r="I45" s="31"/>
      <c r="J45" s="31"/>
      <c r="K45" s="31"/>
      <c r="L45" s="31"/>
      <c r="M45" s="31"/>
      <c r="N45" s="8"/>
    </row>
    <row r="46" spans="1:38" x14ac:dyDescent="0.2">
      <c r="A46" s="32"/>
      <c r="B46" s="1"/>
      <c r="C46" s="1"/>
      <c r="D46" s="1"/>
      <c r="E46" s="1"/>
      <c r="F46" s="1"/>
      <c r="G46" s="1"/>
      <c r="H46" s="1"/>
      <c r="I46" s="1"/>
      <c r="J46" s="1"/>
      <c r="K46" s="1"/>
      <c r="L46" s="1"/>
      <c r="M46" s="1"/>
      <c r="N46" s="1" t="s">
        <v>28</v>
      </c>
      <c r="Y46" s="60"/>
      <c r="Z46" s="60"/>
      <c r="AA46" s="61"/>
    </row>
    <row r="47" spans="1:38" x14ac:dyDescent="0.2">
      <c r="A47" s="32" t="s">
        <v>16</v>
      </c>
      <c r="B47" s="2">
        <f>B6</f>
        <v>42886</v>
      </c>
      <c r="C47" s="2">
        <f>B47+30</f>
        <v>42916</v>
      </c>
      <c r="D47" s="2">
        <f t="shared" ref="D47:M47" si="11">C47+30</f>
        <v>42946</v>
      </c>
      <c r="E47" s="2">
        <f t="shared" si="11"/>
        <v>42976</v>
      </c>
      <c r="F47" s="2">
        <f t="shared" si="11"/>
        <v>43006</v>
      </c>
      <c r="G47" s="2">
        <f t="shared" si="11"/>
        <v>43036</v>
      </c>
      <c r="H47" s="2">
        <f t="shared" si="11"/>
        <v>43066</v>
      </c>
      <c r="I47" s="2">
        <f t="shared" si="11"/>
        <v>43096</v>
      </c>
      <c r="J47" s="2">
        <f t="shared" si="11"/>
        <v>43126</v>
      </c>
      <c r="K47" s="2">
        <f t="shared" si="11"/>
        <v>43156</v>
      </c>
      <c r="L47" s="2">
        <f t="shared" si="11"/>
        <v>43186</v>
      </c>
      <c r="M47" s="2">
        <f t="shared" si="11"/>
        <v>43216</v>
      </c>
      <c r="N47" s="2" t="s">
        <v>2</v>
      </c>
      <c r="Y47" s="60"/>
      <c r="Z47" s="60"/>
      <c r="AA47" s="52"/>
    </row>
    <row r="48" spans="1:38" x14ac:dyDescent="0.2">
      <c r="A48" s="26" t="s">
        <v>4</v>
      </c>
      <c r="B48" s="4"/>
      <c r="C48" s="4"/>
      <c r="D48" s="4"/>
      <c r="E48" s="4"/>
      <c r="F48" s="4"/>
      <c r="G48" s="4"/>
      <c r="H48" s="4"/>
      <c r="I48" s="4"/>
      <c r="J48" s="4"/>
      <c r="K48" s="4"/>
      <c r="L48" s="4"/>
      <c r="M48" s="4"/>
      <c r="N48" s="4"/>
      <c r="Y48" s="60"/>
      <c r="Z48" s="60"/>
      <c r="AA48" s="62"/>
    </row>
    <row r="49" spans="1:38" x14ac:dyDescent="0.2">
      <c r="A49" s="27" t="s">
        <v>5</v>
      </c>
      <c r="B49" s="11">
        <f>'[5]Pacific Comm Credit'!B41</f>
        <v>86.26</v>
      </c>
      <c r="C49" s="11">
        <f>'[5]Pacific Comm Credit'!C41</f>
        <v>82.469999999999985</v>
      </c>
      <c r="D49" s="11">
        <f>'[5]Pacific Comm Credit'!D41</f>
        <v>78.75</v>
      </c>
      <c r="E49" s="11">
        <f>'[5]Pacific Comm Credit'!E41</f>
        <v>86.26</v>
      </c>
      <c r="F49" s="11">
        <f>'[5]Pacific Comm Credit'!F41</f>
        <v>78.75</v>
      </c>
      <c r="G49" s="11">
        <f>'[5]Pacific Comm Credit'!G41</f>
        <v>82.46999999999997</v>
      </c>
      <c r="H49" s="11">
        <f>'[5]Pacific Comm Credit'!H41</f>
        <v>82.469999999999985</v>
      </c>
      <c r="I49" s="11">
        <f>'[5]Pacific Comm Credit'!I41</f>
        <v>78.75</v>
      </c>
      <c r="J49" s="11">
        <f>'[5]Pacific Comm Credit'!J41</f>
        <v>81.952767999999992</v>
      </c>
      <c r="K49" s="11">
        <f>'[5]Pacific Comm Credit'!K41</f>
        <v>75.019995999999992</v>
      </c>
      <c r="L49" s="11">
        <f>'[5]Pacific Comm Credit'!L41</f>
        <v>82.532999999999987</v>
      </c>
      <c r="M49" s="11">
        <f>'[5]Pacific Comm Credit'!M41</f>
        <v>81.245619000000005</v>
      </c>
      <c r="N49" s="5">
        <f>SUM(B49:M49)</f>
        <v>976.93138299999998</v>
      </c>
    </row>
    <row r="50" spans="1:38" x14ac:dyDescent="0.2">
      <c r="A50" s="27" t="s">
        <v>6</v>
      </c>
      <c r="B50" s="11">
        <f>'[5]Pacific Comm Credit'!B42</f>
        <v>23.49</v>
      </c>
      <c r="C50" s="11">
        <f>'[5]Pacific Comm Credit'!C42</f>
        <v>21.91</v>
      </c>
      <c r="D50" s="11">
        <f>'[5]Pacific Comm Credit'!D42</f>
        <v>22.130000000000003</v>
      </c>
      <c r="E50" s="11">
        <f>'[5]Pacific Comm Credit'!E42</f>
        <v>23.669999999999998</v>
      </c>
      <c r="F50" s="11">
        <f>'[5]Pacific Comm Credit'!F42</f>
        <v>21.419999999999998</v>
      </c>
      <c r="G50" s="11">
        <f>'[5]Pacific Comm Credit'!G42</f>
        <v>21.98</v>
      </c>
      <c r="H50" s="11">
        <f>'[5]Pacific Comm Credit'!H42</f>
        <v>21.11</v>
      </c>
      <c r="I50" s="11">
        <f>'[5]Pacific Comm Credit'!I42</f>
        <v>21.08</v>
      </c>
      <c r="J50" s="11">
        <f>'[5]Pacific Comm Credit'!J42</f>
        <v>23.409999999999997</v>
      </c>
      <c r="K50" s="11">
        <f>'[5]Pacific Comm Credit'!K42</f>
        <v>18.88</v>
      </c>
      <c r="L50" s="11">
        <f>'[5]Pacific Comm Credit'!L42</f>
        <v>21.29</v>
      </c>
      <c r="M50" s="11">
        <f>'[5]Pacific Comm Credit'!M42</f>
        <v>15.64</v>
      </c>
      <c r="N50" s="5">
        <f>SUM(B50:M50)</f>
        <v>256.00999999999993</v>
      </c>
    </row>
    <row r="51" spans="1:38" ht="15" x14ac:dyDescent="0.25">
      <c r="B51" s="11"/>
      <c r="C51" s="11"/>
      <c r="D51" s="11"/>
      <c r="E51" s="11"/>
      <c r="F51" s="11"/>
      <c r="G51" s="11"/>
      <c r="H51" s="11"/>
      <c r="I51" s="11"/>
      <c r="J51" s="11"/>
      <c r="K51" s="11"/>
      <c r="L51" s="11"/>
      <c r="M51" s="11"/>
      <c r="N51" s="5"/>
    </row>
    <row r="52" spans="1:38" s="6" customFormat="1" x14ac:dyDescent="0.2">
      <c r="A52" s="23" t="s">
        <v>2</v>
      </c>
      <c r="B52" s="42">
        <f>SUM(B49:B51)</f>
        <v>109.75</v>
      </c>
      <c r="C52" s="42">
        <f>SUM(C49:C51)</f>
        <v>104.37999999999998</v>
      </c>
      <c r="D52" s="42">
        <f t="shared" ref="D52:K52" si="12">SUM(D49:D50)</f>
        <v>100.88</v>
      </c>
      <c r="E52" s="42">
        <f t="shared" si="12"/>
        <v>109.93</v>
      </c>
      <c r="F52" s="42">
        <f t="shared" si="12"/>
        <v>100.17</v>
      </c>
      <c r="G52" s="42">
        <f t="shared" si="12"/>
        <v>104.44999999999997</v>
      </c>
      <c r="H52" s="42">
        <f t="shared" si="12"/>
        <v>103.57999999999998</v>
      </c>
      <c r="I52" s="42">
        <f t="shared" si="12"/>
        <v>99.83</v>
      </c>
      <c r="J52" s="42">
        <f t="shared" si="12"/>
        <v>105.36276799999999</v>
      </c>
      <c r="K52" s="42">
        <f t="shared" si="12"/>
        <v>93.899995999999987</v>
      </c>
      <c r="L52" s="42">
        <f>SUM(L49:L50)</f>
        <v>103.82299999999998</v>
      </c>
      <c r="M52" s="42">
        <f>SUM(M49:M50)</f>
        <v>96.885619000000005</v>
      </c>
      <c r="N52" s="42">
        <f>SUM(N49:N51)</f>
        <v>1232.9413829999999</v>
      </c>
      <c r="O52" s="68"/>
      <c r="P52" s="54"/>
      <c r="Q52" s="68"/>
      <c r="R52" s="53"/>
      <c r="S52" s="53"/>
      <c r="T52" s="53"/>
      <c r="U52" s="53"/>
      <c r="V52" s="53"/>
      <c r="W52" s="53"/>
      <c r="X52" s="53"/>
      <c r="Y52" s="53"/>
      <c r="Z52" s="53"/>
      <c r="AA52" s="53"/>
      <c r="AB52" s="53"/>
      <c r="AC52" s="53"/>
      <c r="AD52" s="53"/>
      <c r="AE52" s="53"/>
      <c r="AF52" s="53"/>
      <c r="AG52" s="53"/>
      <c r="AH52" s="53"/>
      <c r="AI52" s="53"/>
      <c r="AJ52" s="53"/>
      <c r="AK52" s="53"/>
      <c r="AL52" s="53"/>
    </row>
    <row r="53" spans="1:38" ht="15" x14ac:dyDescent="0.25">
      <c r="N53" s="43"/>
    </row>
    <row r="54" spans="1:38" ht="15" x14ac:dyDescent="0.25">
      <c r="A54" s="28" t="s">
        <v>20</v>
      </c>
      <c r="N54" s="43"/>
    </row>
    <row r="55" spans="1:38" ht="15" x14ac:dyDescent="0.25">
      <c r="A55" s="27" t="s">
        <v>5</v>
      </c>
      <c r="B55" s="72">
        <f>B17</f>
        <v>62.714999999999996</v>
      </c>
      <c r="C55" s="72">
        <f t="shared" ref="C55:M56" si="13">C17</f>
        <v>85.117999999999995</v>
      </c>
      <c r="D55" s="72">
        <f t="shared" si="13"/>
        <v>94.094999999999999</v>
      </c>
      <c r="E55" s="72">
        <f t="shared" si="13"/>
        <v>80.64</v>
      </c>
      <c r="F55" s="72">
        <f t="shared" si="13"/>
        <v>61.322000000000017</v>
      </c>
      <c r="G55" s="72">
        <f t="shared" si="13"/>
        <v>22.388999999999996</v>
      </c>
      <c r="H55" s="72">
        <f t="shared" si="13"/>
        <v>35.187000000000005</v>
      </c>
      <c r="I55" s="72">
        <f t="shared" si="13"/>
        <v>32.935000000000024</v>
      </c>
      <c r="J55" s="72">
        <f t="shared" si="13"/>
        <v>-18.190220000000004</v>
      </c>
      <c r="K55" s="72">
        <f t="shared" si="13"/>
        <v>-33.529720000000005</v>
      </c>
      <c r="L55" s="72">
        <f t="shared" si="13"/>
        <v>-38.297619999999981</v>
      </c>
      <c r="M55" s="72">
        <f t="shared" si="13"/>
        <v>-50.726408000000006</v>
      </c>
      <c r="N55" s="8"/>
    </row>
    <row r="56" spans="1:38" ht="15" x14ac:dyDescent="0.25">
      <c r="A56" s="27" t="s">
        <v>6</v>
      </c>
      <c r="B56" s="72">
        <f>B18</f>
        <v>30</v>
      </c>
      <c r="C56" s="72">
        <f t="shared" si="13"/>
        <v>30</v>
      </c>
      <c r="D56" s="72">
        <f t="shared" si="13"/>
        <v>30</v>
      </c>
      <c r="E56" s="72">
        <f t="shared" si="13"/>
        <v>30</v>
      </c>
      <c r="F56" s="72">
        <f t="shared" si="13"/>
        <v>30</v>
      </c>
      <c r="G56" s="72">
        <f t="shared" si="13"/>
        <v>30</v>
      </c>
      <c r="H56" s="72">
        <f t="shared" si="13"/>
        <v>30</v>
      </c>
      <c r="I56" s="72">
        <f t="shared" si="13"/>
        <v>30</v>
      </c>
      <c r="J56" s="72">
        <f t="shared" si="13"/>
        <v>-30</v>
      </c>
      <c r="K56" s="72">
        <f t="shared" si="13"/>
        <v>-30</v>
      </c>
      <c r="L56" s="72">
        <f t="shared" si="13"/>
        <v>-30</v>
      </c>
      <c r="M56" s="72">
        <f t="shared" si="13"/>
        <v>-30</v>
      </c>
      <c r="N56" s="8"/>
    </row>
    <row r="57" spans="1:38" ht="15" x14ac:dyDescent="0.25">
      <c r="N57" s="43"/>
    </row>
    <row r="58" spans="1:38" ht="15" x14ac:dyDescent="0.25">
      <c r="A58" s="28" t="s">
        <v>8</v>
      </c>
      <c r="N58" s="43"/>
    </row>
    <row r="59" spans="1:38" ht="15" x14ac:dyDescent="0.25">
      <c r="A59" s="27" t="s">
        <v>5</v>
      </c>
      <c r="B59" s="44">
        <f>B49*B55</f>
        <v>5409.7959000000001</v>
      </c>
      <c r="C59" s="44">
        <f>C49*C55</f>
        <v>7019.681459999998</v>
      </c>
      <c r="D59" s="44">
        <f t="shared" ref="D59:M59" si="14">+D49*D55</f>
        <v>7409.9812499999998</v>
      </c>
      <c r="E59" s="44">
        <f t="shared" si="14"/>
        <v>6956.0064000000002</v>
      </c>
      <c r="F59" s="44">
        <f t="shared" si="14"/>
        <v>4829.107500000001</v>
      </c>
      <c r="G59" s="44">
        <f t="shared" si="14"/>
        <v>1846.4208299999989</v>
      </c>
      <c r="H59" s="44">
        <f t="shared" si="14"/>
        <v>2901.8718899999999</v>
      </c>
      <c r="I59" s="44">
        <f t="shared" si="14"/>
        <v>2593.6312500000017</v>
      </c>
      <c r="J59" s="44">
        <f t="shared" si="14"/>
        <v>-1490.7388795289601</v>
      </c>
      <c r="K59" s="44">
        <f t="shared" si="14"/>
        <v>-2515.3994602811199</v>
      </c>
      <c r="L59" s="44">
        <f t="shared" si="14"/>
        <v>-3160.8174714599977</v>
      </c>
      <c r="M59" s="44">
        <f t="shared" si="14"/>
        <v>-4121.2984176065529</v>
      </c>
      <c r="N59" s="9">
        <f>SUM(B59:M59)</f>
        <v>27678.242251123367</v>
      </c>
    </row>
    <row r="60" spans="1:38" x14ac:dyDescent="0.2">
      <c r="A60" s="27" t="s">
        <v>6</v>
      </c>
      <c r="B60" s="44">
        <f>B50*B56</f>
        <v>704.69999999999993</v>
      </c>
      <c r="C60" s="44">
        <f>C50*C56</f>
        <v>657.3</v>
      </c>
      <c r="D60" s="44">
        <f>+D56*D50</f>
        <v>663.90000000000009</v>
      </c>
      <c r="E60" s="44">
        <f t="shared" ref="E60:M60" si="15">+E56*E50</f>
        <v>710.09999999999991</v>
      </c>
      <c r="F60" s="44">
        <f t="shared" si="15"/>
        <v>642.59999999999991</v>
      </c>
      <c r="G60" s="44">
        <f t="shared" si="15"/>
        <v>659.4</v>
      </c>
      <c r="H60" s="44">
        <f t="shared" si="15"/>
        <v>633.29999999999995</v>
      </c>
      <c r="I60" s="44">
        <f t="shared" si="15"/>
        <v>632.4</v>
      </c>
      <c r="J60" s="44">
        <f t="shared" si="15"/>
        <v>-702.3</v>
      </c>
      <c r="K60" s="44">
        <f t="shared" si="15"/>
        <v>-566.4</v>
      </c>
      <c r="L60" s="44">
        <f t="shared" si="15"/>
        <v>-638.69999999999993</v>
      </c>
      <c r="M60" s="44">
        <f t="shared" si="15"/>
        <v>-469.20000000000005</v>
      </c>
      <c r="N60" s="9">
        <f>SUM(B60:M60)</f>
        <v>2927.0999999999995</v>
      </c>
    </row>
    <row r="61" spans="1:38" x14ac:dyDescent="0.2">
      <c r="B61" s="16"/>
      <c r="C61" s="16"/>
      <c r="D61" s="16"/>
      <c r="E61" s="16"/>
      <c r="F61" s="16"/>
      <c r="G61" s="16"/>
      <c r="H61" s="16"/>
      <c r="I61" s="16"/>
      <c r="J61" s="16"/>
      <c r="K61" s="16"/>
      <c r="L61" s="16"/>
      <c r="M61" s="16"/>
      <c r="N61" s="8"/>
    </row>
    <row r="62" spans="1:38" s="6" customFormat="1" x14ac:dyDescent="0.2">
      <c r="A62" s="23" t="s">
        <v>9</v>
      </c>
      <c r="B62" s="45">
        <f>SUM(B59:B60)</f>
        <v>6114.4958999999999</v>
      </c>
      <c r="C62" s="45">
        <f t="shared" ref="C62:I62" si="16">SUM(C59:C60)</f>
        <v>7676.9814599999982</v>
      </c>
      <c r="D62" s="45">
        <f t="shared" si="16"/>
        <v>8073.8812500000004</v>
      </c>
      <c r="E62" s="45">
        <f t="shared" si="16"/>
        <v>7666.1064000000006</v>
      </c>
      <c r="F62" s="45">
        <f t="shared" si="16"/>
        <v>5471.7075000000004</v>
      </c>
      <c r="G62" s="45">
        <f t="shared" si="16"/>
        <v>2505.8208299999988</v>
      </c>
      <c r="H62" s="45">
        <f t="shared" si="16"/>
        <v>3535.1718899999996</v>
      </c>
      <c r="I62" s="45">
        <f t="shared" si="16"/>
        <v>3226.0312500000018</v>
      </c>
      <c r="J62" s="45">
        <f>SUM(J59:J60)</f>
        <v>-2193.03887952896</v>
      </c>
      <c r="K62" s="45">
        <f>SUM(K59:K60)</f>
        <v>-3081.79946028112</v>
      </c>
      <c r="L62" s="45">
        <f>SUM(L59:L60)</f>
        <v>-3799.5174714599975</v>
      </c>
      <c r="M62" s="45">
        <f>SUM(M59:M60)</f>
        <v>-4590.4984176065527</v>
      </c>
      <c r="N62" s="48">
        <f>SUM(N59:N60)</f>
        <v>30605.342251123366</v>
      </c>
      <c r="O62" s="63"/>
      <c r="P62" s="53"/>
      <c r="Q62" s="53"/>
      <c r="R62" s="53"/>
      <c r="S62" s="53"/>
      <c r="T62" s="53"/>
      <c r="U62" s="53"/>
      <c r="V62" s="53"/>
      <c r="W62" s="53"/>
      <c r="X62" s="53"/>
      <c r="Y62" s="53"/>
      <c r="Z62" s="53"/>
      <c r="AA62" s="53"/>
      <c r="AB62" s="53"/>
      <c r="AC62" s="53"/>
      <c r="AD62" s="53"/>
      <c r="AE62" s="53"/>
      <c r="AF62" s="53"/>
      <c r="AG62" s="53"/>
      <c r="AH62" s="53"/>
      <c r="AI62" s="53"/>
      <c r="AJ62" s="53"/>
      <c r="AK62" s="53"/>
      <c r="AL62" s="53"/>
    </row>
    <row r="63" spans="1:38" x14ac:dyDescent="0.2">
      <c r="B63" s="16"/>
      <c r="C63" s="16"/>
      <c r="D63" s="16"/>
      <c r="E63" s="16"/>
      <c r="F63" s="16"/>
      <c r="G63" s="16"/>
      <c r="H63" s="16"/>
      <c r="I63" s="16"/>
      <c r="J63" s="16"/>
      <c r="K63" s="16"/>
      <c r="L63" s="16"/>
      <c r="M63" s="16"/>
      <c r="N63" s="8"/>
    </row>
    <row r="64" spans="1:38" x14ac:dyDescent="0.2">
      <c r="B64" s="16"/>
      <c r="C64" s="16"/>
      <c r="D64" s="16"/>
      <c r="E64" s="16"/>
      <c r="F64" s="16"/>
      <c r="G64" s="16"/>
      <c r="H64" s="16"/>
      <c r="I64" s="16"/>
      <c r="J64" s="16"/>
      <c r="K64" s="16"/>
      <c r="L64" s="16"/>
      <c r="M64" s="16"/>
      <c r="N64" s="8"/>
    </row>
    <row r="65" spans="1:38" x14ac:dyDescent="0.2">
      <c r="A65" s="10" t="s">
        <v>10</v>
      </c>
      <c r="B65" s="16">
        <f>'[5]Pacific Comm Credit'!B55</f>
        <v>9727</v>
      </c>
      <c r="C65" s="16">
        <f>'[5]Pacific Comm Credit'!C55</f>
        <v>9727</v>
      </c>
      <c r="D65" s="16">
        <f>'[5]Pacific Comm Credit'!D55</f>
        <v>9711</v>
      </c>
      <c r="E65" s="16">
        <f>'[5]Pacific Comm Credit'!E55</f>
        <v>9880</v>
      </c>
      <c r="F65" s="16">
        <f>'[5]Pacific Comm Credit'!F55</f>
        <v>9954</v>
      </c>
      <c r="G65" s="16">
        <f>'[5]Pacific Comm Credit'!G55</f>
        <v>9954</v>
      </c>
      <c r="H65" s="16">
        <f>'[5]Pacific Comm Credit'!H55</f>
        <v>9916</v>
      </c>
      <c r="I65" s="16">
        <f>'[5]Pacific Comm Credit'!I55</f>
        <v>10129</v>
      </c>
      <c r="J65" s="16">
        <f>'[5]Pacific Comm Credit'!J55</f>
        <v>10127</v>
      </c>
      <c r="K65" s="16">
        <f>'[5]Pacific Comm Credit'!K55</f>
        <v>10131</v>
      </c>
      <c r="L65" s="16">
        <f>'[5]Pacific Comm Credit'!L55</f>
        <v>10081</v>
      </c>
      <c r="M65" s="16">
        <f>'[5]Pacific Comm Credit'!M55</f>
        <v>10240</v>
      </c>
      <c r="N65" s="8">
        <f>SUM(B65:M65)</f>
        <v>119577</v>
      </c>
    </row>
    <row r="66" spans="1:38" x14ac:dyDescent="0.2">
      <c r="A66" s="10" t="s">
        <v>11</v>
      </c>
      <c r="B66" s="16">
        <f>'[5]Pacific Comm Credit'!B56</f>
        <v>397</v>
      </c>
      <c r="C66" s="16">
        <f>'[5]Pacific Comm Credit'!C56</f>
        <v>407</v>
      </c>
      <c r="D66" s="16">
        <f>'[5]Pacific Comm Credit'!D56</f>
        <v>407</v>
      </c>
      <c r="E66" s="16">
        <f>'[5]Pacific Comm Credit'!E56</f>
        <v>407</v>
      </c>
      <c r="F66" s="16">
        <f>'[5]Pacific Comm Credit'!F56</f>
        <v>407</v>
      </c>
      <c r="G66" s="16">
        <f>'[5]Pacific Comm Credit'!G56</f>
        <v>407</v>
      </c>
      <c r="H66" s="16">
        <f>'[5]Pacific Comm Credit'!H56</f>
        <v>407</v>
      </c>
      <c r="I66" s="16">
        <f>'[5]Pacific Comm Credit'!I56</f>
        <v>405</v>
      </c>
      <c r="J66" s="16">
        <f>'[5]Pacific Comm Credit'!J56</f>
        <v>405</v>
      </c>
      <c r="K66" s="16">
        <f>'[5]Pacific Comm Credit'!K56</f>
        <v>405</v>
      </c>
      <c r="L66" s="16">
        <f>'[5]Pacific Comm Credit'!L56</f>
        <v>405</v>
      </c>
      <c r="M66" s="16">
        <f>'[5]Pacific Comm Credit'!M56</f>
        <v>405</v>
      </c>
      <c r="N66" s="8">
        <f>SUM(B66:M66)</f>
        <v>4864</v>
      </c>
    </row>
    <row r="67" spans="1:38" x14ac:dyDescent="0.2">
      <c r="A67" s="10"/>
      <c r="B67" s="16"/>
      <c r="C67" s="16"/>
      <c r="D67" s="16"/>
      <c r="E67" s="16"/>
      <c r="F67" s="16"/>
      <c r="G67" s="16"/>
      <c r="H67" s="16"/>
      <c r="I67" s="16"/>
      <c r="J67" s="16"/>
      <c r="K67" s="16"/>
      <c r="L67" s="16"/>
      <c r="M67" s="16"/>
      <c r="N67" s="8"/>
    </row>
    <row r="68" spans="1:38" s="6" customFormat="1" x14ac:dyDescent="0.2">
      <c r="A68" s="13" t="s">
        <v>12</v>
      </c>
      <c r="B68" s="46">
        <f>+B65+B66</f>
        <v>10124</v>
      </c>
      <c r="C68" s="46">
        <f>+C65+C66</f>
        <v>10134</v>
      </c>
      <c r="D68" s="46">
        <f t="shared" ref="D68:M68" si="17">+D65+D66</f>
        <v>10118</v>
      </c>
      <c r="E68" s="46">
        <f>+E65+E66</f>
        <v>10287</v>
      </c>
      <c r="F68" s="46">
        <f>+F65+F66</f>
        <v>10361</v>
      </c>
      <c r="G68" s="46">
        <f t="shared" si="17"/>
        <v>10361</v>
      </c>
      <c r="H68" s="46">
        <f t="shared" si="17"/>
        <v>10323</v>
      </c>
      <c r="I68" s="46">
        <f t="shared" si="17"/>
        <v>10534</v>
      </c>
      <c r="J68" s="46">
        <f t="shared" si="17"/>
        <v>10532</v>
      </c>
      <c r="K68" s="46">
        <f t="shared" si="17"/>
        <v>10536</v>
      </c>
      <c r="L68" s="46">
        <f t="shared" si="17"/>
        <v>10486</v>
      </c>
      <c r="M68" s="46">
        <f t="shared" si="17"/>
        <v>10645</v>
      </c>
      <c r="N68" s="49">
        <f>SUM(N65:N66)</f>
        <v>124441</v>
      </c>
      <c r="O68" s="68"/>
      <c r="P68" s="54"/>
      <c r="Q68" s="68"/>
      <c r="R68" s="53"/>
      <c r="S68" s="53"/>
      <c r="T68" s="53"/>
      <c r="U68" s="53"/>
      <c r="V68" s="53"/>
      <c r="W68" s="53"/>
      <c r="X68" s="53"/>
      <c r="Y68" s="53"/>
      <c r="Z68" s="53"/>
      <c r="AA68" s="53"/>
      <c r="AB68" s="53"/>
      <c r="AC68" s="53"/>
      <c r="AD68" s="53"/>
      <c r="AE68" s="53"/>
      <c r="AF68" s="53"/>
      <c r="AG68" s="53"/>
      <c r="AH68" s="53"/>
      <c r="AI68" s="53"/>
      <c r="AJ68" s="53"/>
      <c r="AK68" s="53"/>
      <c r="AL68" s="53"/>
    </row>
    <row r="69" spans="1:38" x14ac:dyDescent="0.2">
      <c r="A69" s="10"/>
      <c r="B69" s="16"/>
      <c r="C69" s="16"/>
      <c r="D69" s="16"/>
      <c r="E69" s="16"/>
      <c r="F69" s="16"/>
      <c r="G69" s="16"/>
      <c r="H69" s="16"/>
      <c r="I69" s="16"/>
      <c r="J69" s="16"/>
      <c r="K69" s="16"/>
      <c r="L69" s="16"/>
      <c r="M69" s="16"/>
      <c r="N69" s="15"/>
    </row>
    <row r="70" spans="1:38" x14ac:dyDescent="0.2">
      <c r="A70" s="10" t="s">
        <v>13</v>
      </c>
      <c r="B70" s="66">
        <f>+IFERROR(B62/B68,0)</f>
        <v>0.6039604800474121</v>
      </c>
      <c r="C70" s="66">
        <f t="shared" ref="C70:M70" si="18">+IFERROR(C62/C68,0)</f>
        <v>0.75754701598579022</v>
      </c>
      <c r="D70" s="66">
        <f t="shared" si="18"/>
        <v>0.79797205475390398</v>
      </c>
      <c r="E70" s="66">
        <f t="shared" si="18"/>
        <v>0.74522274715660553</v>
      </c>
      <c r="F70" s="66">
        <f t="shared" si="18"/>
        <v>0.528106119100473</v>
      </c>
      <c r="G70" s="66">
        <f t="shared" si="18"/>
        <v>0.24185125277482855</v>
      </c>
      <c r="H70" s="66">
        <f t="shared" si="18"/>
        <v>0.34245586457425164</v>
      </c>
      <c r="I70" s="66">
        <f t="shared" si="18"/>
        <v>0.30624940668312151</v>
      </c>
      <c r="J70" s="66">
        <f t="shared" si="18"/>
        <v>-0.20822625137950626</v>
      </c>
      <c r="K70" s="66">
        <f t="shared" si="18"/>
        <v>-0.29250184702744114</v>
      </c>
      <c r="L70" s="66">
        <f t="shared" si="18"/>
        <v>-0.36234192937821835</v>
      </c>
      <c r="M70" s="66">
        <f t="shared" si="18"/>
        <v>-0.43123517309596548</v>
      </c>
      <c r="N70" s="5"/>
    </row>
    <row r="71" spans="1:38" x14ac:dyDescent="0.2">
      <c r="A71" s="10" t="s">
        <v>14</v>
      </c>
      <c r="B71" s="66">
        <f>'[6]Pacific Comm Credit'!$M$71</f>
        <v>0.5</v>
      </c>
      <c r="C71" s="66">
        <f>'[6]Pacific Comm Credit'!$M$71</f>
        <v>0.5</v>
      </c>
      <c r="D71" s="66">
        <f>'[6]Pacific Comm Credit'!$N$76</f>
        <v>0.64</v>
      </c>
      <c r="E71" s="66">
        <f>'[6]Pacific Comm Credit'!$N$76</f>
        <v>0.64</v>
      </c>
      <c r="F71" s="66">
        <f>'[6]Pacific Comm Credit'!$N$76</f>
        <v>0.64</v>
      </c>
      <c r="G71" s="66">
        <f>'[6]Pacific Comm Credit'!$N$76</f>
        <v>0.64</v>
      </c>
      <c r="H71" s="66">
        <f>'[6]Pacific Comm Credit'!$N$76</f>
        <v>0.64</v>
      </c>
      <c r="I71" s="66">
        <f>'[6]Pacific Comm Credit'!$N$76</f>
        <v>0.64</v>
      </c>
      <c r="J71" s="66">
        <f>'[6]Pacific Comm Credit'!$N$76</f>
        <v>0.64</v>
      </c>
      <c r="K71" s="66">
        <f>'[6]Pacific Comm Credit'!$N$76</f>
        <v>0.64</v>
      </c>
      <c r="L71" s="66">
        <f>'[6]Pacific Comm Credit'!$N$76</f>
        <v>0.64</v>
      </c>
      <c r="M71" s="66">
        <f>'[6]Pacific Comm Credit'!$N$76</f>
        <v>0.64</v>
      </c>
      <c r="N71" s="5"/>
    </row>
    <row r="72" spans="1:38" x14ac:dyDescent="0.2">
      <c r="A72" s="10"/>
      <c r="B72" s="66"/>
      <c r="C72" s="66"/>
      <c r="D72" s="66"/>
      <c r="E72" s="66"/>
      <c r="F72" s="66"/>
      <c r="G72" s="66"/>
      <c r="H72" s="66"/>
      <c r="I72" s="66"/>
      <c r="J72" s="66"/>
      <c r="K72" s="66"/>
      <c r="L72" s="66"/>
      <c r="M72" s="66"/>
      <c r="N72" s="5"/>
    </row>
    <row r="73" spans="1:38" s="6" customFormat="1" x14ac:dyDescent="0.2">
      <c r="A73" s="13" t="s">
        <v>17</v>
      </c>
      <c r="B73" s="70">
        <f t="shared" ref="B73:I73" si="19">+(B70-B71)*B68</f>
        <v>1052.4959000000001</v>
      </c>
      <c r="C73" s="70">
        <f t="shared" si="19"/>
        <v>2609.9814599999982</v>
      </c>
      <c r="D73" s="70">
        <f t="shared" si="19"/>
        <v>1598.3612500000004</v>
      </c>
      <c r="E73" s="70">
        <f t="shared" si="19"/>
        <v>1082.426400000001</v>
      </c>
      <c r="F73" s="70">
        <f t="shared" si="19"/>
        <v>-1159.3324999999993</v>
      </c>
      <c r="G73" s="70">
        <f t="shared" si="19"/>
        <v>-4125.2191700000012</v>
      </c>
      <c r="H73" s="70">
        <f t="shared" si="19"/>
        <v>-3071.5481100000006</v>
      </c>
      <c r="I73" s="70">
        <f t="shared" si="19"/>
        <v>-3515.7287499999984</v>
      </c>
      <c r="J73" s="70">
        <f>+(J70-J71)*J68</f>
        <v>-8933.5188795289596</v>
      </c>
      <c r="K73" s="70">
        <f>+(K70-K71)*K68</f>
        <v>-9824.8394602811186</v>
      </c>
      <c r="L73" s="70">
        <f>+(L70-L71)*L68</f>
        <v>-10510.557471459997</v>
      </c>
      <c r="M73" s="70">
        <f>+(M70-M71)*M68</f>
        <v>-11403.298417606553</v>
      </c>
      <c r="N73" s="71">
        <f>SUM(B73:M73)</f>
        <v>-46200.77774887663</v>
      </c>
      <c r="O73" s="53"/>
      <c r="P73" s="53"/>
      <c r="Q73" s="53"/>
      <c r="R73" s="53"/>
      <c r="S73" s="53"/>
      <c r="T73" s="53"/>
      <c r="U73" s="53"/>
      <c r="V73" s="53"/>
      <c r="W73" s="53"/>
      <c r="X73" s="53"/>
      <c r="Y73" s="53"/>
      <c r="Z73" s="53"/>
      <c r="AA73" s="53"/>
      <c r="AB73" s="53"/>
      <c r="AC73" s="53"/>
      <c r="AD73" s="53"/>
      <c r="AE73" s="53"/>
      <c r="AF73" s="53"/>
      <c r="AG73" s="53"/>
      <c r="AH73" s="53"/>
      <c r="AI73" s="53"/>
      <c r="AJ73" s="53"/>
      <c r="AK73" s="53"/>
      <c r="AL73" s="53"/>
    </row>
    <row r="74" spans="1:38" x14ac:dyDescent="0.2">
      <c r="A74" s="10"/>
      <c r="B74" s="11"/>
      <c r="C74" s="11"/>
      <c r="D74" s="11"/>
      <c r="E74" s="11"/>
      <c r="F74" s="11"/>
      <c r="G74" s="11"/>
      <c r="H74" s="11"/>
      <c r="I74" s="11"/>
      <c r="J74" s="11"/>
      <c r="K74" s="11"/>
      <c r="L74" s="11"/>
      <c r="M74" s="11"/>
      <c r="N74" s="8"/>
    </row>
    <row r="75" spans="1:38" x14ac:dyDescent="0.2">
      <c r="A75" s="16"/>
      <c r="B75" s="30"/>
      <c r="C75" s="30"/>
      <c r="D75" s="30"/>
      <c r="E75" s="30"/>
      <c r="F75" s="30"/>
      <c r="G75" s="30"/>
      <c r="H75" s="30"/>
      <c r="I75" s="30"/>
      <c r="J75" s="30"/>
      <c r="K75" s="30"/>
      <c r="L75" s="30"/>
      <c r="M75" s="21" t="s">
        <v>18</v>
      </c>
      <c r="N75" s="17">
        <f>ROUND(N73/N68,2)</f>
        <v>-0.37</v>
      </c>
    </row>
    <row r="76" spans="1:38" x14ac:dyDescent="0.2">
      <c r="A76" s="83" t="s">
        <v>29</v>
      </c>
      <c r="B76" s="2">
        <v>43069</v>
      </c>
      <c r="C76" s="2">
        <v>43100</v>
      </c>
      <c r="D76" s="2">
        <v>43131</v>
      </c>
      <c r="E76" s="2">
        <v>43159</v>
      </c>
      <c r="F76" s="2">
        <v>43190</v>
      </c>
      <c r="G76" s="2">
        <v>43220</v>
      </c>
      <c r="H76" s="21"/>
      <c r="I76" s="21"/>
      <c r="J76" s="21"/>
      <c r="K76" s="21"/>
      <c r="L76" s="21"/>
      <c r="M76" s="21" t="s">
        <v>21</v>
      </c>
      <c r="N76" s="17">
        <f>SUM(B79:G79)/SUM(H68:M68)</f>
        <v>-0.45344397557530808</v>
      </c>
    </row>
    <row r="77" spans="1:38" ht="25.5" x14ac:dyDescent="0.2">
      <c r="A77" s="84" t="s">
        <v>32</v>
      </c>
      <c r="B77" s="89">
        <f>H49*B39</f>
        <v>-809.27810999999951</v>
      </c>
      <c r="C77" s="89">
        <f t="shared" ref="C77:G77" si="20">I49*C39</f>
        <v>-950.11874999999816</v>
      </c>
      <c r="D77" s="89">
        <f t="shared" si="20"/>
        <v>-5178.61343952896</v>
      </c>
      <c r="E77" s="89">
        <f t="shared" si="20"/>
        <v>-5891.2992802811195</v>
      </c>
      <c r="F77" s="89">
        <f t="shared" si="20"/>
        <v>-6874.8024714599969</v>
      </c>
      <c r="G77" s="89">
        <f t="shared" si="20"/>
        <v>-7777.3512726065528</v>
      </c>
      <c r="H77" s="21"/>
      <c r="I77" s="21"/>
      <c r="J77" s="21"/>
      <c r="K77" s="21"/>
      <c r="L77" s="21"/>
      <c r="M77" s="50" t="s">
        <v>31</v>
      </c>
      <c r="N77" s="18">
        <f>+N76+N75</f>
        <v>-0.82344397557530802</v>
      </c>
    </row>
    <row r="78" spans="1:38" x14ac:dyDescent="0.2">
      <c r="A78" s="84" t="s">
        <v>33</v>
      </c>
      <c r="B78" s="90">
        <f>H50*H56</f>
        <v>633.29999999999995</v>
      </c>
      <c r="C78" s="90">
        <f t="shared" ref="C78:G78" si="21">I50*I56</f>
        <v>632.4</v>
      </c>
      <c r="D78" s="90">
        <f t="shared" si="21"/>
        <v>-702.3</v>
      </c>
      <c r="E78" s="90">
        <f t="shared" si="21"/>
        <v>-566.4</v>
      </c>
      <c r="F78" s="90">
        <f t="shared" si="21"/>
        <v>-638.69999999999993</v>
      </c>
      <c r="G78" s="90">
        <f t="shared" si="21"/>
        <v>-469.20000000000005</v>
      </c>
      <c r="H78" s="21"/>
      <c r="I78" s="21"/>
      <c r="J78" s="21"/>
      <c r="K78" s="21"/>
      <c r="L78" s="21"/>
      <c r="M78" s="21"/>
      <c r="N78" s="20"/>
    </row>
    <row r="79" spans="1:38" x14ac:dyDescent="0.2">
      <c r="A79" s="87" t="s">
        <v>35</v>
      </c>
      <c r="B79" s="91">
        <f>SUM(B77:B78)</f>
        <v>-175.97810999999956</v>
      </c>
      <c r="C79" s="91">
        <f t="shared" ref="C79:G79" si="22">SUM(C77:C78)</f>
        <v>-317.71874999999818</v>
      </c>
      <c r="D79" s="91">
        <f t="shared" si="22"/>
        <v>-5880.9134395289602</v>
      </c>
      <c r="E79" s="91">
        <f t="shared" si="22"/>
        <v>-6457.6992802811192</v>
      </c>
      <c r="F79" s="91">
        <f t="shared" si="22"/>
        <v>-7513.5024714599967</v>
      </c>
      <c r="G79" s="91">
        <f t="shared" si="22"/>
        <v>-8246.5512726065535</v>
      </c>
      <c r="H79" s="21"/>
      <c r="I79" s="21"/>
      <c r="J79" s="21"/>
      <c r="K79" s="21"/>
      <c r="L79" s="21"/>
      <c r="M79" s="21" t="s">
        <v>34</v>
      </c>
      <c r="N79" s="5">
        <v>0.76</v>
      </c>
      <c r="Q79" s="8"/>
      <c r="R79" s="8"/>
      <c r="S79" s="64"/>
    </row>
    <row r="80" spans="1:38" x14ac:dyDescent="0.2">
      <c r="A80" s="10"/>
      <c r="B80" s="21"/>
      <c r="C80" s="21"/>
      <c r="D80" s="21"/>
      <c r="E80" s="21"/>
      <c r="F80" s="21"/>
      <c r="G80" s="21"/>
      <c r="H80" s="21"/>
      <c r="I80" s="21"/>
      <c r="J80" s="21"/>
      <c r="K80" s="21"/>
      <c r="L80" s="21"/>
      <c r="M80" s="21" t="s">
        <v>15</v>
      </c>
      <c r="N80" s="5">
        <f>+N79-N77</f>
        <v>1.583443975575308</v>
      </c>
      <c r="O80" s="65">
        <f>N80/N79</f>
        <v>2.0834789152306685</v>
      </c>
    </row>
    <row r="81" spans="1:15" x14ac:dyDescent="0.2">
      <c r="A81" s="10"/>
      <c r="B81" s="21"/>
      <c r="C81" s="21"/>
      <c r="D81" s="21"/>
      <c r="E81" s="21"/>
      <c r="F81" s="21"/>
      <c r="G81" s="21"/>
      <c r="H81" s="21"/>
      <c r="I81" s="21"/>
      <c r="J81" s="21"/>
      <c r="K81" s="21"/>
      <c r="L81" s="21"/>
      <c r="M81" s="21" t="s">
        <v>36</v>
      </c>
      <c r="N81" s="5">
        <f>N80*M68*12</f>
        <v>202269.13343998988</v>
      </c>
    </row>
    <row r="82" spans="1:15" x14ac:dyDescent="0.2">
      <c r="A82" s="10"/>
      <c r="B82" s="21"/>
      <c r="C82" s="21"/>
      <c r="D82" s="21"/>
      <c r="E82" s="21"/>
      <c r="F82" s="21"/>
      <c r="G82" s="21"/>
      <c r="H82" s="21"/>
      <c r="I82" s="21"/>
      <c r="J82" s="21"/>
      <c r="K82" s="21"/>
      <c r="L82" s="21"/>
      <c r="M82" s="21"/>
      <c r="O82" s="5"/>
    </row>
  </sheetData>
  <pageMargins left="0.7" right="0.7" top="0.75" bottom="0.75" header="0.3" footer="0.3"/>
  <pageSetup scale="60" fitToHeight="0" orientation="landscape" r:id="rId1"/>
  <rowBreaks count="1" manualBreakCount="1">
    <brk id="45" max="14"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TG</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227</IndustryCode>
    <CaseStatus xmlns="dc463f71-b30c-4ab2-9473-d307f9d35888">Closed</CaseStatus>
    <OpenedDate xmlns="dc463f71-b30c-4ab2-9473-d307f9d35888">2019-11-15T08:00:00+00:00</OpenedDate>
    <SignificantOrder xmlns="dc463f71-b30c-4ab2-9473-d307f9d35888">false</SignificantOrder>
    <Date1 xmlns="dc463f71-b30c-4ab2-9473-d307f9d35888">2019-11-15T08:00:00+00:00</Date1>
    <IsDocumentOrder xmlns="dc463f71-b30c-4ab2-9473-d307f9d35888">false</IsDocumentOrder>
    <IsHighlyConfidential xmlns="dc463f71-b30c-4ab2-9473-d307f9d35888">false</IsHighlyConfidential>
    <CaseCompanyNames xmlns="dc463f71-b30c-4ab2-9473-d307f9d35888">HAROLD LEMAY ENTERPRISES, INC.</CaseCompanyNames>
    <Nickname xmlns="http://schemas.microsoft.com/sharepoint/v3" xsi:nil="true"/>
    <DocketNumber xmlns="dc463f71-b30c-4ab2-9473-d307f9d35888">190970</DocketNumber>
    <DelegatedOrder xmlns="dc463f71-b30c-4ab2-9473-d307f9d35888">false</DelegatedOrder>
  </documentManagement>
</p:properti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075F2EB8EE1C84439985B3ED461BA438" ma:contentTypeVersion="56" ma:contentTypeDescription="" ma:contentTypeScope="" ma:versionID="f708d0e873ab1cda3739a93a83dd4f8b">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BADC2C5-6531-4B08-BB97-E5ECE46F5DFB}"/>
</file>

<file path=customXml/itemProps2.xml><?xml version="1.0" encoding="utf-8"?>
<ds:datastoreItem xmlns:ds="http://schemas.openxmlformats.org/officeDocument/2006/customXml" ds:itemID="{0601ADFF-6F07-4727-B6A9-23C60ACC6A86}"/>
</file>

<file path=customXml/itemProps3.xml><?xml version="1.0" encoding="utf-8"?>
<ds:datastoreItem xmlns:ds="http://schemas.openxmlformats.org/officeDocument/2006/customXml" ds:itemID="{14A40FFD-902C-4EFB-86DC-2F6E8BD57673}"/>
</file>

<file path=customXml/itemProps4.xml><?xml version="1.0" encoding="utf-8"?>
<ds:datastoreItem xmlns:ds="http://schemas.openxmlformats.org/officeDocument/2006/customXml" ds:itemID="{121327B8-06D2-466A-A2C4-661B9F2D7A7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Pacific CPA Eff. 1.1.20</vt:lpstr>
      <vt:lpstr>Pacific CPA Eff. 7.1.19</vt:lpstr>
      <vt:lpstr>Pacific CPA Eff. 1.1.19</vt:lpstr>
      <vt:lpstr>Pacific CPA 7.1.18</vt:lpstr>
      <vt:lpstr>'Pacific CPA 7.1.18'!Print_Area</vt:lpstr>
      <vt:lpstr>'Pacific CPA Eff. 1.1.19'!Print_Area</vt:lpstr>
      <vt:lpstr>'Pacific CPA Eff. 1.1.20'!Print_Area</vt:lpstr>
      <vt:lpstr>'Pacific CPA Eff. 7.1.19'!Print_Area</vt:lpstr>
      <vt:lpstr>'Pacific CPA 7.1.18'!Print_Titles</vt:lpstr>
      <vt:lpstr>'Pacific CPA Eff. 1.1.19'!Print_Titles</vt:lpstr>
      <vt:lpstr>'Pacific CPA Eff. 1.1.20'!Print_Titles</vt:lpstr>
      <vt:lpstr>'Pacific CPA Eff. 7.1.19'!Print_Titles</vt:lpstr>
    </vt:vector>
  </TitlesOfParts>
  <Company>Waste Connections,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WCNX</dc:creator>
  <cp:lastModifiedBy>Lindsay Waldram</cp:lastModifiedBy>
  <cp:lastPrinted>2019-11-15T21:09:16Z</cp:lastPrinted>
  <dcterms:created xsi:type="dcterms:W3CDTF">2014-05-14T23:45:49Z</dcterms:created>
  <dcterms:modified xsi:type="dcterms:W3CDTF">2019-11-15T21:09:23Z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0x0101006E56B4D1795A2E4DB2F0B01679ED314A00075F2EB8EE1C84439985B3ED461BA438</vt:lpwstr>
  </property>
  <property fmtid="{D5CDD505-2E9C-101B-9397-08002B2CF9AE}" pid="3" name="_docset_NoMedatataSyncRequired">
    <vt:lpwstr>False</vt:lpwstr>
  </property>
  <property fmtid="{D5CDD505-2E9C-101B-9397-08002B2CF9AE}" pid="4" name="IsEFSEC">
    <vt:bool>false</vt:bool>
  </property>
</Properties>
</file>