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0196" windowHeight="9156" tabRatio="657" activeTab="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B311" i="17" l="1"/>
  <c r="H69" i="13" l="1"/>
  <c r="H68" i="13"/>
  <c r="H67" i="13"/>
  <c r="H66" i="13"/>
  <c r="H65" i="13"/>
  <c r="H58" i="13"/>
  <c r="G58" i="13"/>
  <c r="F58" i="13"/>
  <c r="G57" i="13"/>
  <c r="F57" i="13"/>
  <c r="H54" i="13"/>
  <c r="D54" i="13"/>
  <c r="C54" i="13"/>
  <c r="G53" i="13"/>
  <c r="F53" i="13"/>
  <c r="G49" i="13"/>
  <c r="F49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57" i="13"/>
  <c r="D59" i="13" s="1"/>
  <c r="C57" i="13"/>
  <c r="D49" i="13"/>
  <c r="D50" i="13" s="1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H12" i="13" l="1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59" i="13"/>
  <c r="H57" i="13"/>
  <c r="H59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49" i="13"/>
  <c r="H50" i="13" s="1"/>
  <c r="C50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H248" i="17"/>
  <c r="G14" i="17"/>
  <c r="G15" i="17"/>
  <c r="H17" i="17"/>
  <c r="H15" i="17"/>
  <c r="H14" i="17"/>
  <c r="G248" i="17"/>
  <c r="G16" i="17"/>
  <c r="H13" i="17"/>
  <c r="F326" i="17"/>
  <c r="E326" i="17"/>
  <c r="D326" i="17"/>
  <c r="C326" i="17"/>
  <c r="B326" i="17"/>
  <c r="H325" i="17"/>
  <c r="G325" i="17"/>
  <c r="H324" i="17"/>
  <c r="G324" i="17"/>
  <c r="F322" i="17"/>
  <c r="E322" i="17"/>
  <c r="D322" i="17"/>
  <c r="C322" i="17"/>
  <c r="B322" i="17"/>
  <c r="B328" i="17" s="1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F311" i="17"/>
  <c r="E311" i="17"/>
  <c r="D311" i="17"/>
  <c r="C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F281" i="17"/>
  <c r="E281" i="17"/>
  <c r="D281" i="17"/>
  <c r="C281" i="17"/>
  <c r="B281" i="17"/>
  <c r="H280" i="17"/>
  <c r="G280" i="17"/>
  <c r="H279" i="17"/>
  <c r="G279" i="17"/>
  <c r="H278" i="17"/>
  <c r="G278" i="17"/>
  <c r="F276" i="17"/>
  <c r="E276" i="17"/>
  <c r="D276" i="17"/>
  <c r="C276" i="17"/>
  <c r="B276" i="17"/>
  <c r="H275" i="17"/>
  <c r="G275" i="17"/>
  <c r="H274" i="17"/>
  <c r="G274" i="17"/>
  <c r="F271" i="17"/>
  <c r="E271" i="17"/>
  <c r="D271" i="17"/>
  <c r="C271" i="17"/>
  <c r="B271" i="17"/>
  <c r="H270" i="17"/>
  <c r="H271" i="17" s="1"/>
  <c r="G270" i="17"/>
  <c r="F266" i="17"/>
  <c r="E266" i="17"/>
  <c r="D266" i="17"/>
  <c r="C266" i="17"/>
  <c r="B266" i="17"/>
  <c r="H265" i="17"/>
  <c r="G265" i="17"/>
  <c r="H264" i="17"/>
  <c r="G264" i="17"/>
  <c r="F262" i="17"/>
  <c r="E262" i="17"/>
  <c r="D262" i="17"/>
  <c r="C262" i="17"/>
  <c r="B262" i="17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F254" i="17"/>
  <c r="E254" i="17"/>
  <c r="D254" i="17"/>
  <c r="C254" i="17"/>
  <c r="B254" i="17"/>
  <c r="H253" i="17"/>
  <c r="H254" i="17" s="1"/>
  <c r="G253" i="17"/>
  <c r="G254" i="17" s="1"/>
  <c r="F251" i="17"/>
  <c r="E251" i="17"/>
  <c r="D251" i="17"/>
  <c r="C251" i="17"/>
  <c r="B251" i="17"/>
  <c r="H250" i="17"/>
  <c r="G250" i="17"/>
  <c r="H249" i="17"/>
  <c r="G249" i="17"/>
  <c r="F246" i="17"/>
  <c r="E246" i="17"/>
  <c r="D246" i="17"/>
  <c r="C246" i="17"/>
  <c r="B246" i="17"/>
  <c r="H245" i="17"/>
  <c r="G245" i="17"/>
  <c r="H244" i="17"/>
  <c r="G244" i="17"/>
  <c r="F239" i="17"/>
  <c r="E239" i="17"/>
  <c r="D239" i="17"/>
  <c r="C239" i="17"/>
  <c r="B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F224" i="17"/>
  <c r="E224" i="17"/>
  <c r="D224" i="17"/>
  <c r="C224" i="17"/>
  <c r="B224" i="17"/>
  <c r="H223" i="17"/>
  <c r="H224" i="17" s="1"/>
  <c r="G223" i="17"/>
  <c r="F221" i="17"/>
  <c r="E221" i="17"/>
  <c r="D221" i="17"/>
  <c r="C221" i="17"/>
  <c r="B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F212" i="17"/>
  <c r="E212" i="17"/>
  <c r="D212" i="17"/>
  <c r="C212" i="17"/>
  <c r="B212" i="17"/>
  <c r="H211" i="17"/>
  <c r="G211" i="17"/>
  <c r="H210" i="17"/>
  <c r="G210" i="17"/>
  <c r="H209" i="17"/>
  <c r="G209" i="17"/>
  <c r="H208" i="17"/>
  <c r="G208" i="17"/>
  <c r="H207" i="17"/>
  <c r="G207" i="17"/>
  <c r="F205" i="17"/>
  <c r="E205" i="17"/>
  <c r="D205" i="17"/>
  <c r="C205" i="17"/>
  <c r="B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F167" i="17"/>
  <c r="E167" i="17"/>
  <c r="D167" i="17"/>
  <c r="C167" i="17"/>
  <c r="B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F137" i="17"/>
  <c r="E137" i="17"/>
  <c r="D137" i="17"/>
  <c r="C137" i="17"/>
  <c r="B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C62" i="17"/>
  <c r="B62" i="17"/>
  <c r="H61" i="17"/>
  <c r="H62" i="17" s="1"/>
  <c r="G61" i="17"/>
  <c r="F59" i="17"/>
  <c r="E59" i="17"/>
  <c r="D59" i="17"/>
  <c r="C59" i="17"/>
  <c r="B59" i="17"/>
  <c r="H58" i="17"/>
  <c r="H59" i="17" s="1"/>
  <c r="G58" i="17"/>
  <c r="G59" i="17" s="1"/>
  <c r="F56" i="17"/>
  <c r="E56" i="17"/>
  <c r="D56" i="17"/>
  <c r="C56" i="17"/>
  <c r="B56" i="17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C47" i="17"/>
  <c r="B47" i="17"/>
  <c r="H46" i="17"/>
  <c r="G46" i="17"/>
  <c r="H45" i="17"/>
  <c r="G45" i="17"/>
  <c r="F40" i="17"/>
  <c r="E40" i="17"/>
  <c r="D40" i="17"/>
  <c r="C40" i="17"/>
  <c r="B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C25" i="17"/>
  <c r="B25" i="17"/>
  <c r="H24" i="17"/>
  <c r="G24" i="17"/>
  <c r="H23" i="17"/>
  <c r="G23" i="17"/>
  <c r="F21" i="17"/>
  <c r="E21" i="17"/>
  <c r="D21" i="17"/>
  <c r="C21" i="17"/>
  <c r="B21" i="17"/>
  <c r="H20" i="17"/>
  <c r="H21" i="17" s="1"/>
  <c r="C10" i="10" s="1"/>
  <c r="G20" i="17"/>
  <c r="F18" i="17"/>
  <c r="E18" i="17"/>
  <c r="D18" i="17"/>
  <c r="C18" i="17"/>
  <c r="B18" i="17"/>
  <c r="H12" i="17"/>
  <c r="G12" i="17"/>
  <c r="A3" i="17"/>
  <c r="H42" i="13" l="1"/>
  <c r="H14" i="13"/>
  <c r="H47" i="13"/>
  <c r="D61" i="13"/>
  <c r="C61" i="13"/>
  <c r="H38" i="13"/>
  <c r="H23" i="13"/>
  <c r="I140" i="17"/>
  <c r="G266" i="17"/>
  <c r="I248" i="17"/>
  <c r="I13" i="17"/>
  <c r="I72" i="17"/>
  <c r="I74" i="17"/>
  <c r="I76" i="17"/>
  <c r="I78" i="17"/>
  <c r="I80" i="17"/>
  <c r="I88" i="17"/>
  <c r="I90" i="17"/>
  <c r="I92" i="17"/>
  <c r="I94" i="17"/>
  <c r="I96" i="17"/>
  <c r="I193" i="17"/>
  <c r="I201" i="17"/>
  <c r="I214" i="17"/>
  <c r="I216" i="17"/>
  <c r="I218" i="17"/>
  <c r="I237" i="17"/>
  <c r="I257" i="17"/>
  <c r="I259" i="17"/>
  <c r="I261" i="17"/>
  <c r="I139" i="17"/>
  <c r="I147" i="17"/>
  <c r="I155" i="17"/>
  <c r="I163" i="17"/>
  <c r="I192" i="17"/>
  <c r="I28" i="17"/>
  <c r="I30" i="17"/>
  <c r="I32" i="17"/>
  <c r="I81" i="17"/>
  <c r="I83" i="17"/>
  <c r="I102" i="17"/>
  <c r="I112" i="17"/>
  <c r="I164" i="17"/>
  <c r="I166" i="17"/>
  <c r="I211" i="17"/>
  <c r="I306" i="17"/>
  <c r="I308" i="17"/>
  <c r="I310" i="17"/>
  <c r="H25" i="17"/>
  <c r="C11" i="10" s="1"/>
  <c r="I97" i="17"/>
  <c r="I113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F328" i="17"/>
  <c r="I315" i="17"/>
  <c r="I288" i="17"/>
  <c r="I302" i="17"/>
  <c r="H281" i="17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8" i="17"/>
  <c r="I162" i="17"/>
  <c r="I183" i="17"/>
  <c r="I210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C328" i="17"/>
  <c r="G322" i="17"/>
  <c r="I316" i="17"/>
  <c r="E41" i="17"/>
  <c r="I58" i="17"/>
  <c r="I59" i="17" s="1"/>
  <c r="I95" i="17"/>
  <c r="I111" i="17"/>
  <c r="I171" i="17"/>
  <c r="I275" i="17"/>
  <c r="I299" i="17"/>
  <c r="I16" i="17"/>
  <c r="B41" i="17"/>
  <c r="I24" i="17"/>
  <c r="H47" i="17"/>
  <c r="B63" i="17"/>
  <c r="F63" i="17"/>
  <c r="I99" i="17"/>
  <c r="I115" i="17"/>
  <c r="I131" i="17"/>
  <c r="E240" i="17"/>
  <c r="I141" i="17"/>
  <c r="I145" i="17"/>
  <c r="I157" i="17"/>
  <c r="I161" i="17"/>
  <c r="I175" i="17"/>
  <c r="I191" i="17"/>
  <c r="H212" i="17"/>
  <c r="I209" i="17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E328" i="17"/>
  <c r="D328" i="17"/>
  <c r="G40" i="17"/>
  <c r="B12" i="10" s="1"/>
  <c r="I127" i="17"/>
  <c r="I187" i="17"/>
  <c r="I203" i="17"/>
  <c r="G276" i="17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D267" i="17"/>
  <c r="I253" i="17"/>
  <c r="I254" i="17" s="1"/>
  <c r="E267" i="17"/>
  <c r="I274" i="17"/>
  <c r="H276" i="17"/>
  <c r="I279" i="17"/>
  <c r="H18" i="17"/>
  <c r="C9" i="10" s="1"/>
  <c r="G47" i="17"/>
  <c r="G221" i="17"/>
  <c r="H266" i="17"/>
  <c r="I264" i="17"/>
  <c r="G311" i="17"/>
  <c r="I290" i="17"/>
  <c r="I12" i="17"/>
  <c r="G18" i="17"/>
  <c r="B9" i="10" s="1"/>
  <c r="H56" i="17"/>
  <c r="G205" i="17"/>
  <c r="D41" i="17"/>
  <c r="G21" i="17"/>
  <c r="B10" i="10" s="1"/>
  <c r="I23" i="17"/>
  <c r="H40" i="17"/>
  <c r="C12" i="10" s="1"/>
  <c r="I36" i="17"/>
  <c r="I45" i="17"/>
  <c r="E63" i="17"/>
  <c r="I52" i="17"/>
  <c r="G62" i="17"/>
  <c r="G137" i="17"/>
  <c r="I85" i="17"/>
  <c r="I101" i="17"/>
  <c r="I117" i="17"/>
  <c r="I133" i="17"/>
  <c r="D240" i="17"/>
  <c r="C240" i="17"/>
  <c r="G167" i="17"/>
  <c r="I181" i="17"/>
  <c r="I197" i="17"/>
  <c r="I233" i="17"/>
  <c r="C267" i="17"/>
  <c r="G246" i="17"/>
  <c r="G262" i="17"/>
  <c r="I293" i="17"/>
  <c r="I309" i="17"/>
  <c r="G239" i="17"/>
  <c r="I250" i="17"/>
  <c r="H251" i="17"/>
  <c r="I313" i="17"/>
  <c r="H322" i="17"/>
  <c r="G326" i="17"/>
  <c r="I324" i="17"/>
  <c r="H167" i="17"/>
  <c r="H221" i="17"/>
  <c r="G56" i="17"/>
  <c r="H137" i="17"/>
  <c r="I73" i="17"/>
  <c r="I143" i="17"/>
  <c r="I151" i="17"/>
  <c r="I159" i="17"/>
  <c r="H205" i="17"/>
  <c r="I207" i="17"/>
  <c r="H239" i="17"/>
  <c r="H246" i="17"/>
  <c r="I244" i="17"/>
  <c r="B267" i="17"/>
  <c r="F267" i="17"/>
  <c r="I260" i="17"/>
  <c r="I270" i="17"/>
  <c r="I271" i="17" s="1"/>
  <c r="I319" i="17"/>
  <c r="I325" i="17"/>
  <c r="B240" i="17"/>
  <c r="F240" i="17"/>
  <c r="G251" i="17"/>
  <c r="H262" i="17"/>
  <c r="H311" i="17"/>
  <c r="I287" i="17"/>
  <c r="G212" i="17"/>
  <c r="G224" i="17"/>
  <c r="G271" i="17"/>
  <c r="H61" i="13" l="1"/>
  <c r="E65" i="17"/>
  <c r="E283" i="17" s="1"/>
  <c r="E330" i="17" s="1"/>
  <c r="I326" i="17"/>
  <c r="F65" i="17"/>
  <c r="F283" i="17" s="1"/>
  <c r="F330" i="17" s="1"/>
  <c r="I212" i="17"/>
  <c r="I276" i="17"/>
  <c r="C65" i="17"/>
  <c r="C283" i="17" s="1"/>
  <c r="C330" i="17" s="1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I246" i="17"/>
  <c r="I137" i="17"/>
  <c r="I322" i="17"/>
  <c r="I40" i="17"/>
  <c r="D65" i="17"/>
  <c r="D283" i="17" s="1"/>
  <c r="D330" i="17" s="1"/>
  <c r="I18" i="17"/>
  <c r="I281" i="17"/>
  <c r="B65" i="17"/>
  <c r="B283" i="17" s="1"/>
  <c r="B330" i="17" s="1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<sst xmlns="http://schemas.openxmlformats.org/spreadsheetml/2006/main" count="500" uniqueCount="420">
  <si>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</si>
  <si>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</si>
  <si>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</si>
  <si>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</si>
  <si>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</si>
  <si>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</si>
  <si>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</si>
  <si>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</si>
  <si>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</si>
  <si>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</si>
  <si>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</si>
  <si>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</si>
  <si>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</si>
  <si>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</si>
  <si>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</si>
  <si>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</si>
  <si>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</si>
  <si>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</si>
  <si>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</si>
  <si>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</si>
  <si>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</si>
  <si>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</si>
  <si>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</si>
  <si>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</si>
  <si>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</si>
  <si>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</si>
  <si>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</si>
  <si>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</si>
  <si>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</si>
  <si>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</si>
  <si>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</si>
  <si>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</si>
  <si>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</si>
  <si>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</si>
  <si>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</si>
  <si>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</si>
  <si>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</si>
  <si>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</si>
  <si>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</si>
  <si>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</si>
  <si>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</si>
  <si>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</si>
  <si>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</si>
  <si>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</si>
  <si>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</si>
  <si>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</si>
  <si>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</si>
  <si>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</si>
  <si>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</si>
  <si>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</si>
  <si>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</si>
  <si>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</si>
  <si>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</si>
  <si>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</si>
  <si>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</si>
  <si>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</si>
  <si>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</si>
  <si>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</si>
  <si>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</si>
  <si>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</si>
  <si>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</si>
  <si>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</si>
  <si>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</si>
  <si>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</si>
  <si>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</si>
  <si>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</si>
  <si>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</si>
  <si>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</si>
  <si>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</si>
  <si>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</si>
  <si>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</si>
  <si>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</si>
  <si>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</si>
  <si>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</si>
  <si>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</si>
  <si>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</si>
  <si>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</si>
  <si>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</si>
  <si>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</si>
  <si>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</si>
  <si>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</si>
  <si>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</si>
  <si>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</si>
  <si>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</si>
  <si>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</si>
  <si>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</si>
  <si>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</si>
  <si>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</si>
  <si>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</si>
  <si>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</si>
  <si>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</si>
  <si>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</si>
  <si>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</si>
  <si>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</si>
  <si>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</si>
  <si>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</si>
  <si>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</si>
  <si>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</si>
  <si>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</si>
  <si>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</si>
  <si>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</si>
  <si>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</si>
  <si>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</si>
  <si>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</si>
  <si>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</si>
  <si>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</si>
  <si>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</si>
  <si>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</si>
  <si>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</si>
  <si>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</si>
  <si>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</si>
  <si>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</si>
  <si>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</si>
  <si>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</si>
  <si>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</si>
  <si>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</si>
  <si>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</si>
  <si>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</si>
  <si>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</si>
  <si>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</si>
  <si>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</si>
  <si>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</si>
  <si>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</si>
  <si>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</si>
  <si>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</si>
  <si>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</si>
  <si>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</si>
  <si>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</si>
  <si>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</si>
  <si>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</si>
  <si>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</si>
  <si>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</si>
  <si>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</si>
  <si>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</si>
  <si>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</si>
  <si>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</si>
  <si>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</si>
  <si>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</si>
  <si>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</si>
  <si>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</si>
  <si>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</si>
  <si>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</si>
  <si>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</si>
  <si>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</si>
  <si>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</si>
  <si>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</si>
  <si>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</si>
  <si>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</si>
  <si>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</si>
  <si>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</si>
  <si>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</si>
  <si>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</si>
  <si>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</si>
  <si>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</si>
  <si>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</si>
  <si>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</si>
  <si>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</si>
  <si>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</si>
  <si>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</si>
  <si>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</si>
  <si>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</si>
  <si>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</si>
  <si>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</si>
  <si>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</si>
  <si>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</si>
  <si>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</si>
  <si>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</si>
  <si>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</si>
  <si>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</si>
  <si>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</si>
  <si>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</si>
  <si>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</si>
  <si>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</si>
  <si>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</si>
  <si>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</si>
  <si>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</si>
  <si>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</si>
  <si>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</si>
  <si>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</si>
  <si>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</si>
  <si>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</si>
  <si>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</si>
  <si>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</si>
  <si>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</si>
  <si>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</si>
  <si>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</si>
  <si>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</si>
  <si>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</si>
  <si>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</si>
  <si>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</si>
  <si>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</si>
  <si>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</si>
  <si>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</si>
  <si>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</si>
  <si>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</si>
  <si>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</si>
  <si>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</si>
  <si>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</si>
  <si>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</si>
  <si>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</si>
  <si>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</si>
  <si>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</si>
  <si>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</si>
  <si>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</si>
  <si>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</si>
  <si>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</si>
  <si>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</si>
  <si>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</si>
  <si>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</si>
  <si>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</si>
  <si>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</si>
  <si>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</si>
  <si>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</si>
  <si>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</si>
  <si>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</si>
  <si>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</si>
  <si>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</si>
  <si>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</si>
  <si>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</si>
  <si>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</si>
  <si>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</si>
  <si>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</si>
  <si>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</si>
  <si>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</si>
  <si>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</si>
  <si>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</si>
  <si>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</si>
  <si>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</si>
  <si>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</si>
  <si>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</si>
  <si>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</si>
  <si>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</si>
  <si>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</si>
  <si>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</si>
  <si>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</si>
  <si>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</si>
  <si>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</si>
  <si>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</si>
  <si>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</si>
  <si>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</si>
  <si>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</si>
  <si>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</si>
  <si>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</si>
  <si>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</si>
  <si>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</si>
  <si>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</si>
  <si>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</si>
  <si>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</si>
  <si>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</si>
  <si>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</si>
  <si>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</si>
  <si>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</si>
  <si>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</si>
  <si>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</si>
  <si>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</si>
  <si>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</si>
  <si>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</si>
  <si>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</si>
  <si>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</si>
  <si>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</si>
  <si>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</si>
  <si>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</si>
  <si>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</si>
  <si>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</si>
  <si>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</si>
  <si>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</si>
  <si>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</si>
  <si>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</si>
  <si>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</si>
  <si>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</si>
  <si>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</si>
  <si>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</si>
  <si>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</si>
  <si>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</si>
  <si>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</si>
  <si>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</si>
  <si>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</si>
  <si>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</si>
  <si>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</si>
  <si>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</si>
  <si>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</si>
  <si>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</si>
  <si>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</si>
  <si>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</si>
  <si>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</si>
  <si>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</si>
  <si>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</si>
  <si>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</si>
  <si>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</si>
  <si>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</si>
  <si>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</si>
  <si>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</si>
  <si>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</si>
  <si>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</si>
  <si>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</si>
  <si>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</si>
  <si>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</si>
  <si>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</si>
  <si>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</si>
  <si>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</si>
  <si>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</si>
  <si>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</si>
  <si>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</si>
  <si>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</si>
  <si>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</si>
  <si>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</si>
  <si>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</si>
  <si>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</si>
  <si>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</si>
  <si>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</si>
  <si>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</si>
  <si>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</si>
  <si>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</si>
  <si>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</si>
  <si>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</si>
  <si>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</si>
  <si>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</si>
  <si>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</si>
  <si>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</si>
  <si>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</si>
  <si>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</si>
  <si>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</si>
  <si>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</si>
  <si>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</si>
  <si>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</si>
  <si>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</si>
  <si>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</si>
  <si>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</si>
  <si>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</si>
  <si>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</si>
  <si>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</si>
  <si>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</si>
  <si>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</si>
  <si>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</si>
  <si>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</si>
  <si>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</si>
  <si>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</si>
  <si>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</si>
  <si>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</si>
  <si>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</si>
  <si>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</si>
  <si>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</si>
  <si>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</si>
  <si>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</si>
  <si>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</si>
  <si>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</si>
  <si>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</si>
  <si>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</si>
  <si>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</si>
  <si>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</si>
  <si>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</si>
  <si>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</si>
  <si>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</si>
  <si>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</si>
  <si>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</si>
  <si>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</si>
  <si>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</si>
  <si>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</si>
  <si>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</si>
  <si>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</si>
  <si>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</si>
  <si>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</si>
  <si>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</si>
  <si>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</si>
  <si>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</si>
  <si>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</si>
  <si>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</si>
  <si>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</si>
  <si>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</si>
  <si>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</si>
  <si>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</si>
  <si>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</si>
  <si>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</si>
  <si>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</si>
  <si>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</si>
  <si>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</si>
  <si>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</si>
  <si>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</si>
  <si>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</si>
  <si>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</si>
  <si>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</si>
  <si>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</si>
  <si>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</si>
  <si>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</si>
  <si>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</si>
  <si>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</si>
  <si>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</si>
  <si>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</si>
  <si>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</si>
  <si>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</si>
  <si>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</si>
  <si>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</si>
  <si>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</si>
  <si>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</si>
  <si>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</si>
  <si>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</si>
  <si>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</si>
  <si>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</si>
  <si>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</si>
  <si>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</si>
  <si>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</si>
  <si>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</si>
  <si>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</si>
  <si>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</si>
  <si>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</si>
  <si>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</si>
  <si>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</si>
  <si>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</si>
  <si>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</si>
  <si>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</si>
  <si>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</si>
  <si>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</si>
  <si>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</si>
  <si>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</si>
  <si>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</si>
  <si>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</si>
  <si>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</si>
  <si>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</si>
  <si>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12/31/2018)</t>
  </si>
  <si>
    <t>FOR THE MONTH ENDED FEBRUARY 28,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</si>
</sst>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4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8" fontId="5" fillId="0" borderId="0" xfId="0" applyNumberFormat="1" applyFont="1" applyFill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17" fillId="0" borderId="0" xfId="0" applyFont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5" sqref="A45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40" t="s">
        <v>419</v>
      </c>
      <c r="B3" s="40"/>
      <c r="C3" s="40"/>
      <c r="D3" s="40"/>
    </row>
    <row r="4" spans="1:4" x14ac:dyDescent="0.3">
      <c r="A4" s="147"/>
      <c r="B4" s="39"/>
      <c r="C4" s="39"/>
      <c r="D4" s="39"/>
    </row>
    <row r="5" spans="1:4" x14ac:dyDescent="0.3">
      <c r="A5" s="143"/>
      <c r="B5" s="143"/>
      <c r="C5" s="143"/>
      <c r="D5" s="143"/>
    </row>
    <row r="6" spans="1:4" x14ac:dyDescent="0.3">
      <c r="A6" s="143" t="s">
        <v>418</v>
      </c>
      <c r="B6" s="143"/>
      <c r="C6" s="143"/>
      <c r="D6" s="143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f>+'Unallocated Detail'!G18</f>
        <v>221173839.13999999</v>
      </c>
      <c r="C9" s="28">
        <f>+'Unallocated Detail'!H18</f>
        <v>123222699.05</v>
      </c>
      <c r="D9" s="18">
        <f>SUM(B9:C9)</f>
        <v>344396538.19</v>
      </c>
    </row>
    <row r="10" spans="1:4" x14ac:dyDescent="0.3">
      <c r="A10" s="26" t="s">
        <v>30</v>
      </c>
      <c r="B10" s="32">
        <f>+'Unallocated Detail'!G21</f>
        <v>47765.93</v>
      </c>
      <c r="C10" s="32">
        <f>+'Unallocated Detail'!H21</f>
        <v>0</v>
      </c>
      <c r="D10" s="9">
        <f>SUM(B10:C10)</f>
        <v>47765.93</v>
      </c>
    </row>
    <row r="11" spans="1:4" x14ac:dyDescent="0.3">
      <c r="A11" s="26" t="s">
        <v>29</v>
      </c>
      <c r="B11" s="32">
        <f>+'Unallocated Detail'!G25</f>
        <v>18793238.560000002</v>
      </c>
      <c r="C11" s="32">
        <f>+'Unallocated Detail'!H25</f>
        <v>0</v>
      </c>
      <c r="D11" s="9">
        <f>SUM(B11:C11)</f>
        <v>18793238.560000002</v>
      </c>
    </row>
    <row r="12" spans="1:4" x14ac:dyDescent="0.3">
      <c r="A12" s="26" t="s">
        <v>28</v>
      </c>
      <c r="B12" s="31">
        <f>+'Unallocated Detail'!G40</f>
        <v>29368813.140000001</v>
      </c>
      <c r="C12" s="30">
        <f>+'Unallocated Detail'!H40</f>
        <v>-18333391.100000001</v>
      </c>
      <c r="D12" s="35">
        <f>SUM(B12:C12)</f>
        <v>11035422.039999999</v>
      </c>
    </row>
    <row r="13" spans="1:4" x14ac:dyDescent="0.3">
      <c r="A13" s="26" t="s">
        <v>27</v>
      </c>
      <c r="B13" s="19">
        <f>SUM(B9:B12)</f>
        <v>269383656.76999998</v>
      </c>
      <c r="C13" s="19">
        <f>SUM(C9:C12)</f>
        <v>104889307.94999999</v>
      </c>
      <c r="D13" s="18">
        <f>SUM(D9:D12)</f>
        <v>374272964.72000003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22342861.560000002</v>
      </c>
      <c r="C18" s="28">
        <v>0</v>
      </c>
      <c r="D18" s="18">
        <f>B18+C18</f>
        <v>22342861.560000002</v>
      </c>
    </row>
    <row r="19" spans="1:4" x14ac:dyDescent="0.3">
      <c r="A19" s="26" t="s">
        <v>25</v>
      </c>
      <c r="B19" s="32">
        <v>104625120.47</v>
      </c>
      <c r="C19" s="32">
        <v>38004786.430000007</v>
      </c>
      <c r="D19" s="27">
        <f>B19+C19</f>
        <v>142629906.90000001</v>
      </c>
    </row>
    <row r="20" spans="1:4" x14ac:dyDescent="0.3">
      <c r="A20" s="26" t="s">
        <v>24</v>
      </c>
      <c r="B20" s="32">
        <v>10117561.189999999</v>
      </c>
      <c r="C20" s="32">
        <v>0</v>
      </c>
      <c r="D20" s="27">
        <f>B20+C20</f>
        <v>10117561.189999999</v>
      </c>
    </row>
    <row r="21" spans="1:4" x14ac:dyDescent="0.3">
      <c r="A21" s="26" t="s">
        <v>23</v>
      </c>
      <c r="B21" s="31">
        <v>-9065911.8699999992</v>
      </c>
      <c r="C21" s="30">
        <v>0</v>
      </c>
      <c r="D21" s="29">
        <f>B21+C21</f>
        <v>-9065911.8699999992</v>
      </c>
    </row>
    <row r="22" spans="1:4" x14ac:dyDescent="0.3">
      <c r="A22" s="26" t="s">
        <v>22</v>
      </c>
      <c r="B22" s="19">
        <f>SUM(B18:B21)</f>
        <v>128019631.34999999</v>
      </c>
      <c r="C22" s="19">
        <f>SUM(C18:C21)</f>
        <v>38004786.430000007</v>
      </c>
      <c r="D22" s="18">
        <f>SUM(D18:D21)</f>
        <v>166024417.78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10395203.729999999</v>
      </c>
      <c r="C24" s="28">
        <v>398339.27</v>
      </c>
      <c r="D24" s="18">
        <f t="shared" ref="D24:D38" si="0">B24+C24</f>
        <v>10793542.999999998</v>
      </c>
    </row>
    <row r="25" spans="1:4" x14ac:dyDescent="0.3">
      <c r="A25" s="26" t="s">
        <v>20</v>
      </c>
      <c r="B25" s="25">
        <v>1568074.1600000001</v>
      </c>
      <c r="C25" s="25">
        <v>0</v>
      </c>
      <c r="D25" s="27">
        <f t="shared" si="0"/>
        <v>1568074.1600000001</v>
      </c>
    </row>
    <row r="26" spans="1:4" x14ac:dyDescent="0.3">
      <c r="A26" s="26" t="s">
        <v>19</v>
      </c>
      <c r="B26" s="25">
        <v>5432539.7400000002</v>
      </c>
      <c r="C26" s="25">
        <v>4564472.9700000007</v>
      </c>
      <c r="D26" s="27">
        <f t="shared" si="0"/>
        <v>9997012.7100000009</v>
      </c>
    </row>
    <row r="27" spans="1:4" x14ac:dyDescent="0.3">
      <c r="A27" s="26" t="s">
        <v>18</v>
      </c>
      <c r="B27" s="25">
        <v>6196247.8300000001</v>
      </c>
      <c r="C27" s="25">
        <v>2873202.77</v>
      </c>
      <c r="D27" s="27">
        <f t="shared" si="0"/>
        <v>9069450.5999999996</v>
      </c>
    </row>
    <row r="28" spans="1:4" x14ac:dyDescent="0.3">
      <c r="A28" s="26" t="s">
        <v>17</v>
      </c>
      <c r="B28" s="25">
        <v>2054024.73</v>
      </c>
      <c r="C28" s="25">
        <v>813349.97</v>
      </c>
      <c r="D28" s="27">
        <f t="shared" si="0"/>
        <v>2867374.7</v>
      </c>
    </row>
    <row r="29" spans="1:4" x14ac:dyDescent="0.3">
      <c r="A29" s="26" t="s">
        <v>16</v>
      </c>
      <c r="B29" s="25">
        <v>9337377.1199999992</v>
      </c>
      <c r="C29" s="25">
        <v>2446001.69</v>
      </c>
      <c r="D29" s="27">
        <f t="shared" si="0"/>
        <v>11783378.809999999</v>
      </c>
    </row>
    <row r="30" spans="1:4" x14ac:dyDescent="0.3">
      <c r="A30" s="26" t="s">
        <v>15</v>
      </c>
      <c r="B30" s="25">
        <v>10340181.640000002</v>
      </c>
      <c r="C30" s="25">
        <v>4613821.6800000006</v>
      </c>
      <c r="D30" s="27">
        <f t="shared" si="0"/>
        <v>14954003.320000004</v>
      </c>
    </row>
    <row r="31" spans="1:4" x14ac:dyDescent="0.3">
      <c r="A31" s="26" t="s">
        <v>14</v>
      </c>
      <c r="B31" s="25">
        <v>29098703.5</v>
      </c>
      <c r="C31" s="25">
        <v>10186732.940000001</v>
      </c>
      <c r="D31" s="27">
        <f t="shared" si="0"/>
        <v>39285436.439999998</v>
      </c>
    </row>
    <row r="32" spans="1:4" x14ac:dyDescent="0.3">
      <c r="A32" s="26" t="s">
        <v>13</v>
      </c>
      <c r="B32" s="25">
        <v>7936632.1000000006</v>
      </c>
      <c r="C32" s="25">
        <v>2979884.72</v>
      </c>
      <c r="D32" s="27">
        <f t="shared" si="0"/>
        <v>10916516.82</v>
      </c>
    </row>
    <row r="33" spans="1:4" x14ac:dyDescent="0.3">
      <c r="A33" s="26" t="s">
        <v>12</v>
      </c>
      <c r="B33" s="25">
        <v>2656379.71</v>
      </c>
      <c r="C33" s="25">
        <v>0</v>
      </c>
      <c r="D33" s="27">
        <f t="shared" si="0"/>
        <v>2656379.71</v>
      </c>
    </row>
    <row r="34" spans="1:4" x14ac:dyDescent="0.3">
      <c r="A34" s="17" t="s">
        <v>11</v>
      </c>
      <c r="B34" s="25">
        <v>-2278339.7300000004</v>
      </c>
      <c r="C34" s="25">
        <v>726631.66</v>
      </c>
      <c r="D34" s="24">
        <f t="shared" si="0"/>
        <v>-1551708.0700000003</v>
      </c>
    </row>
    <row r="35" spans="1:4" x14ac:dyDescent="0.3">
      <c r="A35" s="26" t="s">
        <v>341</v>
      </c>
      <c r="B35" s="25">
        <v>-50854190.439999998</v>
      </c>
      <c r="C35" s="25">
        <v>0</v>
      </c>
      <c r="D35" s="24">
        <f t="shared" si="0"/>
        <v>-50854190.439999998</v>
      </c>
    </row>
    <row r="36" spans="1:4" x14ac:dyDescent="0.3">
      <c r="A36" s="17" t="s">
        <v>10</v>
      </c>
      <c r="B36" s="25">
        <v>23512448.850000001</v>
      </c>
      <c r="C36" s="25">
        <v>13914316.07</v>
      </c>
      <c r="D36" s="24">
        <f t="shared" si="0"/>
        <v>37426764.920000002</v>
      </c>
    </row>
    <row r="37" spans="1:4" x14ac:dyDescent="0.3">
      <c r="A37" s="17" t="s">
        <v>9</v>
      </c>
      <c r="B37" s="25">
        <v>-13525435.76</v>
      </c>
      <c r="C37" s="25">
        <v>7569810.4699999997</v>
      </c>
      <c r="D37" s="24">
        <f t="shared" si="0"/>
        <v>-5955625.29</v>
      </c>
    </row>
    <row r="38" spans="1:4" x14ac:dyDescent="0.3">
      <c r="A38" s="17" t="s">
        <v>8</v>
      </c>
      <c r="B38" s="23">
        <v>17840741.829999998</v>
      </c>
      <c r="C38" s="22">
        <v>-3513103.0199999996</v>
      </c>
      <c r="D38" s="21">
        <f t="shared" si="0"/>
        <v>14327638.809999999</v>
      </c>
    </row>
    <row r="39" spans="1:4" x14ac:dyDescent="0.3">
      <c r="A39" s="20" t="s">
        <v>7</v>
      </c>
      <c r="B39" s="19">
        <f>SUM(B22:B38)</f>
        <v>187730220.36000001</v>
      </c>
      <c r="C39" s="19">
        <f>SUM(C22:C38)</f>
        <v>85578247.62000002</v>
      </c>
      <c r="D39" s="18">
        <f>SUM(D22:D38)</f>
        <v>273308467.97999996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81653436.409999967</v>
      </c>
      <c r="C41" s="13">
        <f>C13-C39</f>
        <v>19311060.329999968</v>
      </c>
      <c r="D41" s="12">
        <f>D13-D39</f>
        <v>100964496.74000007</v>
      </c>
    </row>
    <row r="42" spans="1:4" x14ac:dyDescent="0.3">
      <c r="A42" s="11"/>
      <c r="B42" s="10"/>
      <c r="C42" s="10"/>
      <c r="D42" s="9"/>
    </row>
    <row r="43" spans="1:4" x14ac:dyDescent="0.3">
      <c r="A43" s="145"/>
      <c r="B43" s="41"/>
      <c r="C43" s="41"/>
      <c r="D43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1" activePane="bottomRight" state="frozen"/>
      <selection activeCell="C13" sqref="C13"/>
      <selection pane="topRight" activeCell="C13" sqref="C13"/>
      <selection pane="bottomLeft" activeCell="C13" sqref="C13"/>
      <selection pane="bottomRight" activeCell="D19" sqref="D19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MONTH ENDED FEBRUARY 28,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221173839.13999999</v>
      </c>
      <c r="C8" s="19">
        <v>123222699.05</v>
      </c>
      <c r="D8" s="19">
        <v>0</v>
      </c>
      <c r="E8" s="19">
        <v>0</v>
      </c>
      <c r="F8" s="18">
        <f>SUM(B8:E8)</f>
        <v>344396538.19</v>
      </c>
      <c r="G8" s="43"/>
    </row>
    <row r="9" spans="1:7" s="4" customFormat="1" ht="18" customHeight="1" x14ac:dyDescent="0.3">
      <c r="A9" s="17" t="s">
        <v>30</v>
      </c>
      <c r="B9" s="125">
        <v>47765.93</v>
      </c>
      <c r="C9" s="125">
        <v>0</v>
      </c>
      <c r="D9" s="125">
        <v>0</v>
      </c>
      <c r="E9" s="51">
        <v>0</v>
      </c>
      <c r="F9" s="27">
        <f>SUM(B9:E9)</f>
        <v>47765.93</v>
      </c>
      <c r="G9" s="43"/>
    </row>
    <row r="10" spans="1:7" s="4" customFormat="1" ht="18" customHeight="1" x14ac:dyDescent="0.3">
      <c r="A10" s="17" t="s">
        <v>29</v>
      </c>
      <c r="B10" s="125">
        <v>18793238.560000002</v>
      </c>
      <c r="C10" s="125">
        <v>0</v>
      </c>
      <c r="D10" s="125">
        <v>0</v>
      </c>
      <c r="E10" s="51">
        <v>0</v>
      </c>
      <c r="F10" s="27">
        <f>SUM(B10:E10)</f>
        <v>18793238.560000002</v>
      </c>
      <c r="G10" s="43"/>
    </row>
    <row r="11" spans="1:7" s="4" customFormat="1" ht="18" customHeight="1" x14ac:dyDescent="0.3">
      <c r="A11" s="17" t="s">
        <v>28</v>
      </c>
      <c r="B11" s="31">
        <v>29368813.140000001</v>
      </c>
      <c r="C11" s="54">
        <v>-18333391.100000001</v>
      </c>
      <c r="D11" s="54">
        <v>0</v>
      </c>
      <c r="E11" s="30">
        <v>0</v>
      </c>
      <c r="F11" s="29">
        <f>SUM(B11:E11)</f>
        <v>11035422.039999999</v>
      </c>
      <c r="G11" s="43"/>
    </row>
    <row r="12" spans="1:7" s="4" customFormat="1" ht="18" customHeight="1" x14ac:dyDescent="0.3">
      <c r="A12" s="17" t="s">
        <v>27</v>
      </c>
      <c r="B12" s="19">
        <f>SUM(B8:B11)</f>
        <v>269383656.76999998</v>
      </c>
      <c r="C12" s="19">
        <f>SUM(C8:C11)</f>
        <v>104889307.94999999</v>
      </c>
      <c r="D12" s="19">
        <f>SUM(D8:D11)</f>
        <v>0</v>
      </c>
      <c r="E12" s="19">
        <f>SUM(E8:E11)</f>
        <v>0</v>
      </c>
      <c r="F12" s="18">
        <f>SUM(F8:F11)</f>
        <v>374272964.72000003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22342861.560000002</v>
      </c>
      <c r="C17" s="19">
        <v>0</v>
      </c>
      <c r="D17" s="19">
        <v>0</v>
      </c>
      <c r="E17" s="19">
        <v>0</v>
      </c>
      <c r="F17" s="18">
        <f>SUM(B17:E17)</f>
        <v>22342861.560000002</v>
      </c>
      <c r="G17" s="43"/>
    </row>
    <row r="18" spans="1:7" s="4" customFormat="1" ht="18" customHeight="1" x14ac:dyDescent="0.3">
      <c r="A18" s="17" t="s">
        <v>25</v>
      </c>
      <c r="B18" s="125">
        <v>104625120.47</v>
      </c>
      <c r="C18" s="125">
        <v>38004786.430000007</v>
      </c>
      <c r="D18" s="125">
        <v>0</v>
      </c>
      <c r="E18" s="51">
        <v>0</v>
      </c>
      <c r="F18" s="27">
        <f>SUM(B18:E18)</f>
        <v>142629906.90000001</v>
      </c>
      <c r="G18" s="43"/>
    </row>
    <row r="19" spans="1:7" s="4" customFormat="1" ht="18" customHeight="1" x14ac:dyDescent="0.3">
      <c r="A19" s="17" t="s">
        <v>24</v>
      </c>
      <c r="B19" s="125">
        <v>10117561.189999999</v>
      </c>
      <c r="C19" s="125">
        <v>0</v>
      </c>
      <c r="D19" s="125">
        <v>0</v>
      </c>
      <c r="E19" s="51">
        <v>0</v>
      </c>
      <c r="F19" s="27">
        <f>SUM(B19:E19)</f>
        <v>10117561.189999999</v>
      </c>
      <c r="G19" s="43"/>
    </row>
    <row r="20" spans="1:7" s="4" customFormat="1" ht="18" customHeight="1" x14ac:dyDescent="0.3">
      <c r="A20" s="17" t="s">
        <v>23</v>
      </c>
      <c r="B20" s="31">
        <v>-9065911.8699999992</v>
      </c>
      <c r="C20" s="132">
        <v>0</v>
      </c>
      <c r="D20" s="132">
        <v>0</v>
      </c>
      <c r="E20" s="30">
        <v>0</v>
      </c>
      <c r="F20" s="29">
        <f>SUM(B20:E20)</f>
        <v>-9065911.8699999992</v>
      </c>
      <c r="G20" s="43"/>
    </row>
    <row r="21" spans="1:7" s="4" customFormat="1" ht="18" customHeight="1" x14ac:dyDescent="0.3">
      <c r="A21" s="17" t="s">
        <v>22</v>
      </c>
      <c r="B21" s="19">
        <f>SUM(B17:B20)</f>
        <v>128019631.34999999</v>
      </c>
      <c r="C21" s="19">
        <f>SUM(C17:C20)</f>
        <v>38004786.430000007</v>
      </c>
      <c r="D21" s="19">
        <f>SUM(D17:D20)</f>
        <v>0</v>
      </c>
      <c r="E21" s="19">
        <f>SUM(E17:E20)</f>
        <v>0</v>
      </c>
      <c r="F21" s="18">
        <f>SUM(F17:F20)</f>
        <v>166024417.78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10395203.729999999</v>
      </c>
      <c r="C23" s="19">
        <v>398339.27</v>
      </c>
      <c r="D23" s="19">
        <v>0</v>
      </c>
      <c r="E23" s="19">
        <v>0</v>
      </c>
      <c r="F23" s="18">
        <f t="shared" ref="F23:F37" si="0">SUM(B23:E23)</f>
        <v>10793542.999999998</v>
      </c>
      <c r="G23" s="43"/>
    </row>
    <row r="24" spans="1:7" s="4" customFormat="1" ht="18" customHeight="1" x14ac:dyDescent="0.3">
      <c r="A24" s="17" t="s">
        <v>20</v>
      </c>
      <c r="B24" s="52">
        <v>1568074.1600000001</v>
      </c>
      <c r="C24" s="51">
        <v>0</v>
      </c>
      <c r="D24" s="51">
        <v>0</v>
      </c>
      <c r="E24" s="51">
        <v>0</v>
      </c>
      <c r="F24" s="27">
        <f t="shared" si="0"/>
        <v>1568074.1600000001</v>
      </c>
      <c r="G24" s="43"/>
    </row>
    <row r="25" spans="1:7" s="4" customFormat="1" ht="18" customHeight="1" x14ac:dyDescent="0.3">
      <c r="A25" s="17" t="s">
        <v>19</v>
      </c>
      <c r="B25" s="52">
        <v>5432539.7400000002</v>
      </c>
      <c r="C25" s="33">
        <v>4564472.9700000007</v>
      </c>
      <c r="D25" s="33">
        <v>0</v>
      </c>
      <c r="E25" s="51">
        <v>0</v>
      </c>
      <c r="F25" s="27">
        <f t="shared" si="0"/>
        <v>9997012.7100000009</v>
      </c>
      <c r="G25" s="43"/>
    </row>
    <row r="26" spans="1:7" s="4" customFormat="1" ht="18" customHeight="1" x14ac:dyDescent="0.3">
      <c r="A26" s="26" t="s">
        <v>18</v>
      </c>
      <c r="B26" s="52">
        <v>4311104.8499999996</v>
      </c>
      <c r="C26" s="33">
        <v>1524496.1099999999</v>
      </c>
      <c r="D26" s="33">
        <v>3233849.64</v>
      </c>
      <c r="E26" s="51">
        <v>0</v>
      </c>
      <c r="F26" s="27">
        <f t="shared" si="0"/>
        <v>9069450.5999999996</v>
      </c>
      <c r="G26" s="43"/>
    </row>
    <row r="27" spans="1:7" s="4" customFormat="1" ht="18" customHeight="1" x14ac:dyDescent="0.3">
      <c r="A27" s="17" t="s">
        <v>17</v>
      </c>
      <c r="B27" s="52">
        <v>1931656.3099999998</v>
      </c>
      <c r="C27" s="33">
        <v>724920.21</v>
      </c>
      <c r="D27" s="33">
        <v>210798.18</v>
      </c>
      <c r="E27" s="51">
        <v>0</v>
      </c>
      <c r="F27" s="27">
        <f t="shared" si="0"/>
        <v>2867374.6999999997</v>
      </c>
      <c r="G27" s="43"/>
    </row>
    <row r="28" spans="1:7" s="4" customFormat="1" ht="18" customHeight="1" x14ac:dyDescent="0.3">
      <c r="A28" s="17" t="s">
        <v>16</v>
      </c>
      <c r="B28" s="52">
        <v>9337377.1199999992</v>
      </c>
      <c r="C28" s="33">
        <v>2446001.69</v>
      </c>
      <c r="D28" s="33">
        <v>0</v>
      </c>
      <c r="E28" s="51">
        <v>0</v>
      </c>
      <c r="F28" s="27">
        <f t="shared" si="0"/>
        <v>11783378.809999999</v>
      </c>
      <c r="G28" s="43"/>
    </row>
    <row r="29" spans="1:7" s="4" customFormat="1" ht="18" customHeight="1" x14ac:dyDescent="0.3">
      <c r="A29" s="26" t="s">
        <v>15</v>
      </c>
      <c r="B29" s="52">
        <v>3524582.77</v>
      </c>
      <c r="C29" s="33">
        <v>1032824.11</v>
      </c>
      <c r="D29" s="33">
        <v>10396596.439999999</v>
      </c>
      <c r="E29" s="51">
        <v>0</v>
      </c>
      <c r="F29" s="27">
        <f t="shared" si="0"/>
        <v>14954003.32</v>
      </c>
      <c r="G29" s="43"/>
    </row>
    <row r="30" spans="1:7" s="4" customFormat="1" ht="18" customHeight="1" x14ac:dyDescent="0.3">
      <c r="A30" s="17" t="s">
        <v>14</v>
      </c>
      <c r="B30" s="52">
        <v>27488734.190000001</v>
      </c>
      <c r="C30" s="33">
        <v>9364357.0200000014</v>
      </c>
      <c r="D30" s="33">
        <v>2432345.23</v>
      </c>
      <c r="E30" s="51">
        <v>0</v>
      </c>
      <c r="F30" s="27">
        <f t="shared" si="0"/>
        <v>39285436.439999998</v>
      </c>
      <c r="G30" s="43"/>
    </row>
    <row r="31" spans="1:7" s="4" customFormat="1" ht="18" customHeight="1" x14ac:dyDescent="0.3">
      <c r="A31" s="17" t="s">
        <v>13</v>
      </c>
      <c r="B31" s="52">
        <v>2730359.21</v>
      </c>
      <c r="C31" s="33">
        <v>320508.88</v>
      </c>
      <c r="D31" s="33">
        <v>7865648.7299999995</v>
      </c>
      <c r="E31" s="51">
        <v>0</v>
      </c>
      <c r="F31" s="27">
        <f t="shared" si="0"/>
        <v>10916516.82</v>
      </c>
      <c r="G31" s="43"/>
    </row>
    <row r="32" spans="1:7" s="4" customFormat="1" ht="18" customHeight="1" x14ac:dyDescent="0.3">
      <c r="A32" s="17" t="s">
        <v>12</v>
      </c>
      <c r="B32" s="52">
        <v>2656379.71</v>
      </c>
      <c r="C32" s="51">
        <v>0</v>
      </c>
      <c r="D32" s="51">
        <v>0</v>
      </c>
      <c r="E32" s="51">
        <v>0</v>
      </c>
      <c r="F32" s="27">
        <f t="shared" si="0"/>
        <v>2656379.71</v>
      </c>
      <c r="G32" s="43"/>
    </row>
    <row r="33" spans="1:8" s="4" customFormat="1" ht="18" customHeight="1" x14ac:dyDescent="0.3">
      <c r="A33" s="26" t="s">
        <v>11</v>
      </c>
      <c r="B33" s="52">
        <v>-2278339.7300000004</v>
      </c>
      <c r="C33" s="33">
        <v>726631.66</v>
      </c>
      <c r="D33" s="125">
        <v>0</v>
      </c>
      <c r="E33" s="51">
        <v>0</v>
      </c>
      <c r="F33" s="27">
        <f t="shared" si="0"/>
        <v>-1551708.0700000003</v>
      </c>
      <c r="G33" s="43"/>
      <c r="H33" s="42"/>
    </row>
    <row r="34" spans="1:8" s="4" customFormat="1" ht="18" customHeight="1" x14ac:dyDescent="0.3">
      <c r="A34" s="26" t="s">
        <v>341</v>
      </c>
      <c r="B34" s="52">
        <v>-50854190.439999998</v>
      </c>
      <c r="C34" s="51">
        <v>0</v>
      </c>
      <c r="D34" s="51">
        <v>0</v>
      </c>
      <c r="E34" s="51">
        <v>0</v>
      </c>
      <c r="F34" s="27">
        <f t="shared" si="0"/>
        <v>-50854190.439999998</v>
      </c>
      <c r="G34" s="43"/>
      <c r="H34" s="42"/>
    </row>
    <row r="35" spans="1:8" s="4" customFormat="1" ht="18" customHeight="1" x14ac:dyDescent="0.3">
      <c r="A35" s="17" t="s">
        <v>10</v>
      </c>
      <c r="B35" s="52">
        <v>23226220.620000001</v>
      </c>
      <c r="C35" s="33">
        <v>13753207.970000001</v>
      </c>
      <c r="D35" s="33">
        <v>447336.33</v>
      </c>
      <c r="E35" s="51">
        <v>0</v>
      </c>
      <c r="F35" s="27">
        <f t="shared" si="0"/>
        <v>37426764.920000002</v>
      </c>
      <c r="G35" s="43"/>
      <c r="H35" s="42"/>
    </row>
    <row r="36" spans="1:8" s="4" customFormat="1" ht="18" customHeight="1" x14ac:dyDescent="0.3">
      <c r="A36" s="17" t="s">
        <v>9</v>
      </c>
      <c r="B36" s="52">
        <v>-13525435.76</v>
      </c>
      <c r="C36" s="51">
        <v>7569810.4699999997</v>
      </c>
      <c r="D36" s="51">
        <v>0</v>
      </c>
      <c r="E36" s="51">
        <v>0</v>
      </c>
      <c r="F36" s="27">
        <f t="shared" si="0"/>
        <v>-5955625.29</v>
      </c>
      <c r="G36" s="43"/>
      <c r="H36" s="42"/>
    </row>
    <row r="37" spans="1:8" s="4" customFormat="1" ht="18" customHeight="1" x14ac:dyDescent="0.3">
      <c r="A37" s="17" t="s">
        <v>8</v>
      </c>
      <c r="B37" s="31">
        <v>17840741.829999998</v>
      </c>
      <c r="C37" s="54">
        <v>-3513103.0199999996</v>
      </c>
      <c r="D37" s="132">
        <v>0</v>
      </c>
      <c r="E37" s="30">
        <v>0</v>
      </c>
      <c r="F37" s="29">
        <f t="shared" si="0"/>
        <v>14327638.809999999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171804639.66000003</v>
      </c>
      <c r="C38" s="19">
        <f>SUM(C21:C37)</f>
        <v>76917253.770000011</v>
      </c>
      <c r="D38" s="19">
        <f>SUM(D21:D37)</f>
        <v>24586574.549999997</v>
      </c>
      <c r="E38" s="19">
        <f>SUM(E21:E37)</f>
        <v>0</v>
      </c>
      <c r="F38" s="18">
        <f>SUM(F21:F37)</f>
        <v>273308467.97999996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97579017.109999955</v>
      </c>
      <c r="C40" s="19">
        <f>C12-C38</f>
        <v>27972054.179999977</v>
      </c>
      <c r="D40" s="19">
        <f>D12-D38</f>
        <v>-24586574.549999997</v>
      </c>
      <c r="E40" s="19">
        <f>E12-E38</f>
        <v>0</v>
      </c>
      <c r="F40" s="146">
        <f>F12-F38</f>
        <v>100964496.74000007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-911293.56</v>
      </c>
      <c r="F43" s="18">
        <f>SUM(B43:E43)</f>
        <v>-911293.56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18705440.079999998</v>
      </c>
      <c r="F44" s="27">
        <f>SUM(B44:E44)</f>
        <v>18705440.079999998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17794146.52</v>
      </c>
      <c r="F46" s="18">
        <f>SUM(F43:F45)</f>
        <v>17794146.52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97579017.109999955</v>
      </c>
      <c r="C48" s="48">
        <f>C40-C46</f>
        <v>27972054.179999977</v>
      </c>
      <c r="D48" s="48">
        <f>D40-D46</f>
        <v>-24586574.549999997</v>
      </c>
      <c r="E48" s="48">
        <f>E40-E46</f>
        <v>-17794146.52</v>
      </c>
      <c r="F48" s="47">
        <f>F40-F46</f>
        <v>83170350.220000073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3"/>
  <sheetViews>
    <sheetView tabSelected="1" zoomScaleNormal="100" workbookViewId="0">
      <pane xSplit="1" ySplit="6" topLeftCell="B245" activePane="bottomRight" state="frozen"/>
      <selection activeCell="C228" sqref="C228"/>
      <selection pane="topRight" activeCell="C228" sqref="C228"/>
      <selection pane="bottomLeft" activeCell="C228" sqref="C228"/>
      <selection pane="bottomRight" activeCell="J255" sqref="J255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.6640625" style="4" bestFit="1" customWidth="1"/>
    <col min="11" max="11" width="14.5546875" style="4" customWidth="1"/>
    <col min="12" max="16384" width="9.109375" style="4"/>
  </cols>
  <sheetData>
    <row r="1" spans="1:9" x14ac:dyDescent="0.3">
      <c r="A1" s="140" t="s">
        <v>350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3">
      <c r="A2" s="140" t="s">
        <v>359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3">
      <c r="A3" s="141" t="str">
        <f>Allocated!A3</f>
        <v>FOR THE MONTH ENDED FEBRUARY 28, 2019</v>
      </c>
      <c r="B3" s="141"/>
      <c r="C3" s="141"/>
      <c r="D3" s="141"/>
      <c r="E3" s="141"/>
      <c r="F3" s="141"/>
      <c r="G3" s="141"/>
      <c r="H3" s="141"/>
      <c r="I3" s="141"/>
    </row>
    <row r="4" spans="1:9" x14ac:dyDescent="0.3">
      <c r="A4" s="139"/>
      <c r="B4" s="139"/>
      <c r="C4" s="139"/>
      <c r="D4" s="139"/>
      <c r="E4" s="139"/>
      <c r="F4" s="139"/>
      <c r="G4" s="139"/>
      <c r="H4" s="139"/>
      <c r="I4" s="139"/>
    </row>
    <row r="5" spans="1:9" x14ac:dyDescent="0.3">
      <c r="A5" s="139"/>
      <c r="B5" s="139"/>
      <c r="C5" s="139"/>
      <c r="D5" s="139"/>
      <c r="E5" s="139"/>
      <c r="F5" s="139"/>
      <c r="G5" s="139"/>
      <c r="H5" s="139"/>
      <c r="I5" s="139"/>
    </row>
    <row r="6" spans="1:9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9" x14ac:dyDescent="0.3">
      <c r="A7" s="7"/>
      <c r="B7" s="6"/>
      <c r="C7" s="6"/>
      <c r="D7" s="6"/>
      <c r="E7" s="6"/>
      <c r="F7" s="6"/>
      <c r="G7" s="6"/>
      <c r="H7" s="6"/>
      <c r="I7" s="6"/>
    </row>
    <row r="8" spans="1:9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9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9" x14ac:dyDescent="0.3">
      <c r="A10" s="62" t="s">
        <v>36</v>
      </c>
      <c r="B10" s="136"/>
      <c r="C10" s="136"/>
      <c r="D10" s="136"/>
      <c r="E10" s="136"/>
      <c r="F10" s="136"/>
      <c r="G10" s="136"/>
      <c r="H10" s="136"/>
      <c r="I10" s="136"/>
    </row>
    <row r="11" spans="1:9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3">
      <c r="A12" s="66" t="s">
        <v>38</v>
      </c>
      <c r="B12" s="137">
        <v>131392582.78</v>
      </c>
      <c r="C12" s="137">
        <v>0</v>
      </c>
      <c r="D12" s="137">
        <v>0</v>
      </c>
      <c r="E12" s="137">
        <v>0</v>
      </c>
      <c r="F12" s="137">
        <v>0</v>
      </c>
      <c r="G12" s="137">
        <f>B12+E12</f>
        <v>131392582.78</v>
      </c>
      <c r="H12" s="137">
        <f>C12+F12</f>
        <v>0</v>
      </c>
      <c r="I12" s="137">
        <f>SUM(G12:H12)</f>
        <v>131392582.78</v>
      </c>
    </row>
    <row r="13" spans="1:9" x14ac:dyDescent="0.3">
      <c r="A13" s="66" t="s">
        <v>39</v>
      </c>
      <c r="B13" s="65">
        <v>88558179.129999995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H17" si="0">B13+E13</f>
        <v>88558179.129999995</v>
      </c>
      <c r="H13" s="65">
        <f t="shared" si="0"/>
        <v>0</v>
      </c>
      <c r="I13" s="65">
        <f t="shared" ref="I13:I17" si="1">SUM(G13:H13)</f>
        <v>88558179.129999995</v>
      </c>
    </row>
    <row r="14" spans="1:9" x14ac:dyDescent="0.3">
      <c r="A14" s="66" t="s">
        <v>40</v>
      </c>
      <c r="B14" s="65">
        <v>1223077.23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1223077.23</v>
      </c>
      <c r="H14" s="65">
        <f t="shared" si="0"/>
        <v>0</v>
      </c>
      <c r="I14" s="65">
        <f t="shared" si="1"/>
        <v>1223077.23</v>
      </c>
    </row>
    <row r="15" spans="1:9" x14ac:dyDescent="0.3">
      <c r="A15" s="66" t="s">
        <v>41</v>
      </c>
      <c r="B15" s="65">
        <v>0</v>
      </c>
      <c r="C15" s="65">
        <v>90954682.989999995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0"/>
        <v>90954682.989999995</v>
      </c>
      <c r="I15" s="65">
        <f t="shared" si="1"/>
        <v>90954682.989999995</v>
      </c>
    </row>
    <row r="16" spans="1:9" x14ac:dyDescent="0.3">
      <c r="A16" s="66" t="s">
        <v>42</v>
      </c>
      <c r="B16" s="65">
        <v>0</v>
      </c>
      <c r="C16" s="65">
        <v>30672365.34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0"/>
        <v>30672365.34</v>
      </c>
      <c r="I16" s="65">
        <f t="shared" si="1"/>
        <v>30672365.34</v>
      </c>
    </row>
    <row r="17" spans="1:10" x14ac:dyDescent="0.3">
      <c r="A17" s="66" t="s">
        <v>43</v>
      </c>
      <c r="B17" s="63">
        <v>0</v>
      </c>
      <c r="C17" s="63">
        <v>1595650.72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0"/>
        <v>1595650.72</v>
      </c>
      <c r="I17" s="63">
        <f t="shared" si="1"/>
        <v>1595650.72</v>
      </c>
    </row>
    <row r="18" spans="1:10" x14ac:dyDescent="0.3">
      <c r="A18" s="66" t="s">
        <v>44</v>
      </c>
      <c r="B18" s="65">
        <f>SUM(B12:B17)</f>
        <v>221173839.13999999</v>
      </c>
      <c r="C18" s="65">
        <f t="shared" ref="C18:I18" si="2">SUM(C12:C17)</f>
        <v>123222699.05</v>
      </c>
      <c r="D18" s="65">
        <f t="shared" si="2"/>
        <v>0</v>
      </c>
      <c r="E18" s="65">
        <f t="shared" si="2"/>
        <v>0</v>
      </c>
      <c r="F18" s="65">
        <f t="shared" si="2"/>
        <v>0</v>
      </c>
      <c r="G18" s="65">
        <f t="shared" si="2"/>
        <v>221173839.13999999</v>
      </c>
      <c r="H18" s="65">
        <f t="shared" si="2"/>
        <v>123222699.05</v>
      </c>
      <c r="I18" s="65">
        <f t="shared" si="2"/>
        <v>344396538.19</v>
      </c>
    </row>
    <row r="19" spans="1:10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</row>
    <row r="20" spans="1:10" x14ac:dyDescent="0.3">
      <c r="A20" s="66" t="s">
        <v>46</v>
      </c>
      <c r="B20" s="63">
        <v>47765.93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47765.93</v>
      </c>
      <c r="H20" s="63">
        <f>C20+F20</f>
        <v>0</v>
      </c>
      <c r="I20" s="63">
        <f>SUM(G20:H20)</f>
        <v>47765.93</v>
      </c>
    </row>
    <row r="21" spans="1:10" x14ac:dyDescent="0.3">
      <c r="A21" s="66" t="s">
        <v>47</v>
      </c>
      <c r="B21" s="65">
        <f>SUM(B20)</f>
        <v>47765.93</v>
      </c>
      <c r="C21" s="65">
        <f t="shared" ref="C21:I21" si="3">SUM(C20)</f>
        <v>0</v>
      </c>
      <c r="D21" s="65">
        <f t="shared" si="3"/>
        <v>0</v>
      </c>
      <c r="E21" s="65">
        <f t="shared" si="3"/>
        <v>0</v>
      </c>
      <c r="F21" s="65">
        <f t="shared" si="3"/>
        <v>0</v>
      </c>
      <c r="G21" s="65">
        <f t="shared" si="3"/>
        <v>47765.93</v>
      </c>
      <c r="H21" s="65">
        <f t="shared" si="3"/>
        <v>0</v>
      </c>
      <c r="I21" s="65">
        <f t="shared" si="3"/>
        <v>47765.93</v>
      </c>
    </row>
    <row r="22" spans="1:10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</row>
    <row r="23" spans="1:10" x14ac:dyDescent="0.3">
      <c r="A23" s="66" t="s">
        <v>49</v>
      </c>
      <c r="B23" s="65">
        <v>9925177.6799999997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9925177.6799999997</v>
      </c>
      <c r="H23" s="65">
        <f>C23+F23</f>
        <v>0</v>
      </c>
      <c r="I23" s="65">
        <f t="shared" ref="I23:I24" si="4">SUM(G23:H23)</f>
        <v>9925177.6799999997</v>
      </c>
      <c r="J23" s="5"/>
    </row>
    <row r="24" spans="1:10" x14ac:dyDescent="0.3">
      <c r="A24" s="66" t="s">
        <v>50</v>
      </c>
      <c r="B24" s="63">
        <v>8868060.8800000008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8868060.8800000008</v>
      </c>
      <c r="H24" s="63">
        <f>C24+F24</f>
        <v>0</v>
      </c>
      <c r="I24" s="63">
        <f t="shared" si="4"/>
        <v>8868060.8800000008</v>
      </c>
    </row>
    <row r="25" spans="1:10" x14ac:dyDescent="0.3">
      <c r="A25" s="66" t="s">
        <v>51</v>
      </c>
      <c r="B25" s="65">
        <f>SUM(B23:B24)</f>
        <v>18793238.560000002</v>
      </c>
      <c r="C25" s="65">
        <f t="shared" ref="C25:I25" si="5">SUM(C23:C24)</f>
        <v>0</v>
      </c>
      <c r="D25" s="65">
        <f t="shared" si="5"/>
        <v>0</v>
      </c>
      <c r="E25" s="65">
        <f t="shared" si="5"/>
        <v>0</v>
      </c>
      <c r="F25" s="65">
        <f t="shared" si="5"/>
        <v>0</v>
      </c>
      <c r="G25" s="65">
        <f t="shared" si="5"/>
        <v>18793238.560000002</v>
      </c>
      <c r="H25" s="65">
        <f t="shared" si="5"/>
        <v>0</v>
      </c>
      <c r="I25" s="65">
        <f t="shared" si="5"/>
        <v>18793238.560000002</v>
      </c>
    </row>
    <row r="26" spans="1:10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</row>
    <row r="27" spans="1:10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9" si="6">SUM(G27:H27)</f>
        <v>0</v>
      </c>
    </row>
    <row r="28" spans="1:10" x14ac:dyDescent="0.3">
      <c r="A28" s="66" t="s">
        <v>411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0</v>
      </c>
      <c r="H28" s="65">
        <f>C28+F28</f>
        <v>0</v>
      </c>
      <c r="I28" s="65">
        <f t="shared" si="6"/>
        <v>0</v>
      </c>
    </row>
    <row r="29" spans="1:10" ht="13.95" customHeight="1" x14ac:dyDescent="0.3">
      <c r="A29" s="66" t="s">
        <v>54</v>
      </c>
      <c r="B29" s="65">
        <v>182246.71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H39" si="7">B29+E29</f>
        <v>182246.71</v>
      </c>
      <c r="H29" s="65">
        <f t="shared" si="7"/>
        <v>0</v>
      </c>
      <c r="I29" s="65">
        <f t="shared" si="6"/>
        <v>182246.71</v>
      </c>
    </row>
    <row r="30" spans="1:10" x14ac:dyDescent="0.3">
      <c r="A30" s="66" t="s">
        <v>55</v>
      </c>
      <c r="B30" s="65">
        <v>619046.57999999996</v>
      </c>
      <c r="C30" s="65">
        <v>0</v>
      </c>
      <c r="D30" s="65">
        <v>0</v>
      </c>
      <c r="E30" s="65">
        <v>0</v>
      </c>
      <c r="F30" s="65">
        <v>0</v>
      </c>
      <c r="G30" s="65">
        <f t="shared" si="7"/>
        <v>619046.57999999996</v>
      </c>
      <c r="H30" s="65">
        <f>C30+F30</f>
        <v>0</v>
      </c>
      <c r="I30" s="65">
        <f t="shared" si="6"/>
        <v>619046.57999999996</v>
      </c>
    </row>
    <row r="31" spans="1:10" x14ac:dyDescent="0.3">
      <c r="A31" s="66" t="s">
        <v>56</v>
      </c>
      <c r="B31" s="65">
        <v>1721593.58</v>
      </c>
      <c r="C31" s="65">
        <v>0</v>
      </c>
      <c r="D31" s="65">
        <v>0</v>
      </c>
      <c r="E31" s="65">
        <v>0</v>
      </c>
      <c r="F31" s="65">
        <v>0</v>
      </c>
      <c r="G31" s="65">
        <f t="shared" si="7"/>
        <v>1721593.58</v>
      </c>
      <c r="H31" s="65">
        <f t="shared" si="7"/>
        <v>0</v>
      </c>
      <c r="I31" s="65">
        <f t="shared" si="6"/>
        <v>1721593.58</v>
      </c>
    </row>
    <row r="32" spans="1:10" x14ac:dyDescent="0.3">
      <c r="A32" s="66" t="s">
        <v>412</v>
      </c>
      <c r="B32" s="65">
        <v>24366088.5</v>
      </c>
      <c r="C32" s="65">
        <v>0</v>
      </c>
      <c r="D32" s="65">
        <v>0</v>
      </c>
      <c r="E32" s="65">
        <v>0</v>
      </c>
      <c r="F32" s="65">
        <v>0</v>
      </c>
      <c r="G32" s="65">
        <f t="shared" si="7"/>
        <v>24366088.5</v>
      </c>
      <c r="H32" s="65">
        <f t="shared" si="7"/>
        <v>0</v>
      </c>
      <c r="I32" s="65">
        <f t="shared" si="6"/>
        <v>24366088.5</v>
      </c>
    </row>
    <row r="33" spans="1:10" x14ac:dyDescent="0.3">
      <c r="A33" s="66" t="s">
        <v>413</v>
      </c>
      <c r="B33" s="65">
        <v>2479837.77</v>
      </c>
      <c r="C33" s="65">
        <v>0</v>
      </c>
      <c r="D33" s="65">
        <v>0</v>
      </c>
      <c r="E33" s="65">
        <v>0</v>
      </c>
      <c r="F33" s="65">
        <v>0</v>
      </c>
      <c r="G33" s="65">
        <f t="shared" si="7"/>
        <v>2479837.77</v>
      </c>
      <c r="H33" s="65">
        <f t="shared" si="7"/>
        <v>0</v>
      </c>
      <c r="I33" s="65">
        <f t="shared" si="6"/>
        <v>2479837.77</v>
      </c>
    </row>
    <row r="34" spans="1:10" x14ac:dyDescent="0.3">
      <c r="A34" s="66" t="s">
        <v>57</v>
      </c>
      <c r="B34" s="65">
        <v>0</v>
      </c>
      <c r="C34" s="65">
        <v>80112.22</v>
      </c>
      <c r="D34" s="65">
        <v>0</v>
      </c>
      <c r="E34" s="65">
        <v>0</v>
      </c>
      <c r="F34" s="65">
        <v>0</v>
      </c>
      <c r="G34" s="65">
        <f t="shared" si="7"/>
        <v>0</v>
      </c>
      <c r="H34" s="65">
        <f t="shared" si="7"/>
        <v>80112.22</v>
      </c>
      <c r="I34" s="65">
        <f t="shared" si="6"/>
        <v>80112.22</v>
      </c>
    </row>
    <row r="35" spans="1:10" x14ac:dyDescent="0.3">
      <c r="A35" s="66" t="s">
        <v>58</v>
      </c>
      <c r="B35" s="65">
        <v>0</v>
      </c>
      <c r="C35" s="65">
        <v>155083.41</v>
      </c>
      <c r="D35" s="65">
        <v>0</v>
      </c>
      <c r="E35" s="65">
        <v>0</v>
      </c>
      <c r="F35" s="65">
        <v>0</v>
      </c>
      <c r="G35" s="65">
        <f t="shared" si="7"/>
        <v>0</v>
      </c>
      <c r="H35" s="65">
        <f t="shared" si="7"/>
        <v>155083.41</v>
      </c>
      <c r="I35" s="65">
        <f t="shared" si="6"/>
        <v>155083.41</v>
      </c>
    </row>
    <row r="36" spans="1:10" x14ac:dyDescent="0.3">
      <c r="A36" s="66" t="s">
        <v>59</v>
      </c>
      <c r="B36" s="65">
        <v>0</v>
      </c>
      <c r="C36" s="65">
        <v>81668.75</v>
      </c>
      <c r="D36" s="65">
        <v>0</v>
      </c>
      <c r="E36" s="65">
        <v>0</v>
      </c>
      <c r="F36" s="65">
        <v>0</v>
      </c>
      <c r="G36" s="65">
        <f t="shared" si="7"/>
        <v>0</v>
      </c>
      <c r="H36" s="65">
        <f t="shared" si="7"/>
        <v>81668.75</v>
      </c>
      <c r="I36" s="65">
        <f t="shared" si="6"/>
        <v>81668.75</v>
      </c>
    </row>
    <row r="37" spans="1:10" x14ac:dyDescent="0.3">
      <c r="A37" s="66" t="s">
        <v>60</v>
      </c>
      <c r="B37" s="65">
        <v>0</v>
      </c>
      <c r="C37" s="65">
        <v>459886.29</v>
      </c>
      <c r="D37" s="65">
        <v>0</v>
      </c>
      <c r="E37" s="65">
        <v>0</v>
      </c>
      <c r="F37" s="65">
        <v>0</v>
      </c>
      <c r="G37" s="65">
        <f t="shared" si="7"/>
        <v>0</v>
      </c>
      <c r="H37" s="65">
        <f t="shared" si="7"/>
        <v>459886.29</v>
      </c>
      <c r="I37" s="65">
        <f t="shared" si="6"/>
        <v>459886.29</v>
      </c>
    </row>
    <row r="38" spans="1:10" x14ac:dyDescent="0.3">
      <c r="A38" s="66" t="s">
        <v>61</v>
      </c>
      <c r="B38" s="65">
        <v>0</v>
      </c>
      <c r="C38" s="65">
        <v>-19110141.77</v>
      </c>
      <c r="D38" s="65">
        <v>0</v>
      </c>
      <c r="E38" s="65">
        <v>0</v>
      </c>
      <c r="F38" s="65">
        <v>0</v>
      </c>
      <c r="G38" s="65">
        <f t="shared" si="7"/>
        <v>0</v>
      </c>
      <c r="H38" s="65">
        <f t="shared" si="7"/>
        <v>-19110141.77</v>
      </c>
      <c r="I38" s="65">
        <f t="shared" si="6"/>
        <v>-19110141.77</v>
      </c>
    </row>
    <row r="39" spans="1:10" x14ac:dyDescent="0.3">
      <c r="A39" s="66" t="s">
        <v>410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7"/>
        <v>0</v>
      </c>
      <c r="H39" s="63">
        <f t="shared" si="7"/>
        <v>0</v>
      </c>
      <c r="I39" s="63">
        <f t="shared" si="6"/>
        <v>0</v>
      </c>
    </row>
    <row r="40" spans="1:10" x14ac:dyDescent="0.3">
      <c r="A40" s="66" t="s">
        <v>62</v>
      </c>
      <c r="B40" s="65">
        <f t="shared" ref="B40:I40" si="8">SUM(B27:B39)</f>
        <v>29368813.140000001</v>
      </c>
      <c r="C40" s="65">
        <f t="shared" si="8"/>
        <v>-18333391.100000001</v>
      </c>
      <c r="D40" s="65">
        <f t="shared" si="8"/>
        <v>0</v>
      </c>
      <c r="E40" s="65">
        <f t="shared" si="8"/>
        <v>0</v>
      </c>
      <c r="F40" s="65">
        <f t="shared" si="8"/>
        <v>0</v>
      </c>
      <c r="G40" s="65">
        <f t="shared" si="8"/>
        <v>29368813.140000001</v>
      </c>
      <c r="H40" s="65">
        <f t="shared" si="8"/>
        <v>-18333391.100000001</v>
      </c>
      <c r="I40" s="65">
        <f t="shared" si="8"/>
        <v>11035422.039999999</v>
      </c>
    </row>
    <row r="41" spans="1:10" x14ac:dyDescent="0.3">
      <c r="A41" s="62" t="s">
        <v>63</v>
      </c>
      <c r="B41" s="75">
        <f t="shared" ref="B41:I41" si="9">B18+B21+B25+B40</f>
        <v>269383656.76999998</v>
      </c>
      <c r="C41" s="75">
        <f t="shared" si="9"/>
        <v>104889307.94999999</v>
      </c>
      <c r="D41" s="75">
        <f t="shared" si="9"/>
        <v>0</v>
      </c>
      <c r="E41" s="75">
        <f t="shared" si="9"/>
        <v>0</v>
      </c>
      <c r="F41" s="75">
        <f t="shared" si="9"/>
        <v>0</v>
      </c>
      <c r="G41" s="75">
        <f t="shared" si="9"/>
        <v>269383656.76999998</v>
      </c>
      <c r="H41" s="75">
        <f t="shared" si="9"/>
        <v>104889307.94999999</v>
      </c>
      <c r="I41" s="75">
        <f t="shared" si="9"/>
        <v>374272964.72000003</v>
      </c>
    </row>
    <row r="42" spans="1:10" x14ac:dyDescent="0.3">
      <c r="A42" s="64"/>
      <c r="B42" s="68"/>
      <c r="C42" s="68"/>
      <c r="D42" s="68"/>
      <c r="E42" s="68"/>
      <c r="F42" s="68"/>
      <c r="G42" s="68"/>
      <c r="H42" s="68"/>
      <c r="I42" s="68"/>
    </row>
    <row r="43" spans="1:10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</row>
    <row r="44" spans="1:10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</row>
    <row r="45" spans="1:10" x14ac:dyDescent="0.3">
      <c r="A45" s="66" t="s">
        <v>66</v>
      </c>
      <c r="B45" s="65">
        <v>7535142.75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7535142.75</v>
      </c>
      <c r="H45" s="65">
        <f>C45+F45</f>
        <v>0</v>
      </c>
      <c r="I45" s="65">
        <f t="shared" ref="I45:I46" si="10">SUM(G45:H45)</f>
        <v>7535142.75</v>
      </c>
    </row>
    <row r="46" spans="1:10" x14ac:dyDescent="0.3">
      <c r="A46" s="66" t="s">
        <v>67</v>
      </c>
      <c r="B46" s="63">
        <v>14807718.810000001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14807718.810000001</v>
      </c>
      <c r="H46" s="63">
        <f>C46+F46</f>
        <v>0</v>
      </c>
      <c r="I46" s="63">
        <f t="shared" si="10"/>
        <v>14807718.810000001</v>
      </c>
      <c r="J46" s="3"/>
    </row>
    <row r="47" spans="1:10" x14ac:dyDescent="0.3">
      <c r="A47" s="66" t="s">
        <v>68</v>
      </c>
      <c r="B47" s="65">
        <f>SUM(B45:B46)</f>
        <v>22342861.560000002</v>
      </c>
      <c r="C47" s="65">
        <f t="shared" ref="C47:I47" si="11">SUM(C45:C46)</f>
        <v>0</v>
      </c>
      <c r="D47" s="65">
        <f t="shared" si="11"/>
        <v>0</v>
      </c>
      <c r="E47" s="65">
        <f t="shared" si="11"/>
        <v>0</v>
      </c>
      <c r="F47" s="65">
        <f t="shared" si="11"/>
        <v>0</v>
      </c>
      <c r="G47" s="65">
        <f t="shared" si="11"/>
        <v>22342861.560000002</v>
      </c>
      <c r="H47" s="65">
        <f t="shared" si="11"/>
        <v>0</v>
      </c>
      <c r="I47" s="65">
        <f t="shared" si="11"/>
        <v>22342861.560000002</v>
      </c>
    </row>
    <row r="48" spans="1:10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</row>
    <row r="49" spans="1:11" x14ac:dyDescent="0.3">
      <c r="A49" s="66" t="s">
        <v>70</v>
      </c>
      <c r="B49" s="80">
        <v>104611746.66</v>
      </c>
      <c r="C49" s="80">
        <v>0</v>
      </c>
      <c r="D49" s="80">
        <v>0</v>
      </c>
      <c r="E49" s="80">
        <v>0</v>
      </c>
      <c r="F49" s="80">
        <v>0</v>
      </c>
      <c r="G49" s="80">
        <f t="shared" ref="G49:H55" si="12">B49+E49</f>
        <v>104611746.66</v>
      </c>
      <c r="H49" s="80">
        <f t="shared" si="12"/>
        <v>0</v>
      </c>
      <c r="I49" s="80">
        <f t="shared" ref="I49:I55" si="13">SUM(G49:H49)</f>
        <v>104611746.66</v>
      </c>
    </row>
    <row r="50" spans="1:11" x14ac:dyDescent="0.3">
      <c r="A50" s="66" t="s">
        <v>71</v>
      </c>
      <c r="B50" s="80">
        <v>13373.81</v>
      </c>
      <c r="C50" s="80">
        <v>0</v>
      </c>
      <c r="D50" s="80">
        <v>0</v>
      </c>
      <c r="E50" s="80">
        <v>0</v>
      </c>
      <c r="F50" s="80">
        <v>0</v>
      </c>
      <c r="G50" s="80">
        <f t="shared" si="12"/>
        <v>13373.81</v>
      </c>
      <c r="H50" s="80">
        <f t="shared" si="12"/>
        <v>0</v>
      </c>
      <c r="I50" s="80">
        <f t="shared" si="13"/>
        <v>13373.81</v>
      </c>
    </row>
    <row r="51" spans="1:11" x14ac:dyDescent="0.3">
      <c r="A51" s="66" t="s">
        <v>72</v>
      </c>
      <c r="B51" s="65">
        <v>0</v>
      </c>
      <c r="C51" s="65">
        <v>82463898.730000004</v>
      </c>
      <c r="D51" s="65">
        <v>0</v>
      </c>
      <c r="E51" s="65">
        <v>0</v>
      </c>
      <c r="F51" s="65">
        <v>0</v>
      </c>
      <c r="G51" s="65">
        <f t="shared" si="12"/>
        <v>0</v>
      </c>
      <c r="H51" s="65">
        <f t="shared" si="12"/>
        <v>82463898.730000004</v>
      </c>
      <c r="I51" s="65">
        <f t="shared" si="13"/>
        <v>82463898.730000004</v>
      </c>
    </row>
    <row r="52" spans="1:11" x14ac:dyDescent="0.3">
      <c r="A52" s="66" t="s">
        <v>73</v>
      </c>
      <c r="B52" s="65">
        <v>0</v>
      </c>
      <c r="C52" s="65">
        <v>80000</v>
      </c>
      <c r="D52" s="65">
        <v>0</v>
      </c>
      <c r="E52" s="65">
        <v>0</v>
      </c>
      <c r="F52" s="65">
        <v>0</v>
      </c>
      <c r="G52" s="65">
        <f t="shared" si="12"/>
        <v>0</v>
      </c>
      <c r="H52" s="65">
        <f t="shared" si="12"/>
        <v>80000</v>
      </c>
      <c r="I52" s="65">
        <f t="shared" si="13"/>
        <v>80000</v>
      </c>
    </row>
    <row r="53" spans="1:11" x14ac:dyDescent="0.3">
      <c r="A53" s="66" t="s">
        <v>74</v>
      </c>
      <c r="B53" s="65">
        <v>0</v>
      </c>
      <c r="C53" s="65">
        <v>-55935363.810000002</v>
      </c>
      <c r="D53" s="65">
        <v>0</v>
      </c>
      <c r="E53" s="65">
        <v>0</v>
      </c>
      <c r="F53" s="65">
        <v>0</v>
      </c>
      <c r="G53" s="65">
        <f t="shared" si="12"/>
        <v>0</v>
      </c>
      <c r="H53" s="65">
        <f t="shared" si="12"/>
        <v>-55935363.810000002</v>
      </c>
      <c r="I53" s="65">
        <f t="shared" si="13"/>
        <v>-55935363.810000002</v>
      </c>
    </row>
    <row r="54" spans="1:11" x14ac:dyDescent="0.3">
      <c r="A54" s="66" t="s">
        <v>75</v>
      </c>
      <c r="B54" s="65">
        <v>0</v>
      </c>
      <c r="C54" s="65">
        <v>14479217.99</v>
      </c>
      <c r="D54" s="65">
        <v>0</v>
      </c>
      <c r="E54" s="65">
        <v>0</v>
      </c>
      <c r="F54" s="65">
        <v>0</v>
      </c>
      <c r="G54" s="65">
        <f t="shared" si="12"/>
        <v>0</v>
      </c>
      <c r="H54" s="65">
        <f t="shared" si="12"/>
        <v>14479217.99</v>
      </c>
      <c r="I54" s="65">
        <f t="shared" si="13"/>
        <v>14479217.99</v>
      </c>
    </row>
    <row r="55" spans="1:11" x14ac:dyDescent="0.3">
      <c r="A55" s="66" t="s">
        <v>76</v>
      </c>
      <c r="B55" s="63">
        <v>0</v>
      </c>
      <c r="C55" s="63">
        <v>-3082966.48</v>
      </c>
      <c r="D55" s="63">
        <v>0</v>
      </c>
      <c r="E55" s="63">
        <v>0</v>
      </c>
      <c r="F55" s="63">
        <v>0</v>
      </c>
      <c r="G55" s="63">
        <f t="shared" si="12"/>
        <v>0</v>
      </c>
      <c r="H55" s="63">
        <f t="shared" si="12"/>
        <v>-3082966.48</v>
      </c>
      <c r="I55" s="63">
        <f t="shared" si="13"/>
        <v>-3082966.48</v>
      </c>
      <c r="J55" s="2"/>
    </row>
    <row r="56" spans="1:11" x14ac:dyDescent="0.3">
      <c r="A56" s="66" t="s">
        <v>77</v>
      </c>
      <c r="B56" s="65">
        <f>SUM(B49:B55)</f>
        <v>104625120.47</v>
      </c>
      <c r="C56" s="65">
        <f t="shared" ref="C56:I56" si="14">SUM(C49:C55)</f>
        <v>38004786.430000007</v>
      </c>
      <c r="D56" s="65">
        <f t="shared" si="14"/>
        <v>0</v>
      </c>
      <c r="E56" s="65">
        <f t="shared" si="14"/>
        <v>0</v>
      </c>
      <c r="F56" s="65">
        <f t="shared" si="14"/>
        <v>0</v>
      </c>
      <c r="G56" s="65">
        <f>SUM(G49:G55)</f>
        <v>104625120.47</v>
      </c>
      <c r="H56" s="65">
        <f t="shared" si="14"/>
        <v>38004786.430000007</v>
      </c>
      <c r="I56" s="65">
        <f t="shared" si="14"/>
        <v>142629906.90000001</v>
      </c>
      <c r="J56" s="2"/>
    </row>
    <row r="57" spans="1:11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</row>
    <row r="58" spans="1:11" x14ac:dyDescent="0.3">
      <c r="A58" s="66" t="s">
        <v>79</v>
      </c>
      <c r="B58" s="63">
        <v>10117561.189999999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10117561.189999999</v>
      </c>
      <c r="H58" s="63">
        <f>C58+F58</f>
        <v>0</v>
      </c>
      <c r="I58" s="63">
        <f t="shared" ref="I58" si="15">SUM(G58:H58)</f>
        <v>10117561.189999999</v>
      </c>
    </row>
    <row r="59" spans="1:11" x14ac:dyDescent="0.3">
      <c r="A59" s="66" t="s">
        <v>80</v>
      </c>
      <c r="B59" s="65">
        <f>SUM(B58)</f>
        <v>10117561.189999999</v>
      </c>
      <c r="C59" s="65">
        <f t="shared" ref="C59:I59" si="16">SUM(C58)</f>
        <v>0</v>
      </c>
      <c r="D59" s="65">
        <f t="shared" si="16"/>
        <v>0</v>
      </c>
      <c r="E59" s="65">
        <f t="shared" si="16"/>
        <v>0</v>
      </c>
      <c r="F59" s="65">
        <f t="shared" si="16"/>
        <v>0</v>
      </c>
      <c r="G59" s="65">
        <f t="shared" si="16"/>
        <v>10117561.189999999</v>
      </c>
      <c r="H59" s="65">
        <f t="shared" si="16"/>
        <v>0</v>
      </c>
      <c r="I59" s="65">
        <f t="shared" si="16"/>
        <v>10117561.189999999</v>
      </c>
    </row>
    <row r="60" spans="1:11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</row>
    <row r="61" spans="1:11" x14ac:dyDescent="0.3">
      <c r="A61" s="66" t="s">
        <v>82</v>
      </c>
      <c r="B61" s="63">
        <v>-9065911.8699999992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-9065911.8699999992</v>
      </c>
      <c r="H61" s="63">
        <f>C61+F61</f>
        <v>0</v>
      </c>
      <c r="I61" s="63">
        <f t="shared" ref="I61" si="17">SUM(G61:H61)</f>
        <v>-9065911.8699999992</v>
      </c>
    </row>
    <row r="62" spans="1:11" x14ac:dyDescent="0.3">
      <c r="A62" s="66" t="s">
        <v>83</v>
      </c>
      <c r="B62" s="65">
        <f>SUM(B61)</f>
        <v>-9065911.8699999992</v>
      </c>
      <c r="C62" s="65">
        <f t="shared" ref="C62:I62" si="18">SUM(C61)</f>
        <v>0</v>
      </c>
      <c r="D62" s="65">
        <f t="shared" si="18"/>
        <v>0</v>
      </c>
      <c r="E62" s="65">
        <f t="shared" si="18"/>
        <v>0</v>
      </c>
      <c r="F62" s="65">
        <f t="shared" si="18"/>
        <v>0</v>
      </c>
      <c r="G62" s="65">
        <f t="shared" si="18"/>
        <v>-9065911.8699999992</v>
      </c>
      <c r="H62" s="65">
        <f t="shared" si="18"/>
        <v>0</v>
      </c>
      <c r="I62" s="65">
        <f t="shared" si="18"/>
        <v>-9065911.8699999992</v>
      </c>
    </row>
    <row r="63" spans="1:11" x14ac:dyDescent="0.3">
      <c r="A63" s="62" t="s">
        <v>84</v>
      </c>
      <c r="B63" s="73">
        <f>B47+B56+B59+B62</f>
        <v>128019631.34999999</v>
      </c>
      <c r="C63" s="73">
        <f t="shared" ref="C63:I63" si="19">C47+C56+C59+C62</f>
        <v>38004786.430000007</v>
      </c>
      <c r="D63" s="73">
        <f t="shared" si="19"/>
        <v>0</v>
      </c>
      <c r="E63" s="74">
        <f t="shared" si="19"/>
        <v>0</v>
      </c>
      <c r="F63" s="74">
        <f t="shared" si="19"/>
        <v>0</v>
      </c>
      <c r="G63" s="73">
        <f t="shared" si="19"/>
        <v>128019631.34999999</v>
      </c>
      <c r="H63" s="73">
        <f t="shared" si="19"/>
        <v>38004786.430000007</v>
      </c>
      <c r="I63" s="73">
        <f t="shared" si="19"/>
        <v>166024417.78</v>
      </c>
      <c r="K63" s="2"/>
    </row>
    <row r="64" spans="1:11" x14ac:dyDescent="0.3">
      <c r="A64" s="64"/>
      <c r="B64" s="63"/>
      <c r="C64" s="63"/>
      <c r="D64" s="63"/>
      <c r="E64" s="63"/>
      <c r="F64" s="63"/>
      <c r="G64" s="63"/>
      <c r="H64" s="63"/>
      <c r="I64" s="63"/>
    </row>
    <row r="65" spans="1:9" ht="15" thickBot="1" x14ac:dyDescent="0.35">
      <c r="A65" s="62" t="s">
        <v>85</v>
      </c>
      <c r="B65" s="61">
        <f>B41-B63</f>
        <v>141364025.41999999</v>
      </c>
      <c r="C65" s="61">
        <f t="shared" ref="C65:I65" si="20">C41-C63</f>
        <v>66884521.519999981</v>
      </c>
      <c r="D65" s="61">
        <f t="shared" si="20"/>
        <v>0</v>
      </c>
      <c r="E65" s="61">
        <f t="shared" si="20"/>
        <v>0</v>
      </c>
      <c r="F65" s="61">
        <f t="shared" si="20"/>
        <v>0</v>
      </c>
      <c r="G65" s="61">
        <f t="shared" si="20"/>
        <v>141364025.41999999</v>
      </c>
      <c r="H65" s="61">
        <f t="shared" si="20"/>
        <v>66884521.519999981</v>
      </c>
      <c r="I65" s="61">
        <f t="shared" si="20"/>
        <v>208248546.94000003</v>
      </c>
    </row>
    <row r="66" spans="1:9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</row>
    <row r="67" spans="1:9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</row>
    <row r="68" spans="1:9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</row>
    <row r="69" spans="1:9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</row>
    <row r="70" spans="1:9" x14ac:dyDescent="0.3">
      <c r="A70" s="66" t="s">
        <v>89</v>
      </c>
      <c r="B70" s="65">
        <v>100403.57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H133" si="21">B70+E70</f>
        <v>100403.57</v>
      </c>
      <c r="H70" s="65">
        <f t="shared" si="21"/>
        <v>0</v>
      </c>
      <c r="I70" s="65">
        <f t="shared" ref="I70:I133" si="22">SUM(G70:H70)</f>
        <v>100403.57</v>
      </c>
    </row>
    <row r="71" spans="1:9" x14ac:dyDescent="0.3">
      <c r="A71" s="66" t="s">
        <v>90</v>
      </c>
      <c r="B71" s="65">
        <v>756989.52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1"/>
        <v>756989.52</v>
      </c>
      <c r="H71" s="65">
        <f t="shared" si="21"/>
        <v>0</v>
      </c>
      <c r="I71" s="65">
        <f t="shared" si="22"/>
        <v>756989.52</v>
      </c>
    </row>
    <row r="72" spans="1:9" x14ac:dyDescent="0.3">
      <c r="A72" s="66" t="s">
        <v>91</v>
      </c>
      <c r="B72" s="65">
        <v>121773.62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1"/>
        <v>121773.62</v>
      </c>
      <c r="H72" s="65">
        <f t="shared" si="21"/>
        <v>0</v>
      </c>
      <c r="I72" s="65">
        <f t="shared" si="22"/>
        <v>121773.62</v>
      </c>
    </row>
    <row r="73" spans="1:9" x14ac:dyDescent="0.3">
      <c r="A73" s="66" t="s">
        <v>92</v>
      </c>
      <c r="B73" s="65">
        <v>715158.13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1"/>
        <v>715158.13</v>
      </c>
      <c r="H73" s="65">
        <f t="shared" si="21"/>
        <v>0</v>
      </c>
      <c r="I73" s="65">
        <f t="shared" si="22"/>
        <v>715158.13</v>
      </c>
    </row>
    <row r="74" spans="1:9" x14ac:dyDescent="0.3">
      <c r="A74" s="66" t="s">
        <v>93</v>
      </c>
      <c r="B74" s="65">
        <v>3683.52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1"/>
        <v>3683.52</v>
      </c>
      <c r="H74" s="65">
        <f t="shared" si="21"/>
        <v>0</v>
      </c>
      <c r="I74" s="65">
        <f t="shared" si="22"/>
        <v>3683.52</v>
      </c>
    </row>
    <row r="75" spans="1:9" x14ac:dyDescent="0.3">
      <c r="A75" s="66" t="s">
        <v>94</v>
      </c>
      <c r="B75" s="65">
        <v>163569.73000000001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1"/>
        <v>163569.73000000001</v>
      </c>
      <c r="H75" s="65">
        <f t="shared" si="21"/>
        <v>0</v>
      </c>
      <c r="I75" s="65">
        <f t="shared" si="22"/>
        <v>163569.73000000001</v>
      </c>
    </row>
    <row r="76" spans="1:9" x14ac:dyDescent="0.3">
      <c r="A76" s="66" t="s">
        <v>95</v>
      </c>
      <c r="B76" s="65">
        <v>91451.57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1"/>
        <v>91451.57</v>
      </c>
      <c r="H76" s="65">
        <f t="shared" si="21"/>
        <v>0</v>
      </c>
      <c r="I76" s="65">
        <f t="shared" si="22"/>
        <v>91451.57</v>
      </c>
    </row>
    <row r="77" spans="1:9" x14ac:dyDescent="0.3">
      <c r="A77" s="66" t="s">
        <v>96</v>
      </c>
      <c r="B77" s="65">
        <v>1482372.61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1"/>
        <v>1482372.61</v>
      </c>
      <c r="H77" s="65">
        <f t="shared" si="21"/>
        <v>0</v>
      </c>
      <c r="I77" s="65">
        <f t="shared" si="22"/>
        <v>1482372.61</v>
      </c>
    </row>
    <row r="78" spans="1:9" x14ac:dyDescent="0.3">
      <c r="A78" s="66" t="s">
        <v>97</v>
      </c>
      <c r="B78" s="65">
        <v>645138.9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1"/>
        <v>645138.9</v>
      </c>
      <c r="H78" s="65">
        <f t="shared" si="21"/>
        <v>0</v>
      </c>
      <c r="I78" s="65">
        <f t="shared" si="22"/>
        <v>645138.9</v>
      </c>
    </row>
    <row r="79" spans="1:9" x14ac:dyDescent="0.3">
      <c r="A79" s="66" t="s">
        <v>98</v>
      </c>
      <c r="B79" s="65">
        <v>407452.61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1"/>
        <v>407452.61</v>
      </c>
      <c r="H79" s="65">
        <f t="shared" si="21"/>
        <v>0</v>
      </c>
      <c r="I79" s="65">
        <f t="shared" si="22"/>
        <v>407452.61</v>
      </c>
    </row>
    <row r="80" spans="1:9" x14ac:dyDescent="0.3">
      <c r="A80" s="66" t="s">
        <v>99</v>
      </c>
      <c r="B80" s="65">
        <v>138315.31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1"/>
        <v>138315.31</v>
      </c>
      <c r="H80" s="65">
        <f t="shared" si="21"/>
        <v>0</v>
      </c>
      <c r="I80" s="65">
        <f t="shared" si="22"/>
        <v>138315.31</v>
      </c>
    </row>
    <row r="81" spans="1:9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1"/>
        <v>0</v>
      </c>
      <c r="H81" s="65">
        <f t="shared" si="21"/>
        <v>0</v>
      </c>
      <c r="I81" s="65">
        <f t="shared" si="22"/>
        <v>0</v>
      </c>
    </row>
    <row r="82" spans="1:9" x14ac:dyDescent="0.3">
      <c r="A82" s="66" t="s">
        <v>101</v>
      </c>
      <c r="B82" s="65">
        <v>309585.61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1"/>
        <v>309585.61</v>
      </c>
      <c r="H82" s="65">
        <f t="shared" si="21"/>
        <v>0</v>
      </c>
      <c r="I82" s="65">
        <f t="shared" si="22"/>
        <v>309585.61</v>
      </c>
    </row>
    <row r="83" spans="1:9" x14ac:dyDescent="0.3">
      <c r="A83" s="66" t="s">
        <v>102</v>
      </c>
      <c r="B83" s="65">
        <v>21721.32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1"/>
        <v>21721.32</v>
      </c>
      <c r="H83" s="65">
        <f t="shared" si="21"/>
        <v>0</v>
      </c>
      <c r="I83" s="65">
        <f t="shared" si="22"/>
        <v>21721.32</v>
      </c>
    </row>
    <row r="84" spans="1:9" x14ac:dyDescent="0.3">
      <c r="A84" s="66" t="s">
        <v>103</v>
      </c>
      <c r="B84" s="65">
        <v>497424.42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1"/>
        <v>497424.42</v>
      </c>
      <c r="H84" s="65">
        <f t="shared" si="21"/>
        <v>0</v>
      </c>
      <c r="I84" s="65">
        <f t="shared" si="22"/>
        <v>497424.42</v>
      </c>
    </row>
    <row r="85" spans="1:9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1"/>
        <v>0</v>
      </c>
      <c r="H85" s="65">
        <f t="shared" si="21"/>
        <v>0</v>
      </c>
      <c r="I85" s="65">
        <f t="shared" si="22"/>
        <v>0</v>
      </c>
    </row>
    <row r="86" spans="1:9" x14ac:dyDescent="0.3">
      <c r="A86" s="66" t="s">
        <v>105</v>
      </c>
      <c r="B86" s="65">
        <v>22492.54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1"/>
        <v>22492.54</v>
      </c>
      <c r="H86" s="65">
        <f t="shared" si="21"/>
        <v>0</v>
      </c>
      <c r="I86" s="65">
        <f t="shared" si="22"/>
        <v>22492.54</v>
      </c>
    </row>
    <row r="87" spans="1:9" x14ac:dyDescent="0.3">
      <c r="A87" s="66" t="s">
        <v>106</v>
      </c>
      <c r="B87" s="65">
        <v>22884.26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1"/>
        <v>22884.26</v>
      </c>
      <c r="H87" s="65">
        <f t="shared" si="21"/>
        <v>0</v>
      </c>
      <c r="I87" s="65">
        <f t="shared" si="22"/>
        <v>22884.26</v>
      </c>
    </row>
    <row r="88" spans="1:9" x14ac:dyDescent="0.3">
      <c r="A88" s="66" t="s">
        <v>107</v>
      </c>
      <c r="B88" s="65">
        <v>9988.89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1"/>
        <v>9988.89</v>
      </c>
      <c r="H88" s="65">
        <f t="shared" si="21"/>
        <v>0</v>
      </c>
      <c r="I88" s="65">
        <f t="shared" si="22"/>
        <v>9988.89</v>
      </c>
    </row>
    <row r="89" spans="1:9" x14ac:dyDescent="0.3">
      <c r="A89" s="66" t="s">
        <v>108</v>
      </c>
      <c r="B89" s="65">
        <v>80981.42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1"/>
        <v>80981.42</v>
      </c>
      <c r="H89" s="65">
        <f t="shared" si="21"/>
        <v>0</v>
      </c>
      <c r="I89" s="65">
        <f t="shared" si="22"/>
        <v>80981.42</v>
      </c>
    </row>
    <row r="90" spans="1:9" x14ac:dyDescent="0.3">
      <c r="A90" s="66" t="s">
        <v>109</v>
      </c>
      <c r="B90" s="65">
        <v>371610.48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1"/>
        <v>371610.48</v>
      </c>
      <c r="H90" s="65">
        <f t="shared" si="21"/>
        <v>0</v>
      </c>
      <c r="I90" s="65">
        <f t="shared" si="22"/>
        <v>371610.48</v>
      </c>
    </row>
    <row r="91" spans="1:9" x14ac:dyDescent="0.3">
      <c r="A91" s="66" t="s">
        <v>110</v>
      </c>
      <c r="B91" s="65">
        <v>293723.17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1"/>
        <v>293723.17</v>
      </c>
      <c r="H91" s="65">
        <f t="shared" si="21"/>
        <v>0</v>
      </c>
      <c r="I91" s="65">
        <f t="shared" si="22"/>
        <v>293723.17</v>
      </c>
    </row>
    <row r="92" spans="1:9" x14ac:dyDescent="0.3">
      <c r="A92" s="66" t="s">
        <v>111</v>
      </c>
      <c r="B92" s="65">
        <v>957155.96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1"/>
        <v>957155.96</v>
      </c>
      <c r="H92" s="65">
        <f t="shared" si="21"/>
        <v>0</v>
      </c>
      <c r="I92" s="65">
        <f t="shared" si="22"/>
        <v>957155.96</v>
      </c>
    </row>
    <row r="93" spans="1:9" x14ac:dyDescent="0.3">
      <c r="A93" s="66" t="s">
        <v>112</v>
      </c>
      <c r="B93" s="65">
        <v>391287.01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1"/>
        <v>391287.01</v>
      </c>
      <c r="H93" s="65">
        <f t="shared" si="21"/>
        <v>0</v>
      </c>
      <c r="I93" s="65">
        <f t="shared" si="22"/>
        <v>391287.01</v>
      </c>
    </row>
    <row r="94" spans="1:9" x14ac:dyDescent="0.3">
      <c r="A94" s="66" t="s">
        <v>113</v>
      </c>
      <c r="B94" s="65">
        <v>365781.2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1"/>
        <v>365781.2</v>
      </c>
      <c r="H94" s="65">
        <f t="shared" si="21"/>
        <v>0</v>
      </c>
      <c r="I94" s="65">
        <f t="shared" si="22"/>
        <v>365781.2</v>
      </c>
    </row>
    <row r="95" spans="1:9" x14ac:dyDescent="0.3">
      <c r="A95" s="66" t="s">
        <v>114</v>
      </c>
      <c r="B95" s="65">
        <v>63462.55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1"/>
        <v>63462.55</v>
      </c>
      <c r="H95" s="65">
        <f t="shared" si="21"/>
        <v>0</v>
      </c>
      <c r="I95" s="65">
        <f t="shared" si="22"/>
        <v>63462.55</v>
      </c>
    </row>
    <row r="96" spans="1:9" x14ac:dyDescent="0.3">
      <c r="A96" s="66" t="s">
        <v>115</v>
      </c>
      <c r="B96" s="65">
        <v>65985.539999999994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1"/>
        <v>65985.539999999994</v>
      </c>
      <c r="H96" s="65">
        <f t="shared" si="21"/>
        <v>0</v>
      </c>
      <c r="I96" s="65">
        <f t="shared" si="22"/>
        <v>65985.539999999994</v>
      </c>
    </row>
    <row r="97" spans="1:9" x14ac:dyDescent="0.3">
      <c r="A97" s="66" t="s">
        <v>116</v>
      </c>
      <c r="B97" s="65">
        <v>2232537.1800000002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1"/>
        <v>2232537.1800000002</v>
      </c>
      <c r="H97" s="65">
        <f t="shared" si="21"/>
        <v>0</v>
      </c>
      <c r="I97" s="65">
        <f t="shared" si="22"/>
        <v>2232537.1800000002</v>
      </c>
    </row>
    <row r="98" spans="1:9" x14ac:dyDescent="0.3">
      <c r="A98" s="66" t="s">
        <v>117</v>
      </c>
      <c r="B98" s="65">
        <v>54988.76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1"/>
        <v>54988.76</v>
      </c>
      <c r="H98" s="65">
        <f t="shared" si="21"/>
        <v>0</v>
      </c>
      <c r="I98" s="65">
        <f t="shared" si="22"/>
        <v>54988.76</v>
      </c>
    </row>
    <row r="99" spans="1:9" x14ac:dyDescent="0.3">
      <c r="A99" s="66" t="s">
        <v>118</v>
      </c>
      <c r="B99" s="65">
        <v>7284.33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1"/>
        <v>7284.33</v>
      </c>
      <c r="H99" s="65">
        <f t="shared" si="21"/>
        <v>0</v>
      </c>
      <c r="I99" s="65">
        <f t="shared" si="22"/>
        <v>7284.33</v>
      </c>
    </row>
    <row r="100" spans="1:9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1"/>
        <v>0</v>
      </c>
      <c r="H100" s="65">
        <f t="shared" si="21"/>
        <v>0</v>
      </c>
      <c r="I100" s="65">
        <f t="shared" si="22"/>
        <v>0</v>
      </c>
    </row>
    <row r="101" spans="1:9" x14ac:dyDescent="0.3">
      <c r="A101" s="66" t="s">
        <v>120</v>
      </c>
      <c r="B101" s="65">
        <v>0</v>
      </c>
      <c r="C101" s="65">
        <v>1390.37</v>
      </c>
      <c r="D101" s="65">
        <v>0</v>
      </c>
      <c r="E101" s="65">
        <v>0</v>
      </c>
      <c r="F101" s="65">
        <v>0</v>
      </c>
      <c r="G101" s="65">
        <f t="shared" si="21"/>
        <v>0</v>
      </c>
      <c r="H101" s="65">
        <f t="shared" si="21"/>
        <v>1390.37</v>
      </c>
      <c r="I101" s="65">
        <f t="shared" si="22"/>
        <v>1390.37</v>
      </c>
    </row>
    <row r="102" spans="1:9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1"/>
        <v>0</v>
      </c>
      <c r="H102" s="65">
        <f t="shared" si="21"/>
        <v>0</v>
      </c>
      <c r="I102" s="65">
        <f t="shared" si="22"/>
        <v>0</v>
      </c>
    </row>
    <row r="103" spans="1:9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1"/>
        <v>0</v>
      </c>
      <c r="H103" s="65">
        <f t="shared" si="21"/>
        <v>0</v>
      </c>
      <c r="I103" s="65">
        <f t="shared" si="22"/>
        <v>0</v>
      </c>
    </row>
    <row r="104" spans="1:9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1"/>
        <v>0</v>
      </c>
      <c r="H104" s="65">
        <f t="shared" si="21"/>
        <v>0</v>
      </c>
      <c r="I104" s="65">
        <f t="shared" si="22"/>
        <v>0</v>
      </c>
    </row>
    <row r="105" spans="1:9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1"/>
        <v>0</v>
      </c>
      <c r="H105" s="65">
        <f t="shared" si="21"/>
        <v>0</v>
      </c>
      <c r="I105" s="65">
        <f t="shared" si="22"/>
        <v>0</v>
      </c>
    </row>
    <row r="106" spans="1:9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1"/>
        <v>0</v>
      </c>
      <c r="H106" s="65">
        <f t="shared" si="21"/>
        <v>0</v>
      </c>
      <c r="I106" s="65">
        <f t="shared" si="22"/>
        <v>0</v>
      </c>
    </row>
    <row r="107" spans="1:9" x14ac:dyDescent="0.3">
      <c r="A107" s="66" t="s">
        <v>126</v>
      </c>
      <c r="B107" s="65">
        <v>0</v>
      </c>
      <c r="C107" s="65">
        <v>172082.42</v>
      </c>
      <c r="D107" s="65">
        <v>0</v>
      </c>
      <c r="E107" s="65">
        <v>0</v>
      </c>
      <c r="F107" s="65">
        <v>0</v>
      </c>
      <c r="G107" s="65">
        <f t="shared" si="21"/>
        <v>0</v>
      </c>
      <c r="H107" s="65">
        <f t="shared" si="21"/>
        <v>172082.42</v>
      </c>
      <c r="I107" s="65">
        <f t="shared" si="22"/>
        <v>172082.42</v>
      </c>
    </row>
    <row r="108" spans="1:9" x14ac:dyDescent="0.3">
      <c r="A108" s="66" t="s">
        <v>127</v>
      </c>
      <c r="B108" s="65">
        <v>0</v>
      </c>
      <c r="C108" s="65">
        <v>-5665.8</v>
      </c>
      <c r="D108" s="65">
        <v>0</v>
      </c>
      <c r="E108" s="65">
        <v>0</v>
      </c>
      <c r="F108" s="65">
        <v>0</v>
      </c>
      <c r="G108" s="65">
        <f t="shared" si="21"/>
        <v>0</v>
      </c>
      <c r="H108" s="65">
        <f t="shared" si="21"/>
        <v>-5665.8</v>
      </c>
      <c r="I108" s="65">
        <f t="shared" si="22"/>
        <v>-5665.8</v>
      </c>
    </row>
    <row r="109" spans="1:9" x14ac:dyDescent="0.3">
      <c r="A109" s="66" t="s">
        <v>128</v>
      </c>
      <c r="B109" s="65">
        <v>0</v>
      </c>
      <c r="C109" s="65">
        <v>24602.71</v>
      </c>
      <c r="D109" s="65">
        <v>0</v>
      </c>
      <c r="E109" s="65">
        <v>0</v>
      </c>
      <c r="F109" s="65">
        <v>0</v>
      </c>
      <c r="G109" s="65">
        <f t="shared" si="21"/>
        <v>0</v>
      </c>
      <c r="H109" s="65">
        <f t="shared" si="21"/>
        <v>24602.71</v>
      </c>
      <c r="I109" s="65">
        <f t="shared" si="22"/>
        <v>24602.71</v>
      </c>
    </row>
    <row r="110" spans="1:9" x14ac:dyDescent="0.3">
      <c r="A110" s="66" t="s">
        <v>129</v>
      </c>
      <c r="B110" s="65">
        <v>0</v>
      </c>
      <c r="C110" s="65">
        <v>13417.26</v>
      </c>
      <c r="D110" s="65">
        <v>0</v>
      </c>
      <c r="E110" s="65">
        <v>0</v>
      </c>
      <c r="F110" s="65">
        <v>0</v>
      </c>
      <c r="G110" s="65">
        <f t="shared" si="21"/>
        <v>0</v>
      </c>
      <c r="H110" s="65">
        <f t="shared" si="21"/>
        <v>13417.26</v>
      </c>
      <c r="I110" s="65">
        <f t="shared" si="22"/>
        <v>13417.26</v>
      </c>
    </row>
    <row r="111" spans="1:9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1"/>
        <v>0</v>
      </c>
      <c r="H111" s="65">
        <f t="shared" si="21"/>
        <v>0</v>
      </c>
      <c r="I111" s="65">
        <f t="shared" si="22"/>
        <v>0</v>
      </c>
    </row>
    <row r="112" spans="1:9" x14ac:dyDescent="0.3">
      <c r="A112" s="66" t="s">
        <v>131</v>
      </c>
      <c r="B112" s="65">
        <v>0</v>
      </c>
      <c r="C112" s="65">
        <v>1375.54</v>
      </c>
      <c r="D112" s="65">
        <v>0</v>
      </c>
      <c r="E112" s="65">
        <v>0</v>
      </c>
      <c r="F112" s="65">
        <v>0</v>
      </c>
      <c r="G112" s="65">
        <f t="shared" si="21"/>
        <v>0</v>
      </c>
      <c r="H112" s="65">
        <f t="shared" si="21"/>
        <v>1375.54</v>
      </c>
      <c r="I112" s="65">
        <f t="shared" si="22"/>
        <v>1375.54</v>
      </c>
    </row>
    <row r="113" spans="1:9" x14ac:dyDescent="0.3">
      <c r="A113" s="66" t="s">
        <v>132</v>
      </c>
      <c r="B113" s="65">
        <v>0</v>
      </c>
      <c r="C113" s="65">
        <v>108.84</v>
      </c>
      <c r="D113" s="65">
        <v>0</v>
      </c>
      <c r="E113" s="65">
        <v>0</v>
      </c>
      <c r="F113" s="65">
        <v>0</v>
      </c>
      <c r="G113" s="65">
        <f t="shared" si="21"/>
        <v>0</v>
      </c>
      <c r="H113" s="65">
        <f t="shared" si="21"/>
        <v>108.84</v>
      </c>
      <c r="I113" s="65">
        <f t="shared" si="22"/>
        <v>108.84</v>
      </c>
    </row>
    <row r="114" spans="1:9" x14ac:dyDescent="0.3">
      <c r="A114" s="66" t="s">
        <v>133</v>
      </c>
      <c r="B114" s="65">
        <v>0</v>
      </c>
      <c r="C114" s="65">
        <v>21663.22</v>
      </c>
      <c r="D114" s="65">
        <v>0</v>
      </c>
      <c r="E114" s="65">
        <v>0</v>
      </c>
      <c r="F114" s="65">
        <v>0</v>
      </c>
      <c r="G114" s="65">
        <f t="shared" si="21"/>
        <v>0</v>
      </c>
      <c r="H114" s="65">
        <f t="shared" si="21"/>
        <v>21663.22</v>
      </c>
      <c r="I114" s="65">
        <f t="shared" si="22"/>
        <v>21663.22</v>
      </c>
    </row>
    <row r="115" spans="1:9" x14ac:dyDescent="0.3">
      <c r="A115" s="66" t="s">
        <v>134</v>
      </c>
      <c r="B115" s="65">
        <v>0</v>
      </c>
      <c r="C115" s="65">
        <v>2462.67</v>
      </c>
      <c r="D115" s="65">
        <v>0</v>
      </c>
      <c r="E115" s="65">
        <v>0</v>
      </c>
      <c r="F115" s="65">
        <v>0</v>
      </c>
      <c r="G115" s="65">
        <f t="shared" si="21"/>
        <v>0</v>
      </c>
      <c r="H115" s="65">
        <f t="shared" si="21"/>
        <v>2462.67</v>
      </c>
      <c r="I115" s="65">
        <f t="shared" si="22"/>
        <v>2462.67</v>
      </c>
    </row>
    <row r="116" spans="1:9" x14ac:dyDescent="0.3">
      <c r="A116" s="66" t="s">
        <v>135</v>
      </c>
      <c r="B116" s="65">
        <v>0</v>
      </c>
      <c r="C116" s="65">
        <v>495.86</v>
      </c>
      <c r="D116" s="65">
        <v>0</v>
      </c>
      <c r="E116" s="65">
        <v>0</v>
      </c>
      <c r="F116" s="65">
        <v>0</v>
      </c>
      <c r="G116" s="65">
        <f t="shared" si="21"/>
        <v>0</v>
      </c>
      <c r="H116" s="65">
        <f t="shared" si="21"/>
        <v>495.86</v>
      </c>
      <c r="I116" s="65">
        <f t="shared" si="22"/>
        <v>495.86</v>
      </c>
    </row>
    <row r="117" spans="1:9" x14ac:dyDescent="0.3">
      <c r="A117" s="66" t="s">
        <v>136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f t="shared" si="21"/>
        <v>0</v>
      </c>
      <c r="H117" s="65">
        <f t="shared" si="21"/>
        <v>0</v>
      </c>
      <c r="I117" s="65">
        <f t="shared" si="22"/>
        <v>0</v>
      </c>
    </row>
    <row r="118" spans="1:9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1"/>
        <v>0</v>
      </c>
      <c r="H118" s="65">
        <f t="shared" si="21"/>
        <v>0</v>
      </c>
      <c r="I118" s="65">
        <f t="shared" si="22"/>
        <v>0</v>
      </c>
    </row>
    <row r="119" spans="1:9" x14ac:dyDescent="0.3">
      <c r="A119" s="66" t="s">
        <v>138</v>
      </c>
      <c r="B119" s="65">
        <v>0</v>
      </c>
      <c r="C119" s="65">
        <v>28882.47</v>
      </c>
      <c r="D119" s="65">
        <v>0</v>
      </c>
      <c r="E119" s="65">
        <v>0</v>
      </c>
      <c r="F119" s="65">
        <v>0</v>
      </c>
      <c r="G119" s="65">
        <f t="shared" si="21"/>
        <v>0</v>
      </c>
      <c r="H119" s="65">
        <f t="shared" si="21"/>
        <v>28882.47</v>
      </c>
      <c r="I119" s="65">
        <f t="shared" si="22"/>
        <v>28882.47</v>
      </c>
    </row>
    <row r="120" spans="1:9" x14ac:dyDescent="0.3">
      <c r="A120" s="66" t="s">
        <v>139</v>
      </c>
      <c r="B120" s="65">
        <v>0</v>
      </c>
      <c r="C120" s="65">
        <v>0</v>
      </c>
      <c r="D120" s="65">
        <v>0</v>
      </c>
      <c r="E120" s="65">
        <v>0</v>
      </c>
      <c r="F120" s="65">
        <v>0</v>
      </c>
      <c r="G120" s="65">
        <f t="shared" si="21"/>
        <v>0</v>
      </c>
      <c r="H120" s="65">
        <f t="shared" si="21"/>
        <v>0</v>
      </c>
      <c r="I120" s="65">
        <f t="shared" si="22"/>
        <v>0</v>
      </c>
    </row>
    <row r="121" spans="1:9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1"/>
        <v>0</v>
      </c>
      <c r="H121" s="65">
        <f t="shared" si="21"/>
        <v>0</v>
      </c>
      <c r="I121" s="65">
        <f t="shared" si="22"/>
        <v>0</v>
      </c>
    </row>
    <row r="122" spans="1:9" x14ac:dyDescent="0.3">
      <c r="A122" s="66" t="s">
        <v>141</v>
      </c>
      <c r="B122" s="65">
        <v>0</v>
      </c>
      <c r="C122" s="65">
        <v>10969.65</v>
      </c>
      <c r="D122" s="65">
        <v>0</v>
      </c>
      <c r="E122" s="65">
        <v>0</v>
      </c>
      <c r="F122" s="65">
        <v>0</v>
      </c>
      <c r="G122" s="65">
        <f t="shared" si="21"/>
        <v>0</v>
      </c>
      <c r="H122" s="65">
        <f t="shared" si="21"/>
        <v>10969.65</v>
      </c>
      <c r="I122" s="65">
        <f t="shared" si="22"/>
        <v>10969.65</v>
      </c>
    </row>
    <row r="123" spans="1:9" x14ac:dyDescent="0.3">
      <c r="A123" s="66" t="s">
        <v>142</v>
      </c>
      <c r="B123" s="65">
        <v>0</v>
      </c>
      <c r="C123" s="65">
        <v>5000.6899999999996</v>
      </c>
      <c r="D123" s="65">
        <v>0</v>
      </c>
      <c r="E123" s="65">
        <v>0</v>
      </c>
      <c r="F123" s="65">
        <v>0</v>
      </c>
      <c r="G123" s="65">
        <f t="shared" si="21"/>
        <v>0</v>
      </c>
      <c r="H123" s="65">
        <f t="shared" si="21"/>
        <v>5000.6899999999996</v>
      </c>
      <c r="I123" s="65">
        <f t="shared" si="22"/>
        <v>5000.6899999999996</v>
      </c>
    </row>
    <row r="124" spans="1:9" x14ac:dyDescent="0.3">
      <c r="A124" s="66" t="s">
        <v>143</v>
      </c>
      <c r="B124" s="65">
        <v>0</v>
      </c>
      <c r="C124" s="65">
        <v>23917.74</v>
      </c>
      <c r="D124" s="65">
        <v>0</v>
      </c>
      <c r="E124" s="65">
        <v>0</v>
      </c>
      <c r="F124" s="65">
        <v>0</v>
      </c>
      <c r="G124" s="65">
        <f t="shared" si="21"/>
        <v>0</v>
      </c>
      <c r="H124" s="65">
        <f t="shared" si="21"/>
        <v>23917.74</v>
      </c>
      <c r="I124" s="65">
        <f t="shared" si="22"/>
        <v>23917.74</v>
      </c>
    </row>
    <row r="125" spans="1:9" x14ac:dyDescent="0.3">
      <c r="A125" s="66" t="s">
        <v>144</v>
      </c>
      <c r="B125" s="65">
        <v>0</v>
      </c>
      <c r="C125" s="65">
        <v>460.32</v>
      </c>
      <c r="D125" s="65">
        <v>0</v>
      </c>
      <c r="E125" s="65">
        <v>0</v>
      </c>
      <c r="F125" s="65">
        <v>0</v>
      </c>
      <c r="G125" s="65">
        <f t="shared" si="21"/>
        <v>0</v>
      </c>
      <c r="H125" s="65">
        <f t="shared" si="21"/>
        <v>460.32</v>
      </c>
      <c r="I125" s="65">
        <f t="shared" si="22"/>
        <v>460.32</v>
      </c>
    </row>
    <row r="126" spans="1:9" x14ac:dyDescent="0.3">
      <c r="A126" s="66" t="s">
        <v>145</v>
      </c>
      <c r="B126" s="65">
        <v>0</v>
      </c>
      <c r="C126" s="65">
        <v>28762.48</v>
      </c>
      <c r="D126" s="65">
        <v>0</v>
      </c>
      <c r="E126" s="65">
        <v>0</v>
      </c>
      <c r="F126" s="65">
        <v>0</v>
      </c>
      <c r="G126" s="65">
        <f t="shared" si="21"/>
        <v>0</v>
      </c>
      <c r="H126" s="65">
        <f t="shared" si="21"/>
        <v>28762.48</v>
      </c>
      <c r="I126" s="65">
        <f t="shared" si="22"/>
        <v>28762.48</v>
      </c>
    </row>
    <row r="127" spans="1:9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1"/>
        <v>0</v>
      </c>
      <c r="H127" s="65">
        <f t="shared" si="21"/>
        <v>0</v>
      </c>
      <c r="I127" s="65">
        <f t="shared" si="22"/>
        <v>0</v>
      </c>
    </row>
    <row r="128" spans="1:9" x14ac:dyDescent="0.3">
      <c r="A128" s="66" t="s">
        <v>147</v>
      </c>
      <c r="B128" s="65">
        <v>0</v>
      </c>
      <c r="C128" s="65">
        <v>7454.4</v>
      </c>
      <c r="D128" s="65">
        <v>0</v>
      </c>
      <c r="E128" s="65">
        <v>0</v>
      </c>
      <c r="F128" s="65">
        <v>0</v>
      </c>
      <c r="G128" s="65">
        <f t="shared" si="21"/>
        <v>0</v>
      </c>
      <c r="H128" s="65">
        <f t="shared" si="21"/>
        <v>7454.4</v>
      </c>
      <c r="I128" s="65">
        <f t="shared" si="22"/>
        <v>7454.4</v>
      </c>
    </row>
    <row r="129" spans="1:9" x14ac:dyDescent="0.3">
      <c r="A129" s="66" t="s">
        <v>148</v>
      </c>
      <c r="B129" s="65">
        <v>0</v>
      </c>
      <c r="C129" s="65">
        <v>614.13</v>
      </c>
      <c r="D129" s="65">
        <v>0</v>
      </c>
      <c r="E129" s="65">
        <v>0</v>
      </c>
      <c r="F129" s="65">
        <v>0</v>
      </c>
      <c r="G129" s="65">
        <f t="shared" si="21"/>
        <v>0</v>
      </c>
      <c r="H129" s="65">
        <f t="shared" si="21"/>
        <v>614.13</v>
      </c>
      <c r="I129" s="65">
        <f t="shared" si="22"/>
        <v>614.13</v>
      </c>
    </row>
    <row r="130" spans="1:9" x14ac:dyDescent="0.3">
      <c r="A130" s="66" t="s">
        <v>149</v>
      </c>
      <c r="B130" s="65">
        <v>0</v>
      </c>
      <c r="C130" s="65">
        <v>60344.3</v>
      </c>
      <c r="D130" s="65">
        <v>0</v>
      </c>
      <c r="E130" s="65">
        <v>0</v>
      </c>
      <c r="F130" s="65">
        <v>0</v>
      </c>
      <c r="G130" s="65">
        <f t="shared" si="21"/>
        <v>0</v>
      </c>
      <c r="H130" s="65">
        <f t="shared" si="21"/>
        <v>60344.3</v>
      </c>
      <c r="I130" s="65">
        <f t="shared" si="22"/>
        <v>60344.3</v>
      </c>
    </row>
    <row r="131" spans="1:9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1"/>
        <v>0</v>
      </c>
      <c r="H131" s="65">
        <f t="shared" si="21"/>
        <v>0</v>
      </c>
      <c r="I131" s="65">
        <f t="shared" si="22"/>
        <v>0</v>
      </c>
    </row>
    <row r="132" spans="1:9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1"/>
        <v>0</v>
      </c>
      <c r="H132" s="65">
        <f t="shared" si="21"/>
        <v>0</v>
      </c>
      <c r="I132" s="65">
        <f t="shared" si="22"/>
        <v>0</v>
      </c>
    </row>
    <row r="133" spans="1:9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1"/>
        <v>0</v>
      </c>
      <c r="H133" s="65">
        <f t="shared" si="21"/>
        <v>0</v>
      </c>
      <c r="I133" s="65">
        <f t="shared" si="22"/>
        <v>0</v>
      </c>
    </row>
    <row r="134" spans="1:9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H136" si="23">B134+E134</f>
        <v>0</v>
      </c>
      <c r="H134" s="65">
        <f t="shared" si="23"/>
        <v>0</v>
      </c>
      <c r="I134" s="65">
        <f t="shared" ref="I134:I136" si="24">SUM(G134:H134)</f>
        <v>0</v>
      </c>
    </row>
    <row r="135" spans="1:9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23"/>
        <v>0</v>
      </c>
      <c r="H135" s="65">
        <f t="shared" si="23"/>
        <v>0</v>
      </c>
      <c r="I135" s="65">
        <f t="shared" si="24"/>
        <v>0</v>
      </c>
    </row>
    <row r="136" spans="1:9" x14ac:dyDescent="0.3">
      <c r="A136" s="66" t="s">
        <v>155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</row>
    <row r="137" spans="1:9" x14ac:dyDescent="0.3">
      <c r="A137" s="66" t="s">
        <v>156</v>
      </c>
      <c r="B137" s="65">
        <f>SUM(B70:B136)</f>
        <v>10395203.729999999</v>
      </c>
      <c r="C137" s="65">
        <f t="shared" ref="C137:I137" si="25">SUM(C70:C136)</f>
        <v>398339.27</v>
      </c>
      <c r="D137" s="65">
        <f t="shared" si="25"/>
        <v>0</v>
      </c>
      <c r="E137" s="65">
        <f t="shared" si="25"/>
        <v>0</v>
      </c>
      <c r="F137" s="65">
        <f t="shared" si="25"/>
        <v>0</v>
      </c>
      <c r="G137" s="65">
        <f t="shared" si="25"/>
        <v>10395203.729999999</v>
      </c>
      <c r="H137" s="65">
        <f t="shared" si="25"/>
        <v>398339.27</v>
      </c>
      <c r="I137" s="65">
        <f t="shared" si="25"/>
        <v>10793543</v>
      </c>
    </row>
    <row r="138" spans="1:9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</row>
    <row r="139" spans="1:9" x14ac:dyDescent="0.3">
      <c r="A139" s="66" t="s">
        <v>158</v>
      </c>
      <c r="B139" s="65">
        <v>167261.1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H166" si="26">B139+E139</f>
        <v>167261.1</v>
      </c>
      <c r="H139" s="65">
        <f t="shared" si="26"/>
        <v>0</v>
      </c>
      <c r="I139" s="65">
        <f t="shared" ref="I139:I166" si="27">SUM(G139:H139)</f>
        <v>167261.1</v>
      </c>
    </row>
    <row r="140" spans="1:9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26"/>
        <v>0</v>
      </c>
      <c r="H140" s="65">
        <f t="shared" si="26"/>
        <v>0</v>
      </c>
      <c r="I140" s="65">
        <f t="shared" si="27"/>
        <v>0</v>
      </c>
    </row>
    <row r="141" spans="1:9" x14ac:dyDescent="0.3">
      <c r="A141" s="66" t="s">
        <v>160</v>
      </c>
      <c r="B141" s="65">
        <v>7233.68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26"/>
        <v>7233.68</v>
      </c>
      <c r="H141" s="65">
        <f t="shared" si="26"/>
        <v>0</v>
      </c>
      <c r="I141" s="65">
        <f t="shared" si="27"/>
        <v>7233.68</v>
      </c>
    </row>
    <row r="142" spans="1:9" x14ac:dyDescent="0.3">
      <c r="A142" s="66" t="s">
        <v>161</v>
      </c>
      <c r="B142" s="65">
        <v>140017.49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26"/>
        <v>140017.49</v>
      </c>
      <c r="H142" s="65">
        <f t="shared" si="26"/>
        <v>0</v>
      </c>
      <c r="I142" s="65">
        <f t="shared" si="27"/>
        <v>140017.49</v>
      </c>
    </row>
    <row r="143" spans="1:9" x14ac:dyDescent="0.3">
      <c r="A143" s="66" t="s">
        <v>162</v>
      </c>
      <c r="B143" s="65">
        <v>68371.070000000007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26"/>
        <v>68371.070000000007</v>
      </c>
      <c r="H143" s="65">
        <f t="shared" si="26"/>
        <v>0</v>
      </c>
      <c r="I143" s="65">
        <f t="shared" si="27"/>
        <v>68371.070000000007</v>
      </c>
    </row>
    <row r="144" spans="1:9" x14ac:dyDescent="0.3">
      <c r="A144" s="66" t="s">
        <v>163</v>
      </c>
      <c r="B144" s="65">
        <v>242869.08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26"/>
        <v>242869.08</v>
      </c>
      <c r="H144" s="65">
        <f t="shared" si="26"/>
        <v>0</v>
      </c>
      <c r="I144" s="65">
        <f t="shared" si="27"/>
        <v>242869.08</v>
      </c>
    </row>
    <row r="145" spans="1:9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26"/>
        <v>0</v>
      </c>
      <c r="H145" s="65">
        <f t="shared" si="26"/>
        <v>0</v>
      </c>
      <c r="I145" s="65">
        <f t="shared" si="27"/>
        <v>0</v>
      </c>
    </row>
    <row r="146" spans="1:9" x14ac:dyDescent="0.3">
      <c r="A146" s="66" t="s">
        <v>165</v>
      </c>
      <c r="B146" s="65">
        <v>119889.04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26"/>
        <v>119889.04</v>
      </c>
      <c r="H146" s="65">
        <f t="shared" si="26"/>
        <v>0</v>
      </c>
      <c r="I146" s="65">
        <f t="shared" si="27"/>
        <v>119889.04</v>
      </c>
    </row>
    <row r="147" spans="1:9" x14ac:dyDescent="0.3">
      <c r="A147" s="66" t="s">
        <v>166</v>
      </c>
      <c r="B147" s="65">
        <v>6664.15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26"/>
        <v>6664.15</v>
      </c>
      <c r="H147" s="65">
        <f t="shared" si="26"/>
        <v>0</v>
      </c>
      <c r="I147" s="65">
        <f t="shared" si="27"/>
        <v>6664.15</v>
      </c>
    </row>
    <row r="148" spans="1:9" x14ac:dyDescent="0.3">
      <c r="A148" s="66" t="s">
        <v>167</v>
      </c>
      <c r="B148" s="65">
        <v>81986.67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26"/>
        <v>81986.67</v>
      </c>
      <c r="H148" s="65">
        <f t="shared" si="26"/>
        <v>0</v>
      </c>
      <c r="I148" s="65">
        <f t="shared" si="27"/>
        <v>81986.67</v>
      </c>
    </row>
    <row r="149" spans="1:9" x14ac:dyDescent="0.3">
      <c r="A149" s="66" t="s">
        <v>168</v>
      </c>
      <c r="B149" s="65">
        <v>10464.73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26"/>
        <v>10464.73</v>
      </c>
      <c r="H149" s="65">
        <f t="shared" si="26"/>
        <v>0</v>
      </c>
      <c r="I149" s="65">
        <f t="shared" si="27"/>
        <v>10464.73</v>
      </c>
    </row>
    <row r="150" spans="1:9" x14ac:dyDescent="0.3">
      <c r="A150" s="66" t="s">
        <v>169</v>
      </c>
      <c r="B150" s="65">
        <v>208977.65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26"/>
        <v>208977.65</v>
      </c>
      <c r="H150" s="65">
        <f t="shared" si="26"/>
        <v>0</v>
      </c>
      <c r="I150" s="65">
        <f t="shared" si="27"/>
        <v>208977.65</v>
      </c>
    </row>
    <row r="151" spans="1:9" x14ac:dyDescent="0.3">
      <c r="A151" s="66" t="s">
        <v>170</v>
      </c>
      <c r="B151" s="65">
        <v>30797.33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26"/>
        <v>30797.33</v>
      </c>
      <c r="H151" s="65">
        <f t="shared" si="26"/>
        <v>0</v>
      </c>
      <c r="I151" s="65">
        <f t="shared" si="27"/>
        <v>30797.33</v>
      </c>
    </row>
    <row r="152" spans="1:9" x14ac:dyDescent="0.3">
      <c r="A152" s="66" t="s">
        <v>171</v>
      </c>
      <c r="B152" s="65">
        <v>4375.46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26"/>
        <v>4375.46</v>
      </c>
      <c r="H152" s="65">
        <f t="shared" si="26"/>
        <v>0</v>
      </c>
      <c r="I152" s="65">
        <f t="shared" si="27"/>
        <v>4375.46</v>
      </c>
    </row>
    <row r="153" spans="1:9" x14ac:dyDescent="0.3">
      <c r="A153" s="66" t="s">
        <v>172</v>
      </c>
      <c r="B153" s="65">
        <v>153.31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26"/>
        <v>153.31</v>
      </c>
      <c r="H153" s="65">
        <f t="shared" si="26"/>
        <v>0</v>
      </c>
      <c r="I153" s="65">
        <f t="shared" si="27"/>
        <v>153.31</v>
      </c>
    </row>
    <row r="154" spans="1:9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26"/>
        <v>0</v>
      </c>
      <c r="H154" s="65">
        <f t="shared" si="26"/>
        <v>0</v>
      </c>
      <c r="I154" s="65">
        <f t="shared" si="27"/>
        <v>0</v>
      </c>
    </row>
    <row r="155" spans="1:9" x14ac:dyDescent="0.3">
      <c r="A155" s="66" t="s">
        <v>174</v>
      </c>
      <c r="B155" s="65">
        <v>6890.68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26"/>
        <v>6890.68</v>
      </c>
      <c r="H155" s="65">
        <f t="shared" si="26"/>
        <v>0</v>
      </c>
      <c r="I155" s="65">
        <f t="shared" si="27"/>
        <v>6890.68</v>
      </c>
    </row>
    <row r="156" spans="1:9" x14ac:dyDescent="0.3">
      <c r="A156" s="66" t="s">
        <v>175</v>
      </c>
      <c r="B156" s="65">
        <v>141976.5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26"/>
        <v>141976.5</v>
      </c>
      <c r="H156" s="65">
        <f t="shared" si="26"/>
        <v>0</v>
      </c>
      <c r="I156" s="65">
        <f t="shared" si="27"/>
        <v>141976.5</v>
      </c>
    </row>
    <row r="157" spans="1:9" x14ac:dyDescent="0.3">
      <c r="A157" s="66" t="s">
        <v>176</v>
      </c>
      <c r="B157" s="65">
        <v>326583.44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26"/>
        <v>326583.44</v>
      </c>
      <c r="H157" s="65">
        <f t="shared" si="26"/>
        <v>0</v>
      </c>
      <c r="I157" s="65">
        <f t="shared" si="27"/>
        <v>326583.44</v>
      </c>
    </row>
    <row r="158" spans="1:9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26"/>
        <v>0</v>
      </c>
      <c r="H158" s="65">
        <f t="shared" si="26"/>
        <v>0</v>
      </c>
      <c r="I158" s="65">
        <f t="shared" si="27"/>
        <v>0</v>
      </c>
    </row>
    <row r="159" spans="1:9" x14ac:dyDescent="0.3">
      <c r="A159" s="66" t="s">
        <v>178</v>
      </c>
      <c r="B159" s="65">
        <v>3562.78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26"/>
        <v>3562.78</v>
      </c>
      <c r="H159" s="65">
        <f t="shared" si="26"/>
        <v>0</v>
      </c>
      <c r="I159" s="65">
        <f t="shared" si="27"/>
        <v>3562.78</v>
      </c>
    </row>
    <row r="160" spans="1:9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26"/>
        <v>0</v>
      </c>
      <c r="H160" s="65">
        <f t="shared" si="26"/>
        <v>0</v>
      </c>
      <c r="I160" s="65">
        <f t="shared" si="27"/>
        <v>0</v>
      </c>
    </row>
    <row r="161" spans="1:9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26"/>
        <v>0</v>
      </c>
      <c r="H161" s="65">
        <f t="shared" si="26"/>
        <v>0</v>
      </c>
      <c r="I161" s="65">
        <f t="shared" si="27"/>
        <v>0</v>
      </c>
    </row>
    <row r="162" spans="1:9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26"/>
        <v>0</v>
      </c>
      <c r="H162" s="65">
        <f t="shared" si="26"/>
        <v>0</v>
      </c>
      <c r="I162" s="65">
        <f t="shared" si="27"/>
        <v>0</v>
      </c>
    </row>
    <row r="163" spans="1:9" x14ac:dyDescent="0.3">
      <c r="A163" s="66" t="s">
        <v>182</v>
      </c>
      <c r="B163" s="65">
        <v>0</v>
      </c>
      <c r="C163" s="65">
        <v>0</v>
      </c>
      <c r="D163" s="65">
        <v>0</v>
      </c>
      <c r="E163" s="65">
        <v>0</v>
      </c>
      <c r="F163" s="65">
        <v>0</v>
      </c>
      <c r="G163" s="65">
        <f t="shared" si="26"/>
        <v>0</v>
      </c>
      <c r="H163" s="65">
        <f t="shared" si="26"/>
        <v>0</v>
      </c>
      <c r="I163" s="65">
        <f t="shared" si="27"/>
        <v>0</v>
      </c>
    </row>
    <row r="164" spans="1:9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26"/>
        <v>0</v>
      </c>
      <c r="H164" s="65">
        <f t="shared" si="26"/>
        <v>0</v>
      </c>
      <c r="I164" s="65">
        <f t="shared" si="27"/>
        <v>0</v>
      </c>
    </row>
    <row r="165" spans="1:9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26"/>
        <v>0</v>
      </c>
      <c r="H165" s="65">
        <f t="shared" si="26"/>
        <v>0</v>
      </c>
      <c r="I165" s="65">
        <f t="shared" si="27"/>
        <v>0</v>
      </c>
    </row>
    <row r="166" spans="1:9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</row>
    <row r="167" spans="1:9" x14ac:dyDescent="0.3">
      <c r="A167" s="66" t="s">
        <v>186</v>
      </c>
      <c r="B167" s="65">
        <f>SUM(B138:B166)</f>
        <v>1568074.1600000001</v>
      </c>
      <c r="C167" s="65">
        <f t="shared" ref="C167:I167" si="28">SUM(C138:C166)</f>
        <v>0</v>
      </c>
      <c r="D167" s="65">
        <f t="shared" si="28"/>
        <v>0</v>
      </c>
      <c r="E167" s="65">
        <f t="shared" si="28"/>
        <v>0</v>
      </c>
      <c r="F167" s="65">
        <f t="shared" si="28"/>
        <v>0</v>
      </c>
      <c r="G167" s="65">
        <f t="shared" si="28"/>
        <v>1568074.1600000001</v>
      </c>
      <c r="H167" s="65">
        <f t="shared" si="28"/>
        <v>0</v>
      </c>
      <c r="I167" s="65">
        <f t="shared" si="28"/>
        <v>1568074.1600000001</v>
      </c>
    </row>
    <row r="168" spans="1:9" x14ac:dyDescent="0.3">
      <c r="A168" s="79" t="s">
        <v>187</v>
      </c>
      <c r="B168" s="80"/>
      <c r="C168" s="80"/>
      <c r="D168" s="80"/>
      <c r="E168" s="80"/>
      <c r="F168" s="80"/>
      <c r="G168" s="80"/>
      <c r="H168" s="80"/>
      <c r="I168" s="80"/>
    </row>
    <row r="169" spans="1:9" x14ac:dyDescent="0.3">
      <c r="A169" s="66" t="s">
        <v>188</v>
      </c>
      <c r="B169" s="65">
        <v>193226.02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H204" si="29">B169+E169</f>
        <v>193226.02</v>
      </c>
      <c r="H169" s="65">
        <f t="shared" si="29"/>
        <v>0</v>
      </c>
      <c r="I169" s="65">
        <f t="shared" ref="I169:I204" si="30">SUM(G169:H169)</f>
        <v>193226.02</v>
      </c>
    </row>
    <row r="170" spans="1:9" x14ac:dyDescent="0.3">
      <c r="A170" s="66" t="s">
        <v>189</v>
      </c>
      <c r="B170" s="65">
        <v>126377.83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29"/>
        <v>126377.83</v>
      </c>
      <c r="H170" s="65">
        <f t="shared" si="29"/>
        <v>0</v>
      </c>
      <c r="I170" s="65">
        <f t="shared" si="30"/>
        <v>126377.83</v>
      </c>
    </row>
    <row r="171" spans="1:9" x14ac:dyDescent="0.3">
      <c r="A171" s="66" t="s">
        <v>190</v>
      </c>
      <c r="B171" s="65">
        <v>160551.01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29"/>
        <v>160551.01</v>
      </c>
      <c r="H171" s="65">
        <f t="shared" si="29"/>
        <v>0</v>
      </c>
      <c r="I171" s="65">
        <f t="shared" si="30"/>
        <v>160551.01</v>
      </c>
    </row>
    <row r="172" spans="1:9" x14ac:dyDescent="0.3">
      <c r="A172" s="66" t="s">
        <v>191</v>
      </c>
      <c r="B172" s="65">
        <v>137554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29"/>
        <v>137554</v>
      </c>
      <c r="H172" s="65">
        <f t="shared" si="29"/>
        <v>0</v>
      </c>
      <c r="I172" s="65">
        <f t="shared" si="30"/>
        <v>137554</v>
      </c>
    </row>
    <row r="173" spans="1:9" x14ac:dyDescent="0.3">
      <c r="A173" s="66" t="s">
        <v>192</v>
      </c>
      <c r="B173" s="65">
        <v>299192.69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29"/>
        <v>299192.69</v>
      </c>
      <c r="H173" s="65">
        <f t="shared" si="29"/>
        <v>0</v>
      </c>
      <c r="I173" s="65">
        <f t="shared" si="30"/>
        <v>299192.69</v>
      </c>
    </row>
    <row r="174" spans="1:9" x14ac:dyDescent="0.3">
      <c r="A174" s="66" t="s">
        <v>193</v>
      </c>
      <c r="B174" s="65">
        <v>22.97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29"/>
        <v>22.97</v>
      </c>
      <c r="H174" s="65">
        <f t="shared" si="29"/>
        <v>0</v>
      </c>
      <c r="I174" s="65">
        <f t="shared" si="30"/>
        <v>22.97</v>
      </c>
    </row>
    <row r="175" spans="1:9" x14ac:dyDescent="0.3">
      <c r="A175" s="66" t="s">
        <v>194</v>
      </c>
      <c r="B175" s="65">
        <v>220441.95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29"/>
        <v>220441.95</v>
      </c>
      <c r="H175" s="65">
        <f t="shared" si="29"/>
        <v>0</v>
      </c>
      <c r="I175" s="65">
        <f t="shared" si="30"/>
        <v>220441.95</v>
      </c>
    </row>
    <row r="176" spans="1:9" x14ac:dyDescent="0.3">
      <c r="A176" s="66" t="s">
        <v>195</v>
      </c>
      <c r="B176" s="65">
        <v>281067.13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29"/>
        <v>281067.13</v>
      </c>
      <c r="H176" s="65">
        <f t="shared" si="29"/>
        <v>0</v>
      </c>
      <c r="I176" s="65">
        <f t="shared" si="30"/>
        <v>281067.13</v>
      </c>
    </row>
    <row r="177" spans="1:9" x14ac:dyDescent="0.3">
      <c r="A177" s="66" t="s">
        <v>196</v>
      </c>
      <c r="B177" s="65">
        <v>980307.45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29"/>
        <v>980307.45</v>
      </c>
      <c r="H177" s="65">
        <f t="shared" si="29"/>
        <v>0</v>
      </c>
      <c r="I177" s="65">
        <f t="shared" si="30"/>
        <v>980307.45</v>
      </c>
    </row>
    <row r="178" spans="1:9" x14ac:dyDescent="0.3">
      <c r="A178" s="66" t="s">
        <v>197</v>
      </c>
      <c r="B178" s="65">
        <v>63668.97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29"/>
        <v>63668.97</v>
      </c>
      <c r="H178" s="65">
        <f t="shared" si="29"/>
        <v>0</v>
      </c>
      <c r="I178" s="65">
        <f t="shared" si="30"/>
        <v>63668.97</v>
      </c>
    </row>
    <row r="179" spans="1:9" x14ac:dyDescent="0.3">
      <c r="A179" s="66" t="s">
        <v>198</v>
      </c>
      <c r="B179" s="65">
        <v>32743.01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29"/>
        <v>32743.01</v>
      </c>
      <c r="H179" s="65">
        <f t="shared" si="29"/>
        <v>0</v>
      </c>
      <c r="I179" s="65">
        <f t="shared" si="30"/>
        <v>32743.01</v>
      </c>
    </row>
    <row r="180" spans="1:9" x14ac:dyDescent="0.3">
      <c r="A180" s="66" t="s">
        <v>199</v>
      </c>
      <c r="B180" s="65">
        <v>0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29"/>
        <v>0</v>
      </c>
      <c r="H180" s="65">
        <f t="shared" si="29"/>
        <v>0</v>
      </c>
      <c r="I180" s="65">
        <f t="shared" si="30"/>
        <v>0</v>
      </c>
    </row>
    <row r="181" spans="1:9" x14ac:dyDescent="0.3">
      <c r="A181" s="66" t="s">
        <v>200</v>
      </c>
      <c r="B181" s="65">
        <v>138601.35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29"/>
        <v>138601.35</v>
      </c>
      <c r="H181" s="65">
        <f t="shared" si="29"/>
        <v>0</v>
      </c>
      <c r="I181" s="65">
        <f t="shared" si="30"/>
        <v>138601.35</v>
      </c>
    </row>
    <row r="182" spans="1:9" x14ac:dyDescent="0.3">
      <c r="A182" s="66" t="s">
        <v>201</v>
      </c>
      <c r="B182" s="65">
        <v>1997494.91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29"/>
        <v>1997494.91</v>
      </c>
      <c r="H182" s="65">
        <f t="shared" si="29"/>
        <v>0</v>
      </c>
      <c r="I182" s="65">
        <f t="shared" si="30"/>
        <v>1997494.91</v>
      </c>
    </row>
    <row r="183" spans="1:9" x14ac:dyDescent="0.3">
      <c r="A183" s="66" t="s">
        <v>202</v>
      </c>
      <c r="B183" s="65">
        <v>686951.27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29"/>
        <v>686951.27</v>
      </c>
      <c r="H183" s="65">
        <f t="shared" si="29"/>
        <v>0</v>
      </c>
      <c r="I183" s="65">
        <f t="shared" si="30"/>
        <v>686951.27</v>
      </c>
    </row>
    <row r="184" spans="1:9" x14ac:dyDescent="0.3">
      <c r="A184" s="66" t="s">
        <v>203</v>
      </c>
      <c r="B184" s="65">
        <v>5278.64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29"/>
        <v>5278.64</v>
      </c>
      <c r="H184" s="65">
        <f t="shared" si="29"/>
        <v>0</v>
      </c>
      <c r="I184" s="65">
        <f t="shared" si="30"/>
        <v>5278.64</v>
      </c>
    </row>
    <row r="185" spans="1:9" x14ac:dyDescent="0.3">
      <c r="A185" s="66" t="s">
        <v>204</v>
      </c>
      <c r="B185" s="65">
        <v>78479.199999999997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29"/>
        <v>78479.199999999997</v>
      </c>
      <c r="H185" s="65">
        <f t="shared" si="29"/>
        <v>0</v>
      </c>
      <c r="I185" s="65">
        <f t="shared" si="30"/>
        <v>78479.199999999997</v>
      </c>
    </row>
    <row r="186" spans="1:9" x14ac:dyDescent="0.3">
      <c r="A186" s="66" t="s">
        <v>205</v>
      </c>
      <c r="B186" s="65">
        <v>30581.34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29"/>
        <v>30581.34</v>
      </c>
      <c r="H186" s="65">
        <f t="shared" si="29"/>
        <v>0</v>
      </c>
      <c r="I186" s="65">
        <f t="shared" si="30"/>
        <v>30581.34</v>
      </c>
    </row>
    <row r="187" spans="1:9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29"/>
        <v>0</v>
      </c>
      <c r="H187" s="65">
        <f t="shared" si="29"/>
        <v>0</v>
      </c>
      <c r="I187" s="65">
        <f t="shared" si="30"/>
        <v>0</v>
      </c>
    </row>
    <row r="188" spans="1:9" x14ac:dyDescent="0.3">
      <c r="A188" s="66" t="s">
        <v>207</v>
      </c>
      <c r="B188" s="65">
        <v>0</v>
      </c>
      <c r="C188" s="65">
        <v>179129.29</v>
      </c>
      <c r="D188" s="65">
        <v>0</v>
      </c>
      <c r="E188" s="65">
        <v>0</v>
      </c>
      <c r="F188" s="65">
        <v>0</v>
      </c>
      <c r="G188" s="65">
        <f t="shared" si="29"/>
        <v>0</v>
      </c>
      <c r="H188" s="65">
        <f t="shared" si="29"/>
        <v>179129.29</v>
      </c>
      <c r="I188" s="65">
        <f t="shared" si="30"/>
        <v>179129.29</v>
      </c>
    </row>
    <row r="189" spans="1:9" x14ac:dyDescent="0.3">
      <c r="A189" s="66" t="s">
        <v>208</v>
      </c>
      <c r="B189" s="65">
        <v>0</v>
      </c>
      <c r="C189" s="65">
        <v>14387.81</v>
      </c>
      <c r="D189" s="65">
        <v>0</v>
      </c>
      <c r="E189" s="65">
        <v>0</v>
      </c>
      <c r="F189" s="65">
        <v>0</v>
      </c>
      <c r="G189" s="65">
        <f t="shared" si="29"/>
        <v>0</v>
      </c>
      <c r="H189" s="65">
        <f t="shared" si="29"/>
        <v>14387.81</v>
      </c>
      <c r="I189" s="65">
        <f t="shared" si="30"/>
        <v>14387.81</v>
      </c>
    </row>
    <row r="190" spans="1:9" x14ac:dyDescent="0.3">
      <c r="A190" s="66" t="s">
        <v>209</v>
      </c>
      <c r="B190" s="65">
        <v>0</v>
      </c>
      <c r="C190" s="65">
        <v>998307.76</v>
      </c>
      <c r="D190" s="65">
        <v>0</v>
      </c>
      <c r="E190" s="65">
        <v>0</v>
      </c>
      <c r="F190" s="65">
        <v>0</v>
      </c>
      <c r="G190" s="65">
        <f t="shared" si="29"/>
        <v>0</v>
      </c>
      <c r="H190" s="65">
        <f t="shared" si="29"/>
        <v>998307.76</v>
      </c>
      <c r="I190" s="65">
        <f t="shared" si="30"/>
        <v>998307.76</v>
      </c>
    </row>
    <row r="191" spans="1:9" x14ac:dyDescent="0.3">
      <c r="A191" s="66" t="s">
        <v>210</v>
      </c>
      <c r="B191" s="65">
        <v>0</v>
      </c>
      <c r="C191" s="65">
        <v>339249.08</v>
      </c>
      <c r="D191" s="65">
        <v>0</v>
      </c>
      <c r="E191" s="65">
        <v>0</v>
      </c>
      <c r="F191" s="65">
        <v>0</v>
      </c>
      <c r="G191" s="65">
        <f t="shared" si="29"/>
        <v>0</v>
      </c>
      <c r="H191" s="65">
        <f t="shared" si="29"/>
        <v>339249.08</v>
      </c>
      <c r="I191" s="65">
        <f t="shared" si="30"/>
        <v>339249.08</v>
      </c>
    </row>
    <row r="192" spans="1:9" x14ac:dyDescent="0.3">
      <c r="A192" s="66" t="s">
        <v>211</v>
      </c>
      <c r="B192" s="65">
        <v>0</v>
      </c>
      <c r="C192" s="65">
        <v>32346.58</v>
      </c>
      <c r="D192" s="65">
        <v>0</v>
      </c>
      <c r="E192" s="65">
        <v>0</v>
      </c>
      <c r="F192" s="65">
        <v>0</v>
      </c>
      <c r="G192" s="65">
        <f t="shared" si="29"/>
        <v>0</v>
      </c>
      <c r="H192" s="65">
        <f t="shared" si="29"/>
        <v>32346.58</v>
      </c>
      <c r="I192" s="65">
        <f t="shared" si="30"/>
        <v>32346.58</v>
      </c>
    </row>
    <row r="193" spans="1:9" x14ac:dyDescent="0.3">
      <c r="A193" s="66" t="s">
        <v>212</v>
      </c>
      <c r="B193" s="65">
        <v>0</v>
      </c>
      <c r="C193" s="65">
        <v>243804.86</v>
      </c>
      <c r="D193" s="65">
        <v>0</v>
      </c>
      <c r="E193" s="65">
        <v>0</v>
      </c>
      <c r="F193" s="65">
        <v>0</v>
      </c>
      <c r="G193" s="65">
        <f t="shared" si="29"/>
        <v>0</v>
      </c>
      <c r="H193" s="65">
        <f t="shared" si="29"/>
        <v>243804.86</v>
      </c>
      <c r="I193" s="65">
        <f t="shared" si="30"/>
        <v>243804.86</v>
      </c>
    </row>
    <row r="194" spans="1:9" x14ac:dyDescent="0.3">
      <c r="A194" s="66" t="s">
        <v>213</v>
      </c>
      <c r="B194" s="65">
        <v>0</v>
      </c>
      <c r="C194" s="65">
        <v>355874.94</v>
      </c>
      <c r="D194" s="65">
        <v>0</v>
      </c>
      <c r="E194" s="65">
        <v>0</v>
      </c>
      <c r="F194" s="65">
        <v>0</v>
      </c>
      <c r="G194" s="65">
        <f t="shared" si="29"/>
        <v>0</v>
      </c>
      <c r="H194" s="65">
        <f t="shared" si="29"/>
        <v>355874.94</v>
      </c>
      <c r="I194" s="65">
        <f t="shared" si="30"/>
        <v>355874.94</v>
      </c>
    </row>
    <row r="195" spans="1:9" x14ac:dyDescent="0.3">
      <c r="A195" s="66" t="s">
        <v>214</v>
      </c>
      <c r="B195" s="65">
        <v>0</v>
      </c>
      <c r="C195" s="65">
        <v>1318158.3899999999</v>
      </c>
      <c r="D195" s="65">
        <v>0</v>
      </c>
      <c r="E195" s="65">
        <v>0</v>
      </c>
      <c r="F195" s="65">
        <v>0</v>
      </c>
      <c r="G195" s="65">
        <f t="shared" si="29"/>
        <v>0</v>
      </c>
      <c r="H195" s="65">
        <f t="shared" si="29"/>
        <v>1318158.3899999999</v>
      </c>
      <c r="I195" s="65">
        <f t="shared" si="30"/>
        <v>1318158.3899999999</v>
      </c>
    </row>
    <row r="196" spans="1:9" x14ac:dyDescent="0.3">
      <c r="A196" s="66" t="s">
        <v>215</v>
      </c>
      <c r="B196" s="65">
        <v>0</v>
      </c>
      <c r="C196" s="65">
        <v>13849.74</v>
      </c>
      <c r="D196" s="65">
        <v>0</v>
      </c>
      <c r="E196" s="65">
        <v>0</v>
      </c>
      <c r="F196" s="65">
        <v>0</v>
      </c>
      <c r="G196" s="65">
        <f t="shared" si="29"/>
        <v>0</v>
      </c>
      <c r="H196" s="65">
        <f t="shared" si="29"/>
        <v>13849.74</v>
      </c>
      <c r="I196" s="65">
        <f t="shared" si="30"/>
        <v>13849.74</v>
      </c>
    </row>
    <row r="197" spans="1:9" x14ac:dyDescent="0.3">
      <c r="A197" s="66" t="s">
        <v>216</v>
      </c>
      <c r="B197" s="65">
        <v>0</v>
      </c>
      <c r="C197" s="65">
        <v>6859.38</v>
      </c>
      <c r="D197" s="65">
        <v>0</v>
      </c>
      <c r="E197" s="65">
        <v>0</v>
      </c>
      <c r="F197" s="65">
        <v>0</v>
      </c>
      <c r="G197" s="65">
        <f t="shared" si="29"/>
        <v>0</v>
      </c>
      <c r="H197" s="65">
        <f t="shared" si="29"/>
        <v>6859.38</v>
      </c>
      <c r="I197" s="65">
        <f t="shared" si="30"/>
        <v>6859.38</v>
      </c>
    </row>
    <row r="198" spans="1:9" x14ac:dyDescent="0.3">
      <c r="A198" s="66" t="s">
        <v>217</v>
      </c>
      <c r="B198" s="65">
        <v>0</v>
      </c>
      <c r="C198" s="65">
        <v>5355.45</v>
      </c>
      <c r="D198" s="65">
        <v>0</v>
      </c>
      <c r="E198" s="65">
        <v>0</v>
      </c>
      <c r="F198" s="65">
        <v>0</v>
      </c>
      <c r="G198" s="65">
        <f t="shared" si="29"/>
        <v>0</v>
      </c>
      <c r="H198" s="65">
        <f t="shared" si="29"/>
        <v>5355.45</v>
      </c>
      <c r="I198" s="65">
        <f t="shared" si="30"/>
        <v>5355.45</v>
      </c>
    </row>
    <row r="199" spans="1:9" x14ac:dyDescent="0.3">
      <c r="A199" s="66" t="s">
        <v>218</v>
      </c>
      <c r="B199" s="65">
        <v>0</v>
      </c>
      <c r="C199" s="65">
        <v>644094.13</v>
      </c>
      <c r="D199" s="65">
        <v>0</v>
      </c>
      <c r="E199" s="65">
        <v>0</v>
      </c>
      <c r="F199" s="65">
        <v>0</v>
      </c>
      <c r="G199" s="65">
        <f t="shared" si="29"/>
        <v>0</v>
      </c>
      <c r="H199" s="65">
        <f t="shared" si="29"/>
        <v>644094.13</v>
      </c>
      <c r="I199" s="65">
        <f t="shared" si="30"/>
        <v>644094.13</v>
      </c>
    </row>
    <row r="200" spans="1:9" x14ac:dyDescent="0.3">
      <c r="A200" s="66" t="s">
        <v>219</v>
      </c>
      <c r="B200" s="65">
        <v>0</v>
      </c>
      <c r="C200" s="65">
        <v>32432.69</v>
      </c>
      <c r="D200" s="65">
        <v>0</v>
      </c>
      <c r="E200" s="65">
        <v>0</v>
      </c>
      <c r="F200" s="65">
        <v>0</v>
      </c>
      <c r="G200" s="65">
        <f t="shared" si="29"/>
        <v>0</v>
      </c>
      <c r="H200" s="65">
        <f t="shared" si="29"/>
        <v>32432.69</v>
      </c>
      <c r="I200" s="65">
        <f t="shared" si="30"/>
        <v>32432.69</v>
      </c>
    </row>
    <row r="201" spans="1:9" x14ac:dyDescent="0.3">
      <c r="A201" s="66" t="s">
        <v>220</v>
      </c>
      <c r="B201" s="65">
        <v>0</v>
      </c>
      <c r="C201" s="65">
        <v>28171.69</v>
      </c>
      <c r="D201" s="65">
        <v>0</v>
      </c>
      <c r="E201" s="65">
        <v>0</v>
      </c>
      <c r="F201" s="65">
        <v>0</v>
      </c>
      <c r="G201" s="65">
        <f t="shared" si="29"/>
        <v>0</v>
      </c>
      <c r="H201" s="65">
        <f t="shared" si="29"/>
        <v>28171.69</v>
      </c>
      <c r="I201" s="65">
        <f t="shared" si="30"/>
        <v>28171.69</v>
      </c>
    </row>
    <row r="202" spans="1:9" x14ac:dyDescent="0.3">
      <c r="A202" s="66" t="s">
        <v>221</v>
      </c>
      <c r="B202" s="65">
        <v>0</v>
      </c>
      <c r="C202" s="65">
        <v>240497.55</v>
      </c>
      <c r="D202" s="65">
        <v>0</v>
      </c>
      <c r="E202" s="65">
        <v>0</v>
      </c>
      <c r="F202" s="65">
        <v>0</v>
      </c>
      <c r="G202" s="65">
        <f t="shared" si="29"/>
        <v>0</v>
      </c>
      <c r="H202" s="65">
        <f t="shared" si="29"/>
        <v>240497.55</v>
      </c>
      <c r="I202" s="65">
        <f t="shared" si="30"/>
        <v>240497.55</v>
      </c>
    </row>
    <row r="203" spans="1:9" x14ac:dyDescent="0.3">
      <c r="A203" s="66" t="s">
        <v>222</v>
      </c>
      <c r="B203" s="65">
        <v>0</v>
      </c>
      <c r="C203" s="65">
        <v>49169.4</v>
      </c>
      <c r="D203" s="65">
        <v>0</v>
      </c>
      <c r="E203" s="65">
        <v>0</v>
      </c>
      <c r="F203" s="65">
        <v>0</v>
      </c>
      <c r="G203" s="65">
        <f t="shared" si="29"/>
        <v>0</v>
      </c>
      <c r="H203" s="65">
        <f t="shared" si="29"/>
        <v>49169.4</v>
      </c>
      <c r="I203" s="65">
        <f t="shared" si="30"/>
        <v>49169.4</v>
      </c>
    </row>
    <row r="204" spans="1:9" x14ac:dyDescent="0.3">
      <c r="A204" s="66" t="s">
        <v>223</v>
      </c>
      <c r="B204" s="63">
        <v>0</v>
      </c>
      <c r="C204" s="63">
        <v>62784.23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62784.23</v>
      </c>
      <c r="I204" s="63">
        <f t="shared" si="30"/>
        <v>62784.23</v>
      </c>
    </row>
    <row r="205" spans="1:9" x14ac:dyDescent="0.3">
      <c r="A205" s="66" t="s">
        <v>224</v>
      </c>
      <c r="B205" s="65">
        <f>SUM(B169:B204)</f>
        <v>5432539.7400000002</v>
      </c>
      <c r="C205" s="65">
        <f t="shared" ref="C205:I205" si="31">SUM(C169:C204)</f>
        <v>4564472.9700000007</v>
      </c>
      <c r="D205" s="65">
        <f t="shared" si="31"/>
        <v>0</v>
      </c>
      <c r="E205" s="65">
        <f t="shared" si="31"/>
        <v>0</v>
      </c>
      <c r="F205" s="65">
        <f t="shared" si="31"/>
        <v>0</v>
      </c>
      <c r="G205" s="65">
        <f t="shared" si="31"/>
        <v>5432539.7400000002</v>
      </c>
      <c r="H205" s="65">
        <f t="shared" si="31"/>
        <v>4564472.9700000007</v>
      </c>
      <c r="I205" s="65">
        <f t="shared" si="31"/>
        <v>9997012.7100000028</v>
      </c>
    </row>
    <row r="206" spans="1:9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</row>
    <row r="207" spans="1:9" x14ac:dyDescent="0.3">
      <c r="A207" s="66" t="s">
        <v>226</v>
      </c>
      <c r="B207" s="65">
        <v>0</v>
      </c>
      <c r="C207" s="65">
        <v>0</v>
      </c>
      <c r="D207" s="65">
        <v>15462.12</v>
      </c>
      <c r="E207" s="65">
        <v>8975.77</v>
      </c>
      <c r="F207" s="65">
        <v>6486.35</v>
      </c>
      <c r="G207" s="65">
        <f>B207+E207</f>
        <v>8975.77</v>
      </c>
      <c r="H207" s="65">
        <f t="shared" ref="H207:H211" si="32">C207+F207</f>
        <v>6486.35</v>
      </c>
      <c r="I207" s="65">
        <f t="shared" ref="I207:I210" si="33">SUM(G207:H207)</f>
        <v>15462.12</v>
      </c>
    </row>
    <row r="208" spans="1:9" x14ac:dyDescent="0.3">
      <c r="A208" s="66" t="s">
        <v>227</v>
      </c>
      <c r="B208" s="65">
        <v>855925.82</v>
      </c>
      <c r="C208" s="65">
        <v>633604.26</v>
      </c>
      <c r="D208" s="65">
        <v>189741</v>
      </c>
      <c r="E208" s="65">
        <v>118037.85</v>
      </c>
      <c r="F208" s="65">
        <v>71703.149999999994</v>
      </c>
      <c r="G208" s="65">
        <f t="shared" ref="G208:G211" si="34">B208+E208</f>
        <v>973963.66999999993</v>
      </c>
      <c r="H208" s="65">
        <f t="shared" si="32"/>
        <v>705307.41</v>
      </c>
      <c r="I208" s="65">
        <f t="shared" si="33"/>
        <v>1679271.08</v>
      </c>
    </row>
    <row r="209" spans="1:9" x14ac:dyDescent="0.3">
      <c r="A209" s="66" t="s">
        <v>228</v>
      </c>
      <c r="B209" s="65">
        <v>87520.33</v>
      </c>
      <c r="C209" s="65">
        <v>79961.739999999991</v>
      </c>
      <c r="D209" s="65">
        <v>3028646.52</v>
      </c>
      <c r="E209" s="65">
        <v>1758129.36</v>
      </c>
      <c r="F209" s="65">
        <v>1270517.1599999999</v>
      </c>
      <c r="G209" s="65">
        <f t="shared" si="34"/>
        <v>1845649.6900000002</v>
      </c>
      <c r="H209" s="65">
        <f t="shared" si="32"/>
        <v>1350478.9</v>
      </c>
      <c r="I209" s="65">
        <f t="shared" si="33"/>
        <v>3196128.59</v>
      </c>
    </row>
    <row r="210" spans="1:9" x14ac:dyDescent="0.3">
      <c r="A210" s="66" t="s">
        <v>229</v>
      </c>
      <c r="B210" s="65">
        <v>3367658.7</v>
      </c>
      <c r="C210" s="65">
        <v>810930.11</v>
      </c>
      <c r="D210" s="65">
        <v>0</v>
      </c>
      <c r="E210" s="65">
        <v>0</v>
      </c>
      <c r="F210" s="65">
        <v>0</v>
      </c>
      <c r="G210" s="65">
        <f t="shared" si="34"/>
        <v>3367658.7</v>
      </c>
      <c r="H210" s="65">
        <f t="shared" si="32"/>
        <v>810930.11</v>
      </c>
      <c r="I210" s="65">
        <f t="shared" si="33"/>
        <v>4178588.81</v>
      </c>
    </row>
    <row r="211" spans="1:9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34"/>
        <v>0</v>
      </c>
      <c r="H211" s="63">
        <f t="shared" si="32"/>
        <v>0</v>
      </c>
      <c r="I211" s="63">
        <f>SUM(G211:H211)</f>
        <v>0</v>
      </c>
    </row>
    <row r="212" spans="1:9" x14ac:dyDescent="0.3">
      <c r="A212" s="66" t="s">
        <v>231</v>
      </c>
      <c r="B212" s="65">
        <f>SUM(B207:B211)</f>
        <v>4311104.8499999996</v>
      </c>
      <c r="C212" s="65">
        <f t="shared" ref="C212:I212" si="35">SUM(C207:C211)</f>
        <v>1524496.1099999999</v>
      </c>
      <c r="D212" s="65">
        <f t="shared" si="35"/>
        <v>3233849.64</v>
      </c>
      <c r="E212" s="65">
        <f t="shared" si="35"/>
        <v>1885142.9800000002</v>
      </c>
      <c r="F212" s="65">
        <f t="shared" si="35"/>
        <v>1348706.66</v>
      </c>
      <c r="G212" s="65">
        <f t="shared" si="35"/>
        <v>6196247.8300000001</v>
      </c>
      <c r="H212" s="65">
        <f t="shared" si="35"/>
        <v>2873202.77</v>
      </c>
      <c r="I212" s="65">
        <f t="shared" si="35"/>
        <v>9069450.5999999996</v>
      </c>
    </row>
    <row r="213" spans="1:9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</row>
    <row r="214" spans="1:9" x14ac:dyDescent="0.3">
      <c r="A214" s="66" t="s">
        <v>233</v>
      </c>
      <c r="B214" s="65">
        <v>1752832.4</v>
      </c>
      <c r="C214" s="65">
        <v>713858.45</v>
      </c>
      <c r="D214" s="65">
        <v>120467.49</v>
      </c>
      <c r="E214" s="65">
        <v>69931.44</v>
      </c>
      <c r="F214" s="65">
        <v>50536.05</v>
      </c>
      <c r="G214" s="65">
        <f t="shared" ref="G214:H220" si="36">B214+E214</f>
        <v>1822763.8399999999</v>
      </c>
      <c r="H214" s="65">
        <f t="shared" si="36"/>
        <v>764394.5</v>
      </c>
      <c r="I214" s="65">
        <f t="shared" ref="I214:I220" si="37">SUM(G214:H214)</f>
        <v>2587158.34</v>
      </c>
    </row>
    <row r="215" spans="1:9" x14ac:dyDescent="0.3">
      <c r="A215" s="66" t="s">
        <v>234</v>
      </c>
      <c r="B215" s="65">
        <v>86742.74</v>
      </c>
      <c r="C215" s="65">
        <v>11061.76</v>
      </c>
      <c r="D215" s="65">
        <v>124472.5</v>
      </c>
      <c r="E215" s="65">
        <v>72256.3</v>
      </c>
      <c r="F215" s="65">
        <v>52216.2</v>
      </c>
      <c r="G215" s="65">
        <f t="shared" si="36"/>
        <v>158999.04000000001</v>
      </c>
      <c r="H215" s="65">
        <f t="shared" si="36"/>
        <v>63277.96</v>
      </c>
      <c r="I215" s="65">
        <f t="shared" si="37"/>
        <v>222277</v>
      </c>
    </row>
    <row r="216" spans="1:9" x14ac:dyDescent="0.3">
      <c r="A216" s="66" t="s">
        <v>235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f t="shared" si="36"/>
        <v>0</v>
      </c>
      <c r="H216" s="65">
        <f t="shared" si="36"/>
        <v>0</v>
      </c>
      <c r="I216" s="65">
        <f t="shared" si="37"/>
        <v>0</v>
      </c>
    </row>
    <row r="217" spans="1:9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36"/>
        <v>0</v>
      </c>
      <c r="H217" s="65">
        <f t="shared" si="36"/>
        <v>0</v>
      </c>
      <c r="I217" s="65">
        <f t="shared" si="37"/>
        <v>0</v>
      </c>
    </row>
    <row r="218" spans="1:9" x14ac:dyDescent="0.3">
      <c r="A218" s="66" t="s">
        <v>237</v>
      </c>
      <c r="B218" s="65">
        <v>92081.17</v>
      </c>
      <c r="C218" s="65">
        <v>0</v>
      </c>
      <c r="D218" s="65">
        <v>-34141.81</v>
      </c>
      <c r="E218" s="65">
        <v>-19819.32</v>
      </c>
      <c r="F218" s="65">
        <v>-14322.49</v>
      </c>
      <c r="G218" s="65">
        <f t="shared" si="36"/>
        <v>72261.850000000006</v>
      </c>
      <c r="H218" s="65">
        <f t="shared" si="36"/>
        <v>-14322.49</v>
      </c>
      <c r="I218" s="65">
        <f t="shared" si="37"/>
        <v>57939.360000000008</v>
      </c>
    </row>
    <row r="219" spans="1:9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36"/>
        <v>0</v>
      </c>
      <c r="H219" s="65">
        <f t="shared" si="36"/>
        <v>0</v>
      </c>
      <c r="I219" s="65">
        <f t="shared" si="37"/>
        <v>0</v>
      </c>
    </row>
    <row r="220" spans="1:9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</row>
    <row r="221" spans="1:9" x14ac:dyDescent="0.3">
      <c r="A221" s="66" t="s">
        <v>240</v>
      </c>
      <c r="B221" s="65">
        <f>SUM(B214:B220)</f>
        <v>1931656.3099999998</v>
      </c>
      <c r="C221" s="65">
        <f t="shared" ref="C221:I221" si="38">SUM(C214:C220)</f>
        <v>724920.21</v>
      </c>
      <c r="D221" s="65">
        <f t="shared" si="38"/>
        <v>210798.18</v>
      </c>
      <c r="E221" s="65">
        <f t="shared" si="38"/>
        <v>122368.41999999998</v>
      </c>
      <c r="F221" s="65">
        <f t="shared" si="38"/>
        <v>88429.759999999995</v>
      </c>
      <c r="G221" s="65">
        <f t="shared" si="38"/>
        <v>2054024.73</v>
      </c>
      <c r="H221" s="65">
        <f t="shared" si="38"/>
        <v>813349.97</v>
      </c>
      <c r="I221" s="65">
        <f t="shared" si="38"/>
        <v>2867374.6999999997</v>
      </c>
    </row>
    <row r="222" spans="1:9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</row>
    <row r="223" spans="1:9" x14ac:dyDescent="0.3">
      <c r="A223" s="72" t="s">
        <v>242</v>
      </c>
      <c r="B223" s="63">
        <v>9337377.1199999992</v>
      </c>
      <c r="C223" s="63">
        <v>2446001.69</v>
      </c>
      <c r="D223" s="63">
        <v>0</v>
      </c>
      <c r="E223" s="63">
        <v>0</v>
      </c>
      <c r="F223" s="63">
        <v>0</v>
      </c>
      <c r="G223" s="63">
        <f t="shared" ref="G223:H223" si="39">B223+E223</f>
        <v>9337377.1199999992</v>
      </c>
      <c r="H223" s="63">
        <f t="shared" si="39"/>
        <v>2446001.69</v>
      </c>
      <c r="I223" s="63">
        <f t="shared" ref="I223" si="40">SUM(G223:H223)</f>
        <v>11783378.809999999</v>
      </c>
    </row>
    <row r="224" spans="1:9" x14ac:dyDescent="0.3">
      <c r="A224" s="66" t="s">
        <v>243</v>
      </c>
      <c r="B224" s="65">
        <f>SUM(B223)</f>
        <v>9337377.1199999992</v>
      </c>
      <c r="C224" s="65">
        <f t="shared" ref="C224:I224" si="41">SUM(C223)</f>
        <v>2446001.69</v>
      </c>
      <c r="D224" s="65">
        <f t="shared" si="41"/>
        <v>0</v>
      </c>
      <c r="E224" s="65">
        <f t="shared" si="41"/>
        <v>0</v>
      </c>
      <c r="F224" s="65">
        <f t="shared" si="41"/>
        <v>0</v>
      </c>
      <c r="G224" s="65">
        <f t="shared" si="41"/>
        <v>9337377.1199999992</v>
      </c>
      <c r="H224" s="65">
        <f t="shared" si="41"/>
        <v>2446001.69</v>
      </c>
      <c r="I224" s="65">
        <f t="shared" si="41"/>
        <v>11783378.809999999</v>
      </c>
    </row>
    <row r="225" spans="1:9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</row>
    <row r="226" spans="1:9" x14ac:dyDescent="0.3">
      <c r="A226" s="66" t="s">
        <v>245</v>
      </c>
      <c r="B226" s="65">
        <v>293009.44</v>
      </c>
      <c r="C226" s="65">
        <v>75181.41</v>
      </c>
      <c r="D226" s="65">
        <v>5374227.8799999999</v>
      </c>
      <c r="E226" s="65">
        <v>3557201.36</v>
      </c>
      <c r="F226" s="65">
        <v>1817026.52</v>
      </c>
      <c r="G226" s="65">
        <f t="shared" ref="G226:H238" si="42">B226+E226</f>
        <v>3850210.8</v>
      </c>
      <c r="H226" s="65">
        <f t="shared" si="42"/>
        <v>1892207.93</v>
      </c>
      <c r="I226" s="65">
        <f t="shared" ref="I226:I238" si="43">SUM(G226:H226)</f>
        <v>5742418.7299999995</v>
      </c>
    </row>
    <row r="227" spans="1:9" x14ac:dyDescent="0.3">
      <c r="A227" s="66" t="s">
        <v>246</v>
      </c>
      <c r="B227" s="65">
        <v>53230.58</v>
      </c>
      <c r="C227" s="65">
        <v>39938.97</v>
      </c>
      <c r="D227" s="65">
        <v>809965.37</v>
      </c>
      <c r="E227" s="65">
        <v>536116.19999999995</v>
      </c>
      <c r="F227" s="65">
        <v>273849.17</v>
      </c>
      <c r="G227" s="65">
        <f t="shared" si="42"/>
        <v>589346.77999999991</v>
      </c>
      <c r="H227" s="65">
        <f t="shared" si="42"/>
        <v>313788.14</v>
      </c>
      <c r="I227" s="65">
        <f t="shared" si="43"/>
        <v>903134.91999999993</v>
      </c>
    </row>
    <row r="228" spans="1:9" x14ac:dyDescent="0.3">
      <c r="A228" s="66" t="s">
        <v>247</v>
      </c>
      <c r="B228" s="65">
        <v>-15470.66</v>
      </c>
      <c r="C228" s="65">
        <v>-7902.44</v>
      </c>
      <c r="D228" s="65">
        <v>-2783886.18</v>
      </c>
      <c r="E228" s="65">
        <v>-1842654.24</v>
      </c>
      <c r="F228" s="65">
        <v>-941231.94</v>
      </c>
      <c r="G228" s="65">
        <f t="shared" si="42"/>
        <v>-1858124.9</v>
      </c>
      <c r="H228" s="65">
        <f t="shared" si="42"/>
        <v>-949134.37999999989</v>
      </c>
      <c r="I228" s="65">
        <f t="shared" si="43"/>
        <v>-2807259.28</v>
      </c>
    </row>
    <row r="229" spans="1:9" x14ac:dyDescent="0.3">
      <c r="A229" s="66" t="s">
        <v>248</v>
      </c>
      <c r="B229" s="65">
        <v>191643.27</v>
      </c>
      <c r="C229" s="65">
        <v>123941.03</v>
      </c>
      <c r="D229" s="65">
        <v>1227585.6299999999</v>
      </c>
      <c r="E229" s="65">
        <v>812539.03</v>
      </c>
      <c r="F229" s="65">
        <v>415046.6</v>
      </c>
      <c r="G229" s="65">
        <f t="shared" si="42"/>
        <v>1004182.3</v>
      </c>
      <c r="H229" s="65">
        <f t="shared" si="42"/>
        <v>538987.63</v>
      </c>
      <c r="I229" s="65">
        <f t="shared" si="43"/>
        <v>1543169.9300000002</v>
      </c>
    </row>
    <row r="230" spans="1:9" x14ac:dyDescent="0.3">
      <c r="A230" s="66" t="s">
        <v>249</v>
      </c>
      <c r="B230" s="65">
        <v>486415.08</v>
      </c>
      <c r="C230" s="65">
        <v>9378.7199999999993</v>
      </c>
      <c r="D230" s="65">
        <v>-26337.23</v>
      </c>
      <c r="E230" s="65">
        <v>-15902.42</v>
      </c>
      <c r="F230" s="65">
        <v>-10434.81</v>
      </c>
      <c r="G230" s="65">
        <f t="shared" si="42"/>
        <v>470512.66000000003</v>
      </c>
      <c r="H230" s="65">
        <f t="shared" si="42"/>
        <v>-1056.0900000000001</v>
      </c>
      <c r="I230" s="65">
        <f t="shared" si="43"/>
        <v>469456.57</v>
      </c>
    </row>
    <row r="231" spans="1:9" x14ac:dyDescent="0.3">
      <c r="A231" s="66" t="s">
        <v>250</v>
      </c>
      <c r="B231" s="65">
        <v>42247.06</v>
      </c>
      <c r="C231" s="65">
        <v>17958.88</v>
      </c>
      <c r="D231" s="65">
        <v>431795.63</v>
      </c>
      <c r="E231" s="65">
        <v>250657.42</v>
      </c>
      <c r="F231" s="65">
        <v>181138.21</v>
      </c>
      <c r="G231" s="65">
        <f t="shared" si="42"/>
        <v>292904.48</v>
      </c>
      <c r="H231" s="65">
        <f t="shared" si="42"/>
        <v>199097.09</v>
      </c>
      <c r="I231" s="65">
        <f t="shared" si="43"/>
        <v>492001.56999999995</v>
      </c>
    </row>
    <row r="232" spans="1:9" x14ac:dyDescent="0.3">
      <c r="A232" s="66" t="s">
        <v>251</v>
      </c>
      <c r="B232" s="65">
        <v>1618163.75</v>
      </c>
      <c r="C232" s="65">
        <v>789789.31</v>
      </c>
      <c r="D232" s="65">
        <v>1266839.46</v>
      </c>
      <c r="E232" s="65">
        <v>806230.48</v>
      </c>
      <c r="F232" s="65">
        <v>460608.98</v>
      </c>
      <c r="G232" s="65">
        <f t="shared" si="42"/>
        <v>2424394.23</v>
      </c>
      <c r="H232" s="65">
        <f t="shared" si="42"/>
        <v>1250398.29</v>
      </c>
      <c r="I232" s="65">
        <f t="shared" si="43"/>
        <v>3674792.52</v>
      </c>
    </row>
    <row r="233" spans="1:9" x14ac:dyDescent="0.3">
      <c r="A233" s="66" t="s">
        <v>252</v>
      </c>
      <c r="B233" s="65">
        <v>736456.33</v>
      </c>
      <c r="C233" s="65">
        <v>282366.59999999998</v>
      </c>
      <c r="D233" s="65">
        <v>125472.78</v>
      </c>
      <c r="E233" s="65">
        <v>83050.45</v>
      </c>
      <c r="F233" s="65">
        <v>42422.33</v>
      </c>
      <c r="G233" s="65">
        <f t="shared" si="42"/>
        <v>819506.77999999991</v>
      </c>
      <c r="H233" s="65">
        <f t="shared" si="42"/>
        <v>324788.93</v>
      </c>
      <c r="I233" s="65">
        <f t="shared" si="43"/>
        <v>1144295.71</v>
      </c>
    </row>
    <row r="234" spans="1:9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42"/>
        <v>0</v>
      </c>
      <c r="H234" s="65">
        <f t="shared" si="42"/>
        <v>0</v>
      </c>
      <c r="I234" s="65">
        <f t="shared" si="43"/>
        <v>0</v>
      </c>
    </row>
    <row r="235" spans="1:9" x14ac:dyDescent="0.3">
      <c r="A235" s="66" t="s">
        <v>254</v>
      </c>
      <c r="B235" s="65">
        <v>25057.62</v>
      </c>
      <c r="C235" s="65">
        <v>-426053.24</v>
      </c>
      <c r="D235" s="65">
        <v>1106681.3899999999</v>
      </c>
      <c r="E235" s="65">
        <v>732512.36</v>
      </c>
      <c r="F235" s="65">
        <v>374169.03</v>
      </c>
      <c r="G235" s="65">
        <f t="shared" si="42"/>
        <v>757569.98</v>
      </c>
      <c r="H235" s="65">
        <f t="shared" si="42"/>
        <v>-51884.209999999963</v>
      </c>
      <c r="I235" s="65">
        <f t="shared" si="43"/>
        <v>705685.77</v>
      </c>
    </row>
    <row r="236" spans="1:9" x14ac:dyDescent="0.3">
      <c r="A236" s="66" t="s">
        <v>255</v>
      </c>
      <c r="B236" s="65">
        <v>19506.919999999998</v>
      </c>
      <c r="C236" s="65">
        <v>0</v>
      </c>
      <c r="D236" s="65">
        <v>728589.49</v>
      </c>
      <c r="E236" s="65">
        <v>482253.39</v>
      </c>
      <c r="F236" s="65">
        <v>246336.1</v>
      </c>
      <c r="G236" s="65">
        <f t="shared" si="42"/>
        <v>501760.31</v>
      </c>
      <c r="H236" s="65">
        <f t="shared" si="42"/>
        <v>246336.1</v>
      </c>
      <c r="I236" s="65">
        <f t="shared" si="43"/>
        <v>748096.41</v>
      </c>
    </row>
    <row r="237" spans="1:9" x14ac:dyDescent="0.3">
      <c r="A237" s="66" t="s">
        <v>256</v>
      </c>
      <c r="B237" s="65">
        <v>0</v>
      </c>
      <c r="C237" s="65">
        <v>128224.87</v>
      </c>
      <c r="D237" s="65">
        <v>0</v>
      </c>
      <c r="E237" s="65">
        <v>0</v>
      </c>
      <c r="F237" s="65">
        <v>0</v>
      </c>
      <c r="G237" s="65">
        <f t="shared" si="42"/>
        <v>0</v>
      </c>
      <c r="H237" s="65">
        <f t="shared" si="42"/>
        <v>128224.87</v>
      </c>
      <c r="I237" s="65">
        <f t="shared" si="43"/>
        <v>128224.87</v>
      </c>
    </row>
    <row r="238" spans="1:9" x14ac:dyDescent="0.3">
      <c r="A238" s="66" t="s">
        <v>257</v>
      </c>
      <c r="B238" s="63">
        <v>74323.38</v>
      </c>
      <c r="C238" s="63">
        <v>0</v>
      </c>
      <c r="D238" s="63">
        <v>2135662.2200000002</v>
      </c>
      <c r="E238" s="63">
        <v>1413594.84</v>
      </c>
      <c r="F238" s="63">
        <v>722067.38</v>
      </c>
      <c r="G238" s="63">
        <f t="shared" si="42"/>
        <v>1487918.2200000002</v>
      </c>
      <c r="H238" s="63">
        <f t="shared" si="42"/>
        <v>722067.38</v>
      </c>
      <c r="I238" s="63">
        <f t="shared" si="43"/>
        <v>2209985.6</v>
      </c>
    </row>
    <row r="239" spans="1:9" x14ac:dyDescent="0.3">
      <c r="A239" s="66" t="s">
        <v>258</v>
      </c>
      <c r="B239" s="80">
        <f>SUM(B226:B238)</f>
        <v>3524582.77</v>
      </c>
      <c r="C239" s="80">
        <f t="shared" ref="C239:I239" si="44">SUM(C226:C238)</f>
        <v>1032824.11</v>
      </c>
      <c r="D239" s="80">
        <f t="shared" si="44"/>
        <v>10396596.439999999</v>
      </c>
      <c r="E239" s="80">
        <f t="shared" si="44"/>
        <v>6815598.8699999992</v>
      </c>
      <c r="F239" s="80">
        <f t="shared" si="44"/>
        <v>3580997.57</v>
      </c>
      <c r="G239" s="80">
        <f t="shared" si="44"/>
        <v>10340181.640000002</v>
      </c>
      <c r="H239" s="80">
        <f t="shared" si="44"/>
        <v>4613821.6800000006</v>
      </c>
      <c r="I239" s="80">
        <f t="shared" si="44"/>
        <v>14954003.32</v>
      </c>
    </row>
    <row r="240" spans="1:9" ht="15" thickBot="1" x14ac:dyDescent="0.35">
      <c r="A240" s="66" t="s">
        <v>259</v>
      </c>
      <c r="B240" s="70">
        <f>B137+B167+B205+B212+B221+B224+B239</f>
        <v>36500538.68</v>
      </c>
      <c r="C240" s="70">
        <f t="shared" ref="C240:I240" si="45">C137+C167+C205+C212+C221+C224+C239</f>
        <v>10691054.359999999</v>
      </c>
      <c r="D240" s="70">
        <f t="shared" si="45"/>
        <v>13841244.26</v>
      </c>
      <c r="E240" s="70">
        <f t="shared" si="45"/>
        <v>8823110.2699999996</v>
      </c>
      <c r="F240" s="70">
        <f t="shared" si="45"/>
        <v>5018133.99</v>
      </c>
      <c r="G240" s="70">
        <f t="shared" si="45"/>
        <v>45323648.950000003</v>
      </c>
      <c r="H240" s="70">
        <f t="shared" si="45"/>
        <v>15709188.350000001</v>
      </c>
      <c r="I240" s="70">
        <f t="shared" si="45"/>
        <v>61032837.300000004</v>
      </c>
    </row>
    <row r="241" spans="1:9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</row>
    <row r="242" spans="1:9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</row>
    <row r="243" spans="1:9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</row>
    <row r="244" spans="1:9" x14ac:dyDescent="0.3">
      <c r="A244" s="66" t="s">
        <v>262</v>
      </c>
      <c r="B244" s="65">
        <v>26866158.18</v>
      </c>
      <c r="C244" s="65">
        <v>9351569.9600000009</v>
      </c>
      <c r="D244" s="65">
        <v>2428133.66</v>
      </c>
      <c r="E244" s="65">
        <v>1607181.67</v>
      </c>
      <c r="F244" s="65">
        <v>820951.99</v>
      </c>
      <c r="G244" s="65">
        <f t="shared" ref="G244:H245" si="46">B244+E244</f>
        <v>28473339.850000001</v>
      </c>
      <c r="H244" s="65">
        <f t="shared" si="46"/>
        <v>10172521.950000001</v>
      </c>
      <c r="I244" s="65">
        <f t="shared" ref="I244" si="47">SUM(G244:H244)</f>
        <v>38645861.800000004</v>
      </c>
    </row>
    <row r="245" spans="1:9" x14ac:dyDescent="0.3">
      <c r="A245" s="66" t="s">
        <v>263</v>
      </c>
      <c r="B245" s="63">
        <v>622576.01</v>
      </c>
      <c r="C245" s="63">
        <v>12787.06</v>
      </c>
      <c r="D245" s="63">
        <v>4211.57</v>
      </c>
      <c r="E245" s="63">
        <v>2787.64</v>
      </c>
      <c r="F245" s="63">
        <v>1423.93</v>
      </c>
      <c r="G245" s="63">
        <f t="shared" si="46"/>
        <v>625363.65</v>
      </c>
      <c r="H245" s="63">
        <f t="shared" si="46"/>
        <v>14210.99</v>
      </c>
      <c r="I245" s="63">
        <f>SUM(G245:H245)</f>
        <v>639574.64</v>
      </c>
    </row>
    <row r="246" spans="1:9" x14ac:dyDescent="0.3">
      <c r="A246" s="66" t="s">
        <v>264</v>
      </c>
      <c r="B246" s="65">
        <f>SUM(B244:B245)</f>
        <v>27488734.190000001</v>
      </c>
      <c r="C246" s="65">
        <f t="shared" ref="C246:I246" si="48">SUM(C244:C245)</f>
        <v>9364357.0200000014</v>
      </c>
      <c r="D246" s="65">
        <f t="shared" si="48"/>
        <v>2432345.23</v>
      </c>
      <c r="E246" s="65">
        <f t="shared" si="48"/>
        <v>1609969.3099999998</v>
      </c>
      <c r="F246" s="65">
        <f t="shared" si="48"/>
        <v>822375.92</v>
      </c>
      <c r="G246" s="65">
        <f t="shared" si="48"/>
        <v>29098703.5</v>
      </c>
      <c r="H246" s="65">
        <f t="shared" si="48"/>
        <v>10186732.940000001</v>
      </c>
      <c r="I246" s="65">
        <f t="shared" si="48"/>
        <v>39285436.440000005</v>
      </c>
    </row>
    <row r="247" spans="1:9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</row>
    <row r="248" spans="1:9" x14ac:dyDescent="0.3">
      <c r="A248" s="66" t="s">
        <v>266</v>
      </c>
      <c r="B248" s="65">
        <v>1452570.77</v>
      </c>
      <c r="C248" s="65">
        <v>304174.68</v>
      </c>
      <c r="D248" s="65">
        <v>7863975.0999999996</v>
      </c>
      <c r="E248" s="65">
        <v>5205165.1100000003</v>
      </c>
      <c r="F248" s="65">
        <v>2658809.9900000002</v>
      </c>
      <c r="G248" s="65">
        <f t="shared" ref="G248" si="49">B248+E248</f>
        <v>6657735.8800000008</v>
      </c>
      <c r="H248" s="65">
        <f t="shared" ref="H248" si="50">C248+F248</f>
        <v>2962984.6700000004</v>
      </c>
      <c r="I248" s="65">
        <f t="shared" ref="I248" si="51">SUM(G248:H248)</f>
        <v>9620720.5500000007</v>
      </c>
    </row>
    <row r="249" spans="1:9" x14ac:dyDescent="0.3">
      <c r="A249" s="66" t="s">
        <v>267</v>
      </c>
      <c r="B249" s="65">
        <v>978523.72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ref="G249:H250" si="52">B249+E249</f>
        <v>978523.72</v>
      </c>
      <c r="H249" s="65">
        <f t="shared" si="52"/>
        <v>0</v>
      </c>
      <c r="I249" s="65">
        <f t="shared" ref="I249:I250" si="53">SUM(G249:H249)</f>
        <v>978523.72</v>
      </c>
    </row>
    <row r="250" spans="1:9" x14ac:dyDescent="0.3">
      <c r="A250" s="66" t="s">
        <v>268</v>
      </c>
      <c r="B250" s="63">
        <v>299264.71999999997</v>
      </c>
      <c r="C250" s="63">
        <v>16334.2</v>
      </c>
      <c r="D250" s="63">
        <v>1673.63</v>
      </c>
      <c r="E250" s="63">
        <v>1107.78</v>
      </c>
      <c r="F250" s="63">
        <v>565.85</v>
      </c>
      <c r="G250" s="63">
        <f t="shared" si="52"/>
        <v>300372.5</v>
      </c>
      <c r="H250" s="63">
        <f t="shared" si="52"/>
        <v>16900.05</v>
      </c>
      <c r="I250" s="63">
        <f t="shared" si="53"/>
        <v>317272.55</v>
      </c>
    </row>
    <row r="251" spans="1:9" x14ac:dyDescent="0.3">
      <c r="A251" s="66" t="s">
        <v>269</v>
      </c>
      <c r="B251" s="65">
        <f>SUM(B248:B250)</f>
        <v>2730359.21</v>
      </c>
      <c r="C251" s="65">
        <f t="shared" ref="C251:I251" si="54">SUM(C248:C250)</f>
        <v>320508.88</v>
      </c>
      <c r="D251" s="65">
        <f t="shared" si="54"/>
        <v>7865648.7299999995</v>
      </c>
      <c r="E251" s="65">
        <f t="shared" si="54"/>
        <v>5206272.8900000006</v>
      </c>
      <c r="F251" s="65">
        <f t="shared" si="54"/>
        <v>2659375.8400000003</v>
      </c>
      <c r="G251" s="65">
        <f t="shared" si="54"/>
        <v>7936632.1000000006</v>
      </c>
      <c r="H251" s="65">
        <f t="shared" si="54"/>
        <v>2979884.72</v>
      </c>
      <c r="I251" s="65">
        <f t="shared" si="54"/>
        <v>10916516.820000002</v>
      </c>
    </row>
    <row r="252" spans="1:9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</row>
    <row r="253" spans="1:9" x14ac:dyDescent="0.3">
      <c r="A253" s="66" t="s">
        <v>271</v>
      </c>
      <c r="B253" s="63">
        <v>2656379.71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:H253" si="55">B253+E253</f>
        <v>2656379.71</v>
      </c>
      <c r="H253" s="63">
        <f t="shared" si="55"/>
        <v>0</v>
      </c>
      <c r="I253" s="63">
        <f t="shared" ref="I253" si="56">SUM(G253:H253)</f>
        <v>2656379.71</v>
      </c>
    </row>
    <row r="254" spans="1:9" x14ac:dyDescent="0.3">
      <c r="A254" s="66" t="s">
        <v>272</v>
      </c>
      <c r="B254" s="65">
        <f>SUM(B253)</f>
        <v>2656379.71</v>
      </c>
      <c r="C254" s="65">
        <f t="shared" ref="C254:I254" si="57">SUM(C253)</f>
        <v>0</v>
      </c>
      <c r="D254" s="65">
        <f t="shared" si="57"/>
        <v>0</v>
      </c>
      <c r="E254" s="65">
        <f t="shared" si="57"/>
        <v>0</v>
      </c>
      <c r="F254" s="65">
        <f t="shared" si="57"/>
        <v>0</v>
      </c>
      <c r="G254" s="65">
        <f t="shared" si="57"/>
        <v>2656379.71</v>
      </c>
      <c r="H254" s="65">
        <f t="shared" si="57"/>
        <v>0</v>
      </c>
      <c r="I254" s="65">
        <f t="shared" si="57"/>
        <v>2656379.71</v>
      </c>
    </row>
    <row r="255" spans="1:9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</row>
    <row r="256" spans="1:9" x14ac:dyDescent="0.3">
      <c r="A256" s="66" t="s">
        <v>274</v>
      </c>
      <c r="B256" s="65">
        <v>793056.75</v>
      </c>
      <c r="C256" s="65">
        <v>716939.46</v>
      </c>
      <c r="D256" s="65">
        <v>0</v>
      </c>
      <c r="E256" s="65">
        <v>0</v>
      </c>
      <c r="F256" s="65">
        <v>0</v>
      </c>
      <c r="G256" s="65">
        <f t="shared" ref="G256:H261" si="58">B256+E256</f>
        <v>793056.75</v>
      </c>
      <c r="H256" s="65">
        <f t="shared" si="58"/>
        <v>716939.46</v>
      </c>
      <c r="I256" s="65">
        <f t="shared" ref="I256:I261" si="59">SUM(G256:H256)</f>
        <v>1509996.21</v>
      </c>
    </row>
    <row r="257" spans="1:9" x14ac:dyDescent="0.3">
      <c r="A257" s="66" t="s">
        <v>275</v>
      </c>
      <c r="B257" s="65">
        <v>-3007621.91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58"/>
        <v>-3007621.91</v>
      </c>
      <c r="H257" s="65">
        <f t="shared" si="58"/>
        <v>0</v>
      </c>
      <c r="I257" s="65">
        <f t="shared" si="59"/>
        <v>-3007621.91</v>
      </c>
    </row>
    <row r="258" spans="1:9" x14ac:dyDescent="0.3">
      <c r="A258" s="66" t="s">
        <v>276</v>
      </c>
      <c r="B258" s="65">
        <v>-62949.08</v>
      </c>
      <c r="C258" s="65">
        <v>2165.42</v>
      </c>
      <c r="D258" s="65">
        <v>0</v>
      </c>
      <c r="E258" s="65">
        <v>0</v>
      </c>
      <c r="F258" s="65">
        <v>0</v>
      </c>
      <c r="G258" s="65">
        <f t="shared" si="58"/>
        <v>-62949.08</v>
      </c>
      <c r="H258" s="65">
        <f t="shared" si="58"/>
        <v>2165.42</v>
      </c>
      <c r="I258" s="65">
        <f t="shared" si="59"/>
        <v>-60783.66</v>
      </c>
    </row>
    <row r="259" spans="1:9" x14ac:dyDescent="0.3">
      <c r="A259" s="66" t="s">
        <v>277</v>
      </c>
      <c r="B259" s="65">
        <v>-696.2</v>
      </c>
      <c r="C259" s="65">
        <v>7526.78</v>
      </c>
      <c r="D259" s="65">
        <v>0</v>
      </c>
      <c r="E259" s="65">
        <v>0</v>
      </c>
      <c r="F259" s="65">
        <v>0</v>
      </c>
      <c r="G259" s="65">
        <f t="shared" si="58"/>
        <v>-696.2</v>
      </c>
      <c r="H259" s="65">
        <f t="shared" si="58"/>
        <v>7526.78</v>
      </c>
      <c r="I259" s="65">
        <f t="shared" si="59"/>
        <v>6830.58</v>
      </c>
    </row>
    <row r="260" spans="1:9" x14ac:dyDescent="0.3">
      <c r="A260" s="66" t="s">
        <v>278</v>
      </c>
      <c r="B260" s="65">
        <v>-129.29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58"/>
        <v>-129.29</v>
      </c>
      <c r="H260" s="65">
        <f t="shared" si="58"/>
        <v>0</v>
      </c>
      <c r="I260" s="65">
        <f t="shared" si="59"/>
        <v>-129.29</v>
      </c>
    </row>
    <row r="261" spans="1:9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8"/>
        <v>0</v>
      </c>
      <c r="H261" s="63">
        <f t="shared" si="58"/>
        <v>0</v>
      </c>
      <c r="I261" s="63">
        <f t="shared" si="59"/>
        <v>0</v>
      </c>
    </row>
    <row r="262" spans="1:9" x14ac:dyDescent="0.3">
      <c r="A262" s="66" t="s">
        <v>280</v>
      </c>
      <c r="B262" s="65">
        <f>SUM(B256:B261)</f>
        <v>-2278339.7300000004</v>
      </c>
      <c r="C262" s="65">
        <f t="shared" ref="C262:I262" si="60">SUM(C256:C261)</f>
        <v>726631.66</v>
      </c>
      <c r="D262" s="65">
        <f t="shared" si="60"/>
        <v>0</v>
      </c>
      <c r="E262" s="65">
        <f t="shared" si="60"/>
        <v>0</v>
      </c>
      <c r="F262" s="65">
        <f t="shared" si="60"/>
        <v>0</v>
      </c>
      <c r="G262" s="65">
        <f t="shared" si="60"/>
        <v>-2278339.7300000004</v>
      </c>
      <c r="H262" s="65">
        <f t="shared" si="60"/>
        <v>726631.66</v>
      </c>
      <c r="I262" s="65">
        <f t="shared" si="60"/>
        <v>-1551708.07</v>
      </c>
    </row>
    <row r="263" spans="1:9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</row>
    <row r="264" spans="1:9" x14ac:dyDescent="0.3">
      <c r="A264" s="66" t="s">
        <v>282</v>
      </c>
      <c r="B264" s="65">
        <v>-56534406.219999999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H265" si="61">B264+E264</f>
        <v>-56534406.219999999</v>
      </c>
      <c r="H264" s="65">
        <f t="shared" si="61"/>
        <v>0</v>
      </c>
      <c r="I264" s="65">
        <f t="shared" ref="I264:I265" si="62">SUM(G264:H264)</f>
        <v>-56534406.219999999</v>
      </c>
    </row>
    <row r="265" spans="1:9" x14ac:dyDescent="0.3">
      <c r="A265" s="66" t="s">
        <v>283</v>
      </c>
      <c r="B265" s="63">
        <v>5680215.7800000003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61"/>
        <v>5680215.7800000003</v>
      </c>
      <c r="H265" s="63">
        <f t="shared" si="61"/>
        <v>0</v>
      </c>
      <c r="I265" s="63">
        <f t="shared" si="62"/>
        <v>5680215.7800000003</v>
      </c>
    </row>
    <row r="266" spans="1:9" x14ac:dyDescent="0.3">
      <c r="A266" s="66" t="s">
        <v>284</v>
      </c>
      <c r="B266" s="65">
        <f>SUM(B264:B265)</f>
        <v>-50854190.439999998</v>
      </c>
      <c r="C266" s="65">
        <f t="shared" ref="C266:I266" si="63">SUM(C264:C265)</f>
        <v>0</v>
      </c>
      <c r="D266" s="65">
        <f t="shared" si="63"/>
        <v>0</v>
      </c>
      <c r="E266" s="65">
        <f t="shared" si="63"/>
        <v>0</v>
      </c>
      <c r="F266" s="65">
        <f t="shared" si="63"/>
        <v>0</v>
      </c>
      <c r="G266" s="65">
        <f t="shared" si="63"/>
        <v>-50854190.439999998</v>
      </c>
      <c r="H266" s="65">
        <f t="shared" si="63"/>
        <v>0</v>
      </c>
      <c r="I266" s="65">
        <f t="shared" si="63"/>
        <v>-50854190.439999998</v>
      </c>
    </row>
    <row r="267" spans="1:9" ht="15" thickBot="1" x14ac:dyDescent="0.35">
      <c r="A267" s="66" t="s">
        <v>285</v>
      </c>
      <c r="B267" s="70">
        <f>B246+B251+B254+B262+B266</f>
        <v>-20257057.059999995</v>
      </c>
      <c r="C267" s="70">
        <f t="shared" ref="C267:I267" si="64">C246+C251+C254+C262+C266</f>
        <v>10411497.560000002</v>
      </c>
      <c r="D267" s="70">
        <f t="shared" si="64"/>
        <v>10297993.959999999</v>
      </c>
      <c r="E267" s="70">
        <f t="shared" si="64"/>
        <v>6816242.2000000002</v>
      </c>
      <c r="F267" s="70">
        <f t="shared" si="64"/>
        <v>3481751.7600000002</v>
      </c>
      <c r="G267" s="70">
        <f t="shared" si="64"/>
        <v>-13440814.859999999</v>
      </c>
      <c r="H267" s="70">
        <f t="shared" si="64"/>
        <v>13893249.320000002</v>
      </c>
      <c r="I267" s="70">
        <f t="shared" si="64"/>
        <v>452434.46000000834</v>
      </c>
    </row>
    <row r="268" spans="1:9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</row>
    <row r="269" spans="1:9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</row>
    <row r="270" spans="1:9" x14ac:dyDescent="0.3">
      <c r="A270" s="66" t="s">
        <v>288</v>
      </c>
      <c r="B270" s="63">
        <v>23226220.620000001</v>
      </c>
      <c r="C270" s="63">
        <v>13753207.970000001</v>
      </c>
      <c r="D270" s="63">
        <v>447336.33</v>
      </c>
      <c r="E270" s="63">
        <v>286228.23</v>
      </c>
      <c r="F270" s="63">
        <v>161108.1</v>
      </c>
      <c r="G270" s="63">
        <f t="shared" ref="G270:H270" si="65">B270+E270</f>
        <v>23512448.850000001</v>
      </c>
      <c r="H270" s="63">
        <f t="shared" si="65"/>
        <v>13914316.07</v>
      </c>
      <c r="I270" s="63">
        <f t="shared" ref="I270" si="66">SUM(G270:H270)</f>
        <v>37426764.920000002</v>
      </c>
    </row>
    <row r="271" spans="1:9" x14ac:dyDescent="0.3">
      <c r="A271" s="66" t="s">
        <v>289</v>
      </c>
      <c r="B271" s="65">
        <f>SUM(B270)</f>
        <v>23226220.620000001</v>
      </c>
      <c r="C271" s="65">
        <f t="shared" ref="C271:I271" si="67">SUM(C270)</f>
        <v>13753207.970000001</v>
      </c>
      <c r="D271" s="65">
        <f t="shared" si="67"/>
        <v>447336.33</v>
      </c>
      <c r="E271" s="65">
        <f t="shared" si="67"/>
        <v>286228.23</v>
      </c>
      <c r="F271" s="65">
        <f t="shared" si="67"/>
        <v>161108.1</v>
      </c>
      <c r="G271" s="65">
        <f>SUM(G270)</f>
        <v>23512448.850000001</v>
      </c>
      <c r="H271" s="65">
        <f t="shared" si="67"/>
        <v>13914316.07</v>
      </c>
      <c r="I271" s="65">
        <f t="shared" si="67"/>
        <v>37426764.920000002</v>
      </c>
    </row>
    <row r="272" spans="1:9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</row>
    <row r="273" spans="1:9" x14ac:dyDescent="0.3">
      <c r="A273" s="66"/>
      <c r="B273" s="65"/>
      <c r="C273" s="65"/>
      <c r="D273" s="65"/>
      <c r="E273" s="65"/>
      <c r="F273" s="65"/>
      <c r="G273" s="65"/>
      <c r="H273" s="65"/>
      <c r="I273" s="65"/>
    </row>
    <row r="274" spans="1:9" x14ac:dyDescent="0.3">
      <c r="A274" s="66" t="s">
        <v>291</v>
      </c>
      <c r="B274" s="65">
        <v>13270.39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:H275" si="68">B274+E274</f>
        <v>13270.39</v>
      </c>
      <c r="H274" s="65">
        <f t="shared" si="68"/>
        <v>0</v>
      </c>
      <c r="I274" s="65">
        <f t="shared" ref="I274:I275" si="69">SUM(G274:H274)</f>
        <v>13270.39</v>
      </c>
    </row>
    <row r="275" spans="1:9" x14ac:dyDescent="0.3">
      <c r="A275" s="66" t="s">
        <v>291</v>
      </c>
      <c r="B275" s="63">
        <v>-13538706.15</v>
      </c>
      <c r="C275" s="63">
        <v>7569810.4699999997</v>
      </c>
      <c r="D275" s="63">
        <v>0</v>
      </c>
      <c r="E275" s="63">
        <v>0</v>
      </c>
      <c r="F275" s="63">
        <v>0</v>
      </c>
      <c r="G275" s="63">
        <f t="shared" si="68"/>
        <v>-13538706.15</v>
      </c>
      <c r="H275" s="63">
        <f t="shared" si="68"/>
        <v>7569810.4699999997</v>
      </c>
      <c r="I275" s="63">
        <f t="shared" si="69"/>
        <v>-5968895.6800000006</v>
      </c>
    </row>
    <row r="276" spans="1:9" x14ac:dyDescent="0.3">
      <c r="A276" s="66" t="s">
        <v>292</v>
      </c>
      <c r="B276" s="65">
        <f>SUM(B273:B275)</f>
        <v>-13525435.76</v>
      </c>
      <c r="C276" s="65">
        <f t="shared" ref="C276:H276" si="70">SUM(C273:C275)</f>
        <v>7569810.4699999997</v>
      </c>
      <c r="D276" s="65">
        <f t="shared" si="70"/>
        <v>0</v>
      </c>
      <c r="E276" s="65">
        <f t="shared" si="70"/>
        <v>0</v>
      </c>
      <c r="F276" s="65">
        <f t="shared" si="70"/>
        <v>0</v>
      </c>
      <c r="G276" s="65">
        <f t="shared" si="70"/>
        <v>-13525435.76</v>
      </c>
      <c r="H276" s="65">
        <f t="shared" si="70"/>
        <v>7569810.4699999997</v>
      </c>
      <c r="I276" s="65">
        <f>SUM(I273:I275)</f>
        <v>-5955625.290000001</v>
      </c>
    </row>
    <row r="277" spans="1:9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</row>
    <row r="278" spans="1:9" x14ac:dyDescent="0.3">
      <c r="A278" s="66" t="s">
        <v>294</v>
      </c>
      <c r="B278" s="65">
        <v>28568814.539999999</v>
      </c>
      <c r="C278" s="65">
        <v>5787405.0899999999</v>
      </c>
      <c r="D278" s="65">
        <v>0</v>
      </c>
      <c r="E278" s="65">
        <v>0</v>
      </c>
      <c r="F278" s="65">
        <v>0</v>
      </c>
      <c r="G278" s="65">
        <f t="shared" ref="G278:H280" si="71">B278+E278</f>
        <v>28568814.539999999</v>
      </c>
      <c r="H278" s="65">
        <f t="shared" si="71"/>
        <v>5787405.0899999999</v>
      </c>
      <c r="I278" s="65">
        <f t="shared" ref="I278:I280" si="72">SUM(G278:H278)</f>
        <v>34356219.629999995</v>
      </c>
    </row>
    <row r="279" spans="1:9" x14ac:dyDescent="0.3">
      <c r="A279" s="66" t="s">
        <v>295</v>
      </c>
      <c r="B279" s="65">
        <v>-10728072.710000001</v>
      </c>
      <c r="C279" s="65">
        <v>-9300508.1099999994</v>
      </c>
      <c r="D279" s="65">
        <v>0</v>
      </c>
      <c r="E279" s="65">
        <v>0</v>
      </c>
      <c r="F279" s="65">
        <v>0</v>
      </c>
      <c r="G279" s="65">
        <f t="shared" si="71"/>
        <v>-10728072.710000001</v>
      </c>
      <c r="H279" s="65">
        <f t="shared" si="71"/>
        <v>-9300508.1099999994</v>
      </c>
      <c r="I279" s="65">
        <f t="shared" si="72"/>
        <v>-20028580.82</v>
      </c>
    </row>
    <row r="280" spans="1:9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71"/>
        <v>0</v>
      </c>
      <c r="H280" s="63">
        <f t="shared" si="71"/>
        <v>0</v>
      </c>
      <c r="I280" s="63">
        <f t="shared" si="72"/>
        <v>0</v>
      </c>
    </row>
    <row r="281" spans="1:9" x14ac:dyDescent="0.3">
      <c r="A281" s="66" t="s">
        <v>297</v>
      </c>
      <c r="B281" s="65">
        <f>SUM(B278:B280)</f>
        <v>17840741.829999998</v>
      </c>
      <c r="C281" s="65">
        <f t="shared" ref="C281:I281" si="73">SUM(C278:C280)</f>
        <v>-3513103.0199999996</v>
      </c>
      <c r="D281" s="65">
        <f t="shared" si="73"/>
        <v>0</v>
      </c>
      <c r="E281" s="65">
        <f t="shared" si="73"/>
        <v>0</v>
      </c>
      <c r="F281" s="65">
        <f t="shared" si="73"/>
        <v>0</v>
      </c>
      <c r="G281" s="65">
        <f t="shared" si="73"/>
        <v>17840741.829999998</v>
      </c>
      <c r="H281" s="65">
        <f t="shared" si="73"/>
        <v>-3513103.0199999996</v>
      </c>
      <c r="I281" s="65">
        <f t="shared" si="73"/>
        <v>14327638.809999995</v>
      </c>
    </row>
    <row r="282" spans="1:9" x14ac:dyDescent="0.3">
      <c r="A282" s="64"/>
      <c r="B282" s="63"/>
      <c r="C282" s="63"/>
      <c r="D282" s="63"/>
      <c r="E282" s="63"/>
      <c r="F282" s="63"/>
      <c r="G282" s="63"/>
      <c r="H282" s="63"/>
      <c r="I282" s="63"/>
    </row>
    <row r="283" spans="1:9" ht="15" thickBot="1" x14ac:dyDescent="0.35">
      <c r="A283" s="62" t="s">
        <v>6</v>
      </c>
      <c r="B283" s="61">
        <f>B65-B240-B267-B271-B276-B281</f>
        <v>97579017.109999985</v>
      </c>
      <c r="C283" s="61">
        <f>C65-C240-C267-C271-C276-C281</f>
        <v>27972054.179999981</v>
      </c>
      <c r="D283" s="61">
        <f t="shared" ref="D283:I283" si="74">D65-D240-D267-D271-D276-D281</f>
        <v>-24586574.549999997</v>
      </c>
      <c r="E283" s="61">
        <f t="shared" si="74"/>
        <v>-15925580.699999999</v>
      </c>
      <c r="F283" s="61">
        <f t="shared" si="74"/>
        <v>-8660993.8499999996</v>
      </c>
      <c r="G283" s="61">
        <f t="shared" si="74"/>
        <v>81653436.409999996</v>
      </c>
      <c r="H283" s="61">
        <f t="shared" si="74"/>
        <v>19311060.32999998</v>
      </c>
      <c r="I283" s="61">
        <f t="shared" si="74"/>
        <v>100964496.74000001</v>
      </c>
    </row>
    <row r="284" spans="1:9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</row>
    <row r="285" spans="1:9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</row>
    <row r="286" spans="1:9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</row>
    <row r="287" spans="1:9" x14ac:dyDescent="0.3">
      <c r="A287" s="66" t="s">
        <v>299</v>
      </c>
      <c r="B287" s="65">
        <v>93410.78</v>
      </c>
      <c r="C287" s="65">
        <v>0</v>
      </c>
      <c r="D287" s="65">
        <v>0</v>
      </c>
      <c r="E287" s="65">
        <v>0</v>
      </c>
      <c r="F287" s="65">
        <v>0</v>
      </c>
      <c r="G287" s="65">
        <f t="shared" ref="G287:H310" si="75">B287+E287</f>
        <v>93410.78</v>
      </c>
      <c r="H287" s="65">
        <f t="shared" si="75"/>
        <v>0</v>
      </c>
      <c r="I287" s="65">
        <f t="shared" ref="I287:I310" si="76">SUM(G287:H287)</f>
        <v>93410.78</v>
      </c>
    </row>
    <row r="288" spans="1:9" x14ac:dyDescent="0.3">
      <c r="A288" s="66" t="s">
        <v>300</v>
      </c>
      <c r="B288" s="65">
        <v>0</v>
      </c>
      <c r="C288" s="65">
        <v>0</v>
      </c>
      <c r="D288" s="65">
        <v>1251083.58</v>
      </c>
      <c r="E288" s="65">
        <v>828092.22</v>
      </c>
      <c r="F288" s="65">
        <v>422991.35999999999</v>
      </c>
      <c r="G288" s="65">
        <f t="shared" si="75"/>
        <v>828092.22</v>
      </c>
      <c r="H288" s="65">
        <f t="shared" si="75"/>
        <v>422991.35999999999</v>
      </c>
      <c r="I288" s="65">
        <f t="shared" si="76"/>
        <v>1251083.58</v>
      </c>
    </row>
    <row r="289" spans="1:9" x14ac:dyDescent="0.3">
      <c r="A289" s="66" t="s">
        <v>301</v>
      </c>
      <c r="B289" s="65">
        <v>0</v>
      </c>
      <c r="C289" s="65">
        <v>0</v>
      </c>
      <c r="D289" s="65">
        <v>-388547.74</v>
      </c>
      <c r="E289" s="65">
        <v>-257179.75</v>
      </c>
      <c r="F289" s="65">
        <v>-131367.99</v>
      </c>
      <c r="G289" s="65">
        <f t="shared" si="75"/>
        <v>-257179.75</v>
      </c>
      <c r="H289" s="65">
        <f t="shared" si="75"/>
        <v>-131367.99</v>
      </c>
      <c r="I289" s="65">
        <f t="shared" si="76"/>
        <v>-388547.74</v>
      </c>
    </row>
    <row r="290" spans="1:9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75"/>
        <v>0</v>
      </c>
      <c r="H290" s="65">
        <f t="shared" si="75"/>
        <v>0</v>
      </c>
      <c r="I290" s="65">
        <f t="shared" si="76"/>
        <v>0</v>
      </c>
    </row>
    <row r="291" spans="1:9" x14ac:dyDescent="0.3">
      <c r="A291" s="66" t="s">
        <v>303</v>
      </c>
      <c r="B291" s="65">
        <v>0</v>
      </c>
      <c r="C291" s="65">
        <v>0</v>
      </c>
      <c r="D291" s="65">
        <v>-53438.76</v>
      </c>
      <c r="E291" s="65">
        <v>-35371.120000000003</v>
      </c>
      <c r="F291" s="65">
        <v>-18067.64</v>
      </c>
      <c r="G291" s="65">
        <f t="shared" si="75"/>
        <v>-35371.120000000003</v>
      </c>
      <c r="H291" s="65">
        <f t="shared" si="75"/>
        <v>-18067.64</v>
      </c>
      <c r="I291" s="65">
        <f t="shared" si="76"/>
        <v>-53438.76</v>
      </c>
    </row>
    <row r="292" spans="1:9" x14ac:dyDescent="0.3">
      <c r="A292" s="66" t="s">
        <v>304</v>
      </c>
      <c r="B292" s="65">
        <v>0</v>
      </c>
      <c r="C292" s="65">
        <v>0</v>
      </c>
      <c r="D292" s="65">
        <v>46845.04</v>
      </c>
      <c r="E292" s="65">
        <v>31006.76</v>
      </c>
      <c r="F292" s="65">
        <v>15838.28</v>
      </c>
      <c r="G292" s="65">
        <f t="shared" si="75"/>
        <v>31006.76</v>
      </c>
      <c r="H292" s="65">
        <f t="shared" si="75"/>
        <v>15838.28</v>
      </c>
      <c r="I292" s="65">
        <f t="shared" si="76"/>
        <v>46845.04</v>
      </c>
    </row>
    <row r="293" spans="1:9" x14ac:dyDescent="0.3">
      <c r="A293" s="66" t="s">
        <v>305</v>
      </c>
      <c r="B293" s="65">
        <v>0</v>
      </c>
      <c r="C293" s="65">
        <v>0</v>
      </c>
      <c r="D293" s="65">
        <v>-3196201.37</v>
      </c>
      <c r="E293" s="65">
        <v>-2115565.69</v>
      </c>
      <c r="F293" s="65">
        <v>-1080635.68</v>
      </c>
      <c r="G293" s="65">
        <f t="shared" si="75"/>
        <v>-2115565.69</v>
      </c>
      <c r="H293" s="65">
        <f t="shared" si="75"/>
        <v>-1080635.68</v>
      </c>
      <c r="I293" s="65">
        <f t="shared" si="76"/>
        <v>-3196201.37</v>
      </c>
    </row>
    <row r="294" spans="1:9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75"/>
        <v>0</v>
      </c>
      <c r="H294" s="65">
        <f t="shared" si="75"/>
        <v>0</v>
      </c>
      <c r="I294" s="65">
        <f t="shared" si="76"/>
        <v>0</v>
      </c>
    </row>
    <row r="295" spans="1:9" x14ac:dyDescent="0.3">
      <c r="A295" s="66" t="s">
        <v>307</v>
      </c>
      <c r="B295" s="65">
        <v>0</v>
      </c>
      <c r="C295" s="65">
        <v>0</v>
      </c>
      <c r="D295" s="65">
        <v>2748383.72</v>
      </c>
      <c r="E295" s="65">
        <v>1819155.21</v>
      </c>
      <c r="F295" s="65">
        <v>929228.51</v>
      </c>
      <c r="G295" s="65">
        <f t="shared" si="75"/>
        <v>1819155.21</v>
      </c>
      <c r="H295" s="65">
        <f t="shared" si="75"/>
        <v>929228.51</v>
      </c>
      <c r="I295" s="65">
        <f t="shared" si="76"/>
        <v>2748383.7199999997</v>
      </c>
    </row>
    <row r="296" spans="1:9" x14ac:dyDescent="0.3">
      <c r="A296" s="66" t="s">
        <v>308</v>
      </c>
      <c r="B296" s="65">
        <v>0</v>
      </c>
      <c r="C296" s="65">
        <v>0</v>
      </c>
      <c r="D296" s="65">
        <v>-3300</v>
      </c>
      <c r="E296" s="65">
        <v>-2184.27</v>
      </c>
      <c r="F296" s="65">
        <v>-1115.73</v>
      </c>
      <c r="G296" s="65">
        <f t="shared" si="75"/>
        <v>-2184.27</v>
      </c>
      <c r="H296" s="65">
        <f t="shared" si="75"/>
        <v>-1115.73</v>
      </c>
      <c r="I296" s="65">
        <f t="shared" si="76"/>
        <v>-3300</v>
      </c>
    </row>
    <row r="297" spans="1:9" x14ac:dyDescent="0.3">
      <c r="A297" s="66" t="s">
        <v>309</v>
      </c>
      <c r="B297" s="65">
        <v>0</v>
      </c>
      <c r="C297" s="65">
        <v>0</v>
      </c>
      <c r="D297" s="65">
        <v>0</v>
      </c>
      <c r="E297" s="65">
        <v>0</v>
      </c>
      <c r="F297" s="65">
        <v>0</v>
      </c>
      <c r="G297" s="65">
        <f t="shared" si="75"/>
        <v>0</v>
      </c>
      <c r="H297" s="65">
        <f t="shared" si="75"/>
        <v>0</v>
      </c>
      <c r="I297" s="65">
        <f t="shared" si="76"/>
        <v>0</v>
      </c>
    </row>
    <row r="298" spans="1:9" x14ac:dyDescent="0.3">
      <c r="A298" s="66" t="s">
        <v>310</v>
      </c>
      <c r="B298" s="65">
        <v>0</v>
      </c>
      <c r="C298" s="65">
        <v>0</v>
      </c>
      <c r="D298" s="65">
        <v>-507452.52</v>
      </c>
      <c r="E298" s="65">
        <v>-335882.83</v>
      </c>
      <c r="F298" s="65">
        <v>-171569.69</v>
      </c>
      <c r="G298" s="65">
        <f t="shared" si="75"/>
        <v>-335882.83</v>
      </c>
      <c r="H298" s="65">
        <f t="shared" si="75"/>
        <v>-171569.69</v>
      </c>
      <c r="I298" s="65">
        <f t="shared" si="76"/>
        <v>-507452.52</v>
      </c>
    </row>
    <row r="299" spans="1:9" x14ac:dyDescent="0.3">
      <c r="A299" s="66" t="s">
        <v>311</v>
      </c>
      <c r="B299" s="65">
        <v>-438920.69</v>
      </c>
      <c r="C299" s="65">
        <v>-533752.07999999996</v>
      </c>
      <c r="D299" s="65">
        <v>-159338.93</v>
      </c>
      <c r="E299" s="65">
        <v>-105466.44</v>
      </c>
      <c r="F299" s="65">
        <v>-53872.49</v>
      </c>
      <c r="G299" s="65">
        <f t="shared" si="75"/>
        <v>-544387.13</v>
      </c>
      <c r="H299" s="65">
        <f t="shared" si="75"/>
        <v>-587624.56999999995</v>
      </c>
      <c r="I299" s="65">
        <f t="shared" si="76"/>
        <v>-1132011.7</v>
      </c>
    </row>
    <row r="300" spans="1:9" x14ac:dyDescent="0.3">
      <c r="A300" s="66" t="s">
        <v>312</v>
      </c>
      <c r="B300" s="65">
        <v>0</v>
      </c>
      <c r="C300" s="65">
        <v>0</v>
      </c>
      <c r="D300" s="65">
        <v>-1061.22</v>
      </c>
      <c r="E300" s="65">
        <v>-702.42</v>
      </c>
      <c r="F300" s="65">
        <v>-358.8</v>
      </c>
      <c r="G300" s="65">
        <f t="shared" si="75"/>
        <v>-702.42</v>
      </c>
      <c r="H300" s="65">
        <f t="shared" si="75"/>
        <v>-358.8</v>
      </c>
      <c r="I300" s="65">
        <f t="shared" si="76"/>
        <v>-1061.22</v>
      </c>
    </row>
    <row r="301" spans="1:9" x14ac:dyDescent="0.3">
      <c r="A301" s="66" t="s">
        <v>313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75"/>
        <v>0</v>
      </c>
      <c r="H301" s="65">
        <f t="shared" si="75"/>
        <v>0</v>
      </c>
      <c r="I301" s="65">
        <f t="shared" si="76"/>
        <v>0</v>
      </c>
    </row>
    <row r="302" spans="1:9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75"/>
        <v>0</v>
      </c>
      <c r="H302" s="65">
        <f t="shared" si="75"/>
        <v>0</v>
      </c>
      <c r="I302" s="65">
        <f t="shared" si="76"/>
        <v>0</v>
      </c>
    </row>
    <row r="303" spans="1:9" x14ac:dyDescent="0.3">
      <c r="A303" s="66" t="s">
        <v>315</v>
      </c>
      <c r="B303" s="65">
        <v>-791574.99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75"/>
        <v>-791574.99</v>
      </c>
      <c r="H303" s="65">
        <f t="shared" si="75"/>
        <v>0</v>
      </c>
      <c r="I303" s="65">
        <f t="shared" si="76"/>
        <v>-791574.99</v>
      </c>
    </row>
    <row r="304" spans="1:9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75"/>
        <v>0</v>
      </c>
      <c r="H304" s="65">
        <f t="shared" si="75"/>
        <v>0</v>
      </c>
      <c r="I304" s="65">
        <f t="shared" si="76"/>
        <v>0</v>
      </c>
    </row>
    <row r="305" spans="1:9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75"/>
        <v>0</v>
      </c>
      <c r="H305" s="65">
        <f t="shared" si="75"/>
        <v>0</v>
      </c>
      <c r="I305" s="65">
        <f t="shared" si="76"/>
        <v>0</v>
      </c>
    </row>
    <row r="306" spans="1:9" x14ac:dyDescent="0.3">
      <c r="A306" s="66" t="s">
        <v>318</v>
      </c>
      <c r="B306" s="65">
        <v>0</v>
      </c>
      <c r="C306" s="65">
        <v>0</v>
      </c>
      <c r="D306" s="65">
        <v>5250</v>
      </c>
      <c r="E306" s="65">
        <v>3474.98</v>
      </c>
      <c r="F306" s="65">
        <v>1775.02</v>
      </c>
      <c r="G306" s="65">
        <f t="shared" si="75"/>
        <v>3474.98</v>
      </c>
      <c r="H306" s="65">
        <f t="shared" si="75"/>
        <v>1775.02</v>
      </c>
      <c r="I306" s="65">
        <f t="shared" si="76"/>
        <v>5250</v>
      </c>
    </row>
    <row r="307" spans="1:9" x14ac:dyDescent="0.3">
      <c r="A307" s="66" t="s">
        <v>319</v>
      </c>
      <c r="B307" s="65">
        <v>0</v>
      </c>
      <c r="C307" s="65">
        <v>0</v>
      </c>
      <c r="D307" s="65">
        <v>0</v>
      </c>
      <c r="E307" s="65">
        <v>0</v>
      </c>
      <c r="F307" s="65">
        <v>0</v>
      </c>
      <c r="G307" s="65">
        <f t="shared" si="75"/>
        <v>0</v>
      </c>
      <c r="H307" s="65">
        <f t="shared" si="75"/>
        <v>0</v>
      </c>
      <c r="I307" s="65">
        <f t="shared" si="76"/>
        <v>0</v>
      </c>
    </row>
    <row r="308" spans="1:9" x14ac:dyDescent="0.3">
      <c r="A308" s="66" t="s">
        <v>320</v>
      </c>
      <c r="B308" s="65">
        <v>0</v>
      </c>
      <c r="C308" s="65">
        <v>0</v>
      </c>
      <c r="D308" s="65">
        <v>0</v>
      </c>
      <c r="E308" s="65">
        <v>0</v>
      </c>
      <c r="F308" s="65">
        <v>0</v>
      </c>
      <c r="G308" s="65">
        <f t="shared" si="75"/>
        <v>0</v>
      </c>
      <c r="H308" s="65">
        <f t="shared" si="75"/>
        <v>0</v>
      </c>
      <c r="I308" s="65">
        <f t="shared" si="76"/>
        <v>0</v>
      </c>
    </row>
    <row r="309" spans="1:9" x14ac:dyDescent="0.3">
      <c r="A309" s="66" t="s">
        <v>321</v>
      </c>
      <c r="B309" s="65">
        <v>52300.62</v>
      </c>
      <c r="C309" s="65">
        <v>26715.25</v>
      </c>
      <c r="D309" s="65">
        <v>345026.52</v>
      </c>
      <c r="E309" s="65">
        <v>228373.12</v>
      </c>
      <c r="F309" s="65">
        <v>116653.4</v>
      </c>
      <c r="G309" s="65">
        <f t="shared" si="75"/>
        <v>280673.74</v>
      </c>
      <c r="H309" s="65">
        <f t="shared" si="75"/>
        <v>143368.65</v>
      </c>
      <c r="I309" s="65">
        <f t="shared" si="76"/>
        <v>424042.39</v>
      </c>
    </row>
    <row r="310" spans="1:9" x14ac:dyDescent="0.3">
      <c r="A310" s="66" t="s">
        <v>322</v>
      </c>
      <c r="B310" s="63">
        <v>0</v>
      </c>
      <c r="C310" s="63">
        <v>0</v>
      </c>
      <c r="D310" s="63">
        <v>593279.23</v>
      </c>
      <c r="E310" s="63">
        <v>392691.56</v>
      </c>
      <c r="F310" s="63">
        <v>200587.67</v>
      </c>
      <c r="G310" s="63">
        <f t="shared" si="75"/>
        <v>392691.56</v>
      </c>
      <c r="H310" s="63">
        <f t="shared" si="75"/>
        <v>200587.67</v>
      </c>
      <c r="I310" s="63">
        <f t="shared" si="76"/>
        <v>593279.23</v>
      </c>
    </row>
    <row r="311" spans="1:9" x14ac:dyDescent="0.3">
      <c r="A311" s="66" t="s">
        <v>323</v>
      </c>
      <c r="B311" s="65">
        <f>SUM(B287:B310)</f>
        <v>-1084784.2799999998</v>
      </c>
      <c r="C311" s="65">
        <f t="shared" ref="C311:I311" si="77">SUM(C287:C310)</f>
        <v>-507036.82999999996</v>
      </c>
      <c r="D311" s="65">
        <f t="shared" si="77"/>
        <v>680527.55000000028</v>
      </c>
      <c r="E311" s="65">
        <f t="shared" si="77"/>
        <v>450441.32999999984</v>
      </c>
      <c r="F311" s="65">
        <f t="shared" si="77"/>
        <v>230086.22000000009</v>
      </c>
      <c r="G311" s="65">
        <f t="shared" si="77"/>
        <v>-634342.94999999995</v>
      </c>
      <c r="H311" s="65">
        <f t="shared" si="77"/>
        <v>-276950.60999999987</v>
      </c>
      <c r="I311" s="65">
        <f t="shared" si="77"/>
        <v>-911293.56</v>
      </c>
    </row>
    <row r="312" spans="1:9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</row>
    <row r="313" spans="1:9" x14ac:dyDescent="0.3">
      <c r="A313" s="66" t="s">
        <v>325</v>
      </c>
      <c r="B313" s="65">
        <v>0</v>
      </c>
      <c r="C313" s="65">
        <v>0</v>
      </c>
      <c r="D313" s="65">
        <v>17713319.5</v>
      </c>
      <c r="E313" s="65">
        <v>11724446.18</v>
      </c>
      <c r="F313" s="65">
        <v>5988873.3200000003</v>
      </c>
      <c r="G313" s="65">
        <f t="shared" ref="G313:H321" si="78">B313+E313</f>
        <v>11724446.18</v>
      </c>
      <c r="H313" s="65">
        <f t="shared" si="78"/>
        <v>5988873.3200000003</v>
      </c>
      <c r="I313" s="65">
        <f t="shared" ref="I313:I321" si="79">SUM(G313:H313)</f>
        <v>17713319.5</v>
      </c>
    </row>
    <row r="314" spans="1:9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78"/>
        <v>0</v>
      </c>
      <c r="H314" s="65">
        <f t="shared" si="78"/>
        <v>0</v>
      </c>
      <c r="I314" s="65">
        <f t="shared" si="79"/>
        <v>0</v>
      </c>
    </row>
    <row r="315" spans="1:9" x14ac:dyDescent="0.3">
      <c r="A315" s="66" t="s">
        <v>327</v>
      </c>
      <c r="B315" s="65">
        <v>0</v>
      </c>
      <c r="C315" s="65">
        <v>0</v>
      </c>
      <c r="D315" s="65">
        <v>183798.23</v>
      </c>
      <c r="E315" s="65">
        <v>121656.04</v>
      </c>
      <c r="F315" s="65">
        <v>62142.19</v>
      </c>
      <c r="G315" s="65">
        <f t="shared" si="78"/>
        <v>121656.04</v>
      </c>
      <c r="H315" s="65">
        <f t="shared" si="78"/>
        <v>62142.19</v>
      </c>
      <c r="I315" s="65">
        <f t="shared" si="79"/>
        <v>183798.22999999998</v>
      </c>
    </row>
    <row r="316" spans="1:9" x14ac:dyDescent="0.3">
      <c r="A316" s="66" t="s">
        <v>328</v>
      </c>
      <c r="B316" s="65">
        <v>1280.28</v>
      </c>
      <c r="C316" s="65">
        <v>771.76</v>
      </c>
      <c r="D316" s="65">
        <v>183674.18</v>
      </c>
      <c r="E316" s="65">
        <v>121573.94</v>
      </c>
      <c r="F316" s="65">
        <v>62100.24</v>
      </c>
      <c r="G316" s="65">
        <f t="shared" si="78"/>
        <v>122854.22</v>
      </c>
      <c r="H316" s="65">
        <f t="shared" si="78"/>
        <v>62872</v>
      </c>
      <c r="I316" s="65">
        <f t="shared" si="79"/>
        <v>185726.22</v>
      </c>
    </row>
    <row r="317" spans="1:9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78"/>
        <v>0</v>
      </c>
      <c r="H317" s="65">
        <f t="shared" si="78"/>
        <v>0</v>
      </c>
      <c r="I317" s="65">
        <f t="shared" si="79"/>
        <v>0</v>
      </c>
    </row>
    <row r="318" spans="1:9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78"/>
        <v>0</v>
      </c>
      <c r="H318" s="65">
        <f t="shared" si="78"/>
        <v>0</v>
      </c>
      <c r="I318" s="65">
        <f t="shared" si="79"/>
        <v>0</v>
      </c>
    </row>
    <row r="319" spans="1:9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78"/>
        <v>0</v>
      </c>
      <c r="H319" s="65">
        <f t="shared" si="78"/>
        <v>0</v>
      </c>
      <c r="I319" s="65">
        <f t="shared" si="79"/>
        <v>0</v>
      </c>
    </row>
    <row r="320" spans="1:9" x14ac:dyDescent="0.3">
      <c r="A320" s="66" t="s">
        <v>332</v>
      </c>
      <c r="B320" s="65">
        <v>671800.31999999995</v>
      </c>
      <c r="C320" s="65">
        <v>12585.99</v>
      </c>
      <c r="D320" s="65">
        <v>1005869.53</v>
      </c>
      <c r="E320" s="65">
        <v>665785.04</v>
      </c>
      <c r="F320" s="65">
        <v>340084.49</v>
      </c>
      <c r="G320" s="65">
        <f t="shared" si="78"/>
        <v>1337585.3599999999</v>
      </c>
      <c r="H320" s="65">
        <f t="shared" si="78"/>
        <v>352670.48</v>
      </c>
      <c r="I320" s="65">
        <f t="shared" si="79"/>
        <v>1690255.8399999999</v>
      </c>
    </row>
    <row r="321" spans="1:9" x14ac:dyDescent="0.3">
      <c r="A321" s="66" t="s">
        <v>333</v>
      </c>
      <c r="B321" s="63">
        <v>-560474.04</v>
      </c>
      <c r="C321" s="63">
        <v>-346106.61</v>
      </c>
      <c r="D321" s="63">
        <v>-161079.06</v>
      </c>
      <c r="E321" s="63">
        <v>-106618.23</v>
      </c>
      <c r="F321" s="63">
        <v>-54460.83</v>
      </c>
      <c r="G321" s="63">
        <f t="shared" si="78"/>
        <v>-667092.27</v>
      </c>
      <c r="H321" s="63">
        <f t="shared" si="78"/>
        <v>-400567.44</v>
      </c>
      <c r="I321" s="63">
        <f t="shared" si="79"/>
        <v>-1067659.71</v>
      </c>
    </row>
    <row r="322" spans="1:9" x14ac:dyDescent="0.3">
      <c r="A322" s="66" t="s">
        <v>334</v>
      </c>
      <c r="B322" s="65">
        <f>SUM(B313:B321)</f>
        <v>112606.55999999994</v>
      </c>
      <c r="C322" s="65">
        <f t="shared" ref="C322:I322" si="80">SUM(C313:C321)</f>
        <v>-332748.86</v>
      </c>
      <c r="D322" s="65">
        <f t="shared" si="80"/>
        <v>18925582.380000003</v>
      </c>
      <c r="E322" s="65">
        <f t="shared" si="80"/>
        <v>12526842.969999999</v>
      </c>
      <c r="F322" s="65">
        <f t="shared" si="80"/>
        <v>6398739.4100000011</v>
      </c>
      <c r="G322" s="65">
        <f t="shared" si="80"/>
        <v>12639449.529999999</v>
      </c>
      <c r="H322" s="65">
        <f t="shared" si="80"/>
        <v>6065990.5499999998</v>
      </c>
      <c r="I322" s="65">
        <f t="shared" si="80"/>
        <v>18705440.079999998</v>
      </c>
    </row>
    <row r="323" spans="1:9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</row>
    <row r="324" spans="1:9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H325" si="81">B324+E324</f>
        <v>0</v>
      </c>
      <c r="H324" s="65">
        <f t="shared" si="81"/>
        <v>0</v>
      </c>
      <c r="I324" s="65">
        <f t="shared" ref="I324:I325" si="82">SUM(G324:H324)</f>
        <v>0</v>
      </c>
    </row>
    <row r="325" spans="1:9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81"/>
        <v>0</v>
      </c>
      <c r="H325" s="63">
        <f t="shared" si="81"/>
        <v>0</v>
      </c>
      <c r="I325" s="63">
        <f t="shared" si="82"/>
        <v>0</v>
      </c>
    </row>
    <row r="326" spans="1:9" x14ac:dyDescent="0.3">
      <c r="A326" s="66" t="s">
        <v>338</v>
      </c>
      <c r="B326" s="65">
        <f>SUM(B324:B325)</f>
        <v>0</v>
      </c>
      <c r="C326" s="65">
        <f t="shared" ref="C326:I326" si="83">SUM(C324:C325)</f>
        <v>0</v>
      </c>
      <c r="D326" s="65">
        <f t="shared" si="83"/>
        <v>0</v>
      </c>
      <c r="E326" s="65">
        <f t="shared" si="83"/>
        <v>0</v>
      </c>
      <c r="F326" s="65">
        <f t="shared" si="83"/>
        <v>0</v>
      </c>
      <c r="G326" s="65">
        <f t="shared" si="83"/>
        <v>0</v>
      </c>
      <c r="H326" s="65">
        <f t="shared" si="83"/>
        <v>0</v>
      </c>
      <c r="I326" s="65">
        <f t="shared" si="83"/>
        <v>0</v>
      </c>
    </row>
    <row r="327" spans="1:9" x14ac:dyDescent="0.3">
      <c r="A327" s="64"/>
      <c r="B327" s="65"/>
      <c r="C327" s="65"/>
      <c r="D327" s="65"/>
      <c r="E327" s="65"/>
      <c r="F327" s="65"/>
      <c r="G327" s="65"/>
      <c r="H327" s="65"/>
      <c r="I327" s="65"/>
    </row>
    <row r="328" spans="1:9" x14ac:dyDescent="0.3">
      <c r="A328" s="62" t="s">
        <v>1</v>
      </c>
      <c r="B328" s="65">
        <f>B311+B322+B326</f>
        <v>-972177.71999999986</v>
      </c>
      <c r="C328" s="65">
        <f t="shared" ref="C328:I328" si="84">C311+C322+C326</f>
        <v>-839785.69</v>
      </c>
      <c r="D328" s="65">
        <f t="shared" si="84"/>
        <v>19606109.930000003</v>
      </c>
      <c r="E328" s="65">
        <f t="shared" si="84"/>
        <v>12977284.299999999</v>
      </c>
      <c r="F328" s="65">
        <f t="shared" si="84"/>
        <v>6628825.6300000008</v>
      </c>
      <c r="G328" s="65">
        <f t="shared" si="84"/>
        <v>12005106.58</v>
      </c>
      <c r="H328" s="65">
        <f t="shared" si="84"/>
        <v>5789039.9399999995</v>
      </c>
      <c r="I328" s="65">
        <f t="shared" si="84"/>
        <v>17794146.52</v>
      </c>
    </row>
    <row r="329" spans="1:9" x14ac:dyDescent="0.3">
      <c r="A329" s="64"/>
      <c r="B329" s="63"/>
      <c r="C329" s="63"/>
      <c r="D329" s="63"/>
      <c r="E329" s="63"/>
      <c r="F329" s="63"/>
      <c r="G329" s="63"/>
      <c r="H329" s="63"/>
      <c r="I329" s="63"/>
    </row>
    <row r="330" spans="1:9" ht="15" thickBot="1" x14ac:dyDescent="0.35">
      <c r="A330" s="62" t="s">
        <v>0</v>
      </c>
      <c r="B330" s="138">
        <f>B283-B328</f>
        <v>98551194.829999983</v>
      </c>
      <c r="C330" s="138">
        <f t="shared" ref="C330:I330" si="85">C283-C328</f>
        <v>28811839.869999982</v>
      </c>
      <c r="D330" s="138">
        <f t="shared" si="85"/>
        <v>-44192684.480000004</v>
      </c>
      <c r="E330" s="138">
        <f t="shared" si="85"/>
        <v>-28902865</v>
      </c>
      <c r="F330" s="138">
        <f t="shared" si="85"/>
        <v>-15289819.48</v>
      </c>
      <c r="G330" s="138">
        <f t="shared" si="85"/>
        <v>69648329.829999998</v>
      </c>
      <c r="H330" s="138">
        <f t="shared" si="85"/>
        <v>13522020.38999998</v>
      </c>
      <c r="I330" s="138">
        <f t="shared" si="85"/>
        <v>83170350.220000014</v>
      </c>
    </row>
    <row r="331" spans="1:9" ht="15" thickTop="1" x14ac:dyDescent="0.3"/>
    <row r="332" spans="1:9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/>
    </row>
    <row r="333" spans="1:9" x14ac:dyDescent="0.3">
      <c r="B333" s="5"/>
      <c r="C333" s="5"/>
      <c r="D333" s="5"/>
      <c r="E333" s="5"/>
      <c r="F333" s="5"/>
      <c r="G333" s="5"/>
      <c r="H333" s="5"/>
      <c r="I333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2"/>
  <sheetViews>
    <sheetView zoomScaleNormal="100" workbookViewId="0">
      <pane xSplit="2" ySplit="7" topLeftCell="C55" activePane="bottomRight" state="frozen"/>
      <selection pane="topRight" activeCell="C1" sqref="C1"/>
      <selection pane="bottomLeft" activeCell="A8" sqref="A8"/>
      <selection pane="bottomRight" activeCell="E74" sqref="E74"/>
    </sheetView>
  </sheetViews>
  <sheetFormatPr defaultColWidth="8.88671875" defaultRowHeight="13.2" outlineLevelCol="1" x14ac:dyDescent="0.25"/>
  <cols>
    <col min="1" max="1" width="5.44140625" style="81" customWidth="1"/>
    <col min="2" max="2" width="55.6640625" style="81" customWidth="1"/>
    <col min="3" max="3" width="17.33203125" style="81" customWidth="1"/>
    <col min="4" max="4" width="21.6640625" style="81" customWidth="1"/>
    <col min="5" max="5" width="17.109375" style="81" customWidth="1"/>
    <col min="6" max="6" width="13.88671875" style="81" customWidth="1"/>
    <col min="7" max="7" width="13.6640625" style="81" customWidth="1"/>
    <col min="8" max="8" width="16.33203125" style="81" customWidth="1"/>
    <col min="9" max="9" width="8.88671875" style="81" customWidth="1"/>
    <col min="10" max="10" width="16.6640625" style="81" hidden="1" customWidth="1" outlineLevel="1"/>
    <col min="11" max="11" width="8.88671875" style="81" hidden="1" customWidth="1" collapsed="1"/>
    <col min="12" max="16384" width="8.88671875" style="81"/>
  </cols>
  <sheetData>
    <row r="1" spans="1:10" ht="15.9" customHeight="1" x14ac:dyDescent="0.25">
      <c r="A1" s="82"/>
      <c r="B1" s="151" t="s">
        <v>350</v>
      </c>
      <c r="C1" s="151"/>
      <c r="D1" s="151"/>
      <c r="E1" s="151"/>
      <c r="F1" s="151"/>
      <c r="G1" s="151"/>
      <c r="H1" s="151"/>
    </row>
    <row r="2" spans="1:10" ht="15.9" customHeight="1" x14ac:dyDescent="0.25">
      <c r="A2" s="82"/>
      <c r="B2" s="151" t="s">
        <v>360</v>
      </c>
      <c r="C2" s="151"/>
      <c r="D2" s="151"/>
      <c r="E2" s="151"/>
      <c r="F2" s="151"/>
      <c r="G2" s="151"/>
      <c r="H2" s="151"/>
    </row>
    <row r="3" spans="1:10" ht="15.9" customHeight="1" x14ac:dyDescent="0.25">
      <c r="A3" s="151" t="str">
        <f>Allocated!A3</f>
        <v>FOR THE MONTH ENDED FEBRUARY 28, 2019</v>
      </c>
      <c r="B3" s="151"/>
      <c r="C3" s="151"/>
      <c r="D3" s="151"/>
      <c r="E3" s="151"/>
      <c r="F3" s="151"/>
      <c r="G3" s="151"/>
      <c r="H3" s="151"/>
    </row>
    <row r="4" spans="1:10" ht="15" customHeight="1" x14ac:dyDescent="0.25">
      <c r="A4" s="144"/>
      <c r="B4" s="144"/>
      <c r="C4" s="144"/>
      <c r="D4" s="144"/>
      <c r="E4" s="144"/>
      <c r="F4" s="144"/>
      <c r="G4" s="144"/>
      <c r="H4" s="144"/>
    </row>
    <row r="5" spans="1:10" ht="15.9" customHeight="1" x14ac:dyDescent="0.25">
      <c r="A5" s="144"/>
      <c r="B5" s="144" t="str">
        <f>Allocated!A6</f>
        <v>(Spread is based on allocation factors developed for the 12 ME 12/31/2018)</v>
      </c>
      <c r="C5" s="144"/>
      <c r="D5" s="144"/>
      <c r="E5" s="144"/>
      <c r="F5" s="144"/>
      <c r="G5" s="144"/>
      <c r="H5" s="144"/>
    </row>
    <row r="6" spans="1:10" ht="10.5" customHeight="1" x14ac:dyDescent="0.25">
      <c r="J6" s="81" t="s">
        <v>361</v>
      </c>
    </row>
    <row r="7" spans="1:10" ht="52.95" x14ac:dyDescent="0.25">
      <c r="A7" s="83"/>
      <c r="B7" s="84" t="s">
        <v>362</v>
      </c>
      <c r="C7" s="85" t="s">
        <v>363</v>
      </c>
      <c r="D7" s="85" t="s">
        <v>364</v>
      </c>
      <c r="E7" s="86" t="s">
        <v>415</v>
      </c>
      <c r="F7" s="150" t="s">
        <v>416</v>
      </c>
      <c r="G7" s="150" t="s">
        <v>417</v>
      </c>
      <c r="H7" s="85" t="s">
        <v>35</v>
      </c>
    </row>
    <row r="8" spans="1:10" ht="15.9" customHeight="1" x14ac:dyDescent="0.25">
      <c r="A8" s="111" t="s">
        <v>18</v>
      </c>
      <c r="B8" s="87"/>
      <c r="C8" s="88"/>
      <c r="D8" s="88"/>
      <c r="E8" s="89"/>
      <c r="F8" s="90"/>
      <c r="G8" s="90"/>
      <c r="H8" s="91"/>
    </row>
    <row r="9" spans="1:10" ht="15.9" customHeight="1" x14ac:dyDescent="0.25">
      <c r="A9" s="111"/>
      <c r="B9" s="92" t="s">
        <v>365</v>
      </c>
      <c r="C9" s="93">
        <f>+'Unallocated Detail'!E207</f>
        <v>8975.77</v>
      </c>
      <c r="D9" s="93">
        <f>+'Unallocated Detail'!F207</f>
        <v>6486.35</v>
      </c>
      <c r="E9" s="96">
        <v>1</v>
      </c>
      <c r="F9" s="94">
        <f>VLOOKUP($E9,$B$64:$G$69,5,FALSE)</f>
        <v>0.58050000000000002</v>
      </c>
      <c r="G9" s="94">
        <f>VLOOKUP($E9,$B$64:$G$69,6,FALSE)</f>
        <v>0.41949999999999998</v>
      </c>
      <c r="H9" s="95">
        <f>C9+D9</f>
        <v>15462.12</v>
      </c>
    </row>
    <row r="10" spans="1:10" ht="15.9" customHeight="1" x14ac:dyDescent="0.25">
      <c r="A10" s="111" t="s">
        <v>366</v>
      </c>
      <c r="B10" s="92" t="s">
        <v>367</v>
      </c>
      <c r="C10" s="108">
        <f>+'Unallocated Detail'!E208</f>
        <v>118037.85</v>
      </c>
      <c r="D10" s="108">
        <f>+'Unallocated Detail'!F208</f>
        <v>71703.149999999994</v>
      </c>
      <c r="E10" s="96">
        <v>2</v>
      </c>
      <c r="F10" s="94">
        <f>VLOOKUP($E10,$B$64:$G$69,5,FALSE)</f>
        <v>0.62209999999999999</v>
      </c>
      <c r="G10" s="94">
        <f>VLOOKUP($E10,$B$64:$G$69,6,FALSE)</f>
        <v>0.37790000000000001</v>
      </c>
      <c r="H10" s="110">
        <f>C10+D10</f>
        <v>189741</v>
      </c>
    </row>
    <row r="11" spans="1:10" ht="15.9" customHeight="1" x14ac:dyDescent="0.25">
      <c r="A11" s="111" t="s">
        <v>366</v>
      </c>
      <c r="B11" s="92" t="s">
        <v>368</v>
      </c>
      <c r="C11" s="108">
        <f>+'Unallocated Detail'!E209</f>
        <v>1758129.36</v>
      </c>
      <c r="D11" s="108">
        <f>+'Unallocated Detail'!F209</f>
        <v>1270517.1599999999</v>
      </c>
      <c r="E11" s="96">
        <v>1</v>
      </c>
      <c r="F11" s="94">
        <f>VLOOKUP($E11,$B$64:$G$69,5,FALSE)</f>
        <v>0.58050000000000002</v>
      </c>
      <c r="G11" s="94">
        <f>VLOOKUP($E11,$B$64:$G$69,6,FALSE)</f>
        <v>0.41949999999999998</v>
      </c>
      <c r="H11" s="110">
        <f>C11+D11</f>
        <v>3028646.52</v>
      </c>
    </row>
    <row r="12" spans="1:10" ht="15.9" customHeight="1" x14ac:dyDescent="0.25">
      <c r="A12" s="111" t="s">
        <v>366</v>
      </c>
      <c r="B12" s="142" t="s">
        <v>414</v>
      </c>
      <c r="C12" s="108">
        <f>+'Unallocated Detail'!E210</f>
        <v>0</v>
      </c>
      <c r="D12" s="108">
        <f>+'Unallocated Detail'!F210</f>
        <v>0</v>
      </c>
      <c r="E12" s="96">
        <v>4</v>
      </c>
      <c r="F12" s="94">
        <f>VLOOKUP($E12,$B$64:$G$69,5,FALSE)</f>
        <v>0.66190000000000004</v>
      </c>
      <c r="G12" s="94">
        <f>VLOOKUP($E12,$B$64:$G$69,6,FALSE)</f>
        <v>0.33810000000000001</v>
      </c>
      <c r="H12" s="110">
        <f>C12+D12</f>
        <v>0</v>
      </c>
    </row>
    <row r="13" spans="1:10" ht="15.9" customHeight="1" x14ac:dyDescent="0.25">
      <c r="A13" s="111" t="s">
        <v>366</v>
      </c>
      <c r="B13" s="92" t="s">
        <v>369</v>
      </c>
      <c r="C13" s="97">
        <f>+'Unallocated Detail'!E211</f>
        <v>0</v>
      </c>
      <c r="D13" s="97">
        <f>+'Unallocated Detail'!F211</f>
        <v>0</v>
      </c>
      <c r="E13" s="106">
        <v>1</v>
      </c>
      <c r="F13" s="98">
        <f>VLOOKUP($E13,$B$64:$G$69,5,FALSE)</f>
        <v>0.58050000000000002</v>
      </c>
      <c r="G13" s="98">
        <f>VLOOKUP($E13,$B$64:$G$69,6,FALSE)</f>
        <v>0.41949999999999998</v>
      </c>
      <c r="H13" s="97">
        <f>C13+D13</f>
        <v>0</v>
      </c>
    </row>
    <row r="14" spans="1:10" ht="15.9" customHeight="1" x14ac:dyDescent="0.25">
      <c r="A14" s="111" t="s">
        <v>366</v>
      </c>
      <c r="B14" s="87" t="s">
        <v>370</v>
      </c>
      <c r="C14" s="108">
        <f>SUM(C9:C13)</f>
        <v>1885142.9800000002</v>
      </c>
      <c r="D14" s="108">
        <f>SUM(D9:D13)</f>
        <v>1348706.66</v>
      </c>
      <c r="E14" s="96"/>
      <c r="F14" s="99"/>
      <c r="G14" s="100"/>
      <c r="H14" s="110">
        <f>SUM(H9:H13)</f>
        <v>3233849.64</v>
      </c>
      <c r="J14" s="101">
        <v>688984.14999989793</v>
      </c>
    </row>
    <row r="15" spans="1:10" ht="15.9" customHeight="1" x14ac:dyDescent="0.25">
      <c r="A15" s="111" t="s">
        <v>17</v>
      </c>
      <c r="B15" s="87"/>
      <c r="C15" s="108"/>
      <c r="D15" s="108"/>
      <c r="E15" s="96"/>
      <c r="F15" s="100"/>
      <c r="G15" s="100"/>
      <c r="H15" s="110"/>
    </row>
    <row r="16" spans="1:10" ht="15.9" customHeight="1" x14ac:dyDescent="0.25">
      <c r="A16" s="111"/>
      <c r="B16" s="92" t="s">
        <v>371</v>
      </c>
      <c r="C16" s="108">
        <f>+'Unallocated Detail'!E214</f>
        <v>69931.44</v>
      </c>
      <c r="D16" s="108">
        <f>+'Unallocated Detail'!F214</f>
        <v>50536.05</v>
      </c>
      <c r="E16" s="96">
        <v>1</v>
      </c>
      <c r="F16" s="94">
        <f t="shared" ref="F16:F22" si="0">VLOOKUP($E16,$B$64:$G$69,5,FALSE)</f>
        <v>0.58050000000000002</v>
      </c>
      <c r="G16" s="94">
        <f t="shared" ref="G16:G22" si="1">VLOOKUP($E16,$B$64:$G$69,6,FALSE)</f>
        <v>0.41949999999999998</v>
      </c>
      <c r="H16" s="110">
        <f t="shared" ref="H16:H22" si="2">C16+D16</f>
        <v>120467.49</v>
      </c>
    </row>
    <row r="17" spans="1:10" ht="15.9" customHeight="1" x14ac:dyDescent="0.25">
      <c r="A17" s="111" t="s">
        <v>366</v>
      </c>
      <c r="B17" s="92" t="s">
        <v>372</v>
      </c>
      <c r="C17" s="108">
        <f>+'Unallocated Detail'!E215</f>
        <v>72256.3</v>
      </c>
      <c r="D17" s="108">
        <f>+'Unallocated Detail'!F215</f>
        <v>52216.2</v>
      </c>
      <c r="E17" s="96">
        <v>1</v>
      </c>
      <c r="F17" s="94">
        <f t="shared" si="0"/>
        <v>0.58050000000000002</v>
      </c>
      <c r="G17" s="94">
        <f t="shared" si="1"/>
        <v>0.41949999999999998</v>
      </c>
      <c r="H17" s="110">
        <f t="shared" si="2"/>
        <v>124472.5</v>
      </c>
    </row>
    <row r="18" spans="1:10" ht="15.9" customHeight="1" x14ac:dyDescent="0.25">
      <c r="A18" s="111" t="s">
        <v>366</v>
      </c>
      <c r="B18" s="92" t="s">
        <v>373</v>
      </c>
      <c r="C18" s="108">
        <f>+'Unallocated Detail'!E216</f>
        <v>0</v>
      </c>
      <c r="D18" s="108">
        <f>+'Unallocated Detail'!F216</f>
        <v>0</v>
      </c>
      <c r="E18" s="96">
        <v>1</v>
      </c>
      <c r="F18" s="94">
        <f t="shared" si="0"/>
        <v>0.58050000000000002</v>
      </c>
      <c r="G18" s="94">
        <f t="shared" si="1"/>
        <v>0.41949999999999998</v>
      </c>
      <c r="H18" s="110">
        <f t="shared" si="2"/>
        <v>0</v>
      </c>
    </row>
    <row r="19" spans="1:10" ht="15.9" customHeight="1" x14ac:dyDescent="0.25">
      <c r="A19" s="111"/>
      <c r="B19" s="92" t="s">
        <v>374</v>
      </c>
      <c r="C19" s="108">
        <f>+'Unallocated Detail'!E217</f>
        <v>0</v>
      </c>
      <c r="D19" s="108">
        <f>+'Unallocated Detail'!F217</f>
        <v>0</v>
      </c>
      <c r="E19" s="96">
        <v>1</v>
      </c>
      <c r="F19" s="94">
        <f t="shared" si="0"/>
        <v>0.58050000000000002</v>
      </c>
      <c r="G19" s="94">
        <f t="shared" si="1"/>
        <v>0.41949999999999998</v>
      </c>
      <c r="H19" s="110">
        <f t="shared" si="2"/>
        <v>0</v>
      </c>
    </row>
    <row r="20" spans="1:10" ht="15.9" customHeight="1" x14ac:dyDescent="0.25">
      <c r="A20" s="111" t="s">
        <v>366</v>
      </c>
      <c r="B20" s="92" t="s">
        <v>375</v>
      </c>
      <c r="C20" s="108">
        <f>+'Unallocated Detail'!E218</f>
        <v>-19819.32</v>
      </c>
      <c r="D20" s="108">
        <f>+'Unallocated Detail'!F218</f>
        <v>-14322.49</v>
      </c>
      <c r="E20" s="96">
        <v>1</v>
      </c>
      <c r="F20" s="94">
        <f t="shared" si="0"/>
        <v>0.58050000000000002</v>
      </c>
      <c r="G20" s="94">
        <f t="shared" si="1"/>
        <v>0.41949999999999998</v>
      </c>
      <c r="H20" s="110">
        <f t="shared" si="2"/>
        <v>-34141.81</v>
      </c>
    </row>
    <row r="21" spans="1:10" ht="15.9" customHeight="1" x14ac:dyDescent="0.25">
      <c r="A21" s="111"/>
      <c r="B21" s="92" t="s">
        <v>376</v>
      </c>
      <c r="C21" s="108">
        <f>+'Unallocated Detail'!E219</f>
        <v>0</v>
      </c>
      <c r="D21" s="108">
        <f>+'Unallocated Detail'!F219</f>
        <v>0</v>
      </c>
      <c r="E21" s="96">
        <v>1</v>
      </c>
      <c r="F21" s="94">
        <f t="shared" si="0"/>
        <v>0.58050000000000002</v>
      </c>
      <c r="G21" s="94">
        <f t="shared" si="1"/>
        <v>0.41949999999999998</v>
      </c>
      <c r="H21" s="110">
        <f t="shared" si="2"/>
        <v>0</v>
      </c>
    </row>
    <row r="22" spans="1:10" ht="15.9" customHeight="1" x14ac:dyDescent="0.25">
      <c r="A22" s="111"/>
      <c r="B22" s="92" t="s">
        <v>377</v>
      </c>
      <c r="C22" s="97">
        <f>+'Unallocated Detail'!E220</f>
        <v>0</v>
      </c>
      <c r="D22" s="97">
        <f>+'Unallocated Detail'!F220</f>
        <v>0</v>
      </c>
      <c r="E22" s="106">
        <v>1</v>
      </c>
      <c r="F22" s="98">
        <f t="shared" si="0"/>
        <v>0.58050000000000002</v>
      </c>
      <c r="G22" s="98">
        <f t="shared" si="1"/>
        <v>0.41949999999999998</v>
      </c>
      <c r="H22" s="97">
        <f t="shared" si="2"/>
        <v>0</v>
      </c>
    </row>
    <row r="23" spans="1:10" ht="15.9" customHeight="1" x14ac:dyDescent="0.25">
      <c r="A23" s="111" t="s">
        <v>366</v>
      </c>
      <c r="B23" s="87" t="s">
        <v>370</v>
      </c>
      <c r="C23" s="108">
        <f>SUM(C16:C21)</f>
        <v>122368.41999999998</v>
      </c>
      <c r="D23" s="108">
        <f>SUM(D16:D21)</f>
        <v>88429.759999999995</v>
      </c>
      <c r="E23" s="96"/>
      <c r="F23" s="99"/>
      <c r="G23" s="100"/>
      <c r="H23" s="110">
        <f>SUM(H16:H21)</f>
        <v>210798.18</v>
      </c>
      <c r="J23" s="101">
        <v>-83537.509999989998</v>
      </c>
    </row>
    <row r="24" spans="1:10" ht="15.9" customHeight="1" x14ac:dyDescent="0.25">
      <c r="A24" s="111" t="s">
        <v>15</v>
      </c>
      <c r="B24" s="87"/>
      <c r="C24" s="108"/>
      <c r="D24" s="108"/>
      <c r="E24" s="96"/>
      <c r="F24" s="100"/>
      <c r="G24" s="100"/>
      <c r="H24" s="110"/>
    </row>
    <row r="25" spans="1:10" ht="15.9" customHeight="1" x14ac:dyDescent="0.25">
      <c r="A25" s="111"/>
      <c r="B25" s="92" t="s">
        <v>378</v>
      </c>
      <c r="C25" s="108">
        <f>+'Unallocated Detail'!E226</f>
        <v>3557201.36</v>
      </c>
      <c r="D25" s="108">
        <f>+'Unallocated Detail'!F226</f>
        <v>1817026.52</v>
      </c>
      <c r="E25" s="96">
        <v>4</v>
      </c>
      <c r="F25" s="94">
        <f t="shared" ref="F25:F37" si="3">VLOOKUP($E25,$B$64:$G$69,5,FALSE)</f>
        <v>0.66190000000000004</v>
      </c>
      <c r="G25" s="94">
        <f t="shared" ref="G25:G37" si="4">VLOOKUP($E25,$B$64:$G$69,6,FALSE)</f>
        <v>0.33810000000000001</v>
      </c>
      <c r="H25" s="110">
        <f t="shared" ref="H25:H37" si="5">C25+D25</f>
        <v>5374227.8799999999</v>
      </c>
    </row>
    <row r="26" spans="1:10" ht="15.9" customHeight="1" x14ac:dyDescent="0.25">
      <c r="A26" s="111"/>
      <c r="B26" s="92" t="s">
        <v>379</v>
      </c>
      <c r="C26" s="108">
        <f>+'Unallocated Detail'!E227</f>
        <v>536116.19999999995</v>
      </c>
      <c r="D26" s="108">
        <f>+'Unallocated Detail'!F227</f>
        <v>273849.17</v>
      </c>
      <c r="E26" s="96">
        <v>4</v>
      </c>
      <c r="F26" s="94">
        <f t="shared" si="3"/>
        <v>0.66190000000000004</v>
      </c>
      <c r="G26" s="94">
        <f t="shared" si="4"/>
        <v>0.33810000000000001</v>
      </c>
      <c r="H26" s="110">
        <f t="shared" si="5"/>
        <v>809965.36999999988</v>
      </c>
    </row>
    <row r="27" spans="1:10" ht="15.9" customHeight="1" x14ac:dyDescent="0.25">
      <c r="A27" s="111" t="s">
        <v>366</v>
      </c>
      <c r="B27" s="92" t="s">
        <v>380</v>
      </c>
      <c r="C27" s="108">
        <f>+'Unallocated Detail'!E228</f>
        <v>-1842654.24</v>
      </c>
      <c r="D27" s="108">
        <f>+'Unallocated Detail'!F228</f>
        <v>-941231.94</v>
      </c>
      <c r="E27" s="96">
        <v>4</v>
      </c>
      <c r="F27" s="94">
        <f t="shared" si="3"/>
        <v>0.66190000000000004</v>
      </c>
      <c r="G27" s="94">
        <f t="shared" si="4"/>
        <v>0.33810000000000001</v>
      </c>
      <c r="H27" s="110">
        <f t="shared" si="5"/>
        <v>-2783886.1799999997</v>
      </c>
    </row>
    <row r="28" spans="1:10" ht="15.9" customHeight="1" x14ac:dyDescent="0.25">
      <c r="A28" s="111" t="s">
        <v>366</v>
      </c>
      <c r="B28" s="92" t="s">
        <v>381</v>
      </c>
      <c r="C28" s="108">
        <f>+'Unallocated Detail'!E229</f>
        <v>812539.03</v>
      </c>
      <c r="D28" s="108">
        <f>+'Unallocated Detail'!F229</f>
        <v>415046.6</v>
      </c>
      <c r="E28" s="96">
        <v>4</v>
      </c>
      <c r="F28" s="94">
        <f t="shared" si="3"/>
        <v>0.66190000000000004</v>
      </c>
      <c r="G28" s="94">
        <f t="shared" si="4"/>
        <v>0.33810000000000001</v>
      </c>
      <c r="H28" s="110">
        <f t="shared" si="5"/>
        <v>1227585.6299999999</v>
      </c>
    </row>
    <row r="29" spans="1:10" ht="15.9" customHeight="1" x14ac:dyDescent="0.25">
      <c r="A29" s="111" t="s">
        <v>366</v>
      </c>
      <c r="B29" s="92" t="s">
        <v>382</v>
      </c>
      <c r="C29" s="108">
        <f>+'Unallocated Detail'!E230</f>
        <v>-15902.42</v>
      </c>
      <c r="D29" s="108">
        <f>+'Unallocated Detail'!F230</f>
        <v>-10434.81</v>
      </c>
      <c r="E29" s="96">
        <v>3</v>
      </c>
      <c r="F29" s="94">
        <f t="shared" si="3"/>
        <v>0.6038</v>
      </c>
      <c r="G29" s="94">
        <f t="shared" si="4"/>
        <v>0.3962</v>
      </c>
      <c r="H29" s="110">
        <f t="shared" si="5"/>
        <v>-26337.23</v>
      </c>
    </row>
    <row r="30" spans="1:10" ht="15.9" customHeight="1" x14ac:dyDescent="0.25">
      <c r="A30" s="111" t="s">
        <v>366</v>
      </c>
      <c r="B30" s="92" t="s">
        <v>383</v>
      </c>
      <c r="C30" s="108">
        <f>+'Unallocated Detail'!E231</f>
        <v>250657.42</v>
      </c>
      <c r="D30" s="108">
        <f>+'Unallocated Detail'!F231</f>
        <v>181138.21</v>
      </c>
      <c r="E30" s="96">
        <v>1</v>
      </c>
      <c r="F30" s="94">
        <f t="shared" si="3"/>
        <v>0.58050000000000002</v>
      </c>
      <c r="G30" s="94">
        <f t="shared" si="4"/>
        <v>0.41949999999999998</v>
      </c>
      <c r="H30" s="110">
        <f t="shared" si="5"/>
        <v>431795.63</v>
      </c>
    </row>
    <row r="31" spans="1:10" ht="15.9" customHeight="1" x14ac:dyDescent="0.25">
      <c r="A31" s="111" t="s">
        <v>366</v>
      </c>
      <c r="B31" s="92" t="s">
        <v>384</v>
      </c>
      <c r="C31" s="108">
        <f>+'Unallocated Detail'!E232</f>
        <v>806230.48</v>
      </c>
      <c r="D31" s="108">
        <f>+'Unallocated Detail'!F232</f>
        <v>460608.98</v>
      </c>
      <c r="E31" s="96">
        <v>5</v>
      </c>
      <c r="F31" s="94">
        <f t="shared" si="3"/>
        <v>0.69140000000000001</v>
      </c>
      <c r="G31" s="94">
        <f t="shared" si="4"/>
        <v>0.30859999999999999</v>
      </c>
      <c r="H31" s="110">
        <f t="shared" si="5"/>
        <v>1266839.46</v>
      </c>
    </row>
    <row r="32" spans="1:10" ht="15.9" customHeight="1" x14ac:dyDescent="0.25">
      <c r="A32" s="111"/>
      <c r="B32" s="92" t="s">
        <v>385</v>
      </c>
      <c r="C32" s="108">
        <f>+'Unallocated Detail'!E233</f>
        <v>83050.45</v>
      </c>
      <c r="D32" s="108">
        <f>+'Unallocated Detail'!F233</f>
        <v>42422.33</v>
      </c>
      <c r="E32" s="96">
        <v>4</v>
      </c>
      <c r="F32" s="94">
        <f t="shared" si="3"/>
        <v>0.66190000000000004</v>
      </c>
      <c r="G32" s="94">
        <f t="shared" si="4"/>
        <v>0.33810000000000001</v>
      </c>
      <c r="H32" s="110">
        <f t="shared" si="5"/>
        <v>125472.78</v>
      </c>
    </row>
    <row r="33" spans="1:10" ht="15.9" customHeight="1" x14ac:dyDescent="0.25">
      <c r="A33" s="111" t="s">
        <v>366</v>
      </c>
      <c r="B33" s="92" t="s">
        <v>386</v>
      </c>
      <c r="C33" s="108">
        <f>+'Unallocated Detail'!E234</f>
        <v>0</v>
      </c>
      <c r="D33" s="108">
        <f>+'Unallocated Detail'!F234</f>
        <v>0</v>
      </c>
      <c r="E33" s="96">
        <v>4</v>
      </c>
      <c r="F33" s="94">
        <f t="shared" si="3"/>
        <v>0.66190000000000004</v>
      </c>
      <c r="G33" s="94">
        <f t="shared" si="4"/>
        <v>0.33810000000000001</v>
      </c>
      <c r="H33" s="110">
        <f t="shared" si="5"/>
        <v>0</v>
      </c>
    </row>
    <row r="34" spans="1:10" ht="15.9" customHeight="1" x14ac:dyDescent="0.25">
      <c r="A34" s="111" t="s">
        <v>366</v>
      </c>
      <c r="B34" s="92" t="s">
        <v>387</v>
      </c>
      <c r="C34" s="108">
        <f>+'Unallocated Detail'!E235</f>
        <v>732512.36</v>
      </c>
      <c r="D34" s="108">
        <f>+'Unallocated Detail'!F235</f>
        <v>374169.03</v>
      </c>
      <c r="E34" s="96">
        <v>4</v>
      </c>
      <c r="F34" s="94">
        <f t="shared" si="3"/>
        <v>0.66190000000000004</v>
      </c>
      <c r="G34" s="94">
        <f t="shared" si="4"/>
        <v>0.33810000000000001</v>
      </c>
      <c r="H34" s="110">
        <f t="shared" si="5"/>
        <v>1106681.3900000001</v>
      </c>
    </row>
    <row r="35" spans="1:10" ht="15.9" customHeight="1" x14ac:dyDescent="0.25">
      <c r="A35" s="111" t="s">
        <v>366</v>
      </c>
      <c r="B35" s="92" t="s">
        <v>388</v>
      </c>
      <c r="C35" s="108">
        <f>+'Unallocated Detail'!E236</f>
        <v>482253.39</v>
      </c>
      <c r="D35" s="108">
        <f>+'Unallocated Detail'!F236</f>
        <v>246336.1</v>
      </c>
      <c r="E35" s="96">
        <v>4</v>
      </c>
      <c r="F35" s="94">
        <f t="shared" si="3"/>
        <v>0.66190000000000004</v>
      </c>
      <c r="G35" s="94">
        <f t="shared" si="4"/>
        <v>0.33810000000000001</v>
      </c>
      <c r="H35" s="110">
        <f t="shared" si="5"/>
        <v>728589.49</v>
      </c>
    </row>
    <row r="36" spans="1:10" ht="15.9" customHeight="1" x14ac:dyDescent="0.25">
      <c r="A36" s="111"/>
      <c r="B36" s="92" t="s">
        <v>389</v>
      </c>
      <c r="C36" s="108">
        <f>+'Unallocated Detail'!E237</f>
        <v>0</v>
      </c>
      <c r="D36" s="108">
        <f>+'Unallocated Detail'!F237</f>
        <v>0</v>
      </c>
      <c r="E36" s="96">
        <v>4</v>
      </c>
      <c r="F36" s="94">
        <f t="shared" si="3"/>
        <v>0.66190000000000004</v>
      </c>
      <c r="G36" s="94">
        <f t="shared" si="4"/>
        <v>0.33810000000000001</v>
      </c>
      <c r="H36" s="110">
        <f t="shared" si="5"/>
        <v>0</v>
      </c>
    </row>
    <row r="37" spans="1:10" ht="15.9" customHeight="1" x14ac:dyDescent="0.25">
      <c r="A37" s="111"/>
      <c r="B37" s="92" t="s">
        <v>390</v>
      </c>
      <c r="C37" s="97">
        <f>+'Unallocated Detail'!E238</f>
        <v>1413594.84</v>
      </c>
      <c r="D37" s="97">
        <f>+'Unallocated Detail'!F238</f>
        <v>722067.38</v>
      </c>
      <c r="E37" s="106">
        <v>4</v>
      </c>
      <c r="F37" s="98">
        <f t="shared" si="3"/>
        <v>0.66190000000000004</v>
      </c>
      <c r="G37" s="98">
        <f t="shared" si="4"/>
        <v>0.33810000000000001</v>
      </c>
      <c r="H37" s="97">
        <f t="shared" si="5"/>
        <v>2135662.2200000002</v>
      </c>
    </row>
    <row r="38" spans="1:10" ht="15.9" customHeight="1" x14ac:dyDescent="0.25">
      <c r="A38" s="111" t="s">
        <v>366</v>
      </c>
      <c r="B38" s="87" t="s">
        <v>370</v>
      </c>
      <c r="C38" s="108">
        <f>SUM(C25:C37)</f>
        <v>6815598.8699999992</v>
      </c>
      <c r="D38" s="108">
        <f>SUM(D25:D37)</f>
        <v>3580997.57</v>
      </c>
      <c r="E38" s="96"/>
      <c r="F38" s="99"/>
      <c r="G38" s="100"/>
      <c r="H38" s="110">
        <f>SUM(H25:H37)</f>
        <v>10396596.440000001</v>
      </c>
      <c r="J38" s="101">
        <v>2958155.0499997735</v>
      </c>
    </row>
    <row r="39" spans="1:10" ht="15.9" customHeight="1" x14ac:dyDescent="0.25">
      <c r="A39" s="111" t="s">
        <v>391</v>
      </c>
      <c r="B39" s="87"/>
      <c r="C39" s="108"/>
      <c r="D39" s="108"/>
      <c r="E39" s="96"/>
      <c r="F39" s="100"/>
      <c r="G39" s="100"/>
      <c r="H39" s="110"/>
    </row>
    <row r="40" spans="1:10" ht="15.9" customHeight="1" x14ac:dyDescent="0.25">
      <c r="A40" s="111"/>
      <c r="B40" s="92" t="s">
        <v>392</v>
      </c>
      <c r="C40" s="108">
        <f>+'Unallocated Detail'!E244</f>
        <v>1607181.67</v>
      </c>
      <c r="D40" s="108">
        <f>+'Unallocated Detail'!F244</f>
        <v>820951.99</v>
      </c>
      <c r="E40" s="96">
        <v>4</v>
      </c>
      <c r="F40" s="94">
        <f>VLOOKUP($E40,$B$64:$G$69,5,FALSE)</f>
        <v>0.66190000000000004</v>
      </c>
      <c r="G40" s="94">
        <f>VLOOKUP($E40,$B$64:$G$69,6,FALSE)</f>
        <v>0.33810000000000001</v>
      </c>
      <c r="H40" s="110">
        <f>C40+D40</f>
        <v>2428133.66</v>
      </c>
    </row>
    <row r="41" spans="1:10" ht="15.9" customHeight="1" x14ac:dyDescent="0.25">
      <c r="A41" s="111"/>
      <c r="B41" s="102" t="s">
        <v>393</v>
      </c>
      <c r="C41" s="97">
        <f>+'Unallocated Detail'!E245</f>
        <v>2787.64</v>
      </c>
      <c r="D41" s="97">
        <f>+'Unallocated Detail'!F245</f>
        <v>1423.93</v>
      </c>
      <c r="E41" s="106">
        <v>4</v>
      </c>
      <c r="F41" s="98">
        <f>VLOOKUP($E41,$B$64:$G$69,5,FALSE)</f>
        <v>0.66190000000000004</v>
      </c>
      <c r="G41" s="98">
        <f>VLOOKUP($E41,$B$64:$G$69,6,FALSE)</f>
        <v>0.33810000000000001</v>
      </c>
      <c r="H41" s="97">
        <f>C41+D41</f>
        <v>4211.57</v>
      </c>
    </row>
    <row r="42" spans="1:10" ht="15.9" customHeight="1" x14ac:dyDescent="0.25">
      <c r="A42" s="111"/>
      <c r="B42" s="87" t="s">
        <v>370</v>
      </c>
      <c r="C42" s="108">
        <f>SUM(C40:C41)</f>
        <v>1609969.3099999998</v>
      </c>
      <c r="D42" s="108">
        <f>SUM(D40:D41)</f>
        <v>822375.92</v>
      </c>
      <c r="E42" s="96"/>
      <c r="F42" s="100"/>
      <c r="G42" s="100"/>
      <c r="H42" s="110">
        <f>SUM(H40:H41)</f>
        <v>2432345.23</v>
      </c>
      <c r="J42" s="101">
        <v>1831249.9200000018</v>
      </c>
    </row>
    <row r="43" spans="1:10" ht="15.9" customHeight="1" x14ac:dyDescent="0.25">
      <c r="A43" s="111" t="s">
        <v>13</v>
      </c>
      <c r="B43" s="92"/>
      <c r="C43" s="108"/>
      <c r="D43" s="108"/>
      <c r="E43" s="96"/>
      <c r="F43" s="100"/>
      <c r="G43" s="100"/>
      <c r="H43" s="110"/>
    </row>
    <row r="44" spans="1:10" ht="15.9" customHeight="1" x14ac:dyDescent="0.25">
      <c r="A44" s="111"/>
      <c r="B44" s="92" t="s">
        <v>394</v>
      </c>
      <c r="C44" s="108">
        <f>+'Unallocated Detail'!E248</f>
        <v>5205165.1100000003</v>
      </c>
      <c r="D44" s="108">
        <f>+'Unallocated Detail'!F248</f>
        <v>2658809.9900000002</v>
      </c>
      <c r="E44" s="96">
        <v>4</v>
      </c>
      <c r="F44" s="94">
        <f>VLOOKUP($E44,$B$64:$G$69,5,FALSE)</f>
        <v>0.66190000000000004</v>
      </c>
      <c r="G44" s="94">
        <f>VLOOKUP($E44,$B$64:$G$69,6,FALSE)</f>
        <v>0.33810000000000001</v>
      </c>
      <c r="H44" s="110">
        <f>C44+D44</f>
        <v>7863975.1000000006</v>
      </c>
    </row>
    <row r="45" spans="1:10" ht="15.9" customHeight="1" x14ac:dyDescent="0.25">
      <c r="A45" s="111"/>
      <c r="B45" s="92" t="s">
        <v>395</v>
      </c>
      <c r="C45" s="108">
        <f>+'Unallocated Detail'!E249</f>
        <v>0</v>
      </c>
      <c r="D45" s="108">
        <f>+'Unallocated Detail'!F249</f>
        <v>0</v>
      </c>
      <c r="E45" s="96">
        <v>4</v>
      </c>
      <c r="F45" s="94">
        <f>VLOOKUP($E45,$B$64:$G$69,5,FALSE)</f>
        <v>0.66190000000000004</v>
      </c>
      <c r="G45" s="94">
        <f>VLOOKUP($E45,$B$64:$G$69,6,FALSE)</f>
        <v>0.33810000000000001</v>
      </c>
      <c r="H45" s="110">
        <f>C45+D45</f>
        <v>0</v>
      </c>
    </row>
    <row r="46" spans="1:10" ht="15.9" customHeight="1" x14ac:dyDescent="0.25">
      <c r="A46" s="111"/>
      <c r="B46" s="102" t="s">
        <v>396</v>
      </c>
      <c r="C46" s="97">
        <f>+'Unallocated Detail'!E250</f>
        <v>1107.78</v>
      </c>
      <c r="D46" s="97">
        <f>+'Unallocated Detail'!F250</f>
        <v>565.85</v>
      </c>
      <c r="E46" s="106">
        <v>4</v>
      </c>
      <c r="F46" s="98">
        <f>VLOOKUP($E46,$B$64:$G$69,5,FALSE)</f>
        <v>0.66190000000000004</v>
      </c>
      <c r="G46" s="98">
        <f>VLOOKUP($E46,$B$64:$G$69,6,FALSE)</f>
        <v>0.33810000000000001</v>
      </c>
      <c r="H46" s="110">
        <f>C46+D46</f>
        <v>1673.63</v>
      </c>
    </row>
    <row r="47" spans="1:10" ht="15.9" customHeight="1" x14ac:dyDescent="0.25">
      <c r="A47" s="111" t="s">
        <v>366</v>
      </c>
      <c r="B47" s="87" t="s">
        <v>370</v>
      </c>
      <c r="C47" s="108">
        <f>SUM(C44:C46)</f>
        <v>5206272.8900000006</v>
      </c>
      <c r="D47" s="108">
        <f>SUM(D44:D46)</f>
        <v>2659375.8400000003</v>
      </c>
      <c r="E47" s="96"/>
      <c r="F47" s="100"/>
      <c r="G47" s="100"/>
      <c r="H47" s="103">
        <f>SUM(H44:H46)</f>
        <v>7865648.7300000004</v>
      </c>
      <c r="J47" s="101">
        <v>1149483.9900001027</v>
      </c>
    </row>
    <row r="48" spans="1:10" ht="15.9" customHeight="1" x14ac:dyDescent="0.25">
      <c r="A48" s="111" t="s">
        <v>397</v>
      </c>
      <c r="B48" s="105"/>
      <c r="C48" s="108"/>
      <c r="D48" s="108"/>
      <c r="E48" s="96"/>
      <c r="F48" s="100"/>
      <c r="G48" s="100"/>
      <c r="H48" s="110"/>
      <c r="J48" s="101"/>
    </row>
    <row r="49" spans="1:10" ht="15.9" customHeight="1" x14ac:dyDescent="0.25">
      <c r="A49" s="111"/>
      <c r="B49" s="102" t="s">
        <v>340</v>
      </c>
      <c r="C49" s="97">
        <f>+'Unallocated Detail'!E270</f>
        <v>286228.23</v>
      </c>
      <c r="D49" s="97">
        <f>+'Unallocated Detail'!F270</f>
        <v>161108.1</v>
      </c>
      <c r="E49" s="106">
        <v>4</v>
      </c>
      <c r="F49" s="98">
        <f>VLOOKUP($E49,$B$64:$G$69,5,FALSE)</f>
        <v>0.66190000000000004</v>
      </c>
      <c r="G49" s="98">
        <f>VLOOKUP($E49,$B$64:$G$69,6,FALSE)</f>
        <v>0.33810000000000001</v>
      </c>
      <c r="H49" s="110">
        <f>C49+D49</f>
        <v>447336.32999999996</v>
      </c>
      <c r="J49" s="101"/>
    </row>
    <row r="50" spans="1:10" ht="15.9" customHeight="1" x14ac:dyDescent="0.25">
      <c r="A50" s="111" t="s">
        <v>366</v>
      </c>
      <c r="B50" s="87" t="s">
        <v>370</v>
      </c>
      <c r="C50" s="108">
        <f>C49</f>
        <v>286228.23</v>
      </c>
      <c r="D50" s="108">
        <f>D49</f>
        <v>161108.1</v>
      </c>
      <c r="E50" s="96"/>
      <c r="F50" s="100"/>
      <c r="G50" s="100"/>
      <c r="H50" s="103">
        <f>SUM(H49)</f>
        <v>447336.32999999996</v>
      </c>
      <c r="J50" s="101"/>
    </row>
    <row r="51" spans="1:10" ht="15.9" customHeight="1" x14ac:dyDescent="0.25">
      <c r="A51" s="111"/>
      <c r="B51" s="87"/>
      <c r="C51" s="108"/>
      <c r="D51" s="108"/>
      <c r="E51" s="96"/>
      <c r="F51" s="100"/>
      <c r="G51" s="100"/>
      <c r="H51" s="110"/>
      <c r="J51" s="101"/>
    </row>
    <row r="52" spans="1:10" ht="15.9" customHeight="1" x14ac:dyDescent="0.25">
      <c r="A52" s="107" t="s">
        <v>398</v>
      </c>
      <c r="B52" s="105"/>
      <c r="C52" s="108"/>
      <c r="D52" s="108"/>
      <c r="E52" s="109"/>
      <c r="F52" s="109"/>
      <c r="G52" s="109"/>
      <c r="H52" s="110"/>
      <c r="J52" s="101"/>
    </row>
    <row r="53" spans="1:10" ht="15.9" customHeight="1" x14ac:dyDescent="0.25">
      <c r="A53" s="107"/>
      <c r="B53" s="102" t="s">
        <v>399</v>
      </c>
      <c r="C53" s="97">
        <v>0</v>
      </c>
      <c r="D53" s="97">
        <v>0</v>
      </c>
      <c r="E53" s="106">
        <v>4</v>
      </c>
      <c r="F53" s="98">
        <f>VLOOKUP($E53,$B$64:$G$69,5,FALSE)</f>
        <v>0.66190000000000004</v>
      </c>
      <c r="G53" s="98">
        <f>VLOOKUP($E53,$B$64:$G$69,6,FALSE)</f>
        <v>0.33810000000000001</v>
      </c>
      <c r="H53" s="104">
        <v>0</v>
      </c>
      <c r="J53" s="101"/>
    </row>
    <row r="54" spans="1:10" ht="15.9" customHeight="1" x14ac:dyDescent="0.25">
      <c r="A54" s="107"/>
      <c r="B54" s="87" t="s">
        <v>370</v>
      </c>
      <c r="C54" s="108">
        <f>SUM(C53)</f>
        <v>0</v>
      </c>
      <c r="D54" s="108">
        <f>SUM(D53)</f>
        <v>0</v>
      </c>
      <c r="E54" s="96"/>
      <c r="F54" s="100"/>
      <c r="G54" s="100"/>
      <c r="H54" s="110">
        <f>SUM(H53)</f>
        <v>0</v>
      </c>
      <c r="J54" s="101"/>
    </row>
    <row r="55" spans="1:10" ht="15.9" customHeight="1" x14ac:dyDescent="0.25">
      <c r="A55" s="107"/>
      <c r="B55" s="105"/>
      <c r="C55" s="108"/>
      <c r="D55" s="108"/>
      <c r="E55" s="96"/>
      <c r="F55" s="100"/>
      <c r="G55" s="100"/>
      <c r="H55" s="110"/>
    </row>
    <row r="56" spans="1:10" ht="15.9" customHeight="1" x14ac:dyDescent="0.25">
      <c r="A56" s="111" t="s">
        <v>400</v>
      </c>
      <c r="B56" s="87"/>
      <c r="C56" s="108"/>
      <c r="D56" s="108"/>
      <c r="E56" s="96"/>
      <c r="F56" s="100"/>
      <c r="G56" s="100"/>
      <c r="H56" s="110"/>
    </row>
    <row r="57" spans="1:10" ht="15.9" customHeight="1" x14ac:dyDescent="0.25">
      <c r="A57" s="111"/>
      <c r="B57" s="102" t="s">
        <v>401</v>
      </c>
      <c r="C57" s="108">
        <f>+'Unallocated Detail'!E278</f>
        <v>0</v>
      </c>
      <c r="D57" s="108">
        <f>+'Unallocated Detail'!F278</f>
        <v>0</v>
      </c>
      <c r="E57" s="96">
        <v>4</v>
      </c>
      <c r="F57" s="94">
        <f t="shared" ref="F57:F58" si="6">VLOOKUP($E57,$B$64:$G$69,5,FALSE)</f>
        <v>0.66190000000000004</v>
      </c>
      <c r="G57" s="94">
        <f t="shared" ref="G57:G58" si="7">VLOOKUP($E57,$B$64:$G$69,6,FALSE)</f>
        <v>0.33810000000000001</v>
      </c>
      <c r="H57" s="110">
        <f>C57+D57</f>
        <v>0</v>
      </c>
      <c r="J57" s="101"/>
    </row>
    <row r="58" spans="1:10" ht="15.9" customHeight="1" x14ac:dyDescent="0.25">
      <c r="A58" s="111"/>
      <c r="B58" s="102" t="s">
        <v>402</v>
      </c>
      <c r="C58" s="97">
        <v>0</v>
      </c>
      <c r="D58" s="97">
        <v>0</v>
      </c>
      <c r="E58" s="112">
        <v>4</v>
      </c>
      <c r="F58" s="98">
        <f t="shared" si="6"/>
        <v>0.66190000000000004</v>
      </c>
      <c r="G58" s="98">
        <f t="shared" si="7"/>
        <v>0.33810000000000001</v>
      </c>
      <c r="H58" s="97">
        <f>C58+D58</f>
        <v>0</v>
      </c>
      <c r="J58" s="101">
        <v>-494923.86000000034</v>
      </c>
    </row>
    <row r="59" spans="1:10" ht="15.9" customHeight="1" x14ac:dyDescent="0.25">
      <c r="A59" s="113" t="s">
        <v>366</v>
      </c>
      <c r="B59" s="114" t="s">
        <v>370</v>
      </c>
      <c r="C59" s="97">
        <f>SUM(C57:C58)</f>
        <v>0</v>
      </c>
      <c r="D59" s="97">
        <f>SUM(D57:D58)</f>
        <v>0</v>
      </c>
      <c r="E59" s="106"/>
      <c r="F59" s="115"/>
      <c r="G59" s="115"/>
      <c r="H59" s="97">
        <f>SUM(H57:H58)</f>
        <v>0</v>
      </c>
    </row>
    <row r="60" spans="1:10" ht="15.9" customHeight="1" x14ac:dyDescent="0.25">
      <c r="A60" s="111"/>
      <c r="B60" s="87"/>
      <c r="C60" s="108"/>
      <c r="D60" s="108"/>
      <c r="E60" s="116"/>
      <c r="F60" s="100"/>
      <c r="G60" s="100"/>
      <c r="H60" s="110"/>
    </row>
    <row r="61" spans="1:10" ht="15.9" customHeight="1" x14ac:dyDescent="0.55000000000000004">
      <c r="A61" s="113" t="s">
        <v>403</v>
      </c>
      <c r="B61" s="114"/>
      <c r="C61" s="117">
        <f>C59+C54+C50+C47+C42+C38+C23+C14</f>
        <v>15925580.700000001</v>
      </c>
      <c r="D61" s="117">
        <f>D59+D54+D50+D47+D42+D38+D23+D14</f>
        <v>8660993.8499999996</v>
      </c>
      <c r="E61" s="118"/>
      <c r="F61" s="118"/>
      <c r="G61" s="119"/>
      <c r="H61" s="117">
        <f>H59+H54+H50+H47+H42+H38+H23+H14</f>
        <v>24586574.550000004</v>
      </c>
    </row>
    <row r="62" spans="1:10" ht="15.9" customHeight="1" x14ac:dyDescent="0.25">
      <c r="C62" s="120"/>
      <c r="D62" s="120"/>
      <c r="E62" s="120"/>
      <c r="F62" s="120"/>
    </row>
    <row r="63" spans="1:10" ht="15.9" customHeight="1" x14ac:dyDescent="0.25"/>
    <row r="64" spans="1:10" ht="15.9" customHeight="1" x14ac:dyDescent="0.25">
      <c r="B64" s="121" t="s">
        <v>404</v>
      </c>
      <c r="C64" s="122"/>
      <c r="D64" s="122"/>
      <c r="E64" s="122"/>
      <c r="F64" s="149" t="s">
        <v>34</v>
      </c>
      <c r="G64" s="149" t="s">
        <v>33</v>
      </c>
      <c r="H64" s="148"/>
    </row>
    <row r="65" spans="1:10" ht="15.9" customHeight="1" x14ac:dyDescent="0.25">
      <c r="B65" s="123">
        <v>1</v>
      </c>
      <c r="C65" s="124" t="s">
        <v>405</v>
      </c>
      <c r="D65" s="125"/>
      <c r="F65" s="126">
        <v>0.58050000000000002</v>
      </c>
      <c r="G65" s="127">
        <v>0.41949999999999998</v>
      </c>
      <c r="H65" s="127">
        <f>SUM(F65,G65)</f>
        <v>1</v>
      </c>
    </row>
    <row r="66" spans="1:10" ht="15.9" customHeight="1" x14ac:dyDescent="0.25">
      <c r="B66" s="123">
        <v>2</v>
      </c>
      <c r="C66" s="124" t="s">
        <v>406</v>
      </c>
      <c r="D66" s="125"/>
      <c r="F66" s="129">
        <v>0.62209999999999999</v>
      </c>
      <c r="G66" s="130">
        <v>0.37790000000000001</v>
      </c>
      <c r="H66" s="130">
        <f t="shared" ref="H66:H69" si="8">SUM(F66,G66)</f>
        <v>1</v>
      </c>
    </row>
    <row r="67" spans="1:10" ht="15.9" customHeight="1" x14ac:dyDescent="0.25">
      <c r="B67" s="123">
        <v>3</v>
      </c>
      <c r="C67" s="125" t="s">
        <v>407</v>
      </c>
      <c r="D67" s="125"/>
      <c r="F67" s="129">
        <v>0.6038</v>
      </c>
      <c r="G67" s="130">
        <v>0.3962</v>
      </c>
      <c r="H67" s="130">
        <f t="shared" si="8"/>
        <v>1</v>
      </c>
      <c r="J67" s="101">
        <v>-35000</v>
      </c>
    </row>
    <row r="68" spans="1:10" x14ac:dyDescent="0.25">
      <c r="B68" s="123">
        <v>4</v>
      </c>
      <c r="C68" s="124" t="s">
        <v>408</v>
      </c>
      <c r="D68" s="125"/>
      <c r="F68" s="129">
        <v>0.66190000000000004</v>
      </c>
      <c r="G68" s="130">
        <v>0.33810000000000001</v>
      </c>
      <c r="H68" s="130">
        <f t="shared" si="8"/>
        <v>1</v>
      </c>
    </row>
    <row r="69" spans="1:10" x14ac:dyDescent="0.25">
      <c r="B69" s="112">
        <v>5</v>
      </c>
      <c r="C69" s="131" t="s">
        <v>409</v>
      </c>
      <c r="D69" s="132"/>
      <c r="E69" s="132"/>
      <c r="F69" s="133">
        <v>0.69140000000000001</v>
      </c>
      <c r="G69" s="134">
        <v>0.30859999999999999</v>
      </c>
      <c r="H69" s="134">
        <f t="shared" si="8"/>
        <v>1</v>
      </c>
    </row>
    <row r="70" spans="1:10" ht="11.25" customHeight="1" x14ac:dyDescent="0.25">
      <c r="C70" s="120"/>
      <c r="D70" s="120"/>
      <c r="E70" s="120"/>
      <c r="F70" s="120"/>
    </row>
    <row r="71" spans="1:10" ht="15.9" customHeight="1" x14ac:dyDescent="0.25">
      <c r="A71" s="135"/>
      <c r="C71" s="128"/>
      <c r="D71" s="128"/>
      <c r="E71" s="128"/>
      <c r="F71" s="128"/>
      <c r="G71" s="128"/>
      <c r="H71" s="128"/>
    </row>
    <row r="72" spans="1:10" ht="15.9" customHeight="1" x14ac:dyDescent="0.25">
      <c r="C72" s="128"/>
      <c r="D72" s="128"/>
      <c r="E72" s="128"/>
      <c r="F72" s="128"/>
      <c r="G72" s="128"/>
      <c r="H72" s="128"/>
    </row>
  </sheetData>
  <mergeCells count="3">
    <mergeCell ref="B1:H1"/>
    <mergeCell ref="B2:H2"/>
    <mergeCell ref="A3:H3"/>
  </mergeCells>
  <conditionalFormatting sqref="J23 J14 J38 J42 J47:J54 J67 J57:J58">
    <cfRule type="cellIs" dxfId="0" priority="1" stopIfTrue="1" operator="notEqual">
      <formula>0</formula>
    </cfRule>
  </conditionalFormatting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B7B8C4-E777-4DEE-AB6F-51EE7BE967AE}"/>
</file>

<file path=customXml/itemProps2.xml><?xml version="1.0" encoding="utf-8"?>
<ds:datastoreItem xmlns:ds="http://schemas.openxmlformats.org/officeDocument/2006/customXml" ds:itemID="{1057985D-1D36-498C-9F8F-936B75D926CB}"/>
</file>

<file path=customXml/itemProps3.xml><?xml version="1.0" encoding="utf-8"?>
<ds:datastoreItem xmlns:ds="http://schemas.openxmlformats.org/officeDocument/2006/customXml" ds:itemID="{2AFAB80E-E78E-4600-9F7B-63DD12CD6036}"/>
</file>

<file path=customXml/itemProps4.xml><?xml version="1.0" encoding="utf-8"?>
<ds:datastoreItem xmlns:ds="http://schemas.openxmlformats.org/officeDocument/2006/customXml" ds:itemID="{A3749611-AE4D-4A9A-9775-74C392DC1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2019-03-08T01:35:14Z</cp:lastPrinted>
  <dcterms:created xsi:type="dcterms:W3CDTF">2017-10-30T16:51:04Z</dcterms:created>
  <dcterms:modified xsi:type="dcterms:W3CDTF">2019-05-07T22:47:19Z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FEB 19MTD.xlsx</vt:lpwstr>
  </property>
  <property fmtid="{D5CDD505-2E9C-101B-9397-08002B2CF9AE}" pid="3" name="ContentTypeId">
    <vt:lpwstr>0x0101006E56B4D1795A2E4DB2F0B01679ED314A00E51704491A032845906ECB97D5F6B145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