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oizumi215\OneDrive - Washington State Executive Branch Agencies\Documents\November 2018\28\"/>
    </mc:Choice>
  </mc:AlternateContent>
  <bookViews>
    <workbookView xWindow="15" yWindow="1620" windowWidth="28800" windowHeight="13035" tabRatio="837"/>
  </bookViews>
  <sheets>
    <sheet name="Rate Impacts" sheetId="9" r:id="rId1"/>
    <sheet name="Typical Res Bill" sheetId="5" r:id="rId2"/>
    <sheet name="Schedule 132 Revenue" sheetId="2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123Graph_ABUDG6_DSCRPR">[5]Quant!$D$71:$O$71</definedName>
    <definedName name="__123Graph_ABUDG6_ESCRPR1">[5]Quant!$D$100:$O$100</definedName>
    <definedName name="__123Graph_BBUDG6_DSCRPR">[5]Quant!$D$72:$O$72</definedName>
    <definedName name="__123Graph_BBUDG6_ESCRPR1">[5]Quant!$D$88:$O$88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1__123Graph_ABUDG6_D_ESCRPR">[5]Quant!$D$71:$O$71</definedName>
    <definedName name="_3__123Graph_BBUDG6_D_ESCRPR">[5]Quant!$D$72:$O$72</definedName>
    <definedName name="_4__123Graph_BBUDG6_Dtons_inv">[5]Quant!$D$9:$O$9</definedName>
    <definedName name="_5__123Graph_CBUDG6_D_ESCRPR">[5]Quant!$D$100:$O$100</definedName>
    <definedName name="_6__123Graph_DBUDG6_D_ESCRPR">[5]Quant!$D$88:$O$88</definedName>
    <definedName name="_7__123Graph_XBUDG6_D_ESCRPR">[5]Quant!$D$5:$O$5</definedName>
    <definedName name="_8__123Graph_XBUDG6_Dtons_inv">[5]Quant!$D$5:$O$5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FEDERAL_INCOME_TAX">'[6]MJS-7'!$N$21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 localSheetId="1">0</definedName>
    <definedName name="_Order1">255</definedName>
    <definedName name="_Order2" localSheetId="1">0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ct2281SO">'[7]Func Study'!$H$2190</definedName>
    <definedName name="Acct2283SO">'[7]Func Study'!$H$2198</definedName>
    <definedName name="Acct228SO">'[7]Func Study'!$H$2194</definedName>
    <definedName name="Acct350">'[7]Func Study'!$H$1628</definedName>
    <definedName name="Acct352">'[7]Func Study'!$H$1635</definedName>
    <definedName name="Acct353">'[7]Func Study'!$H$1641</definedName>
    <definedName name="Acct354">'[7]Func Study'!$H$1647</definedName>
    <definedName name="Acct355">'[7]Func Study'!$H$1654</definedName>
    <definedName name="Acct356">'[7]Func Study'!$H$1660</definedName>
    <definedName name="Acct357">'[7]Func Study'!$H$1666</definedName>
    <definedName name="Acct358">'[7]Func Study'!$H$1672</definedName>
    <definedName name="Acct359">'[7]Func Study'!$H$1678</definedName>
    <definedName name="Acct360">'[7]Func Study'!$H$1698</definedName>
    <definedName name="Acct361">'[7]Func Study'!$H$1704</definedName>
    <definedName name="Acct362">'[7]Func Study'!$H$1710</definedName>
    <definedName name="Acct364">'[7]Func Study'!$H$1717</definedName>
    <definedName name="Acct365">'[7]Func Study'!$H$1724</definedName>
    <definedName name="Acct366">'[7]Func Study'!$H$1731</definedName>
    <definedName name="Acct367">'[7]Func Study'!$H$1738</definedName>
    <definedName name="Acct368">'[7]Func Study'!$H$1744</definedName>
    <definedName name="Acct369">'[7]Func Study'!$H$1751</definedName>
    <definedName name="Acct370">'[7]Func Study'!$H$1762</definedName>
    <definedName name="Acct371">'[7]Func Study'!$H$1769</definedName>
    <definedName name="Acct372">'[7]Func Study'!$H$1776</definedName>
    <definedName name="Acct372A">'[7]Func Study'!$H$1775</definedName>
    <definedName name="Acct372DP">'[7]Func Study'!$H$1773</definedName>
    <definedName name="Acct372DS">'[7]Func Study'!$H$1774</definedName>
    <definedName name="Acct373">'[7]Func Study'!$H$1782</definedName>
    <definedName name="Acct448S">'[7]Func Study'!$H$274</definedName>
    <definedName name="Acct450S">'[7]Func Study'!$H$302</definedName>
    <definedName name="Acct451S">'[7]Func Study'!$H$307</definedName>
    <definedName name="Acct454S">'[7]Func Study'!$H$318</definedName>
    <definedName name="Acct456S">'[7]Func Study'!$H$325</definedName>
    <definedName name="ACCT557CAGE">'[7]Func Study'!$H$683</definedName>
    <definedName name="Acct557CT">'[7]Func Study'!$H$681</definedName>
    <definedName name="Acct580">'[7]Func Study'!$H$791</definedName>
    <definedName name="Acct581">'[7]Func Study'!$H$796</definedName>
    <definedName name="Acct582">'[7]Func Study'!$H$801</definedName>
    <definedName name="Acct583">'[7]Func Study'!$H$806</definedName>
    <definedName name="Acct584">'[7]Func Study'!$H$811</definedName>
    <definedName name="Acct585">'[7]Func Study'!$H$816</definedName>
    <definedName name="Acct586">'[7]Func Study'!$H$821</definedName>
    <definedName name="Acct587">'[7]Func Study'!$H$826</definedName>
    <definedName name="Acct588">'[7]Func Study'!$H$831</definedName>
    <definedName name="Acct589">'[7]Func Study'!$H$836</definedName>
    <definedName name="Acct590">'[7]Func Study'!$H$841</definedName>
    <definedName name="Acct591">'[7]Func Study'!$H$846</definedName>
    <definedName name="Acct592">'[7]Func Study'!$H$851</definedName>
    <definedName name="Acct593">'[7]Func Study'!$H$856</definedName>
    <definedName name="Acct594">'[7]Func Study'!$H$861</definedName>
    <definedName name="Acct595">'[7]Func Study'!$H$866</definedName>
    <definedName name="Acct596">'[7]Func Study'!$H$876</definedName>
    <definedName name="Acct597">'[7]Func Study'!$H$881</definedName>
    <definedName name="Acct598">'[7]Func Study'!$H$886</definedName>
    <definedName name="AcctAGA">'[7]Func Study'!$H$296</definedName>
    <definedName name="AcctTable">[8]Variables!$AK$42:$AK$396</definedName>
    <definedName name="AcctTS0">'[7]Func Study'!$H$1686</definedName>
    <definedName name="Acq1Plant">'[9]Acquisition Inputs'!$C$8</definedName>
    <definedName name="Acq2Plant">'[9]Acquisition Inputs'!$C$70</definedName>
    <definedName name="ActualROR">'[10]G+T+D+R+M'!$H$61</definedName>
    <definedName name="ADJPTDCE.T">[4]INTERNAL!$A$31:$IV$33</definedName>
    <definedName name="Adjs2avg">[11]Inputs!$L$255:'[11]Inputs'!$T$505</definedName>
    <definedName name="After_Tax_Cash_Discount">'[12]Assumptions (Input)'!$D$37</definedName>
    <definedName name="afudc_flag">'[12]Assumptions (Input)'!$B$13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'[13]Cabot Gas Replacement'!$B$8:$F$16</definedName>
    <definedName name="AS2DocOpenMode">"AS2DocumentEdit"</definedName>
    <definedName name="Assessment_Rate">'[12]Assumptions (Input)'!$B$7</definedName>
    <definedName name="Asset_Class_Switch">[14]Assumptions!$D$5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[8]Factors!$B$3:$P$99</definedName>
    <definedName name="Beg_Unb_KWHs">[15]LeadSht!$L$10</definedName>
    <definedName name="BOOK_LIFE">'[16]Lvl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[17]Readings!$B$2</definedName>
    <definedName name="Capital_Inflation">'[12]Assumptions (Input)'!$B$11</definedName>
    <definedName name="CASE">[18]INPUTS!$C$11</definedName>
    <definedName name="Case_Name">'[19]KJB-6,13 Cmn Adj'!$B$8</definedName>
    <definedName name="CaseDescription">'[9]Dispatch Cases'!$C$11</definedName>
    <definedName name="CBWorkbookPriority">-2060790043</definedName>
    <definedName name="CCGT_HeatRate">[9]Assumptions!$H$23</definedName>
    <definedName name="CCGTPrice">[9]Assumptions!$H$22</definedName>
    <definedName name="CL_RT2">'[20]Transp Data'!$A$6:$C$81</definedName>
    <definedName name="Close_Date">'[12]Capital Projects(Input)'!$D$7:$D$53</definedName>
    <definedName name="Construction_OH">'[21]Virtual 49 Back-Up'!$E$54</definedName>
    <definedName name="ConversionFactor">[9]Assumptions!$I$65</definedName>
    <definedName name="COSFacVal">[7]Inputs!$R$5</definedName>
    <definedName name="CurrQtr">'[22]Inc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.Avg">'[22]Avg Amts'!$A$5:$BP$34</definedName>
    <definedName name="Data.Qtrs.Avg">'[22]Avg Amts'!$A$5:$IV$5</definedName>
    <definedName name="data1">'[23]Mix Variance'!$O$5:$T$25</definedName>
    <definedName name="DebtPerc">[9]Assumptions!$I$58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[24]Inputs!$D$11</definedName>
    <definedName name="DES1.T">[4]INTERNAL!$A$40:$IV$42</definedName>
    <definedName name="DES2.T">[4]INTERNAL!$A$43:$IV$45</definedName>
    <definedName name="DF_HeatRate">[9]Assumptions!$L$23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'[7]Func Study'!$AB$250</definedName>
    <definedName name="Discount_for_Revenue_Reqmt">'[25]Assumptions of Purchase'!$B$45</definedName>
    <definedName name="DisFac">'[7]Func Dist Factor Table'!$A$11:$G$25</definedName>
    <definedName name="DocketNumber">'[26]JHS-4'!$AP$2</definedName>
    <definedName name="DP.T">[4]INTERNAL!$A$46:$IV$48</definedName>
    <definedName name="EBFIT.T">[4]INTERNAL!$A$88:$IV$90</definedName>
    <definedName name="EffTax">[18]INPUTS!$F$36</definedName>
    <definedName name="Electric_Prices">'[27]Monthly Price Summary'!$B$4:$E$27</definedName>
    <definedName name="ElRBLine">[1]BS!$AQ$7:$AQ$3303</definedName>
    <definedName name="EndDate">[9]Assumptions!$C$11</definedName>
    <definedName name="ENERGY_1">[4]EXTERNAL!$A$4:$IV$6</definedName>
    <definedName name="ENERGY_2">[4]EXTERNAL!$A$145:$IV$147</definedName>
    <definedName name="Engy">[10]Inputs!$D$9</definedName>
    <definedName name="Engy2">[24]Inputs!$D$12</definedName>
    <definedName name="EPIS.T">[4]INTERNAL!$A$49:$IV$51</definedName>
    <definedName name="Escalator">1.025</definedName>
    <definedName name="Exhibit_No.______MJS_4">'[6]MJS-4'!$O$3</definedName>
    <definedName name="Exhibit_No.______MJS_5">'[6]MJS-5'!$E$3</definedName>
    <definedName name="Exhibit_No.______MJS_6">'[6]MJS-6'!$F$3</definedName>
    <definedName name="Factorck">'[7]COS Factor Table'!$O$15:$O$113</definedName>
    <definedName name="FactorType">[8]Variables!$AK$2:$AL$12</definedName>
    <definedName name="FactSum">'[7]COS Factor Table'!$A$14:$O$113</definedName>
    <definedName name="FCR">'[21]Virtual 49 Back-Up'!$B$20</definedName>
    <definedName name="Feb04AMA">[1]BS!$AE$7:$AE$3582</definedName>
    <definedName name="Feb09AMA">[2]BS!$AL$7:$AL$1725</definedName>
    <definedName name="Feb10AMA">[2]BS!$AX$7:$AX$1726</definedName>
    <definedName name="Fed_Cap_Tax">[28]Inputs!$E$112</definedName>
    <definedName name="FedTaxRate">[9]Assumptions!$C$33</definedName>
    <definedName name="FERC_Lookup">'[29]Map Table'!$E$2:$F$58</definedName>
    <definedName name="FIT">'[30]ROR &amp; CONV FACTOR'!$J$20</definedName>
    <definedName name="FIT_Tax_Rate">'[12]Assumptions (Input)'!$B$5</definedName>
    <definedName name="FranchiseTax">[11]Variables!$D$26</definedName>
    <definedName name="FTAX">[18]INPUTS!$F$35</definedName>
    <definedName name="Func">'[7]Func Factor Table'!$A$10:$H$77</definedName>
    <definedName name="Function">'[7]Func Study'!$AB$250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 localSheetId="1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'[12]Assumptions (Input)'!$B$9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>[1]BS!$AD$7:$AD$3582</definedName>
    <definedName name="Jan09AMA">[2]BS!$AK$7:$AK$1743</definedName>
    <definedName name="Jan10AMA">[2]BS!$AW$7:$AW$1726</definedName>
    <definedName name="jjj">[31]Inputs!$N$18</definedName>
    <definedName name="JP_Bal">[32]ACCOUNTS!$AG$31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[8]Variables!$AK$15</definedName>
    <definedName name="JurisNumber">[8]Variables!$AL$15</definedName>
    <definedName name="k_Docket_Number">'[19]KJB-12 Sum'!$AS$2</definedName>
    <definedName name="k_FITrate">'[19]KJB-3,11 Def'!$L$20</definedName>
    <definedName name="keep_Docket_Number">'[33]KJB-3 Sum'!$AQ$2</definedName>
    <definedName name="keep_FIT">'[33]KJB-7 Def'!$L$20</definedName>
    <definedName name="keep_KJB_3_Rate_Increase">'[33]KJB-7 Def'!$C$3</definedName>
    <definedName name="keep_KJB_4_Electric_Summary">'[33]KJB-3 Sum'!$AQ$3</definedName>
    <definedName name="keep_KJB_8_Common_Adjs">'[33]KJB-5 Cmn Adj'!$L$3</definedName>
    <definedName name="keep_KJB_9_Electric_Only">'[33]KJB-5 El Adj'!$E$3</definedName>
    <definedName name="keep_PSE">'[34]Gas Summary'!$I$5</definedName>
    <definedName name="keep_TESTYEAR">'[34]Gas Detail Pages'!$A$8</definedName>
    <definedName name="kp_DOCKET">'[34]Gas Detail Pages'!$A$9</definedName>
    <definedName name="Last_Row" localSheetId="2">IF('Schedule 132 Revenue'!Values_Entered,Header_Row+'Schedule 132 Revenue'!Number_of_Payments,Header_Row)</definedName>
    <definedName name="Last_Row">IF([0]!Values_Entered,Header_Row+[0]!Number_of_Payments,Header_Row)</definedName>
    <definedName name="Levy_Rate">'[12]Assumptions (Input)'!$B$6</definedName>
    <definedName name="limcount">1</definedName>
    <definedName name="LINE.T">[4]INTERNAL!$A$55:$IV$57</definedName>
    <definedName name="LinkCos">'[7]JAM Download'!$K$4</definedName>
    <definedName name="Load_Factor">[32]ACCOUNTS!$AG$167</definedName>
    <definedName name="LoadArray">'[35]Load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[36]M9100F4!$A$1:$V$99</definedName>
    <definedName name="MACRS">'[12]MACRS RATES'!$A$3:$AT$10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 localSheetId="2">[37]!menu1_Button5_Click</definedName>
    <definedName name="menu1_Button5_Click">[37]!menu1_Button5_Click</definedName>
    <definedName name="menu1_Button6_Click" localSheetId="2">[37]!menu1_Button6_Click</definedName>
    <definedName name="menu1_Button6_Click">[37]!menu1_Button6_Click</definedName>
    <definedName name="MERGER_COST">[38]Sheet1!$AF$3:$AJ$28</definedName>
    <definedName name="METER">[4]EXTERNAL!$A$34:$IV$36</definedName>
    <definedName name="Method">[10]Inputs!$C$6</definedName>
    <definedName name="monthlist">[39]Table!$R$2:$S$13</definedName>
    <definedName name="monthtotals">'[39]WA SBC'!$D$40:$O$40</definedName>
    <definedName name="MTD_Format">[40]Mthly!$B$11:$D$11,[40]Mthly!$B$32:$D$32</definedName>
    <definedName name="MTR_YR3">[41]Variables!$E$14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[7]Inputs!$G$8</definedName>
    <definedName name="NetToGross">[11]Variables!$D$23</definedName>
    <definedName name="Nov03AMA">[3]BS!$AI$7:$AI$3582</definedName>
    <definedName name="Nov04AMA">[1]BS!$AN$7:$AN$3582</definedName>
    <definedName name="Nov09AMA">[2]BS!$AU$7:$AU$1726</definedName>
    <definedName name="NPC">[42]Inputs!$N$18</definedName>
    <definedName name="NRG">[4]CLASSIFIERS!$A$5:$IV$5</definedName>
    <definedName name="Number_of_Payments" localSheetId="2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'[12]MiscItems(Input)'!$B$5:$AO$8,'[12]MiscItems(Input)'!$B$13:$AO$13,'[12]MiscItems(Input)'!$B$15:$B$17,'[12]MiscItems(Input)'!$B$17:$AO$17,'[12]MiscItems(Input)'!$B$15:$AO$15</definedName>
    <definedName name="O_M_Rate">'[21]Virtual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'[43]Dist Misc'!$F$120</definedName>
    <definedName name="OthRCF">[44]INPUTS!$F$41</definedName>
    <definedName name="OthUnc">[4]INPUTS!$F$36</definedName>
    <definedName name="outlookdata">'[45]pivoted data'!$D$3:$Q$90</definedName>
    <definedName name="peak_new_table">'[46]2008 Extreme Peaks - 080403'!$E$5:$AD$8</definedName>
    <definedName name="peak_table">'[46]Peaks-F01'!$C$5:$E$243</definedName>
    <definedName name="PeakMethod">[10]Inputs!$T$5</definedName>
    <definedName name="Percent_debt">[28]Inputs!$E$129</definedName>
    <definedName name="Plant_Input">'[12]Plant(Input)'!$B$7:$AP$9,'[12]Plant(Input)'!$B$11,'[12]Plant(Input)'!$B$15:$AP$15,'[12]Plant(Input)'!$B$18,'[12]Plant(Input)'!$B$20:$AP$20</definedName>
    <definedName name="POWER.T">[4]INTERNAL!$A$58:$IV$60</definedName>
    <definedName name="PP.T">[4]INTERNAL!$A$61:$IV$63</definedName>
    <definedName name="PreTaxDebtCost">[9]Assumptions!$I$56</definedName>
    <definedName name="PreTaxWACC">[9]Assumptions!$I$62</definedName>
    <definedName name="Prices_Aurora">'[27]Monthly Price Summary'!$C$4:$H$63</definedName>
    <definedName name="_xlnm.Print_Area" localSheetId="0">'Rate Impacts'!$B$1:$U$43</definedName>
    <definedName name="_xlnm.Print_Area" localSheetId="1">'Typical Res Bill'!$B$1:$H$39</definedName>
    <definedName name="Prior_Month">[47]Sch_120!$I$21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[48]Sheet1!$A$1147:$B$1887</definedName>
    <definedName name="Prov_Cap_Tax">[28]Inputs!$E$111</definedName>
    <definedName name="PSE">'[49]4.04'!$A$6</definedName>
    <definedName name="PSE_Pre_Tax_Equity_Rate">'[25]Assumptions of Purchase'!$B$42</definedName>
    <definedName name="PTDGP.T">[4]INTERNAL!$A$64:$IV$66</definedName>
    <definedName name="PTDP.T">[4]INTERNAL!$A$67:$IV$69</definedName>
    <definedName name="QTD_Format">[50]QTD!$B$11:$D$11,[50]QTD!$B$35:$D$35</definedName>
    <definedName name="RATE2">'[20]Transp Data'!$A$8:$I$112</definedName>
    <definedName name="Rates">[51]Codes!$A$1:$C$500</definedName>
    <definedName name="RB.T">[4]INTERNAL!$A$70:$IV$72</definedName>
    <definedName name="RCF">[32]INPUTS!$F$48</definedName>
    <definedName name="Requlated_scenario">'[12]Assumptions (Input)'!$B$12</definedName>
    <definedName name="ResExchCrRate">[52]Sch_194!$M$31</definedName>
    <definedName name="RESID">[4]EXTERNAL!$A$88:$IV$90</definedName>
    <definedName name="resource_lookup">'[53]#REF'!$B$3:$C$112</definedName>
    <definedName name="ResourceSupplier">[11]Variables!$D$28</definedName>
    <definedName name="ResRCF">[18]INPUTS!$F$44</definedName>
    <definedName name="ResUnc">[18]INPUTS!$F$39</definedName>
    <definedName name="RevClass">[51]Codes!$F$2:$G$10</definedName>
    <definedName name="revenue_flag">'[12]Assumptions (Input)'!$C$12</definedName>
    <definedName name="Revenue_Taxes">'[12]Assumptions (Input)'!$B$8</definedName>
    <definedName name="REVFAC1.T">[4]INTERNAL!$A$73:$IV$75</definedName>
    <definedName name="ROD">[18]INPUTS!$F$30</definedName>
    <definedName name="ROR">[18]INPUTS!$F$29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[44]INPUTS!$F$40</definedName>
    <definedName name="SbUnc">[4]INPUTS!$F$35</definedName>
    <definedName name="Sch194Rlfwd">'[54]Sch94 Rlfwd'!$B$11</definedName>
    <definedName name="Schedule">[42]Inputs!$N$14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[9]Assumptions!$C$9</definedName>
    <definedName name="STATE_UTILITY_TAX">'[6]MJS-7'!$N$16</definedName>
    <definedName name="STAX">[18]INPUTS!$F$34</definedName>
    <definedName name="SW.T">[4]INTERNAL!$A$76:$IV$78</definedName>
    <definedName name="SWPTD.T">[4]INTERNAL!$A$79:$IV$81</definedName>
    <definedName name="TableName">"Dummy"</definedName>
    <definedName name="TargetROR">[10]Inputs!$G$29</definedName>
    <definedName name="TDP.T">[4]INTERNAL!$A$82:$IV$84</definedName>
    <definedName name="TestPeriod">[7]Inputs!$C$5</definedName>
    <definedName name="TESTYEAR">'[26]JHS-6'!$A$7</definedName>
    <definedName name="TFR">[4]CLASSIFIERS!$A$11:$IV$11</definedName>
    <definedName name="ThermalBookLife">[9]Assumptions!$C$25</definedName>
    <definedName name="Title">[9]Assumptions!$A$1</definedName>
    <definedName name="Total_Payment">Scheduled_Payment+Extra_Payment</definedName>
    <definedName name="TotalRateBase">'[7]G+T+D+R+M'!$H$58</definedName>
    <definedName name="TP.T">[4]INTERNAL!$A$91:$IV$93</definedName>
    <definedName name="transdb">'[55]Transp Unbilled'!$A$8:$E$174</definedName>
    <definedName name="TRANSM_2">[56]Transm2!$A$1:$M$461:'[56]10 Yr FC'!$M$47</definedName>
    <definedName name="UAcct103">'[7]Func Study'!$AB$1613</definedName>
    <definedName name="UAcct105Dnpg">'[7]Func Study'!$AB$2010</definedName>
    <definedName name="UAcct105S">'[7]Func Study'!$AB$2005</definedName>
    <definedName name="UAcct105Seu">'[7]Func Study'!$AB$2009</definedName>
    <definedName name="UAcct105Snppo">'[7]Func Study'!$AB$2008</definedName>
    <definedName name="UAcct105Snpps">'[7]Func Study'!$AB$2006</definedName>
    <definedName name="UAcct105Snpt">'[7]Func Study'!$AB$2007</definedName>
    <definedName name="UAcct1081390">'[7]Func Study'!$AB$2451</definedName>
    <definedName name="UAcct1081390Rcl">'[7]Func Study'!$AB$2450</definedName>
    <definedName name="UAcct1081399">'[7]Func Study'!$AB$2459</definedName>
    <definedName name="UAcct1081399Rcl">'[7]Func Study'!$AB$2458</definedName>
    <definedName name="UAcct108360">'[7]Func Study'!$AB$2355</definedName>
    <definedName name="UAcct108361">'[7]Func Study'!$AB$2359</definedName>
    <definedName name="UAcct108362">'[7]Func Study'!$AB$2363</definedName>
    <definedName name="UAcct108364">'[7]Func Study'!$AB$2367</definedName>
    <definedName name="UAcct108365">'[7]Func Study'!$AB$2371</definedName>
    <definedName name="UAcct108366">'[7]Func Study'!$AB$2375</definedName>
    <definedName name="UAcct108367">'[7]Func Study'!$AB$2379</definedName>
    <definedName name="UAcct108368">'[7]Func Study'!$AB$2383</definedName>
    <definedName name="UAcct108369">'[7]Func Study'!$AB$2387</definedName>
    <definedName name="UAcct108370">'[7]Func Study'!$AB$2391</definedName>
    <definedName name="UAcct108371">'[7]Func Study'!$AB$2395</definedName>
    <definedName name="UAcct108372">'[7]Func Study'!$AB$2399</definedName>
    <definedName name="UAcct108373">'[7]Func Study'!$AB$2403</definedName>
    <definedName name="UAcct108D">'[7]Func Study'!$AB$2415</definedName>
    <definedName name="UAcct108D00">'[7]Func Study'!$AB$2407</definedName>
    <definedName name="UAcct108Ds">'[7]Func Study'!$AB$2411</definedName>
    <definedName name="UAcct108Ep">'[7]Func Study'!$AB$2327</definedName>
    <definedName name="UAcct108Gpcn">'[7]Func Study'!$AB$2429</definedName>
    <definedName name="UAcct108Gps">'[7]Func Study'!$AB$2425</definedName>
    <definedName name="UAcct108Gpse">'[7]Func Study'!$AB$2431</definedName>
    <definedName name="UAcct108Gpsg">'[7]Func Study'!$AB$2428</definedName>
    <definedName name="UAcct108Gpsgp">'[7]Func Study'!$AB$2426</definedName>
    <definedName name="UAcct108Gpsgu">'[7]Func Study'!$AB$2427</definedName>
    <definedName name="UAcct108Gpso">'[7]Func Study'!$AB$2430</definedName>
    <definedName name="UACCT108GPSSGCH">'[7]Func Study'!$AB$2434</definedName>
    <definedName name="UACCT108GPSSGCT">'[7]Func Study'!$AB$2433</definedName>
    <definedName name="UAcct108Hp">'[7]Func Study'!$AB$2313</definedName>
    <definedName name="UAcct108Mp">'[7]Func Study'!$AB$2444</definedName>
    <definedName name="UAcct108Np">'[7]Func Study'!$AB$2305</definedName>
    <definedName name="UAcct108Op">'[7]Func Study'!$AB$2322</definedName>
    <definedName name="UACCT108OPSSCCT">'[7]Func Study'!$AB$2321</definedName>
    <definedName name="UAcct108Sp">'[7]Func Study'!$AB$2299</definedName>
    <definedName name="UACCT108SPSSGCH">'[7]Func Study'!$AB$2298</definedName>
    <definedName name="UAcct108Tp">'[7]Func Study'!$AB$2346</definedName>
    <definedName name="UAcct111Clg">'[7]Func Study'!$AB$2487</definedName>
    <definedName name="UAcct111Clgsou">'[7]Func Study'!$AB$2485</definedName>
    <definedName name="UAcct111Clh">'[7]Func Study'!$AB$2493</definedName>
    <definedName name="UAcct111Cls">'[7]Func Study'!$AB$2478</definedName>
    <definedName name="UAcct111Ipcn">'[7]Func Study'!$AB$2502</definedName>
    <definedName name="UAcct111Ips">'[7]Func Study'!$AB$2497</definedName>
    <definedName name="UAcct111Ipse">'[7]Func Study'!$AB$2500</definedName>
    <definedName name="UAcct111Ipsg">'[7]Func Study'!$AB$2501</definedName>
    <definedName name="UAcct111Ipsgp">'[7]Func Study'!$AB$2498</definedName>
    <definedName name="UAcct111Ipsgu">'[7]Func Study'!$AB$2499</definedName>
    <definedName name="UAcct111Ipso">'[7]Func Study'!$AB$2506</definedName>
    <definedName name="UACCT111IPSSGCH">'[7]Func Study'!$AB$2505</definedName>
    <definedName name="UACCT111IPSSGCT">'[7]Func Study'!$AB$2504</definedName>
    <definedName name="UAcct114">'[7]Func Study'!$AB$2017</definedName>
    <definedName name="UAcct120">'[7]Func Study'!$AB$2021</definedName>
    <definedName name="UAcct124">'[7]Func Study'!$AB$2026</definedName>
    <definedName name="UAcct141">'[7]Func Study'!$AB$2173</definedName>
    <definedName name="UAcct151">'[7]Func Study'!$AB$2049</definedName>
    <definedName name="Uacct151SSECT">'[7]Func Study'!$AB$2047</definedName>
    <definedName name="UAcct154">'[7]Func Study'!$AB$2083</definedName>
    <definedName name="Uacct154SSGCT">'[7]Func Study'!$AB$2080</definedName>
    <definedName name="UAcct163">'[7]Func Study'!$AB$2093</definedName>
    <definedName name="UAcct165">'[7]Func Study'!$AB$2108</definedName>
    <definedName name="UAcct165Gps">'[7]Func Study'!$AB$2104</definedName>
    <definedName name="UAcct182">'[7]Func Study'!$AB$2033</definedName>
    <definedName name="UAcct18222">'[7]Func Study'!$AB$2163</definedName>
    <definedName name="UAcct182M">'[7]Func Study'!$AB$2118</definedName>
    <definedName name="UAcct182MSSGCH">'[7]Func Study'!$AB$2113</definedName>
    <definedName name="UAcct186">'[7]Func Study'!$AB$2041</definedName>
    <definedName name="UAcct1869">'[7]Func Study'!$AB$2168</definedName>
    <definedName name="UAcct186M">'[7]Func Study'!$AB$2129</definedName>
    <definedName name="UAcct190">'[7]Func Study'!$AB$2243</definedName>
    <definedName name="UAcct190Baddebt">'[7]Func Study'!$AB$2237</definedName>
    <definedName name="UAcct190Dop">'[7]Func Study'!$AB$2235</definedName>
    <definedName name="UAcct2281">'[7]Func Study'!$AB$2191</definedName>
    <definedName name="UAcct2282">'[7]Func Study'!$AB$2195</definedName>
    <definedName name="UAcct2283">'[7]Func Study'!$AB$2200</definedName>
    <definedName name="UACCT22841SG">'[7]Func Study'!$AB$2205</definedName>
    <definedName name="UAcct22842">'[7]Func Study'!$AB$2211</definedName>
    <definedName name="UAcct235">'[7]Func Study'!$AB$2187</definedName>
    <definedName name="UACCT235CN">'[7]Func Study'!$AB$2186</definedName>
    <definedName name="UAcct252">'[7]Func Study'!$AB$2219</definedName>
    <definedName name="UAcct25316">'[7]Func Study'!$AB$2057</definedName>
    <definedName name="UAcct25317">'[7]Func Study'!$AB$2061</definedName>
    <definedName name="UAcct25318">'[7]Func Study'!$AB$2098</definedName>
    <definedName name="UAcct25319">'[7]Func Study'!$AB$2065</definedName>
    <definedName name="uacct25398">'[7]Func Study'!$AB$2222</definedName>
    <definedName name="UAcct25399">'[7]Func Study'!$AB$2230</definedName>
    <definedName name="UACCT254SO">'[7]Func Study'!$AB$2202</definedName>
    <definedName name="UAcct255">'[7]Func Study'!$AB$2284</definedName>
    <definedName name="UAcct281">'[7]Func Study'!$AB$2249</definedName>
    <definedName name="UAcct282">'[7]Func Study'!$AB$2259</definedName>
    <definedName name="UAcct282Cn">'[7]Func Study'!$AB$2256</definedName>
    <definedName name="UAcct282So">'[7]Func Study'!$AB$2255</definedName>
    <definedName name="UAcct283">'[7]Func Study'!$AB$2271</definedName>
    <definedName name="UAcct283So">'[7]Func Study'!$AB$2265</definedName>
    <definedName name="UAcct301S">'[7]Func Study'!$AB$1964</definedName>
    <definedName name="UAcct301Sg">'[7]Func Study'!$AB$1966</definedName>
    <definedName name="UAcct301So">'[7]Func Study'!$AB$1965</definedName>
    <definedName name="UAcct302S">'[7]Func Study'!$AB$1969</definedName>
    <definedName name="UAcct302Sg">'[7]Func Study'!$AB$1970</definedName>
    <definedName name="UAcct302Sgp">'[7]Func Study'!$AB$1971</definedName>
    <definedName name="UAcct302Sgu">'[7]Func Study'!$AB$1972</definedName>
    <definedName name="UAcct303Cn">'[7]Func Study'!$AB$1980</definedName>
    <definedName name="UAcct303S">'[7]Func Study'!$AB$1976</definedName>
    <definedName name="UAcct303Se">'[7]Func Study'!$AB$1979</definedName>
    <definedName name="UAcct303Sg">'[7]Func Study'!$AB$1977</definedName>
    <definedName name="UAcct303Sgu">'[7]Func Study'!$AB$1981</definedName>
    <definedName name="UAcct303So">'[7]Func Study'!$AB$1978</definedName>
    <definedName name="UACCT303SSGCH">'[7]Func Study'!$AB$1983</definedName>
    <definedName name="UAcct310">'[7]Func Study'!$AB$1414</definedName>
    <definedName name="UAcct310JBG">'[7]Func Study'!$AB$1413</definedName>
    <definedName name="UAcct311">'[7]Func Study'!$AB$1421</definedName>
    <definedName name="UAcct311JBG">'[7]Func Study'!$AB$1420</definedName>
    <definedName name="UAcct312">'[7]Func Study'!$AB$1428</definedName>
    <definedName name="UAcct312JBG">'[7]Func Study'!$AB$1427</definedName>
    <definedName name="UAcct314">'[7]Func Study'!$AB$1435</definedName>
    <definedName name="UAcct314JBG">'[7]Func Study'!$AB$1434</definedName>
    <definedName name="UAcct315">'[7]Func Study'!$AB$1442</definedName>
    <definedName name="UAcct315JBG">'[7]Func Study'!$AB$1441</definedName>
    <definedName name="UAcct316">'[7]Func Study'!$AB$1450</definedName>
    <definedName name="UAcct316JBG">'[7]Func Study'!$AB$1449</definedName>
    <definedName name="UAcct320">'[7]Func Study'!$AB$1466</definedName>
    <definedName name="UAcct321">'[7]Func Study'!$AB$1471</definedName>
    <definedName name="UAcct322">'[7]Func Study'!$AB$1476</definedName>
    <definedName name="UAcct323">'[7]Func Study'!$AB$1481</definedName>
    <definedName name="UAcct324">'[7]Func Study'!$AB$1486</definedName>
    <definedName name="UAcct325">'[7]Func Study'!$AB$1491</definedName>
    <definedName name="UAcct33">'[7]Func Study'!$AB$295</definedName>
    <definedName name="UAcct330">'[7]Func Study'!$AB$1508</definedName>
    <definedName name="UAcct331">'[7]Func Study'!$AB$1513</definedName>
    <definedName name="UAcct332">'[7]Func Study'!$AB$1518</definedName>
    <definedName name="UAcct333">'[7]Func Study'!$AB$1523</definedName>
    <definedName name="UAcct334">'[7]Func Study'!$AB$1528</definedName>
    <definedName name="UAcct335">'[7]Func Study'!$AB$1533</definedName>
    <definedName name="UAcct336">'[7]Func Study'!$AB$1539</definedName>
    <definedName name="UAcct340Dgu">'[7]Func Study'!$AB$1564</definedName>
    <definedName name="UAcct340Sgu">'[7]Func Study'!$AB$1565</definedName>
    <definedName name="UAcct341Dgu">'[7]Func Study'!$AB$1569</definedName>
    <definedName name="UAcct341Sgu">'[7]Func Study'!$AB$1570</definedName>
    <definedName name="UAcct342Dgu">'[7]Func Study'!$AB$1574</definedName>
    <definedName name="UAcct342Sgu">'[7]Func Study'!$AB$1575</definedName>
    <definedName name="UAcct343">'[7]Func Study'!$AB$1584</definedName>
    <definedName name="UAcct344S">'[7]Func Study'!$AB$1587</definedName>
    <definedName name="UAcct344Sgp">'[7]Func Study'!$AB$1588</definedName>
    <definedName name="UAcct345Dgu">'[7]Func Study'!$AB$1594</definedName>
    <definedName name="UAcct345Sgu">'[7]Func Study'!$AB$1595</definedName>
    <definedName name="UAcct346">'[7]Func Study'!$AB$1601</definedName>
    <definedName name="UAcct350">'[7]Func Study'!$AB$1628</definedName>
    <definedName name="UAcct352">'[7]Func Study'!$AB$1635</definedName>
    <definedName name="UAcct353">'[7]Func Study'!$AB$1641</definedName>
    <definedName name="UAcct354">'[7]Func Study'!$AB$1647</definedName>
    <definedName name="UAcct355">'[7]Func Study'!$AB$1654</definedName>
    <definedName name="UAcct356">'[7]Func Study'!$AB$1660</definedName>
    <definedName name="UAcct357">'[7]Func Study'!$AB$1666</definedName>
    <definedName name="UAcct358">'[7]Func Study'!$AB$1672</definedName>
    <definedName name="UAcct359">'[7]Func Study'!$AB$1678</definedName>
    <definedName name="UAcct360">'[7]Func Study'!$AB$1698</definedName>
    <definedName name="UAcct361">'[7]Func Study'!$AB$1704</definedName>
    <definedName name="UAcct362">'[7]Func Study'!$AB$1710</definedName>
    <definedName name="UAcct368">'[7]Func Study'!$AB$1744</definedName>
    <definedName name="UAcct369">'[7]Func Study'!$AB$1751</definedName>
    <definedName name="UAcct370">'[7]Func Study'!$AB$1762</definedName>
    <definedName name="UAcct372A">'[7]Func Study'!$AB$1775</definedName>
    <definedName name="UAcct372Dp">'[7]Func Study'!$AB$1773</definedName>
    <definedName name="UAcct372Ds">'[7]Func Study'!$AB$1774</definedName>
    <definedName name="UAcct373">'[7]Func Study'!$AB$1782</definedName>
    <definedName name="UAcct389Cn">'[7]Func Study'!$AB$1800</definedName>
    <definedName name="UAcct389S">'[7]Func Study'!$AB$1799</definedName>
    <definedName name="UAcct389Sg">'[7]Func Study'!$AB$1802</definedName>
    <definedName name="UAcct389Sgu">'[7]Func Study'!$AB$1801</definedName>
    <definedName name="UAcct389So">'[7]Func Study'!$AB$1803</definedName>
    <definedName name="UAcct390Cn">'[7]Func Study'!$AB$1810</definedName>
    <definedName name="UAcct390JBG">'[7]Func Study'!$AB$1812</definedName>
    <definedName name="UAcct390L">'[7]Func Study'!$AB$1927</definedName>
    <definedName name="UACCT390LRCL">'[7]Func Study'!$AB$1929</definedName>
    <definedName name="UAcct390S">'[7]Func Study'!$AB$1807</definedName>
    <definedName name="UAcct390Sgp">'[7]Func Study'!$AB$1808</definedName>
    <definedName name="UAcct390Sgu">'[7]Func Study'!$AB$1809</definedName>
    <definedName name="UAcct390Sop">'[7]Func Study'!$AB$1811</definedName>
    <definedName name="UAcct390Sou">'[7]Func Study'!$AB$1813</definedName>
    <definedName name="UAcct391Cn">'[7]Func Study'!$AB$1820</definedName>
    <definedName name="UACCT391JBE">'[7]Func Study'!$AB$1825</definedName>
    <definedName name="UAcct391S">'[7]Func Study'!$AB$1817</definedName>
    <definedName name="UAcct391Sg">'[7]Func Study'!$AB$1821</definedName>
    <definedName name="UAcct391Sgp">'[7]Func Study'!$AB$1818</definedName>
    <definedName name="UAcct391Sgu">'[7]Func Study'!$AB$1819</definedName>
    <definedName name="UAcct391So">'[7]Func Study'!$AB$1823</definedName>
    <definedName name="UACCT391SSGCH">'[7]Func Study'!$AB$1824</definedName>
    <definedName name="UAcct392Cn">'[7]Func Study'!$AB$1832</definedName>
    <definedName name="UAcct392L">'[7]Func Study'!$AB$1935</definedName>
    <definedName name="UAcct392Lrcl">'[7]Func Study'!$AB$1937</definedName>
    <definedName name="UAcct392S">'[7]Func Study'!$AB$1829</definedName>
    <definedName name="UAcct392Se">'[7]Func Study'!$AB$1834</definedName>
    <definedName name="UAcct392Sg">'[7]Func Study'!$AB$1831</definedName>
    <definedName name="UAcct392Sgp">'[7]Func Study'!$AB$1835</definedName>
    <definedName name="UAcct392Sgu">'[7]Func Study'!$AB$1833</definedName>
    <definedName name="UAcct392So">'[7]Func Study'!$AB$1830</definedName>
    <definedName name="UACCT392SSGCH">'[7]Func Study'!$AB$1836</definedName>
    <definedName name="UAcct393S">'[7]Func Study'!$AB$1841</definedName>
    <definedName name="UAcct393Sg">'[7]Func Study'!$AB$1845</definedName>
    <definedName name="UAcct393Sgp">'[7]Func Study'!$AB$1842</definedName>
    <definedName name="UAcct393Sgu">'[7]Func Study'!$AB$1843</definedName>
    <definedName name="UAcct393So">'[7]Func Study'!$AB$1844</definedName>
    <definedName name="UACCT393SSGCT">'[7]Func Study'!$AB$1846</definedName>
    <definedName name="UAcct394S">'[7]Func Study'!$AB$1850</definedName>
    <definedName name="UAcct394Se">'[7]Func Study'!$AB$1854</definedName>
    <definedName name="UAcct394Sg">'[7]Func Study'!$AB$1855</definedName>
    <definedName name="UAcct394Sgp">'[7]Func Study'!$AB$1851</definedName>
    <definedName name="UAcct394Sgu">'[7]Func Study'!$AB$1852</definedName>
    <definedName name="UAcct394So">'[7]Func Study'!$AB$1853</definedName>
    <definedName name="UACCT394SSGCH">'[7]Func Study'!$AB$1856</definedName>
    <definedName name="UAcct395S">'[7]Func Study'!$AB$1861</definedName>
    <definedName name="UAcct395Se">'[7]Func Study'!$AB$1865</definedName>
    <definedName name="UAcct395Sg">'[7]Func Study'!$AB$1866</definedName>
    <definedName name="UAcct395Sgp">'[7]Func Study'!$AB$1862</definedName>
    <definedName name="UAcct395Sgu">'[7]Func Study'!$AB$1863</definedName>
    <definedName name="UAcct395So">'[7]Func Study'!$AB$1864</definedName>
    <definedName name="UACCT395SSGCH">'[7]Func Study'!$AB$1867</definedName>
    <definedName name="UAcct396S">'[7]Func Study'!$AB$1872</definedName>
    <definedName name="UAcct396Se">'[7]Func Study'!$AB$1877</definedName>
    <definedName name="UAcct396Sg">'[7]Func Study'!$AB$1874</definedName>
    <definedName name="UAcct396Sgp">'[7]Func Study'!$AB$1873</definedName>
    <definedName name="UAcct396Sgu">'[7]Func Study'!$AB$1876</definedName>
    <definedName name="UAcct396So">'[7]Func Study'!$AB$1875</definedName>
    <definedName name="UACCT396SSGCH">'[7]Func Study'!$AB$1879</definedName>
    <definedName name="UACCT396SSGCT">'[7]Func Study'!$AB$1878</definedName>
    <definedName name="UAcct397Cn">'[7]Func Study'!$AB$1890</definedName>
    <definedName name="UAcct397JBG">'[7]Func Study'!$AB$1893</definedName>
    <definedName name="UAcct397S">'[7]Func Study'!$AB$1886</definedName>
    <definedName name="UAcct397Se">'[7]Func Study'!$AB$1892</definedName>
    <definedName name="UAcct397Sg">'[7]Func Study'!$AB$1891</definedName>
    <definedName name="UAcct397Sgp">'[7]Func Study'!$AB$1887</definedName>
    <definedName name="UAcct397Sgu">'[7]Func Study'!$AB$1888</definedName>
    <definedName name="UAcct397So">'[7]Func Study'!$AB$1889</definedName>
    <definedName name="UAcct398Cn">'[7]Func Study'!$AB$1902</definedName>
    <definedName name="UAcct398S">'[7]Func Study'!$AB$1899</definedName>
    <definedName name="UAcct398Se">'[7]Func Study'!$AB$1904</definedName>
    <definedName name="UAcct398Sg">'[7]Func Study'!$AB$1905</definedName>
    <definedName name="UAcct398Sgp">'[7]Func Study'!$AB$1900</definedName>
    <definedName name="UAcct398Sgu">'[7]Func Study'!$AB$1901</definedName>
    <definedName name="UAcct398So">'[7]Func Study'!$AB$1903</definedName>
    <definedName name="UACCT398SSGCT">'[7]Func Study'!$AB$1906</definedName>
    <definedName name="UAcct399">'[7]Func Study'!$AB$1913</definedName>
    <definedName name="UAcct399G">'[7]Func Study'!$AB$1955</definedName>
    <definedName name="UAcct399L">'[7]Func Study'!$AB$1917</definedName>
    <definedName name="UAcct399Lrcl">'[7]Func Study'!$AB$1919</definedName>
    <definedName name="UAcct403360">'[7]Func Study'!$AB$1090</definedName>
    <definedName name="UAcct403361">'[7]Func Study'!$AB$1091</definedName>
    <definedName name="UAcct403362">'[7]Func Study'!$AB$1092</definedName>
    <definedName name="UAcct403364">'[7]Func Study'!$AB$1094</definedName>
    <definedName name="UAcct403365">'[7]Func Study'!$AB$1095</definedName>
    <definedName name="UAcct403366">'[7]Func Study'!$AB$1096</definedName>
    <definedName name="UAcct403367">'[7]Func Study'!$AB$1097</definedName>
    <definedName name="UAcct403368">'[7]Func Study'!$AB$1098</definedName>
    <definedName name="UAcct403369">'[7]Func Study'!$AB$1099</definedName>
    <definedName name="UAcct403370">'[7]Func Study'!$AB$1100</definedName>
    <definedName name="UAcct403371">'[7]Func Study'!$AB$1101</definedName>
    <definedName name="UAcct403372">'[7]Func Study'!$AB$1102</definedName>
    <definedName name="UAcct403373">'[7]Func Study'!$AB$1103</definedName>
    <definedName name="UAcct403Ep">'[7]Func Study'!$AB$1130</definedName>
    <definedName name="UAcct403Gpcn">'[7]Func Study'!$AB$1111</definedName>
    <definedName name="UAcct403GPDGP">'[7]Func Study'!$AB$1108</definedName>
    <definedName name="UAcct403GPDGU">'[7]Func Study'!$AB$1109</definedName>
    <definedName name="UAcct403GPJBG">'[7]Func Study'!$AB$1115</definedName>
    <definedName name="UAcct403Gps">'[7]Func Study'!$AB$1107</definedName>
    <definedName name="UAcct403Gpsg">'[7]Func Study'!$AB$1112</definedName>
    <definedName name="UAcct403Gpso">'[7]Func Study'!$AB$1113</definedName>
    <definedName name="UAcct403Gv0">'[7]Func Study'!$AB$1121</definedName>
    <definedName name="UAcct403Hp">'[7]Func Study'!$AB$1072</definedName>
    <definedName name="UACCT403JBE">'[7]Func Study'!$AB$1116</definedName>
    <definedName name="UAcct403Mp">'[7]Func Study'!$AB$1125</definedName>
    <definedName name="UAcct403Np">'[7]Func Study'!$AB$1065</definedName>
    <definedName name="UAcct403Op">'[7]Func Study'!$AB$1080</definedName>
    <definedName name="UAcct403OPCAGE">'[7]Func Study'!$AB$1078</definedName>
    <definedName name="UAcct403Sp">'[7]Func Study'!$AB$1061</definedName>
    <definedName name="UAcct403SPJBG">'[7]Func Study'!$AB$1058</definedName>
    <definedName name="UAcct403Tp">'[7]Func Study'!$AB$1087</definedName>
    <definedName name="UAcct404330">'[7]Func Study'!$AB$1177</definedName>
    <definedName name="UACCT404GP">'[7]Func Study'!$AB$1146</definedName>
    <definedName name="UACCT404GPCN">'[7]Func Study'!$AB$1143</definedName>
    <definedName name="UACCT404GPSO">'[7]Func Study'!$AB$1141</definedName>
    <definedName name="UAcct404Ipcn">'[7]Func Study'!$AB$1158</definedName>
    <definedName name="UAcct404IPJBG">'[7]Func Study'!$AB$1163</definedName>
    <definedName name="UAcct404Ips">'[7]Func Study'!$AB$1154</definedName>
    <definedName name="UAcct404Ipse">'[7]Func Study'!$AB$1155</definedName>
    <definedName name="UAcct404Ipsg">'[7]Func Study'!$AB$1156</definedName>
    <definedName name="UAcct404Ipsg1">'[7]Func Study'!$AB$1159</definedName>
    <definedName name="UAcct404Ipsg2">'[7]Func Study'!$AB$1160</definedName>
    <definedName name="UAcct404Ipso">'[7]Func Study'!$AB$1157</definedName>
    <definedName name="UAcct404M">'[7]Func Study'!$AB$1168</definedName>
    <definedName name="UACCT404OP">'[7]Func Study'!$AB$1172</definedName>
    <definedName name="UACCT404SP">'[7]Func Study'!$AB$1151</definedName>
    <definedName name="UAcct405">'[7]Func Study'!$AB$1185</definedName>
    <definedName name="UAcct406">'[7]Func Study'!$AB$1193</definedName>
    <definedName name="UAcct407">'[7]Func Study'!$AB$1202</definedName>
    <definedName name="UAcct408">'[7]Func Study'!$AB$1221</definedName>
    <definedName name="UAcct408S">'[7]Func Study'!$AB$1213</definedName>
    <definedName name="UAcct41010">'[7]Func Study'!$AB$1294</definedName>
    <definedName name="UAcct41011">'[7]Func Study'!$AB$1309</definedName>
    <definedName name="UAcct41110">'[7]Func Study'!$AB$1325</definedName>
    <definedName name="UAcct41140">'[7]Func Study'!$AB$1232</definedName>
    <definedName name="UAcct41141">'[7]Func Study'!$AB$1237</definedName>
    <definedName name="UAcct41160">'[7]Func Study'!$AB$369</definedName>
    <definedName name="UAcct41170">'[7]Func Study'!$AB$374</definedName>
    <definedName name="UAcct4118">'[7]Func Study'!$AB$378</definedName>
    <definedName name="UAcct41181">'[7]Func Study'!$AB$381</definedName>
    <definedName name="UAcct4194">'[7]Func Study'!$AB$385</definedName>
    <definedName name="UAcct421">'[7]Func Study'!$AB$394</definedName>
    <definedName name="UAcct4311">'[7]Func Study'!$AB$401</definedName>
    <definedName name="UAcct442Se">'[7]Func Study'!$AB$259</definedName>
    <definedName name="UAcct442Sg">'[7]Func Study'!$AB$260</definedName>
    <definedName name="UAcct447">'[7]Func Study'!$AB$281</definedName>
    <definedName name="UACCT447NPC">'[7]Func Study'!$AB$289</definedName>
    <definedName name="UACCT447NPCCAEW">'[7]Func Study'!$AB$286</definedName>
    <definedName name="UACCT447NPCCAGW">'[7]Func Study'!$AB$287</definedName>
    <definedName name="UACCT447NPCDGP">'[7]Func Study'!$AB$288</definedName>
    <definedName name="UAcct447S">'[7]Func Study'!$AB$280</definedName>
    <definedName name="UAcct448S">'[7]Func Study'!$AB$274</definedName>
    <definedName name="UAcct448So">'[7]Func Study'!$AB$275</definedName>
    <definedName name="UAcct449">'[7]Func Study'!$AB$294</definedName>
    <definedName name="UAcct450">'[7]Func Study'!$AB$304</definedName>
    <definedName name="UAcct450S">'[7]Func Study'!$AB$302</definedName>
    <definedName name="UAcct450So">'[7]Func Study'!$AB$303</definedName>
    <definedName name="UAcct451S">'[7]Func Study'!$AB$307</definedName>
    <definedName name="UAcct451Sg">'[7]Func Study'!$AB$308</definedName>
    <definedName name="UAcct451So">'[7]Func Study'!$AB$309</definedName>
    <definedName name="UAcct453">'[7]Func Study'!$AB$315</definedName>
    <definedName name="UAcct454">'[7]Func Study'!$AB$322</definedName>
    <definedName name="UAcct454JBG">'[7]Func Study'!$AB$319</definedName>
    <definedName name="UAcct454S">'[7]Func Study'!$AB$318</definedName>
    <definedName name="UAcct454Sg">'[7]Func Study'!$AB$320</definedName>
    <definedName name="UAcct454So">'[7]Func Study'!$AB$321</definedName>
    <definedName name="UAcct456">'[7]Func Study'!$AB$332</definedName>
    <definedName name="UAcct456CAEW">'[7]Func Study'!$AB$331</definedName>
    <definedName name="UAcct456S">'[7]Func Study'!$AB$325</definedName>
    <definedName name="UAcct456So">'[7]Func Study'!$AB$329</definedName>
    <definedName name="UAcct500">'[7]Func Study'!$AB$416</definedName>
    <definedName name="UAcct500JBG">'[7]Func Study'!$AB$414</definedName>
    <definedName name="UAcct501">'[7]Func Study'!$AB$423</definedName>
    <definedName name="UAcct501CAEW">'[7]Func Study'!$AB$420</definedName>
    <definedName name="UAcct501JBE">'[7]Func Study'!$AB$421</definedName>
    <definedName name="UACCT501NPCCAEW">'[7]Func Study'!$AB$426</definedName>
    <definedName name="UAcct502">'[7]Func Study'!$AB$433</definedName>
    <definedName name="UAcct502CAGE">'[7]Func Study'!$AB$431</definedName>
    <definedName name="UAcct503">'[7]Func Study'!$AB$437</definedName>
    <definedName name="UACCT503NPC">'[7]Func Study'!$AB$443</definedName>
    <definedName name="UAcct505">'[7]Func Study'!$AB$449</definedName>
    <definedName name="UAcct505CAGE">'[7]Func Study'!$AB$447</definedName>
    <definedName name="UAcct506">'[7]Func Study'!$AB$455</definedName>
    <definedName name="UAcct506CAGE">'[7]Func Study'!$AB$452</definedName>
    <definedName name="UAcct507">'[7]Func Study'!$AB$464</definedName>
    <definedName name="UAcct507CAGE">'[7]Func Study'!$AB$462</definedName>
    <definedName name="UAcct510">'[7]Func Study'!$AB$469</definedName>
    <definedName name="UAcct510CAGE">'[7]Func Study'!$AB$467</definedName>
    <definedName name="UAcct511">'[7]Func Study'!$AB$474</definedName>
    <definedName name="UAcct511CAGE">'[7]Func Study'!$AB$472</definedName>
    <definedName name="UAcct512">'[7]Func Study'!$AB$479</definedName>
    <definedName name="UAcct512CAGE">'[7]Func Study'!$AB$477</definedName>
    <definedName name="UAcct513">'[7]Func Study'!$AB$484</definedName>
    <definedName name="UAcct513CAGE">'[7]Func Study'!$AB$482</definedName>
    <definedName name="UAcct514">'[7]Func Study'!$AB$489</definedName>
    <definedName name="UAcct514CAGE">'[7]Func Study'!$AB$487</definedName>
    <definedName name="UAcct517">'[7]Func Study'!$AB$498</definedName>
    <definedName name="UAcct518">'[7]Func Study'!$AB$502</definedName>
    <definedName name="UAcct519">'[7]Func Study'!$AB$507</definedName>
    <definedName name="UAcct520">'[7]Func Study'!$AB$511</definedName>
    <definedName name="UAcct523">'[7]Func Study'!$AB$515</definedName>
    <definedName name="UAcct524">'[7]Func Study'!$AB$519</definedName>
    <definedName name="UAcct528">'[7]Func Study'!$AB$523</definedName>
    <definedName name="UAcct529">'[7]Func Study'!$AB$527</definedName>
    <definedName name="UAcct530">'[7]Func Study'!$AB$531</definedName>
    <definedName name="UAcct531">'[7]Func Study'!$AB$535</definedName>
    <definedName name="UAcct532">'[7]Func Study'!$AB$539</definedName>
    <definedName name="UAcct535">'[7]Func Study'!$AB$551</definedName>
    <definedName name="UAcct536">'[7]Func Study'!$AB$555</definedName>
    <definedName name="UAcct537">'[7]Func Study'!$AB$559</definedName>
    <definedName name="UAcct538">'[7]Func Study'!$AB$563</definedName>
    <definedName name="UAcct539">'[7]Func Study'!$AB$568</definedName>
    <definedName name="UAcct540">'[7]Func Study'!$AB$572</definedName>
    <definedName name="UAcct541">'[7]Func Study'!$AB$576</definedName>
    <definedName name="UAcct542">'[7]Func Study'!$AB$580</definedName>
    <definedName name="UAcct543">'[7]Func Study'!$AB$584</definedName>
    <definedName name="UAcct544">'[7]Func Study'!$AB$588</definedName>
    <definedName name="UAcct545">'[7]Func Study'!$AB$592</definedName>
    <definedName name="UAcct546">'[7]Func Study'!$AB$606</definedName>
    <definedName name="UAcct546CAGE">'[7]Func Study'!$AB$605</definedName>
    <definedName name="UAcct547CAEW">'[7]Func Study'!$AB$610</definedName>
    <definedName name="UACCT547NPCCAEW">'[7]Func Study'!$AB$613</definedName>
    <definedName name="UAcct547Se">'[7]Func Study'!$AB$609</definedName>
    <definedName name="UAcct548">'[7]Func Study'!$AB$621</definedName>
    <definedName name="UACCT548CAGE">'[7]Func Study'!$AB$620</definedName>
    <definedName name="UAcct549">'[7]Func Study'!$AB$626</definedName>
    <definedName name="Uacct549CAGE">'[7]Func Study'!$AB$625</definedName>
    <definedName name="UAcct551CAGE">'[7]Func Study'!$AB$634</definedName>
    <definedName name="UACCT551SG">'[7]Func Study'!$AB$635</definedName>
    <definedName name="UACCT552CAGE">'[7]Func Study'!$AB$640</definedName>
    <definedName name="UAcct552SG">'[7]Func Study'!$AB$639</definedName>
    <definedName name="UACCT553CAGE">'[7]Func Study'!$AB$646</definedName>
    <definedName name="UAcct553SG">'[7]Func Study'!$AB$645</definedName>
    <definedName name="UACCT554CAGE">'[7]Func Study'!$AB$651</definedName>
    <definedName name="UAcct554SG">'[7]Func Study'!$AB$650</definedName>
    <definedName name="UAcct555CAEW">'[7]Func Study'!$AB$665</definedName>
    <definedName name="UAcct555CAGW">'[7]Func Study'!$AB$664</definedName>
    <definedName name="UACCT555DGP">'[7]Func Study'!$AB$670</definedName>
    <definedName name="UACCT555NPCCAEW">'[7]Func Study'!$AB$669</definedName>
    <definedName name="UACCT555NPCCAGW">'[7]Func Study'!$AB$668</definedName>
    <definedName name="UAcct555S">'[7]Func Study'!$AB$663</definedName>
    <definedName name="UAcct555Se">'[7]Func Study'!$AB$665</definedName>
    <definedName name="UACCT555SG">'[7]Func Study'!$AB$664</definedName>
    <definedName name="UAcct556">'[7]Func Study'!$AB$676</definedName>
    <definedName name="UAcct557">'[7]Func Study'!$AB$685</definedName>
    <definedName name="UAcct560">'[7]Func Study'!$AB$715</definedName>
    <definedName name="UAcct561">'[7]Func Study'!$AB$720</definedName>
    <definedName name="UAcct562">'[7]Func Study'!$AB$726</definedName>
    <definedName name="UAcct563">'[7]Func Study'!$AB$731</definedName>
    <definedName name="UAcct564">'[7]Func Study'!$AB$735</definedName>
    <definedName name="UAcct565">'[7]Func Study'!$AB$739</definedName>
    <definedName name="UACCT565NPC">'[7]Func Study'!$AB$744</definedName>
    <definedName name="UACCT565NPCCAGW">'[7]Func Study'!$AB$742</definedName>
    <definedName name="UAcct566">'[7]Func Study'!$AB$748</definedName>
    <definedName name="UAcct567">'[7]Func Study'!$AB$752</definedName>
    <definedName name="UAcct568">'[7]Func Study'!$AB$756</definedName>
    <definedName name="UAcct569">'[7]Func Study'!$AB$760</definedName>
    <definedName name="UAcct570">'[7]Func Study'!$AB$765</definedName>
    <definedName name="UAcct571">'[7]Func Study'!$AB$770</definedName>
    <definedName name="UAcct572">'[7]Func Study'!$AB$774</definedName>
    <definedName name="UAcct573">'[7]Func Study'!$AB$778</definedName>
    <definedName name="UAcct580">'[7]Func Study'!$AB$791</definedName>
    <definedName name="UAcct581">'[7]Func Study'!$AB$796</definedName>
    <definedName name="UAcct582">'[7]Func Study'!$AB$801</definedName>
    <definedName name="UAcct583">'[7]Func Study'!$AB$806</definedName>
    <definedName name="UAcct584">'[7]Func Study'!$AB$811</definedName>
    <definedName name="UAcct585">'[7]Func Study'!$AB$816</definedName>
    <definedName name="UAcct586">'[7]Func Study'!$AB$821</definedName>
    <definedName name="UAcct587">'[7]Func Study'!$AB$826</definedName>
    <definedName name="UAcct588">'[7]Func Study'!$AB$831</definedName>
    <definedName name="UAcct589">'[7]Func Study'!$AB$836</definedName>
    <definedName name="UAcct590">'[7]Func Study'!$AB$841</definedName>
    <definedName name="UAcct591">'[7]Func Study'!$AB$846</definedName>
    <definedName name="UAcct592">'[7]Func Study'!$AB$851</definedName>
    <definedName name="UAcct593">'[7]Func Study'!$AB$856</definedName>
    <definedName name="UAcct594">'[7]Func Study'!$AB$861</definedName>
    <definedName name="UAcct595">'[7]Func Study'!$AB$866</definedName>
    <definedName name="UAcct596">'[7]Func Study'!$AB$876</definedName>
    <definedName name="UAcct597">'[7]Func Study'!$AB$881</definedName>
    <definedName name="UAcct598">'[7]Func Study'!$AB$886</definedName>
    <definedName name="UAcct901">'[7]Func Study'!$AB$898</definedName>
    <definedName name="UAcct902">'[7]Func Study'!$AB$903</definedName>
    <definedName name="UAcct903">'[7]Func Study'!$AB$908</definedName>
    <definedName name="UAcct904">'[7]Func Study'!$AB$914</definedName>
    <definedName name="UAcct905">'[7]Func Study'!$AB$919</definedName>
    <definedName name="UAcct907">'[7]Func Study'!$AB$933</definedName>
    <definedName name="UAcct908">'[7]Func Study'!$AB$938</definedName>
    <definedName name="UAcct909">'[7]Func Study'!$AB$943</definedName>
    <definedName name="UAcct910">'[7]Func Study'!$AB$948</definedName>
    <definedName name="UAcct911">'[7]Func Study'!$AB$959</definedName>
    <definedName name="UAcct912">'[7]Func Study'!$AB$964</definedName>
    <definedName name="UAcct913">'[7]Func Study'!$AB$969</definedName>
    <definedName name="UAcct916">'[7]Func Study'!$AB$974</definedName>
    <definedName name="UAcct920">'[7]Func Study'!$AB$985</definedName>
    <definedName name="UAcct920Cn">'[7]Func Study'!$AB$983</definedName>
    <definedName name="UAcct921">'[7]Func Study'!$AB$991</definedName>
    <definedName name="UAcct921Cn">'[7]Func Study'!$AB$989</definedName>
    <definedName name="UAcct923">'[7]Func Study'!$AB$997</definedName>
    <definedName name="UAcct923CAGW">'[7]Func Study'!$AB$995</definedName>
    <definedName name="UAcct924">'[7]Func Study'!$AB$1001</definedName>
    <definedName name="UAcct925">'[7]Func Study'!$AB$1005</definedName>
    <definedName name="UAcct926">'[7]Func Study'!$AB$1011</definedName>
    <definedName name="UAcct927">'[7]Func Study'!$AB$1016</definedName>
    <definedName name="UAcct928">'[7]Func Study'!$AB$1023</definedName>
    <definedName name="UAcct929">'[7]Func Study'!$AB$1028</definedName>
    <definedName name="UAcct930">'[7]Func Study'!$AB$1034</definedName>
    <definedName name="UAcct931">'[7]Func Study'!$AB$1039</definedName>
    <definedName name="UAcct935">'[7]Func Study'!$AB$1045</definedName>
    <definedName name="UAcctAGA">'[7]Func Study'!$AB$296</definedName>
    <definedName name="UAcctcwc">'[7]Func Study'!$AB$2136</definedName>
    <definedName name="UAcctd00">'[7]Func Study'!$AB$1786</definedName>
    <definedName name="UAcctds0">'[7]Func Study'!$AB$1790</definedName>
    <definedName name="UACCTECDDGP">'[7]Func Study'!$AB$687</definedName>
    <definedName name="UACCTECDMC">'[7]Func Study'!$AB$689</definedName>
    <definedName name="UACCTECDS">'[7]Func Study'!$AB$691</definedName>
    <definedName name="UACCTECDSG1">'[7]Func Study'!$AB$688</definedName>
    <definedName name="UACCTECDSG2">'[7]Func Study'!$AB$690</definedName>
    <definedName name="UACCTECDSG3">'[7]Func Study'!$AB$692</definedName>
    <definedName name="UAcctfit">'[7]Func Study'!$AB$1395</definedName>
    <definedName name="UAcctg00">'[7]Func Study'!$AB$1947</definedName>
    <definedName name="UAccth00">'[7]Func Study'!$AB$1545</definedName>
    <definedName name="UAccti00">'[7]Func Study'!$AB$1993</definedName>
    <definedName name="UAcctn00">'[7]Func Study'!$AB$1496</definedName>
    <definedName name="UAccto00">'[7]Func Study'!$AB$1606</definedName>
    <definedName name="UAcctowc">'[7]Func Study'!$AB$2149</definedName>
    <definedName name="UACCTOWCSSECH">'[7]Func Study'!$AB$2148</definedName>
    <definedName name="UAccts00">'[7]Func Study'!$AB$1455</definedName>
    <definedName name="UAcctsttax">'[7]Func Study'!$AB$1377</definedName>
    <definedName name="UAcctt00">'[7]Func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[11]Variables!$D$25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[11]Variables!$D$29</definedName>
    <definedName name="ValidAccount">[8]Variables!$AK$43:$AK$369</definedName>
    <definedName name="Values_Entered" localSheetId="2">IF(Loan_Amount*Interest_Rate*Loan_Years*Loan_Start&gt;0,1,0)</definedName>
    <definedName name="Values_Entered">IF(Loan_Amount*Interest_Rate*Loan_Years*Loan_Start&gt;0,1,0)</definedName>
    <definedName name="VOMEsc">[9]Assumptions!$C$21</definedName>
    <definedName name="WACC">[9]Assumptions!$I$61</definedName>
    <definedName name="WaRevenueTax">[11]Variables!$D$27</definedName>
    <definedName name="Winter">'[57]Input Tab'!$B$11</definedName>
    <definedName name="WinterPeak">'[58]Load Data'!$D$9:$H$12,'[58]Load Data'!$D$20:$H$22</definedName>
    <definedName name="WUTC_Docket_No._UG_11____">'[6]MJS-6'!$F$2</definedName>
    <definedName name="WUTC_FILING_FEE">'[6]MJS-7'!$O$15</definedName>
    <definedName name="Years_evaluated">'[59]Revison Inputs'!$B$6</definedName>
    <definedName name="YEFactors">[8]Factors!$S$3:$AG$99</definedName>
    <definedName name="YTD_Format">[50]YTD!$B$13:$D$13,[50]YTD!$B$36:$D$36</definedName>
  </definedNames>
  <calcPr calcId="152511"/>
</workbook>
</file>

<file path=xl/calcChain.xml><?xml version="1.0" encoding="utf-8"?>
<calcChain xmlns="http://schemas.openxmlformats.org/spreadsheetml/2006/main">
  <c r="G26" i="5" l="1"/>
  <c r="G21" i="5"/>
  <c r="G23" i="26" l="1"/>
  <c r="T25" i="9" l="1"/>
  <c r="G17" i="5"/>
  <c r="G24" i="5" l="1"/>
  <c r="E31" i="9" l="1"/>
  <c r="D31" i="9"/>
  <c r="F17" i="9"/>
  <c r="F16" i="9"/>
  <c r="G29" i="5" l="1"/>
  <c r="G28" i="5"/>
  <c r="G20" i="5" l="1"/>
  <c r="C7" i="26" l="1"/>
  <c r="G9" i="26" l="1"/>
  <c r="T11" i="9" s="1"/>
  <c r="F9" i="26"/>
  <c r="H9" i="26" l="1"/>
  <c r="F25" i="9" l="1"/>
  <c r="G19" i="5" l="1"/>
  <c r="G18" i="5"/>
  <c r="F23" i="26" l="1"/>
  <c r="H23" i="26" s="1"/>
  <c r="H25" i="9"/>
  <c r="T39" i="9" l="1"/>
  <c r="S25" i="9" l="1"/>
  <c r="U25" i="9" l="1"/>
  <c r="F22" i="9"/>
  <c r="F21" i="9"/>
  <c r="F20" i="9"/>
  <c r="F19" i="9"/>
  <c r="F18" i="9"/>
  <c r="F15" i="9"/>
  <c r="F14" i="9"/>
  <c r="F13" i="9"/>
  <c r="F12" i="9"/>
  <c r="F11" i="9"/>
  <c r="H11" i="9" s="1"/>
  <c r="S11" i="9" s="1"/>
  <c r="U11" i="9" s="1"/>
  <c r="F10" i="9"/>
  <c r="D30" i="5" l="1"/>
  <c r="E30" i="5" s="1"/>
  <c r="H26" i="5"/>
  <c r="E26" i="5"/>
  <c r="E24" i="5"/>
  <c r="D22" i="5"/>
  <c r="E22" i="5" s="1"/>
  <c r="G16" i="5"/>
  <c r="D13" i="5"/>
  <c r="G12" i="5"/>
  <c r="H12" i="5" s="1"/>
  <c r="E12" i="5"/>
  <c r="G11" i="5"/>
  <c r="H11" i="5" s="1"/>
  <c r="H13" i="5" s="1"/>
  <c r="E11" i="5"/>
  <c r="E39" i="9"/>
  <c r="E36" i="9"/>
  <c r="D36" i="9"/>
  <c r="E35" i="9"/>
  <c r="D35" i="9"/>
  <c r="E34" i="9"/>
  <c r="D34" i="9"/>
  <c r="E33" i="9"/>
  <c r="D33" i="9"/>
  <c r="E32" i="9"/>
  <c r="D32" i="9"/>
  <c r="E30" i="9"/>
  <c r="D30" i="9"/>
  <c r="E23" i="9"/>
  <c r="D23" i="9"/>
  <c r="E13" i="5" l="1"/>
  <c r="G13" i="5"/>
  <c r="D37" i="5"/>
  <c r="G30" i="5"/>
  <c r="H30" i="5" s="1"/>
  <c r="E26" i="9"/>
  <c r="F23" i="9"/>
  <c r="D37" i="9"/>
  <c r="D40" i="9" s="1"/>
  <c r="E37" i="9"/>
  <c r="E40" i="9" s="1"/>
  <c r="D31" i="5"/>
  <c r="E31" i="5"/>
  <c r="E33" i="5" s="1"/>
  <c r="H20" i="9" l="1"/>
  <c r="H18" i="9"/>
  <c r="H16" i="9"/>
  <c r="H14" i="9"/>
  <c r="H13" i="9"/>
  <c r="H12" i="9"/>
  <c r="H15" i="9"/>
  <c r="H19" i="9"/>
  <c r="H21" i="9"/>
  <c r="H22" i="9"/>
  <c r="H36" i="9" s="1"/>
  <c r="H39" i="9"/>
  <c r="G22" i="5"/>
  <c r="H22" i="5" s="1"/>
  <c r="F10" i="26" l="1"/>
  <c r="G10" i="26"/>
  <c r="T12" i="9" s="1"/>
  <c r="G12" i="26"/>
  <c r="T14" i="9" s="1"/>
  <c r="F12" i="26"/>
  <c r="F15" i="26"/>
  <c r="G15" i="26"/>
  <c r="T17" i="9" s="1"/>
  <c r="G16" i="26"/>
  <c r="T18" i="9" s="1"/>
  <c r="F16" i="26"/>
  <c r="F11" i="26"/>
  <c r="G11" i="26"/>
  <c r="T13" i="9" s="1"/>
  <c r="F14" i="26"/>
  <c r="G14" i="26"/>
  <c r="T16" i="9" s="1"/>
  <c r="F18" i="26"/>
  <c r="G18" i="26"/>
  <c r="T20" i="9" s="1"/>
  <c r="F19" i="26"/>
  <c r="G19" i="26"/>
  <c r="T21" i="9" s="1"/>
  <c r="F17" i="26"/>
  <c r="G17" i="26"/>
  <c r="T19" i="9" s="1"/>
  <c r="F13" i="26"/>
  <c r="G13" i="26"/>
  <c r="T15" i="9" s="1"/>
  <c r="F20" i="26"/>
  <c r="G20" i="26"/>
  <c r="T22" i="9" s="1"/>
  <c r="G8" i="26"/>
  <c r="T10" i="9" s="1"/>
  <c r="F8" i="26"/>
  <c r="C21" i="26"/>
  <c r="H35" i="9"/>
  <c r="H33" i="9"/>
  <c r="H10" i="9"/>
  <c r="H17" i="9"/>
  <c r="H34" i="9"/>
  <c r="H32" i="9"/>
  <c r="S39" i="9"/>
  <c r="U39" i="9" s="1"/>
  <c r="G23" i="9"/>
  <c r="T36" i="9" l="1"/>
  <c r="T23" i="9"/>
  <c r="S20" i="9"/>
  <c r="U20" i="9" s="1"/>
  <c r="T30" i="9"/>
  <c r="T32" i="9"/>
  <c r="T35" i="9"/>
  <c r="T33" i="9"/>
  <c r="T34" i="9"/>
  <c r="T31" i="9"/>
  <c r="H20" i="26"/>
  <c r="H11" i="26"/>
  <c r="H16" i="26"/>
  <c r="H19" i="26"/>
  <c r="S22" i="9"/>
  <c r="S36" i="9" s="1"/>
  <c r="H15" i="26"/>
  <c r="R23" i="9"/>
  <c r="R26" i="9" s="1"/>
  <c r="H17" i="26"/>
  <c r="N23" i="9"/>
  <c r="N26" i="9" s="1"/>
  <c r="H12" i="26"/>
  <c r="F21" i="26"/>
  <c r="F24" i="26" s="1"/>
  <c r="M23" i="9"/>
  <c r="M26" i="9" s="1"/>
  <c r="K23" i="9"/>
  <c r="K26" i="9" s="1"/>
  <c r="J23" i="9"/>
  <c r="J26" i="9" s="1"/>
  <c r="I23" i="9"/>
  <c r="I26" i="9" s="1"/>
  <c r="G21" i="26"/>
  <c r="H8" i="26"/>
  <c r="L23" i="9"/>
  <c r="L26" i="9" s="1"/>
  <c r="H13" i="26"/>
  <c r="H18" i="26"/>
  <c r="H14" i="26"/>
  <c r="H10" i="26"/>
  <c r="H31" i="9"/>
  <c r="H30" i="9"/>
  <c r="H23" i="9"/>
  <c r="H26" i="9" s="1"/>
  <c r="H24" i="5"/>
  <c r="H31" i="5" s="1"/>
  <c r="H33" i="5" s="1"/>
  <c r="H34" i="5" s="1"/>
  <c r="H35" i="5" s="1"/>
  <c r="G31" i="5"/>
  <c r="G37" i="5"/>
  <c r="S12" i="9" l="1"/>
  <c r="U12" i="9" s="1"/>
  <c r="S18" i="9"/>
  <c r="U18" i="9" s="1"/>
  <c r="U36" i="9"/>
  <c r="U22" i="9"/>
  <c r="H37" i="9"/>
  <c r="H40" i="9" s="1"/>
  <c r="S19" i="9"/>
  <c r="U19" i="9" s="1"/>
  <c r="S17" i="9"/>
  <c r="U17" i="9" s="1"/>
  <c r="O23" i="9"/>
  <c r="O26" i="9" s="1"/>
  <c r="S21" i="9"/>
  <c r="U21" i="9" s="1"/>
  <c r="S15" i="9"/>
  <c r="U15" i="9" s="1"/>
  <c r="S10" i="9"/>
  <c r="U10" i="9" s="1"/>
  <c r="S14" i="9"/>
  <c r="U14" i="9" s="1"/>
  <c r="S13" i="9"/>
  <c r="G24" i="26"/>
  <c r="H24" i="26" s="1"/>
  <c r="H21" i="26"/>
  <c r="S16" i="9"/>
  <c r="U16" i="9" s="1"/>
  <c r="Q23" i="9" l="1"/>
  <c r="Q26" i="9" s="1"/>
  <c r="U13" i="9"/>
  <c r="S31" i="9"/>
  <c r="U31" i="9" s="1"/>
  <c r="S34" i="9"/>
  <c r="U34" i="9" s="1"/>
  <c r="P23" i="9"/>
  <c r="P26" i="9" s="1"/>
  <c r="S30" i="9"/>
  <c r="S35" i="9"/>
  <c r="U35" i="9" s="1"/>
  <c r="S23" i="9"/>
  <c r="S32" i="9"/>
  <c r="S33" i="9"/>
  <c r="U33" i="9" s="1"/>
  <c r="U32" i="9" l="1"/>
  <c r="T26" i="9"/>
  <c r="U23" i="9"/>
  <c r="T37" i="9"/>
  <c r="U30" i="9"/>
  <c r="S37" i="9"/>
  <c r="S40" i="9" s="1"/>
  <c r="S26" i="9"/>
  <c r="U26" i="9" l="1"/>
  <c r="U37" i="9"/>
  <c r="T40" i="9"/>
  <c r="U40" i="9" s="1"/>
</calcChain>
</file>

<file path=xl/sharedStrings.xml><?xml version="1.0" encoding="utf-8"?>
<sst xmlns="http://schemas.openxmlformats.org/spreadsheetml/2006/main" count="182" uniqueCount="116">
  <si>
    <t>Puget Sound Energy</t>
  </si>
  <si>
    <t>Proposed</t>
  </si>
  <si>
    <t>Revenue</t>
  </si>
  <si>
    <t>Volume (Therms)</t>
  </si>
  <si>
    <t>Rate Class</t>
  </si>
  <si>
    <t>Total</t>
  </si>
  <si>
    <t>Residential</t>
  </si>
  <si>
    <t>Commercial &amp; Industrial</t>
  </si>
  <si>
    <t>Large Volume</t>
  </si>
  <si>
    <t>Interruptible</t>
  </si>
  <si>
    <t>Limited Interruptible</t>
  </si>
  <si>
    <t>Non-exclusive Interruptible</t>
  </si>
  <si>
    <t>Contracts</t>
  </si>
  <si>
    <t>Subtotal</t>
  </si>
  <si>
    <t>Forecasted</t>
  </si>
  <si>
    <t>Sched 140</t>
  </si>
  <si>
    <t>Rate</t>
  </si>
  <si>
    <t>Volume</t>
  </si>
  <si>
    <t>Margin</t>
  </si>
  <si>
    <t>Margin Rate</t>
  </si>
  <si>
    <t>Sched 101</t>
  </si>
  <si>
    <t>Sched 106</t>
  </si>
  <si>
    <t>Percent</t>
  </si>
  <si>
    <t>Schedule</t>
  </si>
  <si>
    <r>
      <t>(Therms)</t>
    </r>
    <r>
      <rPr>
        <vertAlign val="superscript"/>
        <sz val="11"/>
        <color theme="1"/>
        <rFont val="Calibri"/>
        <family val="2"/>
      </rPr>
      <t xml:space="preserve"> (1)</t>
    </r>
  </si>
  <si>
    <r>
      <t>Revenue</t>
    </r>
    <r>
      <rPr>
        <vertAlign val="superscript"/>
        <sz val="11"/>
        <color theme="1"/>
        <rFont val="Calibri"/>
        <family val="2"/>
      </rPr>
      <t xml:space="preserve"> (1)</t>
    </r>
  </si>
  <si>
    <t>$/Therm</t>
  </si>
  <si>
    <t>Rates</t>
  </si>
  <si>
    <t>Current Rates</t>
  </si>
  <si>
    <t>Change</t>
  </si>
  <si>
    <t>A</t>
  </si>
  <si>
    <t>B</t>
  </si>
  <si>
    <t>C</t>
  </si>
  <si>
    <t>D</t>
  </si>
  <si>
    <t>J</t>
  </si>
  <si>
    <t>23,53</t>
  </si>
  <si>
    <t>Residential Gas Lights</t>
  </si>
  <si>
    <t>Commercial &amp; Industrial Transportation</t>
  </si>
  <si>
    <t>31T</t>
  </si>
  <si>
    <t>Large Volume Transportation</t>
  </si>
  <si>
    <t>41T</t>
  </si>
  <si>
    <t>Interruptible Transportation</t>
  </si>
  <si>
    <t>85T</t>
  </si>
  <si>
    <t>Limited Interruptible Transportation</t>
  </si>
  <si>
    <t>86T</t>
  </si>
  <si>
    <t>Non-exclusive Interruptible Transportation</t>
  </si>
  <si>
    <t>87T</t>
  </si>
  <si>
    <t>By Customer Class</t>
  </si>
  <si>
    <t>Residential (16,23,53)</t>
  </si>
  <si>
    <t>Commercial &amp; industrial (31,31T)</t>
  </si>
  <si>
    <t>Large volume (41,41T)</t>
  </si>
  <si>
    <t>Interruptible (85,85T)</t>
  </si>
  <si>
    <t>Limited interruptible (86,86T)</t>
  </si>
  <si>
    <t>Non exclusive interruptible (87,87T)</t>
  </si>
  <si>
    <t>Sched 120</t>
  </si>
  <si>
    <t>K</t>
  </si>
  <si>
    <r>
      <t>Rates</t>
    </r>
    <r>
      <rPr>
        <vertAlign val="superscript"/>
        <sz val="11"/>
        <rFont val="Calibri"/>
        <family val="2"/>
      </rPr>
      <t xml:space="preserve"> (1)</t>
    </r>
  </si>
  <si>
    <t>Charges</t>
  </si>
  <si>
    <t>Volume (therms)</t>
  </si>
  <si>
    <t>Customer charge ($/month)</t>
  </si>
  <si>
    <t>Basic charge</t>
  </si>
  <si>
    <t>Volumetric charges ($/therm)</t>
  </si>
  <si>
    <t>Delivery charge (Schedule 23)</t>
  </si>
  <si>
    <t>Property tax charge (Schedule 140)</t>
  </si>
  <si>
    <t>Decoupling charge (Schedule 142)</t>
  </si>
  <si>
    <t>Low income charge (Schedule 129)</t>
  </si>
  <si>
    <t>CRM Charge (Schedule 149)</t>
  </si>
  <si>
    <t>Conservation charge (Schedule 120)</t>
  </si>
  <si>
    <t>Merger rate credit (Schedule 132)</t>
  </si>
  <si>
    <t>Cost of gas (Schedule 101)</t>
  </si>
  <si>
    <t>Deferral amortization (Schedule 106)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</si>
  <si>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</si>
  <si>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</si>
  <si>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</si>
  <si>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</si>
  <si>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</si>
  <si>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t>Decoupling</t>
  </si>
  <si>
    <t>Sched 149</t>
  </si>
  <si>
    <t>H</t>
  </si>
  <si>
    <t>L</t>
  </si>
  <si>
    <t>N</t>
  </si>
  <si>
    <t>Sched 132</t>
  </si>
  <si>
    <t>Sched 129</t>
  </si>
  <si>
    <t>Total Forecasted</t>
  </si>
  <si>
    <t>Existing</t>
  </si>
  <si>
    <r>
      <t>Rentals</t>
    </r>
    <r>
      <rPr>
        <vertAlign val="superscript"/>
        <sz val="11"/>
        <rFont val="Calibri"/>
        <family val="2"/>
      </rPr>
      <t>(2)</t>
    </r>
  </si>
  <si>
    <t>Sched 141 ERF</t>
  </si>
  <si>
    <t>Margin Revenue</t>
  </si>
  <si>
    <t>E=D/C</t>
  </si>
  <si>
    <t xml:space="preserve">F </t>
  </si>
  <si>
    <t xml:space="preserve">G=E*F </t>
  </si>
  <si>
    <t>I</t>
  </si>
  <si>
    <t>M</t>
  </si>
  <si>
    <t>O</t>
  </si>
  <si>
    <t>P</t>
  </si>
  <si>
    <t>Q</t>
  </si>
  <si>
    <t xml:space="preserve">R </t>
  </si>
  <si>
    <t xml:space="preserve">S </t>
  </si>
  <si>
    <t>Merger Rate Credit (Schedule 132)</t>
  </si>
  <si>
    <t>Rentals</t>
  </si>
  <si>
    <t>Rate Plan</t>
  </si>
  <si>
    <t>Sched 142</t>
  </si>
  <si>
    <t>T= S/R</t>
  </si>
  <si>
    <r>
      <t>ERF</t>
    </r>
    <r>
      <rPr>
        <sz val="11"/>
        <rFont val="Calibri"/>
        <family val="2"/>
        <scheme val="minor"/>
      </rPr>
      <t xml:space="preserve"> adjusting charge (Schedule 141)</t>
    </r>
  </si>
  <si>
    <t>Typical Residential Bill Impacts</t>
  </si>
  <si>
    <t>Rate Change Impacts by Rate Schedule</t>
  </si>
  <si>
    <t>UG-180283</t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</si>
  <si>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Weather normalized volume and margin for 12 months ending September 2016, at approved rates from UG-180283 Tax Reform compliance filing. The rates do not include schedules 140, 141 and 142.</t>
    </r>
  </si>
  <si>
    <r>
      <rPr>
        <vertAlign val="superscript"/>
        <sz val="11"/>
        <color theme="1"/>
        <rFont val="Calibri"/>
        <family val="2"/>
      </rPr>
      <t xml:space="preserve">(2) </t>
    </r>
    <r>
      <rPr>
        <sz val="11"/>
        <color theme="1"/>
        <rFont val="Calibri"/>
        <family val="2"/>
        <scheme val="minor"/>
      </rPr>
      <t>Forecasted rental counts calculated using actual July 2018 count.</t>
    </r>
  </si>
  <si>
    <t>Proposed Rates Effective January 1, 2019</t>
  </si>
  <si>
    <t>Jan 19 - Dec 19</t>
  </si>
  <si>
    <t>12ME Dec 2019</t>
  </si>
  <si>
    <t>Proposed Effective January 1, 2019</t>
  </si>
  <si>
    <t>2018 Gas Merger Rate Credit Filing</t>
  </si>
  <si>
    <r>
      <rPr>
        <vertAlign val="superscript"/>
        <sz val="11"/>
        <rFont val="Calibri"/>
        <family val="2"/>
      </rPr>
      <t xml:space="preserve">(1) </t>
    </r>
    <r>
      <rPr>
        <sz val="11"/>
        <rFont val="Calibri"/>
        <family val="2"/>
        <scheme val="minor"/>
      </rPr>
      <t>Rates for Schedule 23 customers in effect November 1, 2018</t>
    </r>
  </si>
  <si>
    <t>Schedule 132 Rate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</si>
</sst>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  <numFmt numFmtId="165" formatCode="_(&quot;$&quot;* #,##0.00000_);_(&quot;$&quot;* \(#,##0.00000\);_(&quot;$&quot;* &quot;-&quot;??_);_(@_)"/>
    <numFmt numFmtId="166" formatCode="_(&quot;$&quot;* #,##0.00000_);_(&quot;$&quot;* \(#,##0.00000\);_(&quot;$&quot;* &quot;-&quot;?????_);_(@_)"/>
    <numFmt numFmtId="167" formatCode="_(&quot;$&quot;* #,##0.00_);_(&quot;$&quot;* \(#,##0.00\);_(&quot;$&quot;* &quot;-&quot;?????_);_(@_)"/>
    <numFmt numFmtId="168" formatCode="_(* #,##0_);_(* \(#,##0\);_(* &quot;-&quot;??_);_(@_)"/>
    <numFmt numFmtId="169" formatCode="_(&quot;$&quot;* #,##0_);_(&quot;$&quot;* \(#,##0\);_(&quot;$&quot;* &quot;-&quot;??_);_(@_)"/>
    <numFmt numFmtId="170" formatCode="_(&quot;$&quot;* #,##0.00_);_(&quot;$&quot;* \(#,##0.00\);_(&quot;$&quot;* &quot;-&quot;_);_(@_)"/>
    <numFmt numFmtId="171" formatCode="_(&quot;$&quot;* #,##0_);_(&quot;$&quot;* \(#,##0\);_(&quot;$&quot;* &quot;-&quot;?????_);_(@_)"/>
  </numFmts>
  <fonts count="15" x14ac:knownFonts="1"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808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color indexed="21"/>
      <name val="Calibri"/>
      <family val="2"/>
    </font>
    <font>
      <sz val="11"/>
      <color rgb="FF0000FF"/>
      <name val="Calibri"/>
      <family val="2"/>
    </font>
    <font>
      <b/>
      <sz val="11"/>
      <name val="Calibri"/>
      <family val="2"/>
    </font>
    <font>
      <sz val="10"/>
      <color indexed="12"/>
      <name val="Arial"/>
      <family val="2"/>
    </font>
    <font>
      <vertAlign val="superscript"/>
      <sz val="11"/>
      <name val="Calibri"/>
      <family val="2"/>
    </font>
    <font>
      <sz val="11"/>
      <color indexed="12"/>
      <name val="Calibri"/>
      <family val="2"/>
      <scheme val="minor"/>
    </font>
    <font>
      <sz val="10"/>
      <color theme="1"/>
      <name val="Arial"/>
      <family val="2"/>
    </font>
    <font>
      <sz val="11"/>
      <color indexed="12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06">
    <xf numFmtId="0" fontId="0" fillId="0" borderId="0" xfId="0"/>
    <xf numFmtId="164" fontId="0" fillId="0" borderId="0" xfId="0" applyNumberFormat="1" applyFont="1"/>
    <xf numFmtId="164" fontId="0" fillId="0" borderId="2" xfId="0" applyNumberFormat="1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42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/>
    <xf numFmtId="165" fontId="1" fillId="0" borderId="0" xfId="0" applyNumberFormat="1" applyFont="1" applyFill="1"/>
    <xf numFmtId="42" fontId="0" fillId="0" borderId="0" xfId="0" applyNumberFormat="1"/>
    <xf numFmtId="165" fontId="0" fillId="0" borderId="1" xfId="0" applyNumberFormat="1" applyBorder="1"/>
    <xf numFmtId="165" fontId="1" fillId="0" borderId="1" xfId="0" applyNumberFormat="1" applyFont="1" applyBorder="1"/>
    <xf numFmtId="3" fontId="0" fillId="0" borderId="2" xfId="0" applyNumberFormat="1" applyBorder="1"/>
    <xf numFmtId="42" fontId="0" fillId="0" borderId="2" xfId="0" applyNumberFormat="1" applyBorder="1"/>
    <xf numFmtId="0" fontId="6" fillId="0" borderId="0" xfId="0" applyFont="1" applyBorder="1" applyAlignment="1">
      <alignment horizontal="left"/>
    </xf>
    <xf numFmtId="3" fontId="6" fillId="0" borderId="0" xfId="0" applyNumberFormat="1" applyFont="1" applyFill="1" applyBorder="1"/>
    <xf numFmtId="42" fontId="6" fillId="0" borderId="0" xfId="0" applyNumberFormat="1" applyFont="1" applyFill="1" applyBorder="1"/>
    <xf numFmtId="166" fontId="6" fillId="0" borderId="0" xfId="0" applyNumberFormat="1" applyFont="1" applyFill="1" applyBorder="1"/>
    <xf numFmtId="166" fontId="6" fillId="0" borderId="0" xfId="0" applyNumberFormat="1" applyFont="1" applyFill="1"/>
    <xf numFmtId="166" fontId="7" fillId="0" borderId="0" xfId="0" applyNumberFormat="1" applyFont="1"/>
    <xf numFmtId="42" fontId="6" fillId="0" borderId="0" xfId="0" applyNumberFormat="1" applyFont="1" applyBorder="1"/>
    <xf numFmtId="164" fontId="6" fillId="0" borderId="0" xfId="0" applyNumberFormat="1" applyFont="1"/>
    <xf numFmtId="0" fontId="6" fillId="0" borderId="0" xfId="0" applyFont="1"/>
    <xf numFmtId="37" fontId="6" fillId="0" borderId="0" xfId="0" applyNumberFormat="1" applyFont="1"/>
    <xf numFmtId="10" fontId="6" fillId="0" borderId="0" xfId="0" applyNumberFormat="1" applyFont="1"/>
    <xf numFmtId="37" fontId="6" fillId="0" borderId="0" xfId="0" applyNumberFormat="1" applyFont="1" applyFill="1"/>
    <xf numFmtId="0" fontId="6" fillId="0" borderId="0" xfId="0" applyFont="1" applyAlignment="1">
      <alignment horizontal="left"/>
    </xf>
    <xf numFmtId="3" fontId="6" fillId="0" borderId="0" xfId="0" applyNumberFormat="1" applyFont="1" applyBorder="1"/>
    <xf numFmtId="42" fontId="6" fillId="0" borderId="2" xfId="0" applyNumberFormat="1" applyFont="1" applyFill="1" applyBorder="1"/>
    <xf numFmtId="0" fontId="6" fillId="0" borderId="0" xfId="0" applyFont="1" applyFill="1"/>
    <xf numFmtId="3" fontId="0" fillId="0" borderId="0" xfId="0" applyNumberFormat="1"/>
    <xf numFmtId="0" fontId="9" fillId="0" borderId="0" xfId="0" applyFont="1" applyAlignment="1">
      <alignment horizontal="left"/>
    </xf>
    <xf numFmtId="42" fontId="6" fillId="0" borderId="0" xfId="0" applyNumberFormat="1" applyFont="1"/>
    <xf numFmtId="168" fontId="6" fillId="0" borderId="0" xfId="0" applyNumberFormat="1" applyFont="1" applyFill="1"/>
    <xf numFmtId="169" fontId="6" fillId="0" borderId="0" xfId="0" applyNumberFormat="1" applyFont="1" applyFill="1"/>
    <xf numFmtId="0" fontId="6" fillId="0" borderId="0" xfId="0" applyFont="1" applyFill="1" applyBorder="1" applyAlignment="1">
      <alignment horizontal="left" vertical="center" textRotation="180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Border="1"/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168" fontId="6" fillId="0" borderId="2" xfId="0" applyNumberFormat="1" applyFont="1" applyFill="1" applyBorder="1"/>
    <xf numFmtId="169" fontId="6" fillId="0" borderId="2" xfId="0" applyNumberFormat="1" applyFont="1" applyFill="1" applyBorder="1"/>
    <xf numFmtId="44" fontId="6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horizontal="centerContinuous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0" xfId="0" applyFont="1"/>
    <xf numFmtId="170" fontId="3" fillId="0" borderId="0" xfId="0" applyNumberFormat="1" applyFont="1"/>
    <xf numFmtId="0" fontId="12" fillId="0" borderId="0" xfId="0" applyFont="1" applyBorder="1"/>
    <xf numFmtId="44" fontId="12" fillId="0" borderId="0" xfId="0" applyNumberFormat="1" applyFont="1"/>
    <xf numFmtId="44" fontId="12" fillId="0" borderId="0" xfId="0" applyNumberFormat="1" applyFont="1" applyBorder="1"/>
    <xf numFmtId="44" fontId="3" fillId="0" borderId="0" xfId="0" applyNumberFormat="1" applyFont="1"/>
    <xf numFmtId="44" fontId="12" fillId="0" borderId="1" xfId="0" applyNumberFormat="1" applyFont="1" applyBorder="1"/>
    <xf numFmtId="170" fontId="3" fillId="0" borderId="1" xfId="0" applyNumberFormat="1" applyFont="1" applyBorder="1"/>
    <xf numFmtId="44" fontId="3" fillId="0" borderId="1" xfId="0" applyNumberFormat="1" applyFont="1" applyBorder="1"/>
    <xf numFmtId="166" fontId="12" fillId="0" borderId="0" xfId="0" applyNumberFormat="1" applyFont="1" applyBorder="1"/>
    <xf numFmtId="166" fontId="3" fillId="0" borderId="0" xfId="0" applyNumberFormat="1" applyFont="1"/>
    <xf numFmtId="166" fontId="3" fillId="0" borderId="2" xfId="0" applyNumberFormat="1" applyFont="1" applyBorder="1"/>
    <xf numFmtId="170" fontId="3" fillId="0" borderId="2" xfId="0" applyNumberFormat="1" applyFont="1" applyBorder="1"/>
    <xf numFmtId="166" fontId="3" fillId="0" borderId="0" xfId="0" applyNumberFormat="1" applyFont="1" applyBorder="1"/>
    <xf numFmtId="44" fontId="3" fillId="0" borderId="0" xfId="0" applyNumberFormat="1" applyFont="1" applyBorder="1"/>
    <xf numFmtId="164" fontId="3" fillId="0" borderId="0" xfId="0" applyNumberFormat="1" applyFont="1"/>
    <xf numFmtId="164" fontId="3" fillId="0" borderId="0" xfId="0" applyNumberFormat="1" applyFont="1" applyBorder="1"/>
    <xf numFmtId="0" fontId="3" fillId="0" borderId="0" xfId="0" applyFont="1" applyFill="1" applyAlignment="1"/>
    <xf numFmtId="0" fontId="3" fillId="0" borderId="0" xfId="0" applyFont="1" applyAlignment="1"/>
    <xf numFmtId="166" fontId="14" fillId="0" borderId="0" xfId="0" applyNumberFormat="1" applyFont="1"/>
    <xf numFmtId="166" fontId="14" fillId="0" borderId="0" xfId="0" applyNumberFormat="1" applyFont="1" applyFill="1"/>
    <xf numFmtId="166" fontId="12" fillId="0" borderId="0" xfId="0" applyNumberFormat="1" applyFont="1" applyFill="1"/>
    <xf numFmtId="167" fontId="8" fillId="0" borderId="0" xfId="0" applyNumberFormat="1" applyFont="1" applyFill="1"/>
    <xf numFmtId="42" fontId="2" fillId="0" borderId="0" xfId="0" applyNumberFormat="1" applyFont="1"/>
    <xf numFmtId="42" fontId="3" fillId="0" borderId="0" xfId="0" applyNumberFormat="1" applyFont="1"/>
    <xf numFmtId="42" fontId="3" fillId="0" borderId="2" xfId="0" applyNumberFormat="1" applyFont="1" applyBorder="1"/>
    <xf numFmtId="169" fontId="0" fillId="0" borderId="0" xfId="0" applyNumberFormat="1"/>
    <xf numFmtId="0" fontId="0" fillId="0" borderId="0" xfId="0" quotePrefix="1"/>
    <xf numFmtId="169" fontId="6" fillId="0" borderId="0" xfId="0" applyNumberFormat="1" applyFont="1" applyFill="1" applyBorder="1"/>
    <xf numFmtId="167" fontId="6" fillId="0" borderId="0" xfId="0" applyNumberFormat="1" applyFont="1" applyFill="1" applyBorder="1"/>
    <xf numFmtId="0" fontId="2" fillId="0" borderId="1" xfId="0" applyFont="1" applyFill="1" applyBorder="1" applyAlignment="1">
      <alignment horizontal="center"/>
    </xf>
    <xf numFmtId="166" fontId="10" fillId="0" borderId="0" xfId="0" applyNumberFormat="1" applyFont="1"/>
    <xf numFmtId="166" fontId="5" fillId="0" borderId="0" xfId="0" applyNumberFormat="1" applyFont="1"/>
    <xf numFmtId="42" fontId="1" fillId="0" borderId="0" xfId="0" applyNumberFormat="1" applyFont="1"/>
    <xf numFmtId="10" fontId="0" fillId="0" borderId="0" xfId="0" applyNumberFormat="1" applyFont="1"/>
    <xf numFmtId="10" fontId="0" fillId="0" borderId="2" xfId="0" applyNumberFormat="1" applyFont="1" applyBorder="1"/>
    <xf numFmtId="10" fontId="0" fillId="0" borderId="0" xfId="0" applyNumberFormat="1"/>
    <xf numFmtId="0" fontId="0" fillId="0" borderId="0" xfId="0" applyAlignment="1">
      <alignment horizontal="center"/>
    </xf>
    <xf numFmtId="3" fontId="8" fillId="0" borderId="0" xfId="0" applyNumberFormat="1" applyFont="1" applyFill="1"/>
    <xf numFmtId="0" fontId="1" fillId="0" borderId="1" xfId="0" applyFont="1" applyFill="1" applyBorder="1" applyAlignment="1">
      <alignment horizontal="center"/>
    </xf>
    <xf numFmtId="166" fontId="0" fillId="0" borderId="0" xfId="0" applyNumberFormat="1" applyFont="1"/>
    <xf numFmtId="0" fontId="1" fillId="0" borderId="0" xfId="0" applyFont="1" applyBorder="1" applyAlignment="1">
      <alignment horizontal="center"/>
    </xf>
    <xf numFmtId="166" fontId="0" fillId="0" borderId="0" xfId="0" applyNumberFormat="1" applyFont="1" applyFill="1"/>
    <xf numFmtId="10" fontId="3" fillId="0" borderId="0" xfId="0" applyNumberFormat="1" applyFont="1"/>
    <xf numFmtId="166" fontId="2" fillId="0" borderId="0" xfId="0" applyNumberFormat="1" applyFont="1"/>
    <xf numFmtId="3" fontId="1" fillId="0" borderId="0" xfId="0" applyNumberFormat="1" applyFont="1"/>
    <xf numFmtId="42" fontId="8" fillId="0" borderId="0" xfId="0" applyNumberFormat="1" applyFont="1" applyFill="1" applyBorder="1"/>
    <xf numFmtId="166" fontId="8" fillId="0" borderId="0" xfId="0" applyNumberFormat="1" applyFont="1" applyFill="1"/>
    <xf numFmtId="171" fontId="8" fillId="0" borderId="0" xfId="0" applyNumberFormat="1" applyFont="1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Normal" xfId="0" builtinId="0"/>
    <cellStyle name="Normal 2 16 2" xfId="1"/>
  </cellStyles>
  <dxfs count="0"/>
  <tableStyles count="0" defaultTableStyle="TableStyleMedium2" defaultPivotStyle="PivotStyleLight16"/>
  <colors>
    <mruColors>
      <color rgb="FF0000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61" Type="http://schemas.openxmlformats.org/officeDocument/2006/relationships/externalLink" Target="externalLinks/externalLink58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customXml" Target="../customXml/item1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3-2006%20GRC/COS/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B%201149/JAM%20OR%20Dec%202001%20-%20SB114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CT/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0%20GTIF/Original2010GTIF-Oct/Models%20&amp;%20Adjustments%20Oct-10%20filing/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2013%20GRC%20(Docket%20UE-xxxxxx)/Filed/Direct/Exhibit%20No_(CCP-5)/Tab%204%20&amp;%205/COS%20WA%20June%202012%20(TempAdj-chg%20to%20St%20Lgts%20only)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dmurra/Local%20Settings/Temporary%20Internet%20Files/OLK15/Power%20Cost%2050yr%206.15.06%20AURORA%20run%20with%205.23.06%20pric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12-05-JAM%20updat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7/Compliance%20Filing/Cost%20Of%20Service/2017%20Gas%20COSS%20September%20TY_Complianc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Decoupling/2016%20GRC%20Prep/PCA/%23Electric%20Model%202016%20GRC%20Original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ettlement/Settlement%20Workpapers/%23Gas%20Model%202017%20GRC%20(SETTLEMENT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TM1EXC/PSE_VER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W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COS%20Inputs/COS%20Model/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SegCosts/03/Washington/MC_Washington_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09-05-JAM%20updat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Capacity/CAP_WBook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peder/Local%20Settings/Temporary%20Internet%20Files/Content.Outlook/966INFBW/03-09%20Elec_Unb%20(93%203%25%208%20months)%20fin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ulas/vlookup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7%20GRC/4.04G%20Pass%20Throug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71/SOE%20Sept%2020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2/RECOV12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6/09-06%20Elec_Unb%20(93%203%25%202%20months)fina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xu/Downloads/UBR-GAS%2007-2011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9653/My%20Documents/Oregon%20Rate%20Case/SB%201149/Rebuttal/MC%20OR%202001%20Rebuttal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Oregon%2099/Portfolio/TOU%20Tariff%20Rates%209-10-0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1/Cost%20of%20Service/Revenue%20Reqt%20and%20Rate%20Base/May%2016%20235%20pm/Gas%20Rev%20Req%20Model%202011%20GRC%20Ori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2013%20GRC%20(Docket%20UE-xxxxxx)/COS/Direct/COS%20WA%20June%202012%20-%20N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C7" t="str">
            <v>(a)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</sheetNames>
    <sheetDataSet>
      <sheetData sheetId="0">
        <row r="15">
          <cell r="J15">
            <v>2.9899999999999999E-2</v>
          </cell>
        </row>
      </sheetData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>
        <row r="42">
          <cell r="D42">
            <v>63131276.127215527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Lost Factor"/>
      <sheetName val="Sch120Rsbl"/>
      <sheetName val="Sch_120"/>
      <sheetName val="Sch95Rsbl"/>
      <sheetName val="Bs Unbl Rt"/>
      <sheetName val="GPI (2)"/>
      <sheetName val="GPI"/>
      <sheetName val="Pended"/>
      <sheetName val="Target KWHs"/>
      <sheetName val="KWH Rsbl"/>
      <sheetName val="Billing Loss"/>
      <sheetName val="Sch_194"/>
      <sheetName val="Historical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132"/>
      <sheetName val="Sch132Rsbl"/>
      <sheetName val="Sch132Read"/>
      <sheetName val="Unbilled Revenue"/>
      <sheetName val="Billed KWHs"/>
      <sheetName val="APUA"/>
      <sheetName val="UnbLowIncJE"/>
      <sheetName val="Sch120Read"/>
      <sheetName val="UnbLowInc Rsbl"/>
      <sheetName val="Unbilled Days elec"/>
      <sheetName val="JE #s"/>
      <sheetName val="INPUT TAB 2005"/>
      <sheetName val="INPUT TAB 2006"/>
      <sheetName val="INPUT TAB 2007"/>
      <sheetName val="INPUT TAB 2008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21">
          <cell r="I21">
            <v>2968420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1">
          <cell r="M31">
            <v>-9.1350000000000008E-3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11">
          <cell r="B11">
            <v>11862537</v>
          </cell>
        </row>
      </sheetData>
      <sheetData sheetId="28"/>
      <sheetData sheetId="29"/>
      <sheetData sheetId="30"/>
      <sheetData sheetId="3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 refreshError="1"/>
      <sheetData sheetId="1">
        <row r="3">
          <cell r="O3" t="str">
            <v>Exhibit No. ___ (MJS-4)</v>
          </cell>
        </row>
      </sheetData>
      <sheetData sheetId="2">
        <row r="3">
          <cell r="E3" t="str">
            <v>Exhibit No. ___ (MJS-5)</v>
          </cell>
        </row>
      </sheetData>
      <sheetData sheetId="3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4"/>
  <sheetViews>
    <sheetView tabSelected="1" zoomScale="90" zoomScaleNormal="90" workbookViewId="0">
      <pane xSplit="3" ySplit="8" topLeftCell="D29" activePane="bottomRight" state="frozenSplit"/>
      <selection activeCell="K30" sqref="K30"/>
      <selection pane="topRight" activeCell="K30" sqref="K30"/>
      <selection pane="bottomLeft" activeCell="K30" sqref="K30"/>
      <selection pane="bottomRight" activeCell="E46" sqref="E46"/>
    </sheetView>
  </sheetViews>
  <sheetFormatPr defaultRowHeight="15" x14ac:dyDescent="0.25"/>
  <cols>
    <col min="1" max="1" width="2.85546875" customWidth="1"/>
    <col min="2" max="2" width="38.7109375" customWidth="1"/>
    <col min="3" max="3" width="9.140625" bestFit="1" customWidth="1"/>
    <col min="4" max="4" width="15" bestFit="1" customWidth="1"/>
    <col min="5" max="5" width="14.5703125" bestFit="1" customWidth="1"/>
    <col min="6" max="6" width="11.7109375" bestFit="1" customWidth="1"/>
    <col min="7" max="7" width="16.5703125" bestFit="1" customWidth="1"/>
    <col min="8" max="8" width="15.5703125" bestFit="1" customWidth="1"/>
    <col min="9" max="9" width="14.5703125" bestFit="1" customWidth="1"/>
    <col min="10" max="10" width="14" bestFit="1" customWidth="1"/>
    <col min="11" max="11" width="13.28515625" bestFit="1" customWidth="1"/>
    <col min="12" max="12" width="12.140625" bestFit="1" customWidth="1"/>
    <col min="13" max="13" width="12.85546875" bestFit="1" customWidth="1"/>
    <col min="14" max="14" width="13.28515625" bestFit="1" customWidth="1"/>
    <col min="15" max="15" width="13.42578125" bestFit="1" customWidth="1"/>
    <col min="16" max="16" width="10" bestFit="1" customWidth="1"/>
    <col min="17" max="18" width="13.28515625" bestFit="1" customWidth="1"/>
    <col min="19" max="19" width="15.7109375" bestFit="1" customWidth="1"/>
    <col min="20" max="20" width="12.140625" bestFit="1" customWidth="1"/>
    <col min="21" max="21" width="7.85546875" bestFit="1" customWidth="1"/>
    <col min="22" max="22" width="13.7109375" bestFit="1" customWidth="1"/>
  </cols>
  <sheetData>
    <row r="1" spans="2:21" x14ac:dyDescent="0.25"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</row>
    <row r="2" spans="2:21" x14ac:dyDescent="0.25">
      <c r="B2" s="102" t="s">
        <v>113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</row>
    <row r="3" spans="2:21" x14ac:dyDescent="0.25">
      <c r="B3" s="103" t="s">
        <v>105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</row>
    <row r="4" spans="2:21" x14ac:dyDescent="0.25">
      <c r="B4" s="103" t="s">
        <v>109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</row>
    <row r="5" spans="2:21" x14ac:dyDescent="0.25">
      <c r="F5" s="3"/>
      <c r="N5" s="3"/>
      <c r="R5" s="3"/>
    </row>
    <row r="6" spans="2:21" x14ac:dyDescent="0.25">
      <c r="B6" s="4"/>
      <c r="C6" s="4"/>
      <c r="D6" s="4" t="s">
        <v>106</v>
      </c>
      <c r="E6" s="4" t="s">
        <v>106</v>
      </c>
      <c r="F6" s="4"/>
      <c r="G6" s="4" t="s">
        <v>14</v>
      </c>
      <c r="H6" s="3"/>
      <c r="I6" s="4"/>
      <c r="J6" s="4"/>
      <c r="K6" s="4"/>
      <c r="L6" s="4"/>
      <c r="M6" s="4"/>
      <c r="N6" s="4"/>
      <c r="O6" s="4"/>
      <c r="P6" s="4" t="s">
        <v>101</v>
      </c>
      <c r="Q6" s="4" t="s">
        <v>101</v>
      </c>
      <c r="R6" s="4"/>
      <c r="S6" s="94" t="s">
        <v>111</v>
      </c>
      <c r="T6" s="94" t="s">
        <v>81</v>
      </c>
      <c r="U6" s="4"/>
    </row>
    <row r="7" spans="2:21" x14ac:dyDescent="0.25">
      <c r="B7" s="4"/>
      <c r="C7" s="4" t="s">
        <v>16</v>
      </c>
      <c r="D7" s="4" t="s">
        <v>17</v>
      </c>
      <c r="E7" s="4" t="s">
        <v>18</v>
      </c>
      <c r="F7" s="4" t="s">
        <v>19</v>
      </c>
      <c r="G7" s="4" t="s">
        <v>3</v>
      </c>
      <c r="H7" s="90" t="s">
        <v>14</v>
      </c>
      <c r="I7" s="4" t="s">
        <v>20</v>
      </c>
      <c r="J7" s="4" t="s">
        <v>21</v>
      </c>
      <c r="K7" s="4" t="s">
        <v>54</v>
      </c>
      <c r="L7" s="4" t="s">
        <v>82</v>
      </c>
      <c r="M7" s="4" t="s">
        <v>81</v>
      </c>
      <c r="N7" s="4" t="s">
        <v>15</v>
      </c>
      <c r="O7" s="4" t="s">
        <v>86</v>
      </c>
      <c r="P7" s="4" t="s">
        <v>100</v>
      </c>
      <c r="Q7" s="4" t="s">
        <v>76</v>
      </c>
      <c r="R7" s="4" t="s">
        <v>77</v>
      </c>
      <c r="S7" s="4" t="s">
        <v>83</v>
      </c>
      <c r="T7" s="4" t="s">
        <v>2</v>
      </c>
      <c r="U7" s="4" t="s">
        <v>22</v>
      </c>
    </row>
    <row r="8" spans="2:21" ht="17.25" x14ac:dyDescent="0.25">
      <c r="B8" s="5" t="s">
        <v>4</v>
      </c>
      <c r="C8" s="5" t="s">
        <v>23</v>
      </c>
      <c r="D8" s="5" t="s">
        <v>24</v>
      </c>
      <c r="E8" s="5" t="s">
        <v>25</v>
      </c>
      <c r="F8" s="5" t="s">
        <v>26</v>
      </c>
      <c r="G8" s="92" t="s">
        <v>110</v>
      </c>
      <c r="H8" s="5" t="s">
        <v>87</v>
      </c>
      <c r="I8" s="5" t="s">
        <v>2</v>
      </c>
      <c r="J8" s="5" t="s">
        <v>2</v>
      </c>
      <c r="K8" s="5" t="s">
        <v>2</v>
      </c>
      <c r="L8" s="5" t="s">
        <v>2</v>
      </c>
      <c r="M8" s="5" t="s">
        <v>2</v>
      </c>
      <c r="N8" s="5" t="s">
        <v>2</v>
      </c>
      <c r="O8" s="5" t="s">
        <v>2</v>
      </c>
      <c r="P8" s="5" t="s">
        <v>2</v>
      </c>
      <c r="Q8" s="5" t="s">
        <v>2</v>
      </c>
      <c r="R8" s="5" t="s">
        <v>2</v>
      </c>
      <c r="S8" s="5" t="s">
        <v>2</v>
      </c>
      <c r="T8" s="5" t="s">
        <v>29</v>
      </c>
      <c r="U8" s="5" t="s">
        <v>29</v>
      </c>
    </row>
    <row r="9" spans="2:21" x14ac:dyDescent="0.25">
      <c r="B9" s="4" t="s">
        <v>30</v>
      </c>
      <c r="C9" s="4" t="s">
        <v>31</v>
      </c>
      <c r="D9" s="6" t="s">
        <v>32</v>
      </c>
      <c r="E9" s="7" t="s">
        <v>33</v>
      </c>
      <c r="F9" s="4" t="s">
        <v>88</v>
      </c>
      <c r="G9" s="4" t="s">
        <v>89</v>
      </c>
      <c r="H9" s="4" t="s">
        <v>90</v>
      </c>
      <c r="I9" s="4" t="s">
        <v>78</v>
      </c>
      <c r="J9" s="4" t="s">
        <v>91</v>
      </c>
      <c r="K9" s="4" t="s">
        <v>34</v>
      </c>
      <c r="L9" s="7" t="s">
        <v>55</v>
      </c>
      <c r="M9" s="4" t="s">
        <v>79</v>
      </c>
      <c r="N9" s="4" t="s">
        <v>92</v>
      </c>
      <c r="O9" s="7" t="s">
        <v>80</v>
      </c>
      <c r="P9" s="7" t="s">
        <v>93</v>
      </c>
      <c r="Q9" s="7" t="s">
        <v>94</v>
      </c>
      <c r="R9" s="4" t="s">
        <v>95</v>
      </c>
      <c r="S9" s="7" t="s">
        <v>96</v>
      </c>
      <c r="T9" s="4" t="s">
        <v>97</v>
      </c>
      <c r="U9" s="4" t="s">
        <v>102</v>
      </c>
    </row>
    <row r="10" spans="2:21" x14ac:dyDescent="0.25">
      <c r="B10" t="s">
        <v>6</v>
      </c>
      <c r="C10" s="8" t="s">
        <v>35</v>
      </c>
      <c r="D10" s="98">
        <v>577531400.48799992</v>
      </c>
      <c r="E10" s="86">
        <v>299349526.67167699</v>
      </c>
      <c r="F10" s="9">
        <f t="shared" ref="F10:F15" si="0">(E10)/D10</f>
        <v>0.51832597572830497</v>
      </c>
      <c r="G10" s="98">
        <v>632840552</v>
      </c>
      <c r="H10" s="11">
        <f>F10*G10</f>
        <v>328017696.59583914</v>
      </c>
      <c r="I10" s="86">
        <v>206717366.31</v>
      </c>
      <c r="J10" s="86">
        <v>-36881947.369999997</v>
      </c>
      <c r="K10" s="86">
        <v>10777274.60056</v>
      </c>
      <c r="L10" s="86">
        <v>3398353.7642399999</v>
      </c>
      <c r="M10" s="86">
        <v>-2265569.1761599998</v>
      </c>
      <c r="N10" s="86">
        <v>15491936.712960001</v>
      </c>
      <c r="O10" s="86">
        <v>0</v>
      </c>
      <c r="P10" s="86"/>
      <c r="Q10" s="86">
        <v>51608147.020000003</v>
      </c>
      <c r="R10" s="86">
        <v>7094142.5879199998</v>
      </c>
      <c r="S10" s="77">
        <f>SUM(H10:R10)</f>
        <v>583957401.04535913</v>
      </c>
      <c r="T10" s="76">
        <f>'Schedule 132 Revenue'!G8</f>
        <v>2265569.1761599998</v>
      </c>
      <c r="U10" s="87">
        <f>T10/S10</f>
        <v>3.8796822715224406E-3</v>
      </c>
    </row>
    <row r="11" spans="2:21" x14ac:dyDescent="0.25">
      <c r="B11" t="s">
        <v>36</v>
      </c>
      <c r="C11" s="8">
        <v>16</v>
      </c>
      <c r="D11" s="98">
        <v>9689.9889999999996</v>
      </c>
      <c r="E11" s="86">
        <v>4941.8900000000003</v>
      </c>
      <c r="F11" s="9">
        <f t="shared" si="0"/>
        <v>0.50999954695511007</v>
      </c>
      <c r="G11" s="98">
        <v>9719</v>
      </c>
      <c r="H11" s="11">
        <f t="shared" ref="H11:H22" si="1">F11*G11</f>
        <v>4956.6855968567152</v>
      </c>
      <c r="I11" s="86">
        <v>3174.71</v>
      </c>
      <c r="J11" s="86">
        <v>-566.41999999999996</v>
      </c>
      <c r="K11" s="86">
        <v>165.51456999999999</v>
      </c>
      <c r="L11" s="86">
        <v>0</v>
      </c>
      <c r="M11" s="86">
        <v>-34.794019999999996</v>
      </c>
      <c r="N11" s="86">
        <v>237.92112000000003</v>
      </c>
      <c r="O11" s="86">
        <v>0</v>
      </c>
      <c r="P11" s="86">
        <v>0</v>
      </c>
      <c r="Q11" s="86"/>
      <c r="R11" s="86">
        <v>108.94999</v>
      </c>
      <c r="S11" s="77">
        <f t="shared" ref="S11:S22" si="2">SUM(H11:R11)</f>
        <v>8042.5672568567152</v>
      </c>
      <c r="T11" s="76">
        <f>'Schedule 132 Revenue'!G9</f>
        <v>34.794019999999996</v>
      </c>
      <c r="U11" s="87">
        <f t="shared" ref="U11:U23" si="3">T11/S11</f>
        <v>4.3262330159982492E-3</v>
      </c>
    </row>
    <row r="12" spans="2:21" x14ac:dyDescent="0.25">
      <c r="B12" t="s">
        <v>7</v>
      </c>
      <c r="C12" s="8">
        <v>31</v>
      </c>
      <c r="D12" s="98">
        <v>214564223.29299998</v>
      </c>
      <c r="E12" s="86">
        <v>86991648.090000004</v>
      </c>
      <c r="F12" s="9">
        <f t="shared" si="0"/>
        <v>0.40543407822098948</v>
      </c>
      <c r="G12" s="98">
        <v>237425329</v>
      </c>
      <c r="H12" s="11">
        <f t="shared" si="1"/>
        <v>96260319.409430161</v>
      </c>
      <c r="I12" s="86">
        <v>75674575.109999999</v>
      </c>
      <c r="J12" s="86">
        <v>-13834773.92</v>
      </c>
      <c r="K12" s="86">
        <v>4043353.3528700001</v>
      </c>
      <c r="L12" s="86">
        <v>1016180.40812</v>
      </c>
      <c r="M12" s="86">
        <v>-588814.81591999996</v>
      </c>
      <c r="N12" s="86">
        <v>6260905.9257300003</v>
      </c>
      <c r="O12" s="86">
        <v>0</v>
      </c>
      <c r="P12" s="86"/>
      <c r="Q12" s="86">
        <v>1723707.8900000001</v>
      </c>
      <c r="R12" s="86">
        <v>2583187.5795200001</v>
      </c>
      <c r="S12" s="77">
        <f t="shared" si="2"/>
        <v>173138640.93975013</v>
      </c>
      <c r="T12" s="76">
        <f>'Schedule 132 Revenue'!G10</f>
        <v>588814.81591999996</v>
      </c>
      <c r="U12" s="87">
        <f t="shared" si="3"/>
        <v>3.4008284501025939E-3</v>
      </c>
    </row>
    <row r="13" spans="2:21" x14ac:dyDescent="0.25">
      <c r="B13" t="s">
        <v>8</v>
      </c>
      <c r="C13" s="8">
        <v>41</v>
      </c>
      <c r="D13" s="98">
        <v>65990650.213</v>
      </c>
      <c r="E13" s="86">
        <v>14627826.099797169</v>
      </c>
      <c r="F13" s="9">
        <f t="shared" si="0"/>
        <v>0.22166513062960427</v>
      </c>
      <c r="G13" s="98">
        <v>67506245</v>
      </c>
      <c r="H13" s="11">
        <f t="shared" si="1"/>
        <v>14963780.616239071</v>
      </c>
      <c r="I13" s="86">
        <v>19340523.340499997</v>
      </c>
      <c r="J13" s="86">
        <v>-3929538.52</v>
      </c>
      <c r="K13" s="86">
        <v>1149631.3523500001</v>
      </c>
      <c r="L13" s="86">
        <v>151889.05124999999</v>
      </c>
      <c r="M13" s="86">
        <v>-168090.55004999999</v>
      </c>
      <c r="N13" s="86">
        <v>615656.95439999993</v>
      </c>
      <c r="O13" s="86">
        <v>0</v>
      </c>
      <c r="P13" s="86"/>
      <c r="Q13" s="86">
        <v>1292434.58</v>
      </c>
      <c r="R13" s="86">
        <v>419888.84389999998</v>
      </c>
      <c r="S13" s="77">
        <f t="shared" si="2"/>
        <v>33836175.66858907</v>
      </c>
      <c r="T13" s="76">
        <f>'Schedule 132 Revenue'!G11</f>
        <v>168090.55004999999</v>
      </c>
      <c r="U13" s="87">
        <f t="shared" si="3"/>
        <v>4.9677762551056399E-3</v>
      </c>
    </row>
    <row r="14" spans="2:21" x14ac:dyDescent="0.25">
      <c r="B14" t="s">
        <v>9</v>
      </c>
      <c r="C14" s="8">
        <v>85</v>
      </c>
      <c r="D14" s="98">
        <v>17139795.438999999</v>
      </c>
      <c r="E14" s="86">
        <v>1690709.47</v>
      </c>
      <c r="F14" s="9">
        <f t="shared" si="0"/>
        <v>9.864233654463278E-2</v>
      </c>
      <c r="G14" s="98">
        <v>15951431</v>
      </c>
      <c r="H14" s="11">
        <f t="shared" si="1"/>
        <v>1573486.4250704881</v>
      </c>
      <c r="I14" s="86">
        <v>4425818.1961000003</v>
      </c>
      <c r="J14" s="86">
        <v>-928213.77</v>
      </c>
      <c r="K14" s="86">
        <v>238154.86483000001</v>
      </c>
      <c r="L14" s="86">
        <v>17181.257957417412</v>
      </c>
      <c r="M14" s="86">
        <v>-7656.6868800000002</v>
      </c>
      <c r="N14" s="86">
        <v>70345.810709999991</v>
      </c>
      <c r="O14" s="86">
        <v>0</v>
      </c>
      <c r="P14" s="86">
        <v>0</v>
      </c>
      <c r="Q14" s="86"/>
      <c r="R14" s="86">
        <v>52799.23661</v>
      </c>
      <c r="S14" s="77">
        <f t="shared" si="2"/>
        <v>5441915.3343979055</v>
      </c>
      <c r="T14" s="76">
        <f>'Schedule 132 Revenue'!G12</f>
        <v>7656.6868800000002</v>
      </c>
      <c r="U14" s="87">
        <f t="shared" si="3"/>
        <v>1.4069838300501854E-3</v>
      </c>
    </row>
    <row r="15" spans="2:21" x14ac:dyDescent="0.25">
      <c r="B15" t="s">
        <v>10</v>
      </c>
      <c r="C15" s="8">
        <v>86</v>
      </c>
      <c r="D15" s="98">
        <v>9926029.5299999993</v>
      </c>
      <c r="E15" s="86">
        <v>2102083.46</v>
      </c>
      <c r="F15" s="9">
        <f t="shared" si="0"/>
        <v>0.21177485455254333</v>
      </c>
      <c r="G15" s="98">
        <v>9223542</v>
      </c>
      <c r="H15" s="11">
        <f t="shared" si="1"/>
        <v>1953314.2655092746</v>
      </c>
      <c r="I15" s="86">
        <v>2560185.3368699998</v>
      </c>
      <c r="J15" s="86">
        <v>-536717.91</v>
      </c>
      <c r="K15" s="86">
        <v>137707.48206000001</v>
      </c>
      <c r="L15" s="86">
        <v>20199.556980000001</v>
      </c>
      <c r="M15" s="86">
        <v>-23335.561260000002</v>
      </c>
      <c r="N15" s="86">
        <v>78676.813259999995</v>
      </c>
      <c r="O15" s="86">
        <v>0</v>
      </c>
      <c r="P15" s="86"/>
      <c r="Q15" s="86">
        <v>181056.41999999998</v>
      </c>
      <c r="R15" s="86">
        <v>38277.6993</v>
      </c>
      <c r="S15" s="77">
        <f t="shared" si="2"/>
        <v>4409364.1027192753</v>
      </c>
      <c r="T15" s="76">
        <f>'Schedule 132 Revenue'!G13</f>
        <v>23335.561260000002</v>
      </c>
      <c r="U15" s="87">
        <f t="shared" si="3"/>
        <v>5.2922736059852378E-3</v>
      </c>
    </row>
    <row r="16" spans="2:21" x14ac:dyDescent="0.25">
      <c r="B16" t="s">
        <v>11</v>
      </c>
      <c r="C16" s="8">
        <v>87</v>
      </c>
      <c r="D16" s="98">
        <v>23311381.287999999</v>
      </c>
      <c r="E16" s="86">
        <v>1129405.5499999998</v>
      </c>
      <c r="F16" s="9">
        <f>(E16)/D16</f>
        <v>4.8448675608140992E-2</v>
      </c>
      <c r="G16" s="98">
        <v>22109141</v>
      </c>
      <c r="H16" s="11">
        <f t="shared" si="1"/>
        <v>1071158.60028365</v>
      </c>
      <c r="I16" s="86">
        <v>5979196.0920400005</v>
      </c>
      <c r="J16" s="86">
        <v>-1286088.73</v>
      </c>
      <c r="K16" s="86">
        <v>330089.47513000004</v>
      </c>
      <c r="L16" s="86">
        <v>9917.5201607049348</v>
      </c>
      <c r="M16" s="86">
        <v>-8401.4735799999999</v>
      </c>
      <c r="N16" s="86">
        <v>65000.874539999997</v>
      </c>
      <c r="O16" s="86">
        <v>0</v>
      </c>
      <c r="P16" s="86">
        <v>0</v>
      </c>
      <c r="Q16" s="86"/>
      <c r="R16" s="86">
        <v>44660.464820000001</v>
      </c>
      <c r="S16" s="77">
        <f t="shared" si="2"/>
        <v>6205532.8233943563</v>
      </c>
      <c r="T16" s="76">
        <f>'Schedule 132 Revenue'!G14</f>
        <v>8401.4735799999999</v>
      </c>
      <c r="U16" s="87">
        <f t="shared" si="3"/>
        <v>1.3538682042462374E-3</v>
      </c>
    </row>
    <row r="17" spans="2:24" x14ac:dyDescent="0.25">
      <c r="B17" t="s">
        <v>37</v>
      </c>
      <c r="C17" s="8" t="s">
        <v>38</v>
      </c>
      <c r="D17" s="98">
        <v>22880.93</v>
      </c>
      <c r="E17" s="86">
        <v>14880.86</v>
      </c>
      <c r="F17" s="9">
        <f>(E17)/D17</f>
        <v>0.65036080264220031</v>
      </c>
      <c r="G17" s="98">
        <v>23064</v>
      </c>
      <c r="H17" s="11">
        <f t="shared" si="1"/>
        <v>14999.921552139707</v>
      </c>
      <c r="I17" s="86"/>
      <c r="J17" s="86"/>
      <c r="K17" s="86"/>
      <c r="L17" s="86">
        <v>98.713920000000002</v>
      </c>
      <c r="M17" s="86">
        <v>-57.198720000000002</v>
      </c>
      <c r="N17" s="86">
        <v>608.19767999999999</v>
      </c>
      <c r="O17" s="86">
        <v>0</v>
      </c>
      <c r="P17" s="86"/>
      <c r="Q17" s="86">
        <v>162.83000000000001</v>
      </c>
      <c r="R17" s="86">
        <v>250.93632000000002</v>
      </c>
      <c r="S17" s="77">
        <f t="shared" si="2"/>
        <v>16063.400752139707</v>
      </c>
      <c r="T17" s="76">
        <f>'Schedule 132 Revenue'!G15</f>
        <v>57.198720000000002</v>
      </c>
      <c r="U17" s="87">
        <f t="shared" si="3"/>
        <v>3.5608101225004245E-3</v>
      </c>
    </row>
    <row r="18" spans="2:24" x14ac:dyDescent="0.25">
      <c r="B18" t="s">
        <v>39</v>
      </c>
      <c r="C18" t="s">
        <v>40</v>
      </c>
      <c r="D18" s="98">
        <v>17702125.890000001</v>
      </c>
      <c r="E18" s="86">
        <v>3565479.9526575999</v>
      </c>
      <c r="F18" s="9">
        <f t="shared" ref="F18:F23" si="4">(E18)/D18</f>
        <v>0.20141535399834398</v>
      </c>
      <c r="G18" s="98">
        <v>23032593</v>
      </c>
      <c r="H18" s="11">
        <f>F18*G18</f>
        <v>4639117.8725947794</v>
      </c>
      <c r="I18" s="86"/>
      <c r="J18" s="86"/>
      <c r="K18" s="86"/>
      <c r="L18" s="86">
        <v>51823.334249999993</v>
      </c>
      <c r="M18" s="86">
        <v>-57351.156569999999</v>
      </c>
      <c r="N18" s="86">
        <v>210057.24815999999</v>
      </c>
      <c r="O18" s="86">
        <v>0</v>
      </c>
      <c r="P18" s="86"/>
      <c r="Q18" s="86">
        <v>407886.18</v>
      </c>
      <c r="R18" s="86">
        <v>143262.72845999998</v>
      </c>
      <c r="S18" s="77">
        <f>SUM(H18:R18)</f>
        <v>5394796.2068947796</v>
      </c>
      <c r="T18" s="76">
        <f>'Schedule 132 Revenue'!G16</f>
        <v>57351.156569999999</v>
      </c>
      <c r="U18" s="87">
        <f t="shared" si="3"/>
        <v>1.0630829112080782E-2</v>
      </c>
    </row>
    <row r="19" spans="2:24" x14ac:dyDescent="0.25">
      <c r="B19" t="s">
        <v>41</v>
      </c>
      <c r="C19" t="s">
        <v>42</v>
      </c>
      <c r="D19" s="98">
        <v>79480065.260000005</v>
      </c>
      <c r="E19" s="86">
        <v>7330425.0899999999</v>
      </c>
      <c r="F19" s="9">
        <f t="shared" si="4"/>
        <v>9.2229731644284246E-2</v>
      </c>
      <c r="G19" s="98">
        <v>79542381</v>
      </c>
      <c r="H19" s="11">
        <f t="shared" si="1"/>
        <v>7336172.4539774144</v>
      </c>
      <c r="I19" s="86"/>
      <c r="J19" s="86"/>
      <c r="K19" s="86"/>
      <c r="L19" s="86">
        <v>79025.662890289808</v>
      </c>
      <c r="M19" s="86">
        <v>-38180.342880000004</v>
      </c>
      <c r="N19" s="86">
        <v>350781.90020999999</v>
      </c>
      <c r="O19" s="86">
        <v>0</v>
      </c>
      <c r="P19" s="86">
        <v>0</v>
      </c>
      <c r="Q19" s="86"/>
      <c r="R19" s="86">
        <v>263285.28110999998</v>
      </c>
      <c r="S19" s="77">
        <f t="shared" si="2"/>
        <v>7991084.9553077035</v>
      </c>
      <c r="T19" s="76">
        <f>'Schedule 132 Revenue'!G17</f>
        <v>38180.342880000004</v>
      </c>
      <c r="U19" s="87">
        <f t="shared" si="3"/>
        <v>4.7778672224777817E-3</v>
      </c>
    </row>
    <row r="20" spans="2:24" x14ac:dyDescent="0.25">
      <c r="B20" t="s">
        <v>43</v>
      </c>
      <c r="C20" t="s">
        <v>44</v>
      </c>
      <c r="D20" s="98">
        <v>372634.3</v>
      </c>
      <c r="E20" s="86">
        <v>84449.41</v>
      </c>
      <c r="F20" s="9">
        <f t="shared" si="4"/>
        <v>0.22662811770145691</v>
      </c>
      <c r="G20" s="98">
        <v>227245</v>
      </c>
      <c r="H20" s="11">
        <f t="shared" si="1"/>
        <v>51500.106607067573</v>
      </c>
      <c r="I20" s="86"/>
      <c r="J20" s="86"/>
      <c r="K20" s="86"/>
      <c r="L20" s="86">
        <v>497.66655000000003</v>
      </c>
      <c r="M20" s="86">
        <v>-574.92984999999999</v>
      </c>
      <c r="N20" s="86">
        <v>1938.3998499999998</v>
      </c>
      <c r="O20" s="86">
        <v>0</v>
      </c>
      <c r="P20" s="86"/>
      <c r="Q20" s="86">
        <v>4832.62</v>
      </c>
      <c r="R20" s="86">
        <v>943.06674999999996</v>
      </c>
      <c r="S20" s="77">
        <f t="shared" si="2"/>
        <v>59136.929907067577</v>
      </c>
      <c r="T20" s="76">
        <f>'Schedule 132 Revenue'!G18</f>
        <v>574.92984999999999</v>
      </c>
      <c r="U20" s="87">
        <f t="shared" si="3"/>
        <v>9.7220104409121329E-3</v>
      </c>
    </row>
    <row r="21" spans="2:24" x14ac:dyDescent="0.25">
      <c r="B21" t="s">
        <v>45</v>
      </c>
      <c r="C21" t="s">
        <v>46</v>
      </c>
      <c r="D21" s="98">
        <v>99276638.950000003</v>
      </c>
      <c r="E21" s="86">
        <v>3590033.5100000002</v>
      </c>
      <c r="F21" s="9">
        <f t="shared" si="4"/>
        <v>3.6161916317574934E-2</v>
      </c>
      <c r="G21" s="98">
        <v>100655482</v>
      </c>
      <c r="H21" s="11">
        <f t="shared" si="1"/>
        <v>3639895.1169891702</v>
      </c>
      <c r="I21" s="86"/>
      <c r="J21" s="86"/>
      <c r="K21" s="86"/>
      <c r="L21" s="86">
        <v>37749.940827988081</v>
      </c>
      <c r="M21" s="86">
        <v>-38249.083160000002</v>
      </c>
      <c r="N21" s="86">
        <v>295927.11708</v>
      </c>
      <c r="O21" s="86">
        <v>0</v>
      </c>
      <c r="P21" s="86">
        <v>0</v>
      </c>
      <c r="Q21" s="86"/>
      <c r="R21" s="86">
        <v>203324.07364000002</v>
      </c>
      <c r="S21" s="77">
        <f t="shared" si="2"/>
        <v>4138647.1653771587</v>
      </c>
      <c r="T21" s="76">
        <f>'Schedule 132 Revenue'!G19</f>
        <v>38249.083160000002</v>
      </c>
      <c r="U21" s="87">
        <f t="shared" si="3"/>
        <v>9.2419289762079356E-3</v>
      </c>
    </row>
    <row r="22" spans="2:24" x14ac:dyDescent="0.25">
      <c r="B22" t="s">
        <v>12</v>
      </c>
      <c r="D22" s="98">
        <v>37223237.460000001</v>
      </c>
      <c r="E22" s="86">
        <v>1465941.3557558353</v>
      </c>
      <c r="F22" s="12">
        <f t="shared" si="4"/>
        <v>3.9382424952454288E-2</v>
      </c>
      <c r="G22" s="98">
        <v>36308551</v>
      </c>
      <c r="H22" s="11">
        <f t="shared" si="1"/>
        <v>1429918.7848898591</v>
      </c>
      <c r="I22" s="86"/>
      <c r="J22" s="86"/>
      <c r="K22" s="86"/>
      <c r="L22" s="86">
        <v>0</v>
      </c>
      <c r="M22" s="86">
        <v>-8350.9667300000001</v>
      </c>
      <c r="N22" s="86">
        <v>116550.44871000001</v>
      </c>
      <c r="O22" s="86">
        <v>0</v>
      </c>
      <c r="P22" s="86"/>
      <c r="Q22" s="86"/>
      <c r="R22" s="86">
        <v>89682.120970000004</v>
      </c>
      <c r="S22" s="77">
        <f t="shared" si="2"/>
        <v>1627800.3878398591</v>
      </c>
      <c r="T22" s="76">
        <f>'Schedule 132 Revenue'!G20</f>
        <v>8350.9667300000001</v>
      </c>
      <c r="U22" s="87">
        <f t="shared" si="3"/>
        <v>5.130215468913844E-3</v>
      </c>
    </row>
    <row r="23" spans="2:24" x14ac:dyDescent="0.25">
      <c r="B23" t="s">
        <v>5</v>
      </c>
      <c r="D23" s="14">
        <f>SUM(D10:D22)</f>
        <v>1142550753.0299997</v>
      </c>
      <c r="E23" s="15">
        <f>SUM(E10:E22)</f>
        <v>421947351.40988761</v>
      </c>
      <c r="F23" s="9">
        <f t="shared" si="4"/>
        <v>0.36930293931442415</v>
      </c>
      <c r="G23" s="14">
        <f>SUM(G10:G22)</f>
        <v>1224855275</v>
      </c>
      <c r="H23" s="15">
        <f>SUM(H10:H22)</f>
        <v>460956316.85457903</v>
      </c>
      <c r="I23" s="15">
        <f t="shared" ref="I23:K23" si="5">SUM(I10:I22)</f>
        <v>314700839.09551001</v>
      </c>
      <c r="J23" s="15">
        <f t="shared" si="5"/>
        <v>-57397846.640000001</v>
      </c>
      <c r="K23" s="15">
        <f t="shared" si="5"/>
        <v>16676376.64237</v>
      </c>
      <c r="L23" s="15">
        <f>SUM(L10:L22)</f>
        <v>4782916.8771464005</v>
      </c>
      <c r="M23" s="15">
        <f t="shared" ref="M23:N23" si="6">SUM(M10:M22)</f>
        <v>-3204666.7357799998</v>
      </c>
      <c r="N23" s="15">
        <f t="shared" si="6"/>
        <v>23558624.324410003</v>
      </c>
      <c r="O23" s="15">
        <f t="shared" ref="O23:S23" si="7">SUM(O10:O22)</f>
        <v>0</v>
      </c>
      <c r="P23" s="15">
        <f t="shared" si="7"/>
        <v>0</v>
      </c>
      <c r="Q23" s="15">
        <f t="shared" si="7"/>
        <v>55218227.539999999</v>
      </c>
      <c r="R23" s="15">
        <f t="shared" si="7"/>
        <v>10933813.569309998</v>
      </c>
      <c r="S23" s="78">
        <f t="shared" si="7"/>
        <v>826224601.52754545</v>
      </c>
      <c r="T23" s="15">
        <f>SUM(T10:T22)</f>
        <v>3204666.7357799998</v>
      </c>
      <c r="U23" s="88">
        <f t="shared" si="3"/>
        <v>3.8786871388907193E-3</v>
      </c>
      <c r="V23" s="11"/>
    </row>
    <row r="24" spans="2:24" s="24" customFormat="1" x14ac:dyDescent="0.25">
      <c r="B24" s="16"/>
      <c r="C24" s="17"/>
      <c r="D24" s="18"/>
      <c r="E24" s="19"/>
      <c r="F24" s="19"/>
      <c r="G24" s="20"/>
      <c r="H24" s="21"/>
      <c r="I24" s="20"/>
      <c r="J24" s="20"/>
      <c r="K24" s="20"/>
      <c r="L24" s="19"/>
      <c r="M24" s="20"/>
      <c r="N24" s="19"/>
      <c r="O24" s="19"/>
      <c r="P24" s="19"/>
      <c r="Q24" s="19"/>
      <c r="R24" s="19"/>
      <c r="S24" s="19"/>
      <c r="T24" s="23"/>
      <c r="U24" s="26"/>
    </row>
    <row r="25" spans="2:24" s="24" customFormat="1" ht="17.25" x14ac:dyDescent="0.25">
      <c r="B25" s="16" t="s">
        <v>85</v>
      </c>
      <c r="C25" s="16"/>
      <c r="D25" s="98">
        <v>397262</v>
      </c>
      <c r="E25" s="86">
        <v>5943249.8599999994</v>
      </c>
      <c r="F25" s="82">
        <f>E25/D25</f>
        <v>14.960529474251249</v>
      </c>
      <c r="G25" s="91">
        <v>345700</v>
      </c>
      <c r="H25" s="11">
        <f t="shared" ref="H25" si="8">F25*G25</f>
        <v>5171855.0392486565</v>
      </c>
      <c r="I25" s="99"/>
      <c r="J25" s="100"/>
      <c r="K25" s="100"/>
      <c r="L25" s="86">
        <v>0</v>
      </c>
      <c r="M25" s="86">
        <v>-48398.000000000007</v>
      </c>
      <c r="N25" s="86">
        <v>203963</v>
      </c>
      <c r="O25" s="86">
        <v>0</v>
      </c>
      <c r="P25" s="86">
        <v>0</v>
      </c>
      <c r="Q25" s="86"/>
      <c r="R25" s="101">
        <v>0</v>
      </c>
      <c r="S25" s="77">
        <f>SUM(H25:R25)</f>
        <v>5327420.0392486565</v>
      </c>
      <c r="T25" s="76">
        <f>'Schedule 132 Revenue'!G23</f>
        <v>48398.000000000007</v>
      </c>
      <c r="U25" s="87">
        <f>T25/S25</f>
        <v>9.0846975915992792E-3</v>
      </c>
      <c r="V25" s="26"/>
      <c r="W25" s="25"/>
      <c r="X25" s="27"/>
    </row>
    <row r="26" spans="2:24" s="24" customFormat="1" x14ac:dyDescent="0.25">
      <c r="B26" s="28" t="s">
        <v>5</v>
      </c>
      <c r="C26" s="28"/>
      <c r="D26" s="29"/>
      <c r="E26" s="30">
        <f>E23+E25</f>
        <v>427890601.26988763</v>
      </c>
      <c r="F26" s="31"/>
      <c r="G26" s="31"/>
      <c r="H26" s="30">
        <f>H23+H25</f>
        <v>466128171.89382768</v>
      </c>
      <c r="I26" s="30">
        <f t="shared" ref="I26:K26" si="9">I23+I25</f>
        <v>314700839.09551001</v>
      </c>
      <c r="J26" s="30">
        <f t="shared" si="9"/>
        <v>-57397846.640000001</v>
      </c>
      <c r="K26" s="30">
        <f t="shared" si="9"/>
        <v>16676376.64237</v>
      </c>
      <c r="L26" s="30">
        <f>L23+L25</f>
        <v>4782916.8771464005</v>
      </c>
      <c r="M26" s="30">
        <f t="shared" ref="M26:T26" si="10">M23+M25</f>
        <v>-3253064.7357799998</v>
      </c>
      <c r="N26" s="30">
        <f t="shared" si="10"/>
        <v>23762587.324410003</v>
      </c>
      <c r="O26" s="30">
        <f t="shared" si="10"/>
        <v>0</v>
      </c>
      <c r="P26" s="30">
        <f t="shared" si="10"/>
        <v>0</v>
      </c>
      <c r="Q26" s="30">
        <f t="shared" si="10"/>
        <v>55218227.539999999</v>
      </c>
      <c r="R26" s="30">
        <f t="shared" si="10"/>
        <v>10933813.569309998</v>
      </c>
      <c r="S26" s="30">
        <f t="shared" si="10"/>
        <v>831552021.56679416</v>
      </c>
      <c r="T26" s="30">
        <f t="shared" si="10"/>
        <v>3253064.7357799998</v>
      </c>
      <c r="U26" s="88">
        <f>T26/S26</f>
        <v>3.9120399583066831E-3</v>
      </c>
      <c r="V26" s="26"/>
    </row>
    <row r="27" spans="2:24" x14ac:dyDescent="0.25">
      <c r="D27" s="32"/>
      <c r="E27" s="11"/>
      <c r="L27" s="11"/>
      <c r="O27" s="11"/>
      <c r="P27" s="11"/>
      <c r="Q27" s="11"/>
      <c r="S27" s="11"/>
      <c r="U27" s="89"/>
    </row>
    <row r="28" spans="2:24" x14ac:dyDescent="0.25">
      <c r="D28" s="32"/>
      <c r="E28" s="11"/>
      <c r="G28" s="32"/>
      <c r="L28" s="11"/>
      <c r="O28" s="11"/>
      <c r="P28" s="11"/>
      <c r="Q28" s="11"/>
      <c r="S28" s="11"/>
      <c r="U28" s="89"/>
    </row>
    <row r="29" spans="2:24" s="24" customFormat="1" x14ac:dyDescent="0.25">
      <c r="B29" s="33" t="s">
        <v>47</v>
      </c>
      <c r="C29" s="33"/>
      <c r="D29" s="29"/>
      <c r="E29" s="22"/>
      <c r="T29" s="34"/>
      <c r="U29" s="26"/>
    </row>
    <row r="30" spans="2:24" s="24" customFormat="1" x14ac:dyDescent="0.25">
      <c r="B30" s="28" t="s">
        <v>48</v>
      </c>
      <c r="C30" s="28"/>
      <c r="D30" s="35">
        <f>D10+D11</f>
        <v>577541090.47699988</v>
      </c>
      <c r="E30" s="36">
        <f>E10+E11</f>
        <v>299354468.56167698</v>
      </c>
      <c r="F30" s="31"/>
      <c r="H30" s="36">
        <f>H10+H11</f>
        <v>328022653.28143603</v>
      </c>
      <c r="L30" s="36"/>
      <c r="O30" s="36"/>
      <c r="P30" s="36"/>
      <c r="Q30" s="36"/>
      <c r="S30" s="36">
        <f>S10+S11</f>
        <v>583965443.61261594</v>
      </c>
      <c r="T30" s="11">
        <f>SUM(T10:T11)</f>
        <v>2265603.9701799997</v>
      </c>
      <c r="U30" s="87">
        <f t="shared" ref="U30:U37" si="11">T30/S30</f>
        <v>3.8796884215685358E-3</v>
      </c>
      <c r="V30" s="37"/>
    </row>
    <row r="31" spans="2:24" s="24" customFormat="1" x14ac:dyDescent="0.25">
      <c r="B31" s="38" t="s">
        <v>49</v>
      </c>
      <c r="C31" s="38"/>
      <c r="D31" s="35">
        <f>D12+D17</f>
        <v>214587104.22299999</v>
      </c>
      <c r="E31" s="36">
        <f>E12+E17</f>
        <v>87006528.950000003</v>
      </c>
      <c r="F31" s="39"/>
      <c r="H31" s="36">
        <f>H12+H17</f>
        <v>96275319.330982298</v>
      </c>
      <c r="I31" s="40"/>
      <c r="J31" s="40"/>
      <c r="K31" s="40"/>
      <c r="L31" s="36"/>
      <c r="M31" s="40"/>
      <c r="N31" s="40"/>
      <c r="O31" s="36"/>
      <c r="P31" s="36"/>
      <c r="Q31" s="36"/>
      <c r="R31" s="40"/>
      <c r="S31" s="36">
        <f>S12+S17</f>
        <v>173154704.34050226</v>
      </c>
      <c r="T31" s="11">
        <f>SUM(T12,T17)</f>
        <v>588872.01463999995</v>
      </c>
      <c r="U31" s="87">
        <f t="shared" si="11"/>
        <v>3.4008432914534341E-3</v>
      </c>
    </row>
    <row r="32" spans="2:24" s="24" customFormat="1" x14ac:dyDescent="0.25">
      <c r="B32" s="28" t="s">
        <v>50</v>
      </c>
      <c r="C32" s="28"/>
      <c r="D32" s="35">
        <f t="shared" ref="D32:E35" si="12">D13+D18</f>
        <v>83692776.103</v>
      </c>
      <c r="E32" s="36">
        <f t="shared" si="12"/>
        <v>18193306.05245477</v>
      </c>
      <c r="F32" s="39"/>
      <c r="H32" s="36">
        <f>H13+H18</f>
        <v>19602898.488833852</v>
      </c>
      <c r="I32" s="40"/>
      <c r="J32" s="40"/>
      <c r="K32" s="40"/>
      <c r="L32" s="36"/>
      <c r="M32" s="40"/>
      <c r="N32" s="40"/>
      <c r="O32" s="36"/>
      <c r="P32" s="36"/>
      <c r="Q32" s="36"/>
      <c r="R32" s="40"/>
      <c r="S32" s="36">
        <f>S13+S18</f>
        <v>39230971.875483848</v>
      </c>
      <c r="T32" s="11">
        <f>SUM(T13,T18)</f>
        <v>225441.70661999998</v>
      </c>
      <c r="U32" s="87">
        <f t="shared" si="11"/>
        <v>5.7465236225993834E-3</v>
      </c>
    </row>
    <row r="33" spans="2:21" s="24" customFormat="1" x14ac:dyDescent="0.25">
      <c r="B33" s="28" t="s">
        <v>51</v>
      </c>
      <c r="C33" s="28"/>
      <c r="D33" s="35">
        <f t="shared" si="12"/>
        <v>96619860.699000001</v>
      </c>
      <c r="E33" s="36">
        <f t="shared" si="12"/>
        <v>9021134.5600000005</v>
      </c>
      <c r="F33" s="39"/>
      <c r="H33" s="36">
        <f>H14+H19</f>
        <v>8909658.8790479023</v>
      </c>
      <c r="I33" s="40"/>
      <c r="J33" s="40"/>
      <c r="K33" s="40"/>
      <c r="L33" s="36"/>
      <c r="M33" s="40"/>
      <c r="N33" s="40"/>
      <c r="O33" s="36"/>
      <c r="P33" s="36"/>
      <c r="Q33" s="36"/>
      <c r="R33" s="40"/>
      <c r="S33" s="36">
        <f>S14+S19</f>
        <v>13433000.289705608</v>
      </c>
      <c r="T33" s="11">
        <f>SUM(T14,T19)</f>
        <v>45837.029760000005</v>
      </c>
      <c r="U33" s="87">
        <f t="shared" si="11"/>
        <v>3.4122704363467671E-3</v>
      </c>
    </row>
    <row r="34" spans="2:21" s="24" customFormat="1" x14ac:dyDescent="0.25">
      <c r="B34" s="28" t="s">
        <v>52</v>
      </c>
      <c r="C34" s="28"/>
      <c r="D34" s="35">
        <f t="shared" si="12"/>
        <v>10298663.83</v>
      </c>
      <c r="E34" s="36">
        <f t="shared" si="12"/>
        <v>2186532.87</v>
      </c>
      <c r="F34" s="39"/>
      <c r="H34" s="36">
        <f>H15+H20</f>
        <v>2004814.3721163422</v>
      </c>
      <c r="I34" s="40"/>
      <c r="J34" s="40"/>
      <c r="K34" s="40"/>
      <c r="L34" s="81"/>
      <c r="M34" s="40"/>
      <c r="N34" s="40"/>
      <c r="O34" s="81"/>
      <c r="P34" s="81"/>
      <c r="Q34" s="81"/>
      <c r="R34" s="40"/>
      <c r="S34" s="36">
        <f>S15+S20</f>
        <v>4468501.032626343</v>
      </c>
      <c r="T34" s="11">
        <f>SUM(T15,T20)</f>
        <v>23910.491110000003</v>
      </c>
      <c r="U34" s="87">
        <f t="shared" si="11"/>
        <v>5.3508975236706419E-3</v>
      </c>
    </row>
    <row r="35" spans="2:21" s="24" customFormat="1" x14ac:dyDescent="0.25">
      <c r="B35" s="16" t="s">
        <v>53</v>
      </c>
      <c r="C35" s="16"/>
      <c r="D35" s="35">
        <f t="shared" si="12"/>
        <v>122588020.23800001</v>
      </c>
      <c r="E35" s="36">
        <f t="shared" si="12"/>
        <v>4719439.0600000005</v>
      </c>
      <c r="F35" s="39"/>
      <c r="G35" s="31"/>
      <c r="H35" s="36">
        <f>H16+H21</f>
        <v>4711053.71727282</v>
      </c>
      <c r="I35" s="39"/>
      <c r="J35" s="39"/>
      <c r="K35" s="39"/>
      <c r="L35" s="81"/>
      <c r="M35" s="39"/>
      <c r="N35" s="39"/>
      <c r="O35" s="81"/>
      <c r="P35" s="81"/>
      <c r="Q35" s="81"/>
      <c r="R35" s="39"/>
      <c r="S35" s="36">
        <f>S16+S21</f>
        <v>10344179.988771515</v>
      </c>
      <c r="T35" s="11">
        <f>SUM(T16,T21)</f>
        <v>46650.55674</v>
      </c>
      <c r="U35" s="87">
        <f t="shared" si="11"/>
        <v>4.5098361388373589E-3</v>
      </c>
    </row>
    <row r="36" spans="2:21" s="24" customFormat="1" x14ac:dyDescent="0.25">
      <c r="B36" s="41" t="s">
        <v>12</v>
      </c>
      <c r="C36" s="16"/>
      <c r="D36" s="35">
        <f>D22</f>
        <v>37223237.460000001</v>
      </c>
      <c r="E36" s="36">
        <f>E22</f>
        <v>1465941.3557558353</v>
      </c>
      <c r="F36" s="39"/>
      <c r="G36" s="31"/>
      <c r="H36" s="36">
        <f>H22</f>
        <v>1429918.7848898591</v>
      </c>
      <c r="I36" s="39"/>
      <c r="J36" s="39"/>
      <c r="K36" s="39"/>
      <c r="L36" s="81"/>
      <c r="M36" s="39"/>
      <c r="N36" s="39"/>
      <c r="O36" s="81"/>
      <c r="P36" s="81"/>
      <c r="Q36" s="81"/>
      <c r="R36" s="39"/>
      <c r="S36" s="36">
        <f>S22</f>
        <v>1627800.3878398591</v>
      </c>
      <c r="T36" s="11">
        <f>T22</f>
        <v>8350.9667300000001</v>
      </c>
      <c r="U36" s="87">
        <f t="shared" si="11"/>
        <v>5.130215468913844E-3</v>
      </c>
    </row>
    <row r="37" spans="2:21" s="24" customFormat="1" x14ac:dyDescent="0.25">
      <c r="B37" s="42" t="s">
        <v>13</v>
      </c>
      <c r="C37" s="42"/>
      <c r="D37" s="43">
        <f>SUM(D30:D36)</f>
        <v>1142550753.03</v>
      </c>
      <c r="E37" s="44">
        <f>SUM(E30:E36)</f>
        <v>421947351.40988755</v>
      </c>
      <c r="F37" s="31"/>
      <c r="G37" s="31"/>
      <c r="H37" s="44">
        <f>SUM(H30:H36)</f>
        <v>460956316.85457909</v>
      </c>
      <c r="I37" s="31"/>
      <c r="J37" s="31"/>
      <c r="K37" s="39"/>
      <c r="L37" s="81"/>
      <c r="M37" s="39"/>
      <c r="N37" s="39"/>
      <c r="O37" s="81"/>
      <c r="P37" s="81"/>
      <c r="Q37" s="81"/>
      <c r="R37" s="39"/>
      <c r="S37" s="44">
        <f>SUM(S30:S36)</f>
        <v>826224601.52754557</v>
      </c>
      <c r="T37" s="44">
        <f>SUM(T30:T36)</f>
        <v>3204666.7357799993</v>
      </c>
      <c r="U37" s="88">
        <f t="shared" si="11"/>
        <v>3.878687138890718E-3</v>
      </c>
    </row>
    <row r="38" spans="2:21" s="24" customFormat="1" x14ac:dyDescent="0.25">
      <c r="B38" s="16"/>
      <c r="C38" s="16"/>
      <c r="D38" s="35"/>
      <c r="E38" s="36"/>
      <c r="F38" s="31"/>
      <c r="G38" s="31"/>
      <c r="H38" s="36"/>
      <c r="I38" s="31"/>
      <c r="J38" s="31"/>
      <c r="K38" s="39"/>
      <c r="L38" s="81"/>
      <c r="M38" s="39"/>
      <c r="N38" s="39"/>
      <c r="O38" s="81"/>
      <c r="P38" s="81"/>
      <c r="Q38" s="81"/>
      <c r="R38" s="39"/>
      <c r="S38" s="36"/>
      <c r="T38" s="36"/>
      <c r="U38" s="87"/>
    </row>
    <row r="39" spans="2:21" s="24" customFormat="1" x14ac:dyDescent="0.25">
      <c r="B39" s="16" t="s">
        <v>99</v>
      </c>
      <c r="C39" s="16"/>
      <c r="D39" s="35"/>
      <c r="E39" s="36">
        <f>E25</f>
        <v>5943249.8599999994</v>
      </c>
      <c r="F39" s="31"/>
      <c r="G39" s="31"/>
      <c r="H39" s="36">
        <f>H25</f>
        <v>5171855.0392486565</v>
      </c>
      <c r="I39" s="31"/>
      <c r="J39" s="31"/>
      <c r="K39" s="39"/>
      <c r="L39" s="81"/>
      <c r="M39" s="39"/>
      <c r="N39" s="39"/>
      <c r="O39" s="81"/>
      <c r="P39" s="81"/>
      <c r="Q39" s="81"/>
      <c r="R39" s="39"/>
      <c r="S39" s="36">
        <f>S25</f>
        <v>5327420.0392486565</v>
      </c>
      <c r="T39" s="11">
        <f>T25</f>
        <v>48398.000000000007</v>
      </c>
      <c r="U39" s="87">
        <f>T39/S39</f>
        <v>9.0846975915992792E-3</v>
      </c>
    </row>
    <row r="40" spans="2:21" s="31" customFormat="1" x14ac:dyDescent="0.25">
      <c r="B40" s="28" t="s">
        <v>5</v>
      </c>
      <c r="C40" s="28"/>
      <c r="D40" s="43">
        <f>D39+D37</f>
        <v>1142550753.03</v>
      </c>
      <c r="E40" s="44">
        <f>E39+E37</f>
        <v>427890601.26988757</v>
      </c>
      <c r="G40" s="24"/>
      <c r="H40" s="44">
        <f>H39+H37</f>
        <v>466128171.89382774</v>
      </c>
      <c r="L40" s="81"/>
      <c r="O40" s="81"/>
      <c r="P40" s="81"/>
      <c r="Q40" s="81"/>
      <c r="S40" s="44">
        <f>S39+S37</f>
        <v>831552021.56679428</v>
      </c>
      <c r="T40" s="44">
        <f>T39+T37</f>
        <v>3253064.7357799993</v>
      </c>
      <c r="U40" s="88">
        <f>T40/S40</f>
        <v>3.9120399583066822E-3</v>
      </c>
    </row>
    <row r="41" spans="2:21" s="24" customFormat="1" x14ac:dyDescent="0.25">
      <c r="B41" s="31"/>
      <c r="C41" s="31"/>
      <c r="D41" s="31"/>
      <c r="E41" s="31"/>
      <c r="F41" s="31"/>
      <c r="I41" s="40"/>
      <c r="L41" s="31"/>
      <c r="N41" s="31"/>
      <c r="O41" s="31"/>
      <c r="P41" s="31"/>
      <c r="Q41" s="31"/>
      <c r="R41" s="31"/>
      <c r="S41" s="31"/>
      <c r="T41" s="45"/>
    </row>
    <row r="42" spans="2:21" ht="17.25" x14ac:dyDescent="0.25">
      <c r="B42" t="s">
        <v>107</v>
      </c>
      <c r="D42" s="32"/>
      <c r="E42" s="32"/>
      <c r="H42" s="79"/>
      <c r="L42" s="32"/>
      <c r="O42" s="32"/>
      <c r="P42" s="32"/>
      <c r="Q42" s="32"/>
      <c r="S42" s="32"/>
    </row>
    <row r="43" spans="2:21" ht="17.25" x14ac:dyDescent="0.25">
      <c r="B43" t="s">
        <v>108</v>
      </c>
      <c r="D43" s="32"/>
      <c r="E43" s="32"/>
      <c r="L43" s="32"/>
      <c r="O43" s="32"/>
      <c r="P43" s="32"/>
      <c r="Q43" s="32"/>
      <c r="S43" s="32"/>
    </row>
    <row r="44" spans="2:21" x14ac:dyDescent="0.25">
      <c r="B44" s="80"/>
    </row>
  </sheetData>
  <mergeCells count="4">
    <mergeCell ref="B1:U1"/>
    <mergeCell ref="B2:U2"/>
    <mergeCell ref="B3:U3"/>
    <mergeCell ref="B4:U4"/>
  </mergeCells>
  <printOptions horizontalCentered="1"/>
  <pageMargins left="0.45" right="0.45" top="0.75" bottom="0.75" header="0.3" footer="0.3"/>
  <pageSetup paperSize="5" scale="58" orientation="landscape" blackAndWhite="1" r:id="rId1"/>
  <headerFooter>
    <oddFooter>&amp;L&amp;F 
&amp;A&amp;C&amp;P&amp;R&amp;D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"/>
  <sheetViews>
    <sheetView zoomScaleNormal="100" workbookViewId="0">
      <selection activeCell="H42" sqref="H42"/>
    </sheetView>
  </sheetViews>
  <sheetFormatPr defaultColWidth="9.140625" defaultRowHeight="15" x14ac:dyDescent="0.25"/>
  <cols>
    <col min="1" max="1" width="2.140625" style="47" customWidth="1"/>
    <col min="2" max="2" width="2.42578125" style="47" customWidth="1"/>
    <col min="3" max="3" width="37.140625" style="47" customWidth="1"/>
    <col min="4" max="5" width="13.140625" style="47" customWidth="1"/>
    <col min="6" max="6" width="2.7109375" style="48" customWidth="1"/>
    <col min="7" max="8" width="13.140625" style="47" customWidth="1"/>
    <col min="9" max="16384" width="9.140625" style="47"/>
  </cols>
  <sheetData>
    <row r="1" spans="2:9" x14ac:dyDescent="0.25">
      <c r="B1" s="104" t="s">
        <v>0</v>
      </c>
      <c r="C1" s="104"/>
      <c r="D1" s="104"/>
      <c r="E1" s="104"/>
      <c r="F1" s="104"/>
      <c r="G1" s="104"/>
      <c r="H1" s="104"/>
      <c r="I1" s="46"/>
    </row>
    <row r="2" spans="2:9" x14ac:dyDescent="0.25">
      <c r="B2" s="104" t="s">
        <v>113</v>
      </c>
      <c r="C2" s="104"/>
      <c r="D2" s="104"/>
      <c r="E2" s="104"/>
      <c r="F2" s="104"/>
      <c r="G2" s="104"/>
      <c r="H2" s="104"/>
      <c r="I2" s="46"/>
    </row>
    <row r="3" spans="2:9" x14ac:dyDescent="0.25">
      <c r="B3" s="102" t="s">
        <v>104</v>
      </c>
      <c r="C3" s="102"/>
      <c r="D3" s="102"/>
      <c r="E3" s="102"/>
      <c r="F3" s="102"/>
      <c r="G3" s="102"/>
      <c r="H3" s="102"/>
      <c r="I3" s="46"/>
    </row>
    <row r="4" spans="2:9" x14ac:dyDescent="0.25">
      <c r="B4" s="102" t="s">
        <v>109</v>
      </c>
      <c r="C4" s="102"/>
      <c r="D4" s="102"/>
      <c r="E4" s="102"/>
      <c r="F4" s="102"/>
      <c r="G4" s="102"/>
      <c r="H4" s="102"/>
      <c r="I4" s="46"/>
    </row>
    <row r="5" spans="2:9" x14ac:dyDescent="0.25">
      <c r="I5" s="46"/>
    </row>
    <row r="6" spans="2:9" x14ac:dyDescent="0.25">
      <c r="D6" s="49" t="s">
        <v>28</v>
      </c>
      <c r="E6" s="49"/>
      <c r="F6" s="50"/>
      <c r="G6" s="49" t="s">
        <v>115</v>
      </c>
      <c r="H6" s="49"/>
      <c r="I6" s="46"/>
    </row>
    <row r="7" spans="2:9" ht="17.25" x14ac:dyDescent="0.25">
      <c r="D7" s="51" t="s">
        <v>56</v>
      </c>
      <c r="E7" s="51" t="s">
        <v>57</v>
      </c>
      <c r="F7" s="52"/>
      <c r="G7" s="51" t="s">
        <v>27</v>
      </c>
      <c r="H7" s="51" t="s">
        <v>57</v>
      </c>
      <c r="I7" s="46"/>
    </row>
    <row r="8" spans="2:9" x14ac:dyDescent="0.25">
      <c r="B8" s="47" t="s">
        <v>58</v>
      </c>
      <c r="D8" s="53">
        <v>64</v>
      </c>
      <c r="E8" s="54"/>
      <c r="F8" s="55"/>
      <c r="G8" s="53">
        <v>64</v>
      </c>
      <c r="H8" s="54"/>
      <c r="I8" s="46"/>
    </row>
    <row r="9" spans="2:9" x14ac:dyDescent="0.25">
      <c r="D9" s="53"/>
      <c r="E9" s="54"/>
      <c r="F9" s="55"/>
      <c r="G9" s="53"/>
      <c r="H9" s="54"/>
      <c r="I9" s="46"/>
    </row>
    <row r="10" spans="2:9" x14ac:dyDescent="0.25">
      <c r="B10" s="47" t="s">
        <v>59</v>
      </c>
      <c r="D10" s="53"/>
      <c r="E10" s="54"/>
      <c r="F10" s="55"/>
      <c r="G10" s="53"/>
      <c r="H10" s="54"/>
      <c r="I10" s="46"/>
    </row>
    <row r="11" spans="2:9" x14ac:dyDescent="0.25">
      <c r="C11" s="47" t="s">
        <v>60</v>
      </c>
      <c r="D11" s="56">
        <v>11</v>
      </c>
      <c r="E11" s="54">
        <f>D11</f>
        <v>11</v>
      </c>
      <c r="F11" s="57"/>
      <c r="G11" s="58">
        <f>D11</f>
        <v>11</v>
      </c>
      <c r="H11" s="54">
        <f>G11</f>
        <v>11</v>
      </c>
    </row>
    <row r="12" spans="2:9" x14ac:dyDescent="0.25">
      <c r="C12" s="47" t="s">
        <v>103</v>
      </c>
      <c r="D12" s="59">
        <v>0</v>
      </c>
      <c r="E12" s="60">
        <f>D12</f>
        <v>0</v>
      </c>
      <c r="F12" s="57"/>
      <c r="G12" s="61">
        <f>D12</f>
        <v>0</v>
      </c>
      <c r="H12" s="60">
        <f>G12</f>
        <v>0</v>
      </c>
    </row>
    <row r="13" spans="2:9" x14ac:dyDescent="0.25">
      <c r="C13" s="47" t="s">
        <v>13</v>
      </c>
      <c r="D13" s="58">
        <f>SUM(D11:D12)</f>
        <v>11</v>
      </c>
      <c r="E13" s="58">
        <f>SUM(E11:E12)</f>
        <v>11</v>
      </c>
      <c r="F13" s="57"/>
      <c r="G13" s="58">
        <f>SUM(G11:G12)</f>
        <v>11</v>
      </c>
      <c r="H13" s="58">
        <f>SUM(H11:H12)</f>
        <v>11</v>
      </c>
    </row>
    <row r="14" spans="2:9" x14ac:dyDescent="0.25">
      <c r="D14" s="56"/>
      <c r="E14" s="54"/>
      <c r="F14" s="57"/>
      <c r="G14" s="58"/>
      <c r="H14" s="54"/>
    </row>
    <row r="15" spans="2:9" x14ac:dyDescent="0.25">
      <c r="B15" s="47" t="s">
        <v>61</v>
      </c>
      <c r="E15" s="54"/>
      <c r="H15" s="54"/>
    </row>
    <row r="16" spans="2:9" x14ac:dyDescent="0.25">
      <c r="C16" s="47" t="s">
        <v>62</v>
      </c>
      <c r="D16" s="72">
        <v>0.34603</v>
      </c>
      <c r="E16" s="54"/>
      <c r="F16" s="62"/>
      <c r="G16" s="63">
        <f>D16</f>
        <v>0.34603</v>
      </c>
      <c r="H16" s="54"/>
    </row>
    <row r="17" spans="3:8" x14ac:dyDescent="0.25">
      <c r="C17" s="47" t="s">
        <v>63</v>
      </c>
      <c r="D17" s="72">
        <v>2.4479999999999998E-2</v>
      </c>
      <c r="E17" s="54"/>
      <c r="F17" s="62"/>
      <c r="G17" s="63">
        <f>D17</f>
        <v>2.4479999999999998E-2</v>
      </c>
      <c r="H17" s="54"/>
    </row>
    <row r="18" spans="3:8" x14ac:dyDescent="0.25">
      <c r="C18" s="47" t="s">
        <v>103</v>
      </c>
      <c r="D18" s="72">
        <v>0</v>
      </c>
      <c r="E18" s="54"/>
      <c r="F18" s="62"/>
      <c r="G18" s="63">
        <f t="shared" ref="G18:G20" si="0">D18</f>
        <v>0</v>
      </c>
      <c r="H18" s="54"/>
    </row>
    <row r="19" spans="3:8" x14ac:dyDescent="0.25">
      <c r="C19" s="47" t="s">
        <v>64</v>
      </c>
      <c r="D19" s="72">
        <v>8.1549999999999997E-2</v>
      </c>
      <c r="E19" s="54"/>
      <c r="F19" s="62"/>
      <c r="G19" s="63">
        <f t="shared" si="0"/>
        <v>8.1549999999999997E-2</v>
      </c>
      <c r="H19" s="54"/>
    </row>
    <row r="20" spans="3:8" x14ac:dyDescent="0.25">
      <c r="C20" s="47" t="s">
        <v>65</v>
      </c>
      <c r="D20" s="73">
        <v>5.3699999999999998E-3</v>
      </c>
      <c r="E20" s="54"/>
      <c r="F20" s="62"/>
      <c r="G20" s="63">
        <f t="shared" si="0"/>
        <v>5.3699999999999998E-3</v>
      </c>
      <c r="H20" s="54"/>
    </row>
    <row r="21" spans="3:8" x14ac:dyDescent="0.25">
      <c r="C21" s="47" t="s">
        <v>66</v>
      </c>
      <c r="D21" s="74">
        <v>1.1209999999999999E-2</v>
      </c>
      <c r="E21" s="54"/>
      <c r="F21" s="62"/>
      <c r="G21" s="93">
        <f>D21</f>
        <v>1.1209999999999999E-2</v>
      </c>
      <c r="H21" s="54"/>
    </row>
    <row r="22" spans="3:8" x14ac:dyDescent="0.25">
      <c r="C22" s="47" t="s">
        <v>13</v>
      </c>
      <c r="D22" s="64">
        <f>SUM(D16:D21)</f>
        <v>0.46864</v>
      </c>
      <c r="E22" s="54">
        <f>ROUND(D22*D$8,2)</f>
        <v>29.99</v>
      </c>
      <c r="F22" s="62"/>
      <c r="G22" s="64">
        <f>SUM(G16:G21)</f>
        <v>0.46864</v>
      </c>
      <c r="H22" s="54">
        <f>ROUND(G22*G$8,2)</f>
        <v>29.99</v>
      </c>
    </row>
    <row r="23" spans="3:8" x14ac:dyDescent="0.25">
      <c r="D23" s="63"/>
      <c r="E23" s="54"/>
      <c r="F23" s="62"/>
      <c r="G23" s="63"/>
      <c r="H23" s="54"/>
    </row>
    <row r="24" spans="3:8" x14ac:dyDescent="0.25">
      <c r="C24" s="47" t="s">
        <v>67</v>
      </c>
      <c r="D24" s="84">
        <v>1.703E-2</v>
      </c>
      <c r="E24" s="54">
        <f>ROUND(D24*D$8,2)</f>
        <v>1.0900000000000001</v>
      </c>
      <c r="F24" s="62"/>
      <c r="G24" s="95">
        <f>D24</f>
        <v>1.703E-2</v>
      </c>
      <c r="H24" s="54">
        <f>ROUND(G24*G$8,2)</f>
        <v>1.0900000000000001</v>
      </c>
    </row>
    <row r="25" spans="3:8" x14ac:dyDescent="0.25">
      <c r="D25" s="85"/>
      <c r="E25" s="54"/>
      <c r="F25" s="62"/>
      <c r="G25" s="63"/>
      <c r="H25" s="54"/>
    </row>
    <row r="26" spans="3:8" x14ac:dyDescent="0.25">
      <c r="C26" s="47" t="s">
        <v>68</v>
      </c>
      <c r="D26" s="84">
        <v>-3.5799999999999998E-3</v>
      </c>
      <c r="E26" s="54">
        <f>ROUND(D26*D$8,2)</f>
        <v>-0.23</v>
      </c>
      <c r="F26" s="62"/>
      <c r="G26" s="97">
        <f>'Schedule 132 Revenue'!E8</f>
        <v>0</v>
      </c>
      <c r="H26" s="54">
        <f>ROUND(G26*G$8,2)</f>
        <v>0</v>
      </c>
    </row>
    <row r="27" spans="3:8" x14ac:dyDescent="0.25">
      <c r="D27" s="85"/>
      <c r="E27" s="54"/>
      <c r="F27" s="62"/>
      <c r="G27" s="63"/>
      <c r="H27" s="54"/>
    </row>
    <row r="28" spans="3:8" x14ac:dyDescent="0.25">
      <c r="C28" s="47" t="s">
        <v>69</v>
      </c>
      <c r="D28" s="84">
        <v>0.32665</v>
      </c>
      <c r="E28" s="54"/>
      <c r="F28" s="62"/>
      <c r="G28" s="63">
        <f>D28</f>
        <v>0.32665</v>
      </c>
      <c r="H28" s="54"/>
    </row>
    <row r="29" spans="3:8" x14ac:dyDescent="0.25">
      <c r="C29" s="47" t="s">
        <v>70</v>
      </c>
      <c r="D29" s="84">
        <v>-5.8279999999999998E-2</v>
      </c>
      <c r="E29" s="54"/>
      <c r="F29" s="62"/>
      <c r="G29" s="63">
        <f t="shared" ref="G29" si="1">D29</f>
        <v>-5.8279999999999998E-2</v>
      </c>
      <c r="H29" s="54"/>
    </row>
    <row r="30" spans="3:8" x14ac:dyDescent="0.25">
      <c r="C30" s="47" t="s">
        <v>13</v>
      </c>
      <c r="D30" s="64">
        <f>SUM(D28:D29)</f>
        <v>0.26837</v>
      </c>
      <c r="E30" s="54">
        <f>ROUND(D30*D$8,2)</f>
        <v>17.18</v>
      </c>
      <c r="F30" s="62"/>
      <c r="G30" s="64">
        <f>SUM(G28:G29)</f>
        <v>0.26837</v>
      </c>
      <c r="H30" s="54">
        <f>ROUND(G30*G$8,2)</f>
        <v>17.18</v>
      </c>
    </row>
    <row r="31" spans="3:8" x14ac:dyDescent="0.25">
      <c r="C31" s="47" t="s">
        <v>71</v>
      </c>
      <c r="D31" s="64">
        <f>D22+D24+D26+D30</f>
        <v>0.75046000000000002</v>
      </c>
      <c r="E31" s="65">
        <f>SUM(E22,E24,E26,E30)</f>
        <v>48.03</v>
      </c>
      <c r="F31" s="66"/>
      <c r="G31" s="64">
        <f>G22+G24+G26+G30</f>
        <v>0.75404000000000004</v>
      </c>
      <c r="H31" s="65">
        <f>SUM(H22,H24,H26,H30)</f>
        <v>48.26</v>
      </c>
    </row>
    <row r="32" spans="3:8" x14ac:dyDescent="0.25">
      <c r="E32" s="54"/>
      <c r="H32" s="54"/>
    </row>
    <row r="33" spans="2:8" x14ac:dyDescent="0.25">
      <c r="B33" s="47" t="s">
        <v>72</v>
      </c>
      <c r="D33" s="58"/>
      <c r="E33" s="54">
        <f>E13+E31</f>
        <v>59.03</v>
      </c>
      <c r="F33" s="67"/>
      <c r="G33" s="58"/>
      <c r="H33" s="54">
        <f>H13+H31</f>
        <v>59.26</v>
      </c>
    </row>
    <row r="34" spans="2:8" x14ac:dyDescent="0.25">
      <c r="B34" s="47" t="s">
        <v>73</v>
      </c>
      <c r="D34" s="58"/>
      <c r="E34" s="54"/>
      <c r="F34" s="67"/>
      <c r="G34" s="58"/>
      <c r="H34" s="54">
        <f>H33-$E33</f>
        <v>0.22999999999999687</v>
      </c>
    </row>
    <row r="35" spans="2:8" x14ac:dyDescent="0.25">
      <c r="B35" s="47" t="s">
        <v>74</v>
      </c>
      <c r="D35" s="68"/>
      <c r="E35" s="68"/>
      <c r="F35" s="69"/>
      <c r="G35" s="68"/>
      <c r="H35" s="96">
        <f>H34/$E33</f>
        <v>3.8963239031000654E-3</v>
      </c>
    </row>
    <row r="36" spans="2:8" x14ac:dyDescent="0.25">
      <c r="E36" s="54"/>
    </row>
    <row r="37" spans="2:8" x14ac:dyDescent="0.25">
      <c r="B37" s="47" t="s">
        <v>75</v>
      </c>
      <c r="D37" s="63">
        <f>D22+D24+D26</f>
        <v>0.48209000000000002</v>
      </c>
      <c r="E37" s="54"/>
      <c r="F37" s="66"/>
      <c r="G37" s="63">
        <f>G22+G24+G26</f>
        <v>0.48566999999999999</v>
      </c>
    </row>
    <row r="39" spans="2:8" ht="17.25" x14ac:dyDescent="0.25">
      <c r="B39" s="70" t="s">
        <v>114</v>
      </c>
    </row>
    <row r="40" spans="2:8" x14ac:dyDescent="0.25">
      <c r="C40" s="70"/>
      <c r="D40" s="70"/>
      <c r="E40" s="70"/>
      <c r="F40" s="71"/>
      <c r="G40" s="71"/>
      <c r="H40" s="71"/>
    </row>
    <row r="45" spans="2:8" ht="14.25" customHeight="1" x14ac:dyDescent="0.25"/>
  </sheetData>
  <mergeCells count="4">
    <mergeCell ref="B1:H1"/>
    <mergeCell ref="B2:H2"/>
    <mergeCell ref="B3:H3"/>
    <mergeCell ref="B4:H4"/>
  </mergeCells>
  <printOptions horizontalCentered="1"/>
  <pageMargins left="0.75" right="0.75" top="1" bottom="1" header="0.5" footer="0.5"/>
  <pageSetup scale="82" orientation="landscape" blackAndWhite="1" r:id="rId1"/>
  <headerFooter alignWithMargins="0">
    <oddFooter>&amp;L&amp;F  
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zoomScaleNormal="100" workbookViewId="0">
      <selection activeCell="C33" sqref="C33"/>
    </sheetView>
  </sheetViews>
  <sheetFormatPr defaultRowHeight="15" x14ac:dyDescent="0.25"/>
  <cols>
    <col min="1" max="1" width="40" bestFit="1" customWidth="1"/>
    <col min="3" max="3" width="16.5703125" bestFit="1" customWidth="1"/>
    <col min="4" max="5" width="10.7109375" bestFit="1" customWidth="1"/>
    <col min="6" max="6" width="15.7109375" bestFit="1" customWidth="1"/>
    <col min="7" max="7" width="15.7109375" customWidth="1"/>
    <col min="8" max="8" width="7.85546875" bestFit="1" customWidth="1"/>
  </cols>
  <sheetData>
    <row r="1" spans="1:11" x14ac:dyDescent="0.25">
      <c r="A1" s="105" t="s">
        <v>0</v>
      </c>
      <c r="B1" s="105"/>
      <c r="C1" s="105"/>
      <c r="D1" s="105"/>
      <c r="E1" s="105"/>
      <c r="F1" s="105"/>
      <c r="G1" s="105"/>
      <c r="H1" s="105"/>
    </row>
    <row r="2" spans="1:11" x14ac:dyDescent="0.25">
      <c r="A2" s="105" t="s">
        <v>98</v>
      </c>
      <c r="B2" s="105"/>
      <c r="C2" s="105"/>
      <c r="D2" s="105"/>
      <c r="E2" s="105"/>
      <c r="F2" s="105"/>
      <c r="G2" s="105"/>
      <c r="H2" s="105"/>
    </row>
    <row r="3" spans="1:11" x14ac:dyDescent="0.25">
      <c r="A3" s="105" t="s">
        <v>112</v>
      </c>
      <c r="B3" s="105"/>
      <c r="C3" s="105"/>
      <c r="D3" s="105"/>
      <c r="E3" s="105"/>
      <c r="F3" s="105"/>
      <c r="G3" s="105"/>
      <c r="H3" s="105"/>
    </row>
    <row r="4" spans="1:11" x14ac:dyDescent="0.25">
      <c r="D4" s="3"/>
      <c r="E4" s="3"/>
    </row>
    <row r="5" spans="1:11" x14ac:dyDescent="0.25">
      <c r="A5" s="4"/>
      <c r="B5" s="4"/>
      <c r="C5" s="4" t="s">
        <v>14</v>
      </c>
      <c r="D5" s="4" t="s">
        <v>84</v>
      </c>
      <c r="E5" s="4" t="s">
        <v>1</v>
      </c>
      <c r="F5" s="4"/>
      <c r="G5" s="4" t="s">
        <v>81</v>
      </c>
      <c r="H5" s="4"/>
    </row>
    <row r="6" spans="1:11" x14ac:dyDescent="0.25">
      <c r="A6" s="4"/>
      <c r="B6" s="4" t="s">
        <v>16</v>
      </c>
      <c r="C6" s="4" t="s">
        <v>3</v>
      </c>
      <c r="D6" s="4" t="s">
        <v>81</v>
      </c>
      <c r="E6" s="4" t="s">
        <v>81</v>
      </c>
      <c r="F6" s="4" t="s">
        <v>14</v>
      </c>
      <c r="G6" s="4" t="s">
        <v>2</v>
      </c>
      <c r="H6" s="4" t="s">
        <v>22</v>
      </c>
    </row>
    <row r="7" spans="1:11" x14ac:dyDescent="0.25">
      <c r="A7" s="5" t="s">
        <v>4</v>
      </c>
      <c r="B7" s="5" t="s">
        <v>23</v>
      </c>
      <c r="C7" s="83" t="str">
        <f>'Rate Impacts'!G8</f>
        <v>Jan 19 - Dec 19</v>
      </c>
      <c r="D7" s="5" t="s">
        <v>27</v>
      </c>
      <c r="E7" s="5" t="s">
        <v>27</v>
      </c>
      <c r="F7" s="5" t="s">
        <v>2</v>
      </c>
      <c r="G7" s="5" t="s">
        <v>29</v>
      </c>
      <c r="H7" s="5" t="s">
        <v>29</v>
      </c>
    </row>
    <row r="8" spans="1:11" x14ac:dyDescent="0.25">
      <c r="A8" t="s">
        <v>6</v>
      </c>
      <c r="B8" s="8" t="s">
        <v>35</v>
      </c>
      <c r="C8" s="98">
        <v>632840552</v>
      </c>
      <c r="D8" s="10">
        <v>-3.5799999999999998E-3</v>
      </c>
      <c r="E8" s="10">
        <v>0</v>
      </c>
      <c r="F8" s="77">
        <f>C8*D8</f>
        <v>-2265569.1761599998</v>
      </c>
      <c r="G8" s="11">
        <f>(E8-D8)*C8</f>
        <v>2265569.1761599998</v>
      </c>
      <c r="H8" s="1">
        <f>G8/F8</f>
        <v>-1</v>
      </c>
      <c r="K8" s="8"/>
    </row>
    <row r="9" spans="1:11" x14ac:dyDescent="0.25">
      <c r="A9" t="s">
        <v>36</v>
      </c>
      <c r="B9" s="8">
        <v>16</v>
      </c>
      <c r="C9" s="98">
        <v>9719</v>
      </c>
      <c r="D9" s="10">
        <v>-3.5799999999999998E-3</v>
      </c>
      <c r="E9" s="10">
        <v>0</v>
      </c>
      <c r="F9" s="77">
        <f t="shared" ref="F9:F20" si="0">C9*D9</f>
        <v>-34.794019999999996</v>
      </c>
      <c r="G9" s="11">
        <f t="shared" ref="G9:G20" si="1">(E9-D9)*C9</f>
        <v>34.794019999999996</v>
      </c>
      <c r="H9" s="1">
        <f t="shared" ref="H9:H24" si="2">G9/F9</f>
        <v>-1</v>
      </c>
      <c r="K9" s="8"/>
    </row>
    <row r="10" spans="1:11" x14ac:dyDescent="0.25">
      <c r="A10" t="s">
        <v>7</v>
      </c>
      <c r="B10" s="8">
        <v>31</v>
      </c>
      <c r="C10" s="98">
        <v>237425329</v>
      </c>
      <c r="D10" s="10">
        <v>-2.48E-3</v>
      </c>
      <c r="E10" s="10">
        <v>0</v>
      </c>
      <c r="F10" s="77">
        <f t="shared" si="0"/>
        <v>-588814.81591999996</v>
      </c>
      <c r="G10" s="11">
        <f t="shared" si="1"/>
        <v>588814.81591999996</v>
      </c>
      <c r="H10" s="1">
        <f t="shared" si="2"/>
        <v>-1</v>
      </c>
      <c r="K10" s="8"/>
    </row>
    <row r="11" spans="1:11" x14ac:dyDescent="0.25">
      <c r="A11" t="s">
        <v>8</v>
      </c>
      <c r="B11" s="8">
        <v>41</v>
      </c>
      <c r="C11" s="98">
        <v>67506245</v>
      </c>
      <c r="D11" s="10">
        <v>-2.49E-3</v>
      </c>
      <c r="E11" s="10">
        <v>0</v>
      </c>
      <c r="F11" s="77">
        <f t="shared" si="0"/>
        <v>-168090.55004999999</v>
      </c>
      <c r="G11" s="11">
        <f t="shared" si="1"/>
        <v>168090.55004999999</v>
      </c>
      <c r="H11" s="1">
        <f t="shared" si="2"/>
        <v>-1</v>
      </c>
      <c r="K11" s="8"/>
    </row>
    <row r="12" spans="1:11" x14ac:dyDescent="0.25">
      <c r="A12" t="s">
        <v>9</v>
      </c>
      <c r="B12" s="8">
        <v>85</v>
      </c>
      <c r="C12" s="98">
        <v>15951431</v>
      </c>
      <c r="D12" s="10">
        <v>-4.8000000000000001E-4</v>
      </c>
      <c r="E12" s="10">
        <v>0</v>
      </c>
      <c r="F12" s="77">
        <f t="shared" si="0"/>
        <v>-7656.6868800000002</v>
      </c>
      <c r="G12" s="11">
        <f t="shared" si="1"/>
        <v>7656.6868800000002</v>
      </c>
      <c r="H12" s="1">
        <f t="shared" si="2"/>
        <v>-1</v>
      </c>
      <c r="K12" s="8"/>
    </row>
    <row r="13" spans="1:11" x14ac:dyDescent="0.25">
      <c r="A13" t="s">
        <v>10</v>
      </c>
      <c r="B13" s="8">
        <v>86</v>
      </c>
      <c r="C13" s="98">
        <v>9223542</v>
      </c>
      <c r="D13" s="10">
        <v>-2.5300000000000001E-3</v>
      </c>
      <c r="E13" s="10">
        <v>0</v>
      </c>
      <c r="F13" s="77">
        <f t="shared" si="0"/>
        <v>-23335.561260000002</v>
      </c>
      <c r="G13" s="11">
        <f t="shared" si="1"/>
        <v>23335.561260000002</v>
      </c>
      <c r="H13" s="1">
        <f t="shared" si="2"/>
        <v>-1</v>
      </c>
      <c r="K13" s="8"/>
    </row>
    <row r="14" spans="1:11" x14ac:dyDescent="0.25">
      <c r="A14" t="s">
        <v>11</v>
      </c>
      <c r="B14" s="8">
        <v>87</v>
      </c>
      <c r="C14" s="98">
        <v>22109141</v>
      </c>
      <c r="D14" s="10">
        <v>-3.8000000000000002E-4</v>
      </c>
      <c r="E14" s="10">
        <v>0</v>
      </c>
      <c r="F14" s="77">
        <f t="shared" si="0"/>
        <v>-8401.4735799999999</v>
      </c>
      <c r="G14" s="11">
        <f t="shared" si="1"/>
        <v>8401.4735799999999</v>
      </c>
      <c r="H14" s="1">
        <f t="shared" si="2"/>
        <v>-1</v>
      </c>
      <c r="K14" s="8"/>
    </row>
    <row r="15" spans="1:11" x14ac:dyDescent="0.25">
      <c r="A15" t="s">
        <v>37</v>
      </c>
      <c r="B15" s="8" t="s">
        <v>38</v>
      </c>
      <c r="C15" s="98">
        <v>23064</v>
      </c>
      <c r="D15" s="10">
        <v>-2.48E-3</v>
      </c>
      <c r="E15" s="10">
        <v>0</v>
      </c>
      <c r="F15" s="77">
        <f t="shared" si="0"/>
        <v>-57.198720000000002</v>
      </c>
      <c r="G15" s="11">
        <f t="shared" si="1"/>
        <v>57.198720000000002</v>
      </c>
      <c r="H15" s="1">
        <f t="shared" si="2"/>
        <v>-1</v>
      </c>
      <c r="K15" s="8"/>
    </row>
    <row r="16" spans="1:11" x14ac:dyDescent="0.25">
      <c r="A16" t="s">
        <v>39</v>
      </c>
      <c r="B16" t="s">
        <v>40</v>
      </c>
      <c r="C16" s="98">
        <v>23032593</v>
      </c>
      <c r="D16" s="10">
        <v>-2.49E-3</v>
      </c>
      <c r="E16" s="10">
        <v>0</v>
      </c>
      <c r="F16" s="77">
        <f t="shared" si="0"/>
        <v>-57351.156569999999</v>
      </c>
      <c r="G16" s="11">
        <f t="shared" si="1"/>
        <v>57351.156569999999</v>
      </c>
      <c r="H16" s="1">
        <f t="shared" si="2"/>
        <v>-1</v>
      </c>
    </row>
    <row r="17" spans="1:8" x14ac:dyDescent="0.25">
      <c r="A17" t="s">
        <v>41</v>
      </c>
      <c r="B17" t="s">
        <v>42</v>
      </c>
      <c r="C17" s="98">
        <v>79542381</v>
      </c>
      <c r="D17" s="10">
        <v>-4.8000000000000001E-4</v>
      </c>
      <c r="E17" s="10">
        <v>0</v>
      </c>
      <c r="F17" s="77">
        <f t="shared" si="0"/>
        <v>-38180.342880000004</v>
      </c>
      <c r="G17" s="11">
        <f t="shared" si="1"/>
        <v>38180.342880000004</v>
      </c>
      <c r="H17" s="1">
        <f t="shared" si="2"/>
        <v>-1</v>
      </c>
    </row>
    <row r="18" spans="1:8" x14ac:dyDescent="0.25">
      <c r="A18" t="s">
        <v>43</v>
      </c>
      <c r="B18" t="s">
        <v>44</v>
      </c>
      <c r="C18" s="98">
        <v>227245</v>
      </c>
      <c r="D18" s="10">
        <v>-2.5300000000000001E-3</v>
      </c>
      <c r="E18" s="10">
        <v>0</v>
      </c>
      <c r="F18" s="77">
        <f t="shared" si="0"/>
        <v>-574.92984999999999</v>
      </c>
      <c r="G18" s="11">
        <f t="shared" si="1"/>
        <v>574.92984999999999</v>
      </c>
      <c r="H18" s="1">
        <f t="shared" si="2"/>
        <v>-1</v>
      </c>
    </row>
    <row r="19" spans="1:8" x14ac:dyDescent="0.25">
      <c r="A19" t="s">
        <v>45</v>
      </c>
      <c r="B19" t="s">
        <v>46</v>
      </c>
      <c r="C19" s="98">
        <v>100655482</v>
      </c>
      <c r="D19" s="10">
        <v>-3.8000000000000002E-4</v>
      </c>
      <c r="E19" s="10">
        <v>0</v>
      </c>
      <c r="F19" s="77">
        <f t="shared" si="0"/>
        <v>-38249.083160000002</v>
      </c>
      <c r="G19" s="11">
        <f t="shared" si="1"/>
        <v>38249.083160000002</v>
      </c>
      <c r="H19" s="1">
        <f t="shared" si="2"/>
        <v>-1</v>
      </c>
    </row>
    <row r="20" spans="1:8" x14ac:dyDescent="0.25">
      <c r="A20" t="s">
        <v>12</v>
      </c>
      <c r="C20" s="98">
        <v>36308551</v>
      </c>
      <c r="D20" s="13">
        <v>-2.3000000000000001E-4</v>
      </c>
      <c r="E20" s="13">
        <v>0</v>
      </c>
      <c r="F20" s="77">
        <f t="shared" si="0"/>
        <v>-8350.9667300000001</v>
      </c>
      <c r="G20" s="11">
        <f t="shared" si="1"/>
        <v>8350.9667300000001</v>
      </c>
      <c r="H20" s="1">
        <f t="shared" si="2"/>
        <v>-1</v>
      </c>
    </row>
    <row r="21" spans="1:8" x14ac:dyDescent="0.25">
      <c r="A21" t="s">
        <v>5</v>
      </c>
      <c r="C21" s="14">
        <f>SUM(C8:C20)</f>
        <v>1224855275</v>
      </c>
      <c r="D21" s="9"/>
      <c r="E21" s="9"/>
      <c r="F21" s="78">
        <f t="shared" ref="F21:G21" si="3">SUM(F8:F20)</f>
        <v>-3204666.7357799998</v>
      </c>
      <c r="G21" s="15">
        <f t="shared" si="3"/>
        <v>3204666.7357799998</v>
      </c>
      <c r="H21" s="2">
        <f t="shared" si="2"/>
        <v>-1</v>
      </c>
    </row>
    <row r="22" spans="1:8" x14ac:dyDescent="0.25">
      <c r="A22" s="16"/>
      <c r="B22" s="17"/>
      <c r="C22" s="20"/>
      <c r="D22" s="19"/>
      <c r="E22" s="19"/>
      <c r="F22" s="19"/>
      <c r="G22" s="23"/>
      <c r="H22" s="24"/>
    </row>
    <row r="23" spans="1:8" x14ac:dyDescent="0.25">
      <c r="A23" s="16" t="s">
        <v>99</v>
      </c>
      <c r="B23" s="16"/>
      <c r="C23" s="91">
        <v>345700</v>
      </c>
      <c r="D23" s="75">
        <v>-0.14000000000000001</v>
      </c>
      <c r="E23" s="75">
        <v>0</v>
      </c>
      <c r="F23" s="77">
        <f>D23*C23</f>
        <v>-48398.000000000007</v>
      </c>
      <c r="G23" s="11">
        <f t="shared" ref="G23" si="4">(E23-D23)*C23</f>
        <v>48398.000000000007</v>
      </c>
      <c r="H23" s="1">
        <f>G23/F23</f>
        <v>-1</v>
      </c>
    </row>
    <row r="24" spans="1:8" x14ac:dyDescent="0.25">
      <c r="A24" s="28" t="s">
        <v>5</v>
      </c>
      <c r="B24" s="28"/>
      <c r="C24" s="31"/>
      <c r="D24" s="31"/>
      <c r="E24" s="31"/>
      <c r="F24" s="30">
        <f t="shared" ref="F24:G24" si="5">F21+F23</f>
        <v>-3253064.7357799998</v>
      </c>
      <c r="G24" s="30">
        <f t="shared" si="5"/>
        <v>3253064.7357799998</v>
      </c>
      <c r="H24" s="2">
        <f t="shared" si="2"/>
        <v>-1</v>
      </c>
    </row>
  </sheetData>
  <mergeCells count="3">
    <mergeCell ref="A1:H1"/>
    <mergeCell ref="A2:H2"/>
    <mergeCell ref="A3:H3"/>
  </mergeCells>
  <pageMargins left="0.7" right="0.7" top="0.75" bottom="0.75" header="0.3" footer="0.3"/>
  <pageSetup scale="96" orientation="landscape" blackAndWhite="1" r:id="rId1"/>
  <headerFooter>
    <oddFooter>&amp;L&amp;F
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2018-11-27T08:00:00+00:00</OpenedDate>
    <SignificantOrder xmlns="dc463f71-b30c-4ab2-9473-d307f9d35888">false</SignificantOrder>
    <Date1 xmlns="dc463f71-b30c-4ab2-9473-d307f9d35888">2018-11-27T08:00:00+00:00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180977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008913E71961641BB3808971F4262EA" ma:contentTypeVersion="68" ma:contentTypeDescription="" ma:contentTypeScope="" ma:versionID="8bce2da49ecfca14d3e6ac3b59028c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36467BD-9B3B-44EA-97A9-0215C44FE1BC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6a7bd91e-004b-490a-8704-e368d63d59a0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1E8BCCA-16C2-4C6C-B418-C9A2175B7ACA}"/>
</file>

<file path=customXml/itemProps3.xml><?xml version="1.0" encoding="utf-8"?>
<ds:datastoreItem xmlns:ds="http://schemas.openxmlformats.org/officeDocument/2006/customXml" ds:itemID="{2B5A94A5-88D3-45D2-AA51-91A6478676A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B0872F8-27DA-45C5-9AC4-544345E6FA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Rate Impacts</vt:lpstr>
      <vt:lpstr>Typical Res Bill</vt:lpstr>
      <vt:lpstr>Schedule 132 Revenue</vt:lpstr>
      <vt:lpstr>'Rate Impacts'!Print_Area</vt:lpstr>
      <vt:lpstr>'Typical Res Bill'!Print_Area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KXu</dc:creator>
  <cp:lastModifiedBy>Koizumi, Rell (UTC)</cp:lastModifiedBy>
  <cp:lastPrinted>2018-11-27T23:29:13Z</cp:lastPrinted>
  <dcterms:created xsi:type="dcterms:W3CDTF">2015-03-25T23:20:22Z</dcterms:created>
  <dcterms:modified xsi:type="dcterms:W3CDTF">2018-11-28T16:19:56Z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0x0101006E56B4D1795A2E4DB2F0B01679ED314A00F008913E71961641BB3808971F4262EA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