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0155"/>
  </bookViews>
  <sheets>
    <sheet name="Gray's Harbor Comm Credit" sheetId="1" r:id="rId1"/>
  </sheets>
  <externalReferences>
    <externalReference r:id="rId2"/>
    <externalReference r:id="rId3"/>
  </externalReferences>
  <definedNames>
    <definedName name="BREMAIR_COST_of_SERVICE_STUDY">#REF!</definedName>
    <definedName name="_xlnm.Print_Area" localSheetId="0">'Gray''s Harbor Comm Credit'!$A$1:$J$32</definedName>
    <definedName name="_xlnm.Print_Titles" localSheetId="0">'Gray''s Harbor Comm Credit'!$A:$A,'Gray''s Harbor Comm Credit'!$2:$6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H30" i="1" l="1"/>
  <c r="G20" i="1"/>
  <c r="F20" i="1"/>
  <c r="E20" i="1"/>
  <c r="D20" i="1"/>
  <c r="C20" i="1"/>
  <c r="B20" i="1"/>
  <c r="G9" i="1" l="1"/>
  <c r="F9" i="1"/>
  <c r="E9" i="1"/>
  <c r="D9" i="1"/>
  <c r="C9" i="1"/>
  <c r="B9" i="1"/>
  <c r="G12" i="1"/>
  <c r="F12" i="1"/>
  <c r="E12" i="1"/>
  <c r="D12" i="1"/>
  <c r="C12" i="1"/>
  <c r="B12" i="1"/>
  <c r="C17" i="1"/>
  <c r="D17" i="1"/>
  <c r="E17" i="1"/>
  <c r="F17" i="1"/>
  <c r="G17" i="1"/>
  <c r="B17" i="1"/>
  <c r="H28" i="1" l="1"/>
  <c r="H17" i="1" l="1"/>
  <c r="H9" i="1" l="1"/>
  <c r="G15" i="1" l="1"/>
  <c r="F15" i="1"/>
  <c r="F19" i="1" s="1"/>
  <c r="E15" i="1"/>
  <c r="E19" i="1" s="1"/>
  <c r="D15" i="1"/>
  <c r="D19" i="1" s="1"/>
  <c r="C15" i="1"/>
  <c r="C19" i="1" s="1"/>
  <c r="B15" i="1"/>
  <c r="B19" i="1" l="1"/>
  <c r="B21" i="1" s="1"/>
  <c r="H24" i="1"/>
  <c r="H15" i="1"/>
  <c r="G19" i="1"/>
  <c r="G21" i="1" s="1"/>
  <c r="F21" i="1"/>
  <c r="E21" i="1"/>
  <c r="D21" i="1"/>
  <c r="C21" i="1"/>
  <c r="H21" i="1" l="1"/>
  <c r="H23" i="1" l="1"/>
  <c r="H26" i="1" s="1"/>
  <c r="H29" i="1" s="1"/>
  <c r="J29" i="1" l="1"/>
</calcChain>
</file>

<file path=xl/sharedStrings.xml><?xml version="1.0" encoding="utf-8"?>
<sst xmlns="http://schemas.openxmlformats.org/spreadsheetml/2006/main" count="21" uniqueCount="19">
  <si>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</si>
  <si>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</si>
  <si>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</si>
  <si>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</si>
  <si>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</si>
  <si>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</si>
  <si>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</si>
  <si>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</si>
  <si>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Commodity Credit Calculation</t>
  </si>
  <si>
    <t>(Under)/Over Earned</t>
  </si>
  <si>
    <t>Harold LeMay Enterprises, Inc. G-98</t>
  </si>
  <si>
    <t xml:space="preserve">Market Value/Ton </t>
  </si>
  <si>
    <t>Over/(Under) Earned:</t>
  </si>
  <si>
    <t>6 Month Average:</t>
  </si>
  <si>
    <t>Change:</t>
  </si>
  <si>
    <t>Effective 1/1/2019</t>
  </si>
  <si>
    <t>New Commodity (Debit)/Credit:</t>
  </si>
  <si>
    <t>Old (Debit)/Credit:</t>
  </si>
  <si>
    <t>Revenue Impact: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</si>
</sst>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0" fontId="3" fillId="0" borderId="0" xfId="3" applyFont="1" applyFill="1"/>
    <xf numFmtId="0" fontId="1" fillId="0" borderId="0" xfId="3" applyFont="1"/>
    <xf numFmtId="0" fontId="1" fillId="0" borderId="0" xfId="4" applyAlignment="1">
      <alignment horizontal="center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Fon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 applyFont="1"/>
    <xf numFmtId="166" fontId="1" fillId="0" borderId="0" xfId="3" applyNumberFormat="1" applyFont="1" applyFill="1" applyBorder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 applyFont="1"/>
    <xf numFmtId="43" fontId="1" fillId="0" borderId="0" xfId="3" applyNumberFormat="1" applyFont="1" applyFill="1"/>
    <xf numFmtId="164" fontId="1" fillId="0" borderId="0" xfId="3" applyNumberFormat="1" applyFont="1"/>
    <xf numFmtId="3" fontId="1" fillId="0" borderId="0" xfId="3" applyNumberFormat="1" applyFont="1" applyFill="1" applyBorder="1"/>
    <xf numFmtId="0" fontId="5" fillId="0" borderId="0" xfId="3" applyFont="1"/>
    <xf numFmtId="17" fontId="1" fillId="0" borderId="0" xfId="3" applyNumberFormat="1" applyFont="1"/>
    <xf numFmtId="17" fontId="1" fillId="0" borderId="0" xfId="3" applyNumberFormat="1" applyFont="1" applyFill="1"/>
    <xf numFmtId="4" fontId="1" fillId="0" borderId="0" xfId="3" applyNumberFormat="1" applyFont="1" applyFill="1"/>
    <xf numFmtId="168" fontId="1" fillId="0" borderId="0" xfId="3" applyNumberFormat="1" applyFont="1"/>
    <xf numFmtId="3" fontId="1" fillId="0" borderId="0" xfId="1" applyNumberFormat="1" applyFont="1" applyFill="1" applyBorder="1"/>
    <xf numFmtId="168" fontId="1" fillId="0" borderId="0" xfId="3" applyNumberFormat="1" applyFont="1" applyFill="1" applyBorder="1"/>
    <xf numFmtId="7" fontId="1" fillId="0" borderId="0" xfId="1" applyNumberFormat="1" applyFont="1" applyFill="1"/>
    <xf numFmtId="168" fontId="1" fillId="0" borderId="0" xfId="3" applyNumberFormat="1" applyFont="1" applyFill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4" fontId="1" fillId="0" borderId="0" xfId="5" applyNumberFormat="1" applyFill="1" applyBorder="1"/>
    <xf numFmtId="43" fontId="1" fillId="0" borderId="0" xfId="1" applyNumberFormat="1" applyFont="1"/>
    <xf numFmtId="43" fontId="5" fillId="0" borderId="0" xfId="1" applyNumberFormat="1" applyFont="1"/>
    <xf numFmtId="4" fontId="6" fillId="0" borderId="0" xfId="5" applyNumberFormat="1" applyFont="1" applyFill="1" applyBorder="1"/>
    <xf numFmtId="4" fontId="5" fillId="0" borderId="0" xfId="5" applyNumberFormat="1" applyFont="1" applyFill="1" applyBorder="1"/>
    <xf numFmtId="164" fontId="1" fillId="0" borderId="0" xfId="3" applyNumberFormat="1" applyFont="1" applyFill="1" applyBorder="1"/>
    <xf numFmtId="0" fontId="1" fillId="0" borderId="0" xfId="3" applyFont="1" applyAlignment="1">
      <alignment horizontal="right"/>
    </xf>
    <xf numFmtId="3" fontId="5" fillId="0" borderId="0" xfId="1" applyNumberFormat="1" applyFont="1" applyFill="1" applyBorder="1"/>
    <xf numFmtId="43" fontId="1" fillId="0" borderId="0" xfId="3" applyNumberFormat="1" applyFont="1" applyFill="1" applyBorder="1"/>
    <xf numFmtId="37" fontId="1" fillId="0" borderId="0" xfId="3" applyNumberFormat="1" applyFont="1"/>
    <xf numFmtId="164" fontId="1" fillId="0" borderId="0" xfId="3" applyNumberFormat="1" applyFont="1" applyFill="1" applyAlignment="1">
      <alignment horizontal="right"/>
    </xf>
    <xf numFmtId="43" fontId="5" fillId="0" borderId="0" xfId="1" applyFont="1" applyFill="1" applyBorder="1"/>
    <xf numFmtId="44" fontId="1" fillId="0" borderId="0" xfId="3" applyNumberFormat="1" applyFont="1" applyFill="1" applyBorder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167" fontId="1" fillId="0" borderId="0" xfId="2" applyNumberFormat="1" applyFont="1" applyFill="1"/>
    <xf numFmtId="0" fontId="1" fillId="0" borderId="0" xfId="3" applyFont="1" applyFill="1" applyBorder="1" applyAlignment="1">
      <alignment horizontal="right"/>
    </xf>
    <xf numFmtId="0" fontId="7" fillId="0" borderId="0" xfId="3" applyFont="1" applyFill="1" applyBorder="1"/>
    <xf numFmtId="164" fontId="1" fillId="0" borderId="0" xfId="1" applyNumberFormat="1" applyFont="1" applyFill="1" applyBorder="1" applyAlignment="1">
      <alignment horizontal="right"/>
    </xf>
    <xf numFmtId="43" fontId="1" fillId="0" borderId="0" xfId="1" applyNumberFormat="1" applyFont="1" applyFill="1" applyBorder="1"/>
    <xf numFmtId="44" fontId="5" fillId="0" borderId="0" xfId="2" applyFont="1" applyFill="1" applyAlignment="1">
      <alignment horizontal="left"/>
    </xf>
    <xf numFmtId="44" fontId="5" fillId="0" borderId="0" xfId="2" applyFont="1" applyFill="1"/>
    <xf numFmtId="167" fontId="1" fillId="0" borderId="0" xfId="3" applyNumberFormat="1" applyFont="1"/>
    <xf numFmtId="9" fontId="1" fillId="0" borderId="0" xfId="7" applyFont="1"/>
    <xf numFmtId="17" fontId="5" fillId="0" borderId="1" xfId="3" quotePrefix="1" applyNumberFormat="1" applyFon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3" fontId="1" fillId="0" borderId="1" xfId="1" applyNumberFormat="1" applyFont="1" applyFill="1" applyBorder="1"/>
    <xf numFmtId="17" fontId="5" fillId="0" borderId="0" xfId="9" applyNumberFormat="1" applyFont="1" applyFill="1" applyBorder="1" applyAlignment="1">
      <alignment horizontal="center"/>
    </xf>
    <xf numFmtId="8" fontId="1" fillId="0" borderId="0" xfId="9" applyNumberFormat="1" applyFont="1" applyFill="1" applyBorder="1"/>
    <xf numFmtId="167" fontId="1" fillId="0" borderId="0" xfId="2" applyNumberFormat="1" applyFont="1" applyFill="1" applyBorder="1"/>
    <xf numFmtId="168" fontId="1" fillId="0" borderId="0" xfId="1" applyNumberFormat="1" applyFont="1" applyFill="1" applyBorder="1"/>
    <xf numFmtId="168" fontId="5" fillId="0" borderId="0" xfId="1" applyNumberFormat="1" applyFont="1" applyFill="1" applyBorder="1"/>
    <xf numFmtId="7" fontId="1" fillId="0" borderId="0" xfId="3" applyNumberFormat="1" applyFont="1" applyFill="1" applyBorder="1"/>
    <xf numFmtId="164" fontId="1" fillId="2" borderId="0" xfId="1" applyNumberFormat="1" applyFont="1" applyFill="1"/>
    <xf numFmtId="44" fontId="1" fillId="2" borderId="0" xfId="2" applyFont="1" applyFill="1"/>
    <xf numFmtId="43" fontId="1" fillId="2" borderId="0" xfId="1" applyFont="1" applyFill="1"/>
    <xf numFmtId="7" fontId="1" fillId="2" borderId="1" xfId="1" applyNumberFormat="1" applyFont="1" applyFill="1" applyBorder="1"/>
    <xf numFmtId="168" fontId="1" fillId="2" borderId="0" xfId="1" applyNumberFormat="1" applyFont="1" applyFill="1" applyBorder="1"/>
  </cellXfs>
  <cellStyles count="10">
    <cellStyle name="Comma" xfId="1" builtinId="3"/>
    <cellStyle name="Comma 10" xfId="8"/>
    <cellStyle name="Currency" xfId="2" builtinId="4"/>
    <cellStyle name="Normal" xfId="0" builtinId="0"/>
    <cellStyle name="Normal_Harbor 1-1-2006" xfId="3"/>
    <cellStyle name="Normal_Joe's 1-1-2004" xfId="5"/>
    <cellStyle name="Normal_Pacific 1-1-06" xfId="9"/>
    <cellStyle name="Normal_Pacific 1-1-06_Rural Grays Harbor Recycle tracking_IW 2-1-2012" xfId="4"/>
    <cellStyle name="Percent" xfId="7" builtinId="5"/>
    <cellStyle name="STYLE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Credit%207-1-2018/Gray's%20Harbor%20Commodity%20Credit%20Calc%207-1-2018%20-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Pioneer Pricing"/>
      <sheetName val="Oct 2018 AH051"/>
      <sheetName val="Sep 2018 AH051"/>
      <sheetName val="Aug 2018 AH051"/>
      <sheetName val="July 2018 AH051"/>
      <sheetName val="June 2018 AH051"/>
      <sheetName val="May 2018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 refreshError="1">
        <row r="9">
          <cell r="B9">
            <v>96.090000000000032</v>
          </cell>
          <cell r="C9">
            <v>81.53</v>
          </cell>
          <cell r="D9">
            <v>95.01</v>
          </cell>
          <cell r="E9">
            <v>90.160000000000053</v>
          </cell>
          <cell r="F9">
            <v>93.210000000000008</v>
          </cell>
          <cell r="G9">
            <v>101.78</v>
          </cell>
        </row>
        <row r="13">
          <cell r="B13">
            <v>-49.361341999999993</v>
          </cell>
          <cell r="C13">
            <v>-39.014242000000003</v>
          </cell>
          <cell r="D13">
            <v>-75.699842000000004</v>
          </cell>
          <cell r="E13">
            <v>-70.123841999999982</v>
          </cell>
          <cell r="F13">
            <v>-75.034980000000004</v>
          </cell>
          <cell r="G13">
            <v>-73.294050000000013</v>
          </cell>
        </row>
        <row r="18">
          <cell r="B18">
            <v>6615</v>
          </cell>
          <cell r="C18">
            <v>6648</v>
          </cell>
          <cell r="D18">
            <v>6685</v>
          </cell>
          <cell r="E18">
            <v>6708</v>
          </cell>
          <cell r="F18">
            <v>6723</v>
          </cell>
          <cell r="G18">
            <v>6637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0">
          <cell r="M20">
            <v>0.94</v>
          </cell>
        </row>
        <row r="24">
          <cell r="N24">
            <v>-0.74251571007488304</v>
          </cell>
        </row>
        <row r="25">
          <cell r="N25">
            <v>-1.2225157100748829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47"/>
  <sheetViews>
    <sheetView showGridLines="0" tabSelected="1" zoomScaleNormal="100" workbookViewId="0">
      <selection activeCell="L14" sqref="L14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7.7109375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15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7">
        <v>43221</v>
      </c>
      <c r="C6" s="67">
        <v>43252</v>
      </c>
      <c r="D6" s="67">
        <v>43282</v>
      </c>
      <c r="E6" s="67">
        <v>43313</v>
      </c>
      <c r="F6" s="67">
        <v>43344</v>
      </c>
      <c r="G6" s="67">
        <v>43374</v>
      </c>
      <c r="H6" s="68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80">
        <f>'[1]Gray''s Harbor Comm Credit'!B9</f>
        <v>96.090000000000032</v>
      </c>
      <c r="C9" s="80">
        <f>'[1]Gray''s Harbor Comm Credit'!C9</f>
        <v>81.53</v>
      </c>
      <c r="D9" s="80">
        <f>'[1]Gray''s Harbor Comm Credit'!D9</f>
        <v>95.01</v>
      </c>
      <c r="E9" s="80">
        <f>'[1]Gray''s Harbor Comm Credit'!E9</f>
        <v>90.160000000000053</v>
      </c>
      <c r="F9" s="80">
        <f>'[1]Gray''s Harbor Comm Credit'!F9</f>
        <v>93.210000000000008</v>
      </c>
      <c r="G9" s="80">
        <f>'[1]Gray''s Harbor Comm Credit'!G9</f>
        <v>101.78</v>
      </c>
      <c r="H9" s="54">
        <f>SUM(B9:G9)</f>
        <v>557.78000000000009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79">
        <f>'[1]Gray''s Harbor Comm Credit'!B13</f>
        <v>-49.361341999999993</v>
      </c>
      <c r="C12" s="79">
        <f>'[1]Gray''s Harbor Comm Credit'!C13</f>
        <v>-39.014242000000003</v>
      </c>
      <c r="D12" s="79">
        <f>'[1]Gray''s Harbor Comm Credit'!D13</f>
        <v>-75.699842000000004</v>
      </c>
      <c r="E12" s="79">
        <f>'[1]Gray''s Harbor Comm Credit'!E13</f>
        <v>-70.123841999999982</v>
      </c>
      <c r="F12" s="79">
        <f>'[1]Gray''s Harbor Comm Credit'!F13</f>
        <v>-75.034980000000004</v>
      </c>
      <c r="G12" s="79">
        <f>'[1]Gray''s Harbor Comm Credit'!G13</f>
        <v>-73.294050000000013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-4743.1313527800012</v>
      </c>
      <c r="C15" s="58">
        <f t="shared" si="0"/>
        <v>-3180.8311502600004</v>
      </c>
      <c r="D15" s="58">
        <f t="shared" si="0"/>
        <v>-7192.2419884200008</v>
      </c>
      <c r="E15" s="58">
        <f t="shared" si="0"/>
        <v>-6322.3655947200023</v>
      </c>
      <c r="F15" s="58">
        <f t="shared" si="0"/>
        <v>-6994.0104858000013</v>
      </c>
      <c r="G15" s="58">
        <f t="shared" si="0"/>
        <v>-7459.8684090000015</v>
      </c>
      <c r="H15" s="56">
        <f>SUM(B15:G15)</f>
        <v>-35892.448980980007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5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8">
        <f>'[1]Gray''s Harbor Comm Credit'!B18</f>
        <v>6615</v>
      </c>
      <c r="C17" s="78">
        <f>'[1]Gray''s Harbor Comm Credit'!C18</f>
        <v>6648</v>
      </c>
      <c r="D17" s="78">
        <f>'[1]Gray''s Harbor Comm Credit'!D18</f>
        <v>6685</v>
      </c>
      <c r="E17" s="78">
        <f>'[1]Gray''s Harbor Comm Credit'!E18</f>
        <v>6708</v>
      </c>
      <c r="F17" s="78">
        <f>'[1]Gray''s Harbor Comm Credit'!F18</f>
        <v>6723</v>
      </c>
      <c r="G17" s="78">
        <f>'[1]Gray''s Harbor Comm Credit'!G18</f>
        <v>6637</v>
      </c>
      <c r="H17" s="57">
        <f>SUM(B17:G17)</f>
        <v>40016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-0.71702665952834488</v>
      </c>
      <c r="C19" s="39">
        <f>IFERROR(C15/C17,0)</f>
        <v>-0.47846437278279186</v>
      </c>
      <c r="D19" s="39">
        <f>IFERROR(D15/D17,0)</f>
        <v>-1.0758776347673897</v>
      </c>
      <c r="E19" s="39">
        <f>IFERROR(E15/E17,0)</f>
        <v>-0.94251126933810414</v>
      </c>
      <c r="F19" s="39">
        <f>IFERROR(F15/F17,0)</f>
        <v>-1.0403109453815262</v>
      </c>
      <c r="G19" s="39">
        <f t="shared" ref="G19" si="1">IFERROR(G15/G17,0)</f>
        <v>-1.1239819811661897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81">
        <f>ROUND('[2]Gray''s Harbor Comm Credit'!$M$20,2)</f>
        <v>0.94</v>
      </c>
      <c r="C20" s="81">
        <f>ROUND('[2]Gray''s Harbor Comm Credit'!$M$20,2)</f>
        <v>0.94</v>
      </c>
      <c r="D20" s="81">
        <f>ROUND('[2]Gray''s Harbor Comm Credit'!$N$24,2)</f>
        <v>-0.74</v>
      </c>
      <c r="E20" s="81">
        <f>ROUND('[2]Gray''s Harbor Comm Credit'!$N$24,2)</f>
        <v>-0.74</v>
      </c>
      <c r="F20" s="81">
        <f>ROUND('[2]Gray''s Harbor Comm Credit'!$N$24,2)</f>
        <v>-0.74</v>
      </c>
      <c r="G20" s="81">
        <f>ROUND('[2]Gray''s Harbor Comm Credit'!$N$24,2)</f>
        <v>-0.74</v>
      </c>
      <c r="H20" s="71"/>
      <c r="I20" s="9"/>
      <c r="J20" s="38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64">
        <f>+(B19-B20)*B17</f>
        <v>-10961.231352780002</v>
      </c>
      <c r="C21" s="64">
        <f t="shared" ref="C21:G21" si="2">+(C19-C20)*C17</f>
        <v>-9429.9511502599998</v>
      </c>
      <c r="D21" s="64">
        <f t="shared" si="2"/>
        <v>-2245.3419884200002</v>
      </c>
      <c r="E21" s="64">
        <f t="shared" si="2"/>
        <v>-1358.4455947200026</v>
      </c>
      <c r="F21" s="64">
        <f t="shared" si="2"/>
        <v>-2018.9904858000009</v>
      </c>
      <c r="G21" s="64">
        <f t="shared" si="2"/>
        <v>-2548.4884090000014</v>
      </c>
      <c r="H21" s="56">
        <f>SUM(B21:G21)</f>
        <v>-28562.448980980007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75">
        <f>ROUND(H21/H17,2)</f>
        <v>-0.71</v>
      </c>
      <c r="L23" s="43"/>
      <c r="M23" s="77"/>
      <c r="N23" s="77"/>
      <c r="O23" s="77"/>
      <c r="P23" s="77"/>
      <c r="Q23" s="77"/>
      <c r="R23" s="77"/>
      <c r="S23" s="77"/>
      <c r="T23" s="77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2"/>
      <c r="B24" s="41"/>
      <c r="C24" s="42"/>
      <c r="D24" s="42"/>
      <c r="E24" s="42"/>
      <c r="F24" s="42"/>
      <c r="G24" s="42" t="s">
        <v>13</v>
      </c>
      <c r="H24" s="75">
        <f>SUM(B15:G15)/SUM(B17:G17)</f>
        <v>-0.89695244354708137</v>
      </c>
      <c r="I24" s="43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3"/>
      <c r="B25" s="41"/>
      <c r="C25" s="42"/>
      <c r="D25" s="42"/>
      <c r="E25" s="42"/>
      <c r="H25" s="10"/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4"/>
      <c r="B26" s="41"/>
      <c r="C26" s="42"/>
      <c r="D26" s="42"/>
      <c r="E26" s="42"/>
      <c r="F26" s="42"/>
      <c r="G26" s="69" t="s">
        <v>16</v>
      </c>
      <c r="H26" s="76">
        <f>+H24+H23</f>
        <v>-1.6069524435470814</v>
      </c>
      <c r="I26" s="22"/>
      <c r="J26" s="9"/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4"/>
      <c r="B27" s="41"/>
      <c r="C27" s="42"/>
      <c r="D27" s="42"/>
      <c r="E27" s="42"/>
      <c r="F27" s="42"/>
      <c r="G27" s="42"/>
      <c r="H27" s="75"/>
      <c r="I27" s="46"/>
      <c r="J27" s="9"/>
      <c r="K27" s="9"/>
      <c r="N27" s="7"/>
      <c r="O27" s="7"/>
      <c r="P27" s="7"/>
      <c r="Q27" s="7"/>
      <c r="R27" s="41"/>
      <c r="S27" s="41"/>
      <c r="T27" s="41"/>
      <c r="U27" s="45"/>
      <c r="V27" s="45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70"/>
      <c r="C28" s="42"/>
      <c r="D28" s="42"/>
      <c r="E28" s="42"/>
      <c r="F28" s="42"/>
      <c r="G28" s="42" t="s">
        <v>17</v>
      </c>
      <c r="H28" s="82">
        <f>'[2]Gray''s Harbor Comm Credit'!$N$25</f>
        <v>-1.2225157100748829</v>
      </c>
      <c r="I28" s="47"/>
      <c r="J28" s="9"/>
      <c r="K28" s="48"/>
      <c r="L28" s="30"/>
      <c r="M28" s="30"/>
      <c r="N28" s="30"/>
      <c r="O28" s="30"/>
      <c r="P28" s="30"/>
      <c r="Q28" s="30"/>
      <c r="R28" s="30"/>
      <c r="T28" s="30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49"/>
      <c r="B29" s="49"/>
      <c r="C29" s="42"/>
      <c r="D29" s="42"/>
      <c r="E29" s="42"/>
      <c r="F29" s="42"/>
      <c r="G29" s="42" t="s">
        <v>14</v>
      </c>
      <c r="H29" s="75">
        <f>H28-H26</f>
        <v>0.38443673347219853</v>
      </c>
      <c r="I29" s="47"/>
      <c r="J29" s="66">
        <f>H29/H28</f>
        <v>-0.314463634539838</v>
      </c>
      <c r="K29" s="9"/>
      <c r="N29" s="7"/>
      <c r="O29" s="7"/>
      <c r="P29" s="7"/>
      <c r="Q29" s="7"/>
      <c r="U29" s="30"/>
      <c r="AD29" s="10"/>
      <c r="AE29" s="10"/>
      <c r="AF29" s="10"/>
      <c r="AG29" s="10"/>
      <c r="AH29" s="10"/>
      <c r="AI29" s="10"/>
      <c r="BY29" s="7"/>
      <c r="BZ29" s="7"/>
      <c r="CA29" s="7"/>
      <c r="CB29" s="7"/>
      <c r="CC29" s="7"/>
      <c r="CD29" s="7"/>
    </row>
    <row r="30" spans="1:115" x14ac:dyDescent="0.2">
      <c r="A30" s="49"/>
      <c r="B30" s="49"/>
      <c r="C30" s="49"/>
      <c r="D30" s="49"/>
      <c r="E30" s="49"/>
      <c r="F30" s="42"/>
      <c r="G30" s="42" t="s">
        <v>18</v>
      </c>
      <c r="H30" s="74">
        <f>-H29*H17</f>
        <v>-15383.620326623497</v>
      </c>
      <c r="I30" s="50"/>
      <c r="J30" s="9"/>
      <c r="K30" s="51"/>
      <c r="L30" s="9"/>
      <c r="M30" s="48"/>
      <c r="N30" s="48"/>
      <c r="O30" s="30"/>
      <c r="P30" s="30"/>
      <c r="Q30" s="30"/>
      <c r="R30" s="30"/>
      <c r="S30" s="30"/>
      <c r="T30" s="30"/>
      <c r="U30" s="30"/>
      <c r="V30" s="30"/>
      <c r="W30" s="30"/>
      <c r="X30" s="52"/>
      <c r="Y30" s="28"/>
      <c r="AG30" s="10"/>
      <c r="AH30" s="10"/>
      <c r="AI30" s="10"/>
      <c r="CB30" s="7"/>
      <c r="CC30" s="7"/>
      <c r="CD30" s="7"/>
    </row>
    <row r="31" spans="1:11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"/>
      <c r="L31" s="9"/>
      <c r="M31" s="9"/>
      <c r="O31" s="7"/>
      <c r="P31" s="7"/>
      <c r="Q31" s="7"/>
      <c r="W31" s="49"/>
      <c r="X31" s="23"/>
      <c r="Y31" s="5"/>
      <c r="AG31" s="10"/>
      <c r="AH31" s="10"/>
      <c r="AI31" s="10"/>
      <c r="CB31" s="7"/>
      <c r="CC31" s="7"/>
      <c r="CD31" s="7"/>
    </row>
    <row r="32" spans="1:11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48"/>
      <c r="L32" s="9"/>
      <c r="M32" s="38"/>
      <c r="N32" s="38"/>
      <c r="O32" s="36"/>
      <c r="P32" s="36"/>
      <c r="Q32" s="36"/>
      <c r="R32" s="36"/>
      <c r="S32" s="36"/>
      <c r="T32" s="36"/>
      <c r="U32" s="36"/>
      <c r="V32" s="36"/>
      <c r="W32" s="36"/>
      <c r="AG32" s="10"/>
      <c r="AH32" s="10"/>
      <c r="AI32" s="10"/>
      <c r="CB32" s="7"/>
      <c r="CC32" s="7"/>
      <c r="CD32" s="7"/>
    </row>
    <row r="33" spans="2:31" x14ac:dyDescent="0.2">
      <c r="L33" s="9"/>
      <c r="M33" s="5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9"/>
      <c r="AB33" s="9"/>
      <c r="AC33" s="9"/>
      <c r="AD33" s="9"/>
      <c r="AE33" s="9"/>
    </row>
    <row r="34" spans="2:3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2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8"/>
      <c r="AB34" s="9"/>
      <c r="AC34" s="9"/>
      <c r="AD34" s="9"/>
      <c r="AE34" s="9"/>
    </row>
    <row r="35" spans="2:31" x14ac:dyDescent="0.2">
      <c r="L35" s="9"/>
      <c r="M35" s="59"/>
      <c r="N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1" x14ac:dyDescent="0.2">
      <c r="L36" s="9"/>
      <c r="M36" s="59"/>
      <c r="N36" s="21"/>
      <c r="R36" s="9"/>
      <c r="S36" s="9"/>
      <c r="T36" s="9"/>
      <c r="U36" s="9"/>
      <c r="V36" s="9"/>
      <c r="W36" s="9"/>
      <c r="X36" s="9"/>
      <c r="Y36" s="60"/>
      <c r="Z36" s="9"/>
      <c r="AA36" s="9"/>
      <c r="AB36" s="9"/>
      <c r="AC36" s="9"/>
      <c r="AD36" s="9"/>
      <c r="AE36" s="9"/>
    </row>
    <row r="37" spans="2:31" x14ac:dyDescent="0.2">
      <c r="L37" s="9"/>
      <c r="M37" s="9"/>
      <c r="N37" s="51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1" x14ac:dyDescent="0.2">
      <c r="L38" s="9"/>
      <c r="M38" s="9"/>
      <c r="R38" s="9"/>
      <c r="S38" s="9"/>
      <c r="T38" s="9"/>
      <c r="U38" s="9"/>
      <c r="V38" s="9"/>
      <c r="W38" s="9"/>
      <c r="X38" s="61"/>
      <c r="Y38" s="61"/>
      <c r="Z38" s="61"/>
      <c r="AA38" s="62"/>
      <c r="AB38" s="9"/>
      <c r="AC38" s="9"/>
      <c r="AD38" s="9"/>
      <c r="AE38" s="9"/>
    </row>
    <row r="39" spans="2:31" x14ac:dyDescent="0.2">
      <c r="L39" s="9"/>
      <c r="M39" s="9"/>
      <c r="N39" s="55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2:31" x14ac:dyDescent="0.2">
      <c r="X40" s="41"/>
      <c r="Y40" s="41"/>
      <c r="Z40" s="41"/>
      <c r="AA40" s="45"/>
    </row>
    <row r="43" spans="2:31" x14ac:dyDescent="0.2">
      <c r="AA43" s="30"/>
    </row>
    <row r="44" spans="2:31" x14ac:dyDescent="0.2">
      <c r="AA44" s="30"/>
    </row>
    <row r="45" spans="2:31" x14ac:dyDescent="0.2">
      <c r="AA45" s="30"/>
    </row>
    <row r="47" spans="2:31" x14ac:dyDescent="0.2">
      <c r="AA47" s="36"/>
    </row>
  </sheetData>
  <pageMargins left="0.75" right="0.25" top="1" bottom="1" header="0.5" footer="0.5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41B6ABF67518468A7DB527D80C4BB7" ma:contentTypeVersion="68" ma:contentTypeDescription="" ma:contentTypeScope="" ma:versionID="7874cb31e967400d82eb52784dc6a5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180971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733239-6302-4C26-9523-387056DC33E7}"/>
</file>

<file path=customXml/itemProps2.xml><?xml version="1.0" encoding="utf-8"?>
<ds:datastoreItem xmlns:ds="http://schemas.openxmlformats.org/officeDocument/2006/customXml" ds:itemID="{8BED0E10-847D-427F-9A9D-8EFD5CF813C3}"/>
</file>

<file path=customXml/itemProps3.xml><?xml version="1.0" encoding="utf-8"?>
<ds:datastoreItem xmlns:ds="http://schemas.openxmlformats.org/officeDocument/2006/customXml" ds:itemID="{679343F9-61D7-4B47-AEDD-3541A36112CD}"/>
</file>

<file path=customXml/itemProps4.xml><?xml version="1.0" encoding="utf-8"?>
<ds:datastoreItem xmlns:ds="http://schemas.openxmlformats.org/officeDocument/2006/customXml" ds:itemID="{FE3C16C4-3A41-4CF5-ACD0-BF14CC7DC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Gray's Harbor Comm Credit</vt:lpstr>
      <vt:lpstr>'Gray''s Harbor Comm Credit'!Print_Area</vt:lpstr>
      <vt:lpstr>'Gray''s Harbor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2018-11-20T22:43:53Z</cp:lastPrinted>
  <dcterms:created xsi:type="dcterms:W3CDTF">2014-05-08T17:32:42Z</dcterms:created>
  <dcterms:modified xsi:type="dcterms:W3CDTF">2018-11-20T22:45:06Z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0x0101006E56B4D1795A2E4DB2F0B01679ED314A000641B6ABF67518468A7DB527D80C4BB7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