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0155"/>
  </bookViews>
  <sheets>
    <sheet name="Gray's Harbor Comm Credit" sheetId="1" r:id="rId1"/>
  </sheets>
  <externalReferences>
    <externalReference r:id="rId2"/>
    <externalReference r:id="rId3"/>
  </externalReferences>
  <definedNames>
    <definedName name="BREMAIR_COST_of_SERVICE_STUDY">#REF!</definedName>
    <definedName name="_xlnm.Print_Area" localSheetId="0">'Gray''s Harbor Comm Credit'!$A$1:$J$32</definedName>
    <definedName name="_xlnm.Print_Titles" localSheetId="0">'Gray''s Harbor Comm Credit'!$A:$A,'Gray''s Harbor Comm Credit'!$2:$6</definedName>
    <definedName name="Print1">#REF!</definedName>
    <definedName name="Print2">#REF!</definedName>
  </definedNames>
  <calcPr calcId="145621" concurrentManualCount="4"/>
</workbook>
</file>

<file path=xl/calcChain.xml><?xml version="1.0" encoding="utf-8"?>
<calcChain xmlns="http://schemas.openxmlformats.org/spreadsheetml/2006/main">
  <c r="H30" i="1" l="1"/>
  <c r="G20" i="1"/>
  <c r="F20" i="1"/>
  <c r="E20" i="1"/>
  <c r="D20" i="1"/>
  <c r="C20" i="1"/>
  <c r="B20" i="1"/>
  <c r="G9" i="1" l="1"/>
  <c r="F9" i="1"/>
  <c r="E9" i="1"/>
  <c r="D9" i="1"/>
  <c r="C9" i="1"/>
  <c r="B9" i="1"/>
  <c r="G12" i="1"/>
  <c r="F12" i="1"/>
  <c r="E12" i="1"/>
  <c r="D12" i="1"/>
  <c r="C12" i="1"/>
  <c r="B12" i="1"/>
  <c r="C17" i="1"/>
  <c r="D17" i="1"/>
  <c r="E17" i="1"/>
  <c r="F17" i="1"/>
  <c r="G17" i="1"/>
  <c r="B17" i="1"/>
  <c r="H28" i="1" l="1"/>
  <c r="H17" i="1" l="1"/>
  <c r="H9" i="1" l="1"/>
  <c r="G15" i="1" l="1"/>
  <c r="F15" i="1"/>
  <c r="F19" i="1" s="1"/>
  <c r="E15" i="1"/>
  <c r="E19" i="1" s="1"/>
  <c r="D15" i="1"/>
  <c r="D19" i="1" s="1"/>
  <c r="C15" i="1"/>
  <c r="C19" i="1" s="1"/>
  <c r="B15" i="1"/>
  <c r="B19" i="1" l="1"/>
  <c r="B21" i="1" s="1"/>
  <c r="H24" i="1"/>
  <c r="H15" i="1"/>
  <c r="G19" i="1"/>
  <c r="G21" i="1" s="1"/>
  <c r="F21" i="1"/>
  <c r="E21" i="1"/>
  <c r="D21" i="1"/>
  <c r="C21" i="1"/>
  <c r="H21" i="1" l="1"/>
  <c r="H23" i="1" l="1"/>
  <c r="H26" i="1" s="1"/>
  <c r="H29" i="1" s="1"/>
  <c r="J29" i="1" l="1"/>
</calcChain>
</file>

<file path=xl/sharedStrings.xml><?xml version="1.0" encoding="utf-8"?>
<sst xmlns="http://schemas.openxmlformats.org/spreadsheetml/2006/main" count="21" uniqueCount="19">
  <si>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</si>
  <si>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</si>
  <si>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</si>
  <si>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</si>
  <si>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</si>
  <si>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</si>
  <si>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</si>
  <si>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</si>
  <si>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Commodity Credit Calculation</t>
  </si>
  <si>
    <t>(Under)/Over Earned</t>
  </si>
  <si>
    <t>Harold LeMay Enterprises, Inc. G-98</t>
  </si>
  <si>
    <t xml:space="preserve">Market Value/Ton </t>
  </si>
  <si>
    <t>Over/(Under) Earned:</t>
  </si>
  <si>
    <t>6 Month Average:</t>
  </si>
  <si>
    <t>Change:</t>
  </si>
  <si>
    <t>Effective 1/1/2019</t>
  </si>
  <si>
    <t>New Commodity (Debit)/Credit:</t>
  </si>
  <si>
    <t>Old (Debit)/Credit:</t>
  </si>
  <si>
    <t>Revenue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</si>
</sst>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0" fontId="3" fillId="0" borderId="0" xfId="3" applyFont="1" applyFill="1"/>
    <xf numFmtId="0" fontId="1" fillId="0" borderId="0" xfId="3" applyFont="1"/>
    <xf numFmtId="0" fontId="1" fillId="0" borderId="0" xfId="4" applyAlignment="1">
      <alignment horizontal="center"/>
    </xf>
    <xf numFmtId="0" fontId="1" fillId="0" borderId="0" xfId="3" applyFont="1" applyFill="1" applyBorder="1"/>
    <xf numFmtId="0" fontId="1" fillId="0" borderId="0" xfId="3" applyFont="1" applyFill="1"/>
    <xf numFmtId="0" fontId="1" fillId="0" borderId="0" xfId="3" applyFont="1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Fon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 applyFont="1"/>
    <xf numFmtId="166" fontId="1" fillId="0" borderId="0" xfId="3" applyNumberFormat="1" applyFont="1" applyFill="1" applyBorder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 applyFont="1"/>
    <xf numFmtId="43" fontId="1" fillId="0" borderId="0" xfId="3" applyNumberFormat="1" applyFont="1" applyFill="1"/>
    <xf numFmtId="164" fontId="1" fillId="0" borderId="0" xfId="3" applyNumberFormat="1" applyFont="1"/>
    <xf numFmtId="3" fontId="1" fillId="0" borderId="0" xfId="3" applyNumberFormat="1" applyFont="1" applyFill="1" applyBorder="1"/>
    <xf numFmtId="0" fontId="5" fillId="0" borderId="0" xfId="3" applyFont="1"/>
    <xf numFmtId="17" fontId="1" fillId="0" borderId="0" xfId="3" applyNumberFormat="1" applyFont="1"/>
    <xf numFmtId="17" fontId="1" fillId="0" borderId="0" xfId="3" applyNumberFormat="1" applyFont="1" applyFill="1"/>
    <xf numFmtId="4" fontId="1" fillId="0" borderId="0" xfId="3" applyNumberFormat="1" applyFont="1" applyFill="1"/>
    <xf numFmtId="168" fontId="1" fillId="0" borderId="0" xfId="3" applyNumberFormat="1" applyFont="1"/>
    <xf numFmtId="3" fontId="1" fillId="0" borderId="0" xfId="1" applyNumberFormat="1" applyFont="1" applyFill="1" applyBorder="1"/>
    <xf numFmtId="168" fontId="1" fillId="0" borderId="0" xfId="3" applyNumberFormat="1" applyFont="1" applyFill="1" applyBorder="1"/>
    <xf numFmtId="7" fontId="1" fillId="0" borderId="0" xfId="1" applyNumberFormat="1" applyFont="1" applyFill="1"/>
    <xf numFmtId="168" fontId="1" fillId="0" borderId="0" xfId="3" applyNumberFormat="1" applyFont="1" applyFill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4" fontId="1" fillId="0" borderId="0" xfId="5" applyNumberFormat="1" applyFill="1" applyBorder="1"/>
    <xf numFmtId="43" fontId="1" fillId="0" borderId="0" xfId="1" applyNumberFormat="1" applyFont="1"/>
    <xf numFmtId="43" fontId="5" fillId="0" borderId="0" xfId="1" applyNumberFormat="1" applyFont="1"/>
    <xf numFmtId="4" fontId="6" fillId="0" borderId="0" xfId="5" applyNumberFormat="1" applyFont="1" applyFill="1" applyBorder="1"/>
    <xf numFmtId="4" fontId="5" fillId="0" borderId="0" xfId="5" applyNumberFormat="1" applyFont="1" applyFill="1" applyBorder="1"/>
    <xf numFmtId="164" fontId="1" fillId="0" borderId="0" xfId="3" applyNumberFormat="1" applyFont="1" applyFill="1" applyBorder="1"/>
    <xf numFmtId="0" fontId="1" fillId="0" borderId="0" xfId="3" applyFont="1" applyAlignment="1">
      <alignment horizontal="right"/>
    </xf>
    <xf numFmtId="3" fontId="5" fillId="0" borderId="0" xfId="1" applyNumberFormat="1" applyFont="1" applyFill="1" applyBorder="1"/>
    <xf numFmtId="43" fontId="1" fillId="0" borderId="0" xfId="3" applyNumberFormat="1" applyFont="1" applyFill="1" applyBorder="1"/>
    <xf numFmtId="37" fontId="1" fillId="0" borderId="0" xfId="3" applyNumberFormat="1" applyFont="1"/>
    <xf numFmtId="164" fontId="1" fillId="0" borderId="0" xfId="3" applyNumberFormat="1" applyFont="1" applyFill="1" applyAlignment="1">
      <alignment horizontal="right"/>
    </xf>
    <xf numFmtId="43" fontId="5" fillId="0" borderId="0" xfId="1" applyFont="1" applyFill="1" applyBorder="1"/>
    <xf numFmtId="44" fontId="1" fillId="0" borderId="0" xfId="3" applyNumberFormat="1" applyFont="1" applyFill="1" applyBorder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167" fontId="1" fillId="0" borderId="0" xfId="2" applyNumberFormat="1" applyFont="1" applyFill="1"/>
    <xf numFmtId="0" fontId="1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1" fillId="0" borderId="0" xfId="1" applyNumberFormat="1" applyFont="1" applyFill="1" applyBorder="1" applyAlignment="1">
      <alignment horizontal="right"/>
    </xf>
    <xf numFmtId="43" fontId="1" fillId="0" borderId="0" xfId="1" applyNumberFormat="1" applyFont="1" applyFill="1" applyBorder="1"/>
    <xf numFmtId="44" fontId="5" fillId="0" borderId="0" xfId="2" applyFont="1" applyFill="1" applyAlignment="1">
      <alignment horizontal="left"/>
    </xf>
    <xf numFmtId="44" fontId="5" fillId="0" borderId="0" xfId="2" applyFont="1" applyFill="1"/>
    <xf numFmtId="167" fontId="1" fillId="0" borderId="0" xfId="3" applyNumberFormat="1" applyFont="1"/>
    <xf numFmtId="9" fontId="1" fillId="0" borderId="0" xfId="7" applyFont="1"/>
    <xf numFmtId="17" fontId="5" fillId="0" borderId="1" xfId="3" quotePrefix="1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right"/>
    </xf>
    <xf numFmtId="167" fontId="1" fillId="0" borderId="0" xfId="2" applyNumberFormat="1" applyFont="1" applyFill="1" applyAlignment="1">
      <alignment horizontal="right"/>
    </xf>
    <xf numFmtId="3" fontId="1" fillId="0" borderId="1" xfId="1" applyNumberFormat="1" applyFont="1" applyFill="1" applyBorder="1"/>
    <xf numFmtId="17" fontId="5" fillId="0" borderId="0" xfId="9" applyNumberFormat="1" applyFont="1" applyFill="1" applyBorder="1" applyAlignment="1">
      <alignment horizontal="center"/>
    </xf>
    <xf numFmtId="8" fontId="1" fillId="0" borderId="0" xfId="9" applyNumberFormat="1" applyFont="1" applyFill="1" applyBorder="1"/>
    <xf numFmtId="167" fontId="1" fillId="0" borderId="0" xfId="2" applyNumberFormat="1" applyFont="1" applyFill="1" applyBorder="1"/>
    <xf numFmtId="168" fontId="1" fillId="0" borderId="0" xfId="1" applyNumberFormat="1" applyFont="1" applyFill="1" applyBorder="1"/>
    <xf numFmtId="168" fontId="5" fillId="0" borderId="0" xfId="1" applyNumberFormat="1" applyFont="1" applyFill="1" applyBorder="1"/>
    <xf numFmtId="7" fontId="1" fillId="0" borderId="0" xfId="3" applyNumberFormat="1" applyFont="1" applyFill="1" applyBorder="1"/>
    <xf numFmtId="164" fontId="1" fillId="2" borderId="0" xfId="1" applyNumberFormat="1" applyFont="1" applyFill="1"/>
    <xf numFmtId="44" fontId="1" fillId="2" borderId="0" xfId="2" applyFont="1" applyFill="1"/>
    <xf numFmtId="43" fontId="1" fillId="2" borderId="0" xfId="1" applyFont="1" applyFill="1"/>
    <xf numFmtId="7" fontId="1" fillId="2" borderId="1" xfId="1" applyNumberFormat="1" applyFont="1" applyFill="1" applyBorder="1"/>
    <xf numFmtId="168" fontId="1" fillId="2" borderId="0" xfId="1" applyNumberFormat="1" applyFont="1" applyFill="1" applyBorder="1"/>
  </cellXfs>
  <cellStyles count="10">
    <cellStyle name="Comma" xfId="1" builtinId="3"/>
    <cellStyle name="Comma 10" xfId="8"/>
    <cellStyle name="Currency" xfId="2" builtinId="4"/>
    <cellStyle name="Normal" xfId="0" builtinId="0"/>
    <cellStyle name="Normal_Harbor 1-1-2006" xfId="3"/>
    <cellStyle name="Normal_Joe's 1-1-2004" xfId="5"/>
    <cellStyle name="Normal_Pacific 1-1-06" xfId="9"/>
    <cellStyle name="Normal_Pacific 1-1-06_Rural Grays Harbor Recycle tracking_IW 2-1-2012" xfId="4"/>
    <cellStyle name="Percent" xfId="7" builtinId="5"/>
    <cellStyle name="STYLE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y's%20Harbor%20Commodity%20Accrual%20Calc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Credit%207-1-2018/Gray's%20Harbor%20Commodity%20Credit%20Calc%207-1-2018%20-%20CORR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Pioneer Pricing"/>
      <sheetName val="Oct 2018 AH051"/>
      <sheetName val="Sep 2018 AH051"/>
      <sheetName val="Aug 2018 AH051"/>
      <sheetName val="July 2018 AH051"/>
      <sheetName val="June 2018 AH051"/>
      <sheetName val="May 2018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 refreshError="1">
        <row r="9">
          <cell r="B9">
            <v>96.090000000000032</v>
          </cell>
          <cell r="C9">
            <v>81.53</v>
          </cell>
          <cell r="D9">
            <v>95.01</v>
          </cell>
          <cell r="E9">
            <v>90.160000000000053</v>
          </cell>
          <cell r="F9">
            <v>93.210000000000008</v>
          </cell>
          <cell r="G9">
            <v>101.78</v>
          </cell>
        </row>
        <row r="13">
          <cell r="B13">
            <v>-49.361341999999993</v>
          </cell>
          <cell r="C13">
            <v>-39.014242000000003</v>
          </cell>
          <cell r="D13">
            <v>-75.699842000000004</v>
          </cell>
          <cell r="E13">
            <v>-70.123841999999982</v>
          </cell>
          <cell r="F13">
            <v>-75.034980000000004</v>
          </cell>
          <cell r="G13">
            <v>-73.294050000000013</v>
          </cell>
        </row>
        <row r="18">
          <cell r="B18">
            <v>6615</v>
          </cell>
          <cell r="C18">
            <v>6648</v>
          </cell>
          <cell r="D18">
            <v>6685</v>
          </cell>
          <cell r="E18">
            <v>6708</v>
          </cell>
          <cell r="F18">
            <v>6723</v>
          </cell>
          <cell r="G18">
            <v>6637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0">
          <cell r="M20">
            <v>0.94</v>
          </cell>
        </row>
        <row r="24">
          <cell r="N24">
            <v>-0.74251571007488304</v>
          </cell>
        </row>
        <row r="25">
          <cell r="N25">
            <v>-1.2225157100748829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47"/>
  <sheetViews>
    <sheetView showGridLines="0" tabSelected="1" zoomScaleNormal="100" workbookViewId="0">
      <selection activeCell="L14" sqref="L14"/>
    </sheetView>
  </sheetViews>
  <sheetFormatPr defaultRowHeight="12.75" x14ac:dyDescent="0.2"/>
  <cols>
    <col min="1" max="1" width="33.7109375" style="7" customWidth="1"/>
    <col min="2" max="8" width="12.140625" style="7" customWidth="1"/>
    <col min="9" max="9" width="1" style="7" customWidth="1"/>
    <col min="10" max="10" width="7.7109375" style="7" customWidth="1"/>
    <col min="11" max="12" width="10.85546875" style="7" bestFit="1" customWidth="1"/>
    <col min="13" max="13" width="11.5703125" style="7" customWidth="1"/>
    <col min="14" max="14" width="11.85546875" style="9" bestFit="1" customWidth="1"/>
    <col min="15" max="15" width="13.42578125" style="9" customWidth="1"/>
    <col min="16" max="16" width="8" style="9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15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43221</v>
      </c>
      <c r="C6" s="67">
        <v>43252</v>
      </c>
      <c r="D6" s="67">
        <v>43282</v>
      </c>
      <c r="E6" s="67">
        <v>43313</v>
      </c>
      <c r="F6" s="67">
        <v>43344</v>
      </c>
      <c r="G6" s="67">
        <v>43374</v>
      </c>
      <c r="H6" s="68" t="s">
        <v>1</v>
      </c>
      <c r="I6" s="14"/>
      <c r="J6" s="15"/>
      <c r="K6" s="15"/>
      <c r="L6" s="16"/>
      <c r="M6" s="16"/>
      <c r="N6" s="16"/>
      <c r="O6" s="16"/>
      <c r="P6" s="17"/>
      <c r="Q6" s="17"/>
      <c r="R6" s="17"/>
      <c r="S6" s="17"/>
      <c r="T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82" s="11" customFormat="1" x14ac:dyDescent="0.2">
      <c r="B7" s="12"/>
      <c r="C7" s="12"/>
      <c r="D7" s="12"/>
      <c r="E7" s="12"/>
      <c r="F7" s="12"/>
      <c r="G7" s="12"/>
      <c r="H7" s="13"/>
      <c r="I7" s="14"/>
      <c r="J7" s="15"/>
      <c r="K7" s="15"/>
      <c r="L7" s="16"/>
      <c r="M7" s="16"/>
      <c r="N7" s="16"/>
      <c r="O7" s="16"/>
      <c r="P7" s="17"/>
      <c r="Q7" s="17"/>
      <c r="R7" s="17"/>
      <c r="S7" s="17"/>
      <c r="T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9"/>
      <c r="I8" s="14"/>
      <c r="J8" s="15"/>
      <c r="K8" s="15"/>
      <c r="L8" s="16"/>
      <c r="M8" s="16"/>
      <c r="N8" s="16"/>
      <c r="O8" s="16"/>
      <c r="P8" s="17"/>
      <c r="Q8" s="17"/>
      <c r="R8" s="17"/>
      <c r="S8" s="17"/>
      <c r="T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82" x14ac:dyDescent="0.2">
      <c r="A9" s="7" t="s">
        <v>3</v>
      </c>
      <c r="B9" s="80">
        <f>'[1]Gray''s Harbor Comm Credit'!B9</f>
        <v>96.090000000000032</v>
      </c>
      <c r="C9" s="80">
        <f>'[1]Gray''s Harbor Comm Credit'!C9</f>
        <v>81.53</v>
      </c>
      <c r="D9" s="80">
        <f>'[1]Gray''s Harbor Comm Credit'!D9</f>
        <v>95.01</v>
      </c>
      <c r="E9" s="80">
        <f>'[1]Gray''s Harbor Comm Credit'!E9</f>
        <v>90.160000000000053</v>
      </c>
      <c r="F9" s="80">
        <f>'[1]Gray''s Harbor Comm Credit'!F9</f>
        <v>93.210000000000008</v>
      </c>
      <c r="G9" s="80">
        <f>'[1]Gray''s Harbor Comm Credit'!G9</f>
        <v>101.78</v>
      </c>
      <c r="H9" s="54">
        <f>SUM(B9:G9)</f>
        <v>557.78000000000009</v>
      </c>
      <c r="I9" s="9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AD9" s="10"/>
      <c r="AE9" s="10"/>
      <c r="AF9" s="10"/>
      <c r="AG9" s="10"/>
      <c r="AH9" s="10"/>
      <c r="AI9" s="10"/>
      <c r="BY9" s="7"/>
      <c r="BZ9" s="7"/>
      <c r="CA9" s="7"/>
      <c r="CB9" s="7"/>
      <c r="CC9" s="7"/>
      <c r="CD9" s="7"/>
    </row>
    <row r="10" spans="1:82" x14ac:dyDescent="0.2">
      <c r="B10" s="26"/>
      <c r="C10" s="26"/>
      <c r="D10" s="26"/>
      <c r="E10" s="26"/>
      <c r="F10" s="26"/>
      <c r="G10" s="26"/>
      <c r="H10" s="25"/>
      <c r="I10" s="9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AD10" s="10"/>
      <c r="AE10" s="10"/>
      <c r="AF10" s="10"/>
      <c r="AG10" s="10"/>
      <c r="AH10" s="10"/>
      <c r="AI10" s="10"/>
      <c r="BY10" s="7"/>
      <c r="BZ10" s="7"/>
      <c r="CA10" s="7"/>
      <c r="CB10" s="7"/>
      <c r="CC10" s="7"/>
      <c r="CD10" s="7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9"/>
      <c r="I11" s="9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AD11" s="10"/>
      <c r="AE11" s="10"/>
      <c r="AF11" s="10"/>
      <c r="AG11" s="10"/>
      <c r="AH11" s="10"/>
      <c r="AI11" s="10"/>
      <c r="BY11" s="7"/>
      <c r="BZ11" s="7"/>
      <c r="CA11" s="7"/>
      <c r="CB11" s="7"/>
      <c r="CC11" s="7"/>
      <c r="CD11" s="7"/>
    </row>
    <row r="12" spans="1:82" x14ac:dyDescent="0.2">
      <c r="A12" s="7" t="s">
        <v>3</v>
      </c>
      <c r="B12" s="79">
        <f>'[1]Gray''s Harbor Comm Credit'!B13</f>
        <v>-49.361341999999993</v>
      </c>
      <c r="C12" s="79">
        <f>'[1]Gray''s Harbor Comm Credit'!C13</f>
        <v>-39.014242000000003</v>
      </c>
      <c r="D12" s="79">
        <f>'[1]Gray''s Harbor Comm Credit'!D13</f>
        <v>-75.699842000000004</v>
      </c>
      <c r="E12" s="79">
        <f>'[1]Gray''s Harbor Comm Credit'!E13</f>
        <v>-70.123841999999982</v>
      </c>
      <c r="F12" s="79">
        <f>'[1]Gray''s Harbor Comm Credit'!F13</f>
        <v>-75.034980000000004</v>
      </c>
      <c r="G12" s="79">
        <f>'[1]Gray''s Harbor Comm Credit'!G13</f>
        <v>-73.294050000000013</v>
      </c>
      <c r="H12" s="27"/>
      <c r="I12" s="9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AD12" s="10"/>
      <c r="AE12" s="10"/>
      <c r="AF12" s="10"/>
      <c r="AG12" s="10"/>
      <c r="AH12" s="10"/>
      <c r="AI12" s="10"/>
      <c r="BY12" s="7"/>
      <c r="BZ12" s="7"/>
      <c r="CA12" s="7"/>
      <c r="CB12" s="7"/>
      <c r="CC12" s="7"/>
      <c r="CD12" s="7"/>
    </row>
    <row r="13" spans="1:82" x14ac:dyDescent="0.2">
      <c r="B13" s="10"/>
      <c r="C13" s="10"/>
      <c r="D13" s="10"/>
      <c r="E13" s="10"/>
      <c r="F13" s="10"/>
      <c r="G13" s="10"/>
      <c r="H13" s="9"/>
      <c r="I13" s="9"/>
      <c r="J13" s="4"/>
      <c r="K13" s="4"/>
      <c r="L13" s="5"/>
      <c r="N13" s="7"/>
      <c r="O13" s="7"/>
      <c r="P13" s="7"/>
      <c r="Q13" s="7"/>
      <c r="AD13" s="10"/>
      <c r="AE13" s="10"/>
      <c r="AF13" s="10"/>
      <c r="AG13" s="10"/>
      <c r="AH13" s="10"/>
      <c r="AI13" s="10"/>
      <c r="BY13" s="7"/>
      <c r="BZ13" s="7"/>
      <c r="CA13" s="7"/>
      <c r="CB13" s="7"/>
      <c r="CC13" s="7"/>
      <c r="CD13" s="7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9"/>
      <c r="I14" s="9"/>
      <c r="J14" s="4"/>
      <c r="K14" s="4"/>
      <c r="L14" s="23"/>
      <c r="N14" s="7"/>
      <c r="O14" s="7"/>
      <c r="P14" s="7"/>
      <c r="Q14" s="7"/>
      <c r="AD14" s="10"/>
      <c r="AE14" s="10"/>
      <c r="AF14" s="10"/>
      <c r="AG14" s="10"/>
      <c r="AH14" s="10"/>
      <c r="AI14" s="10"/>
      <c r="BY14" s="7"/>
      <c r="BZ14" s="7"/>
      <c r="CA14" s="7"/>
      <c r="CB14" s="7"/>
      <c r="CC14" s="7"/>
      <c r="CD14" s="7"/>
    </row>
    <row r="15" spans="1:82" x14ac:dyDescent="0.2">
      <c r="A15" s="7" t="s">
        <v>3</v>
      </c>
      <c r="B15" s="58">
        <f t="shared" ref="B15:G15" si="0">B9*B12</f>
        <v>-4743.1313527800012</v>
      </c>
      <c r="C15" s="58">
        <f t="shared" si="0"/>
        <v>-3180.8311502600004</v>
      </c>
      <c r="D15" s="58">
        <f t="shared" si="0"/>
        <v>-7192.2419884200008</v>
      </c>
      <c r="E15" s="58">
        <f t="shared" si="0"/>
        <v>-6322.3655947200023</v>
      </c>
      <c r="F15" s="58">
        <f t="shared" si="0"/>
        <v>-6994.0104858000013</v>
      </c>
      <c r="G15" s="58">
        <f t="shared" si="0"/>
        <v>-7459.8684090000015</v>
      </c>
      <c r="H15" s="56">
        <f>SUM(B15:G15)</f>
        <v>-35892.448980980007</v>
      </c>
      <c r="I15" s="9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30"/>
      <c r="AD15" s="10"/>
      <c r="AE15" s="10"/>
      <c r="AF15" s="10"/>
      <c r="AG15" s="10"/>
      <c r="AH15" s="10"/>
      <c r="AI15" s="10"/>
      <c r="BY15" s="7"/>
      <c r="BZ15" s="7"/>
      <c r="CA15" s="7"/>
      <c r="CB15" s="7"/>
      <c r="CC15" s="7"/>
      <c r="CD15" s="7"/>
    </row>
    <row r="16" spans="1:82" x14ac:dyDescent="0.2">
      <c r="B16" s="10"/>
      <c r="C16" s="10"/>
      <c r="D16" s="10"/>
      <c r="E16" s="10"/>
      <c r="F16" s="10"/>
      <c r="G16" s="10"/>
      <c r="H16" s="31"/>
      <c r="I16" s="9"/>
      <c r="J16" s="4"/>
      <c r="K16" s="4"/>
      <c r="L16" s="5"/>
      <c r="N16" s="7"/>
      <c r="O16" s="7"/>
      <c r="P16" s="7"/>
      <c r="Q16" s="7"/>
      <c r="V16" s="65"/>
      <c r="AD16" s="10"/>
      <c r="AE16" s="10"/>
      <c r="AF16" s="10"/>
      <c r="AG16" s="10"/>
      <c r="AH16" s="10"/>
      <c r="AI16" s="10"/>
      <c r="BY16" s="7"/>
      <c r="BZ16" s="7"/>
      <c r="CA16" s="7"/>
      <c r="CB16" s="7"/>
      <c r="CC16" s="7"/>
      <c r="CD16" s="7"/>
    </row>
    <row r="17" spans="1:115" x14ac:dyDescent="0.2">
      <c r="A17" s="32" t="s">
        <v>5</v>
      </c>
      <c r="B17" s="78">
        <f>'[1]Gray''s Harbor Comm Credit'!B18</f>
        <v>6615</v>
      </c>
      <c r="C17" s="78">
        <f>'[1]Gray''s Harbor Comm Credit'!C18</f>
        <v>6648</v>
      </c>
      <c r="D17" s="78">
        <f>'[1]Gray''s Harbor Comm Credit'!D18</f>
        <v>6685</v>
      </c>
      <c r="E17" s="78">
        <f>'[1]Gray''s Harbor Comm Credit'!E18</f>
        <v>6708</v>
      </c>
      <c r="F17" s="78">
        <f>'[1]Gray''s Harbor Comm Credit'!F18</f>
        <v>6723</v>
      </c>
      <c r="G17" s="78">
        <f>'[1]Gray''s Harbor Comm Credit'!G18</f>
        <v>6637</v>
      </c>
      <c r="H17" s="57">
        <f>SUM(B17:G17)</f>
        <v>40016</v>
      </c>
      <c r="I17" s="9"/>
      <c r="J17" s="4"/>
      <c r="K17" s="9"/>
      <c r="M17" s="30"/>
      <c r="N17" s="30"/>
      <c r="O17" s="30"/>
      <c r="P17" s="30"/>
      <c r="Q17" s="30"/>
      <c r="R17" s="30"/>
      <c r="S17" s="30"/>
      <c r="T17" s="30"/>
      <c r="U17" s="30"/>
      <c r="AA17" s="33"/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x14ac:dyDescent="0.2">
      <c r="B18" s="10"/>
      <c r="C18" s="10"/>
      <c r="D18" s="10"/>
      <c r="E18" s="10"/>
      <c r="F18" s="10"/>
      <c r="G18" s="10"/>
      <c r="H18" s="31"/>
      <c r="I18" s="9"/>
      <c r="J18" s="9"/>
      <c r="K18" s="9"/>
      <c r="N18" s="7"/>
      <c r="O18" s="7"/>
      <c r="P18" s="7"/>
      <c r="Q18" s="7"/>
      <c r="AA18" s="24"/>
      <c r="AB18" s="24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BY18" s="7"/>
      <c r="BZ18" s="7"/>
      <c r="CA18" s="7"/>
      <c r="CB18" s="7"/>
      <c r="CC18" s="7"/>
      <c r="CD18" s="7"/>
    </row>
    <row r="19" spans="1:115" x14ac:dyDescent="0.2">
      <c r="A19" s="7" t="s">
        <v>6</v>
      </c>
      <c r="B19" s="39">
        <f>IFERROR(B15/B17,0)</f>
        <v>-0.71702665952834488</v>
      </c>
      <c r="C19" s="39">
        <f>IFERROR(C15/C17,0)</f>
        <v>-0.47846437278279186</v>
      </c>
      <c r="D19" s="39">
        <f>IFERROR(D15/D17,0)</f>
        <v>-1.0758776347673897</v>
      </c>
      <c r="E19" s="39">
        <f>IFERROR(E15/E17,0)</f>
        <v>-0.94251126933810414</v>
      </c>
      <c r="F19" s="39">
        <f>IFERROR(F15/F17,0)</f>
        <v>-1.0403109453815262</v>
      </c>
      <c r="G19" s="39">
        <f t="shared" ref="G19" si="1">IFERROR(G15/G17,0)</f>
        <v>-1.1239819811661897</v>
      </c>
      <c r="H19" s="37"/>
      <c r="I19" s="9"/>
      <c r="J19" s="38"/>
      <c r="K19" s="38"/>
      <c r="L19" s="36"/>
      <c r="M19" s="36"/>
      <c r="N19" s="36"/>
      <c r="O19" s="36"/>
      <c r="P19" s="36"/>
      <c r="Q19" s="36"/>
      <c r="R19" s="36"/>
      <c r="S19" s="36"/>
      <c r="T19" s="36"/>
      <c r="AA19" s="24"/>
      <c r="AB19" s="24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BY19" s="7"/>
      <c r="BZ19" s="7"/>
      <c r="CA19" s="7"/>
      <c r="CB19" s="7"/>
      <c r="CC19" s="7"/>
      <c r="CD19" s="7"/>
    </row>
    <row r="20" spans="1:115" x14ac:dyDescent="0.2">
      <c r="A20" s="10" t="s">
        <v>7</v>
      </c>
      <c r="B20" s="81">
        <f>ROUND('[2]Gray''s Harbor Comm Credit'!$M$20,2)</f>
        <v>0.94</v>
      </c>
      <c r="C20" s="81">
        <f>ROUND('[2]Gray''s Harbor Comm Credit'!$M$20,2)</f>
        <v>0.94</v>
      </c>
      <c r="D20" s="81">
        <f>ROUND('[2]Gray''s Harbor Comm Credit'!$N$24,2)</f>
        <v>-0.74</v>
      </c>
      <c r="E20" s="81">
        <f>ROUND('[2]Gray''s Harbor Comm Credit'!$N$24,2)</f>
        <v>-0.74</v>
      </c>
      <c r="F20" s="81">
        <f>ROUND('[2]Gray''s Harbor Comm Credit'!$N$24,2)</f>
        <v>-0.74</v>
      </c>
      <c r="G20" s="81">
        <f>ROUND('[2]Gray''s Harbor Comm Credit'!$N$24,2)</f>
        <v>-0.74</v>
      </c>
      <c r="H20" s="71"/>
      <c r="I20" s="9"/>
      <c r="J20" s="38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10"/>
      <c r="V20" s="10"/>
      <c r="W20" s="10"/>
      <c r="X20" s="10"/>
      <c r="Y20" s="10"/>
      <c r="Z20" s="1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BY20" s="7"/>
      <c r="BZ20" s="7"/>
      <c r="CA20" s="7"/>
      <c r="CB20" s="7"/>
      <c r="CC20" s="7"/>
      <c r="CD20" s="7"/>
    </row>
    <row r="21" spans="1:115" x14ac:dyDescent="0.2">
      <c r="A21" s="63" t="s">
        <v>9</v>
      </c>
      <c r="B21" s="64">
        <f>+(B19-B20)*B17</f>
        <v>-10961.231352780002</v>
      </c>
      <c r="C21" s="64">
        <f t="shared" ref="C21:G21" si="2">+(C19-C20)*C17</f>
        <v>-9429.9511502599998</v>
      </c>
      <c r="D21" s="64">
        <f t="shared" si="2"/>
        <v>-2245.3419884200002</v>
      </c>
      <c r="E21" s="64">
        <f t="shared" si="2"/>
        <v>-1358.4455947200026</v>
      </c>
      <c r="F21" s="64">
        <f t="shared" si="2"/>
        <v>-2018.9904858000009</v>
      </c>
      <c r="G21" s="64">
        <f t="shared" si="2"/>
        <v>-2548.4884090000014</v>
      </c>
      <c r="H21" s="56">
        <f>SUM(B21:G21)</f>
        <v>-28562.448980980007</v>
      </c>
      <c r="I21" s="9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30"/>
      <c r="AA21" s="24"/>
      <c r="AB21" s="24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Y21" s="7"/>
      <c r="BZ21" s="7"/>
      <c r="CA21" s="7"/>
      <c r="CB21" s="7"/>
      <c r="CC21" s="7"/>
      <c r="CD21" s="7"/>
    </row>
    <row r="22" spans="1:115" x14ac:dyDescent="0.2">
      <c r="F22" s="10"/>
      <c r="H22" s="10"/>
      <c r="K22" s="31"/>
      <c r="L22" s="9"/>
      <c r="M22" s="9"/>
      <c r="O22" s="7"/>
      <c r="P22" s="7"/>
      <c r="Q22" s="7"/>
      <c r="AD22" s="24"/>
      <c r="AE22" s="24"/>
      <c r="AF22" s="2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CB22" s="7"/>
      <c r="CC22" s="7"/>
      <c r="CD22" s="7"/>
    </row>
    <row r="23" spans="1:115" x14ac:dyDescent="0.2">
      <c r="A23" s="41"/>
      <c r="B23" s="41"/>
      <c r="C23" s="41"/>
      <c r="D23" s="41"/>
      <c r="E23" s="41"/>
      <c r="F23" s="42"/>
      <c r="G23" s="42" t="s">
        <v>12</v>
      </c>
      <c r="H23" s="75">
        <f>ROUND(H21/H17,2)</f>
        <v>-0.71</v>
      </c>
      <c r="L23" s="43"/>
      <c r="M23" s="77"/>
      <c r="N23" s="77"/>
      <c r="O23" s="77"/>
      <c r="P23" s="77"/>
      <c r="Q23" s="77"/>
      <c r="R23" s="77"/>
      <c r="S23" s="77"/>
      <c r="T23" s="77"/>
      <c r="U23" s="41"/>
      <c r="V23" s="41"/>
      <c r="W23" s="41"/>
      <c r="X23" s="44"/>
      <c r="Y23" s="44"/>
      <c r="AD23" s="24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CB23" s="7"/>
      <c r="CC23" s="7"/>
      <c r="CD23" s="7"/>
    </row>
    <row r="24" spans="1:115" x14ac:dyDescent="0.2">
      <c r="A24" s="72"/>
      <c r="B24" s="41"/>
      <c r="C24" s="42"/>
      <c r="D24" s="42"/>
      <c r="E24" s="42"/>
      <c r="F24" s="42"/>
      <c r="G24" s="42" t="s">
        <v>13</v>
      </c>
      <c r="H24" s="75">
        <f>SUM(B15:G15)/SUM(B17:G17)</f>
        <v>-0.89695244354708137</v>
      </c>
      <c r="I24" s="43"/>
      <c r="J24" s="9"/>
      <c r="K24" s="9"/>
      <c r="N24" s="7"/>
      <c r="O24" s="7"/>
      <c r="P24" s="7"/>
      <c r="Q24" s="7"/>
      <c r="R24" s="41"/>
      <c r="S24" s="41"/>
      <c r="T24" s="41"/>
      <c r="U24" s="44"/>
      <c r="V24" s="44"/>
      <c r="AD24" s="10"/>
      <c r="AE24" s="10"/>
      <c r="AF24" s="10"/>
      <c r="AG24" s="10"/>
      <c r="AH24" s="10"/>
      <c r="AI24" s="10"/>
      <c r="BY24" s="7"/>
      <c r="BZ24" s="7"/>
      <c r="CA24" s="7"/>
      <c r="CB24" s="7"/>
      <c r="CC24" s="7"/>
      <c r="CD24" s="7"/>
    </row>
    <row r="25" spans="1:115" x14ac:dyDescent="0.2">
      <c r="A25" s="73"/>
      <c r="B25" s="41"/>
      <c r="C25" s="42"/>
      <c r="D25" s="42"/>
      <c r="E25" s="42"/>
      <c r="H25" s="10"/>
      <c r="K25" s="9"/>
      <c r="N25" s="7"/>
      <c r="O25" s="7"/>
      <c r="P25" s="7"/>
      <c r="Q25" s="7"/>
      <c r="R25" s="41"/>
      <c r="S25" s="41"/>
      <c r="T25" s="41"/>
      <c r="U25" s="45"/>
      <c r="V25" s="45"/>
      <c r="AD25" s="10"/>
      <c r="AE25" s="10"/>
      <c r="AF25" s="10"/>
      <c r="AG25" s="10"/>
      <c r="AH25" s="10"/>
      <c r="AI25" s="10"/>
      <c r="BY25" s="7"/>
      <c r="BZ25" s="7"/>
      <c r="CA25" s="7"/>
      <c r="CB25" s="7"/>
      <c r="CC25" s="7"/>
      <c r="CD25" s="7"/>
    </row>
    <row r="26" spans="1:115" x14ac:dyDescent="0.2">
      <c r="A26" s="74"/>
      <c r="B26" s="41"/>
      <c r="C26" s="42"/>
      <c r="D26" s="42"/>
      <c r="E26" s="42"/>
      <c r="F26" s="42"/>
      <c r="G26" s="69" t="s">
        <v>16</v>
      </c>
      <c r="H26" s="76">
        <f>+H24+H23</f>
        <v>-1.6069524435470814</v>
      </c>
      <c r="I26" s="22"/>
      <c r="J26" s="9"/>
      <c r="K26" s="9"/>
      <c r="N26" s="7"/>
      <c r="O26" s="7"/>
      <c r="P26" s="7"/>
      <c r="Q26" s="7"/>
      <c r="R26" s="41"/>
      <c r="S26" s="41"/>
      <c r="T26" s="41"/>
      <c r="U26" s="45"/>
      <c r="V26" s="45"/>
      <c r="AD26" s="10"/>
      <c r="AE26" s="10"/>
      <c r="AF26" s="10"/>
      <c r="AG26" s="10"/>
      <c r="AH26" s="10"/>
      <c r="AI26" s="10"/>
      <c r="BY26" s="7"/>
      <c r="BZ26" s="7"/>
      <c r="CA26" s="7"/>
      <c r="CB26" s="7"/>
      <c r="CC26" s="7"/>
      <c r="CD26" s="7"/>
    </row>
    <row r="27" spans="1:115" x14ac:dyDescent="0.2">
      <c r="A27" s="74"/>
      <c r="B27" s="41"/>
      <c r="C27" s="42"/>
      <c r="D27" s="42"/>
      <c r="E27" s="42"/>
      <c r="F27" s="42"/>
      <c r="G27" s="42"/>
      <c r="H27" s="75"/>
      <c r="I27" s="46"/>
      <c r="J27" s="9"/>
      <c r="K27" s="9"/>
      <c r="N27" s="7"/>
      <c r="O27" s="7"/>
      <c r="P27" s="7"/>
      <c r="Q27" s="7"/>
      <c r="R27" s="41"/>
      <c r="S27" s="41"/>
      <c r="T27" s="41"/>
      <c r="U27" s="45"/>
      <c r="V27" s="45"/>
      <c r="AD27" s="10"/>
      <c r="AE27" s="10"/>
      <c r="AF27" s="10"/>
      <c r="AG27" s="10"/>
      <c r="AH27" s="10"/>
      <c r="AI27" s="10"/>
      <c r="BY27" s="7"/>
      <c r="BZ27" s="7"/>
      <c r="CA27" s="7"/>
      <c r="CB27" s="7"/>
      <c r="CC27" s="7"/>
      <c r="CD27" s="7"/>
    </row>
    <row r="28" spans="1:115" x14ac:dyDescent="0.2">
      <c r="A28" s="70"/>
      <c r="C28" s="42"/>
      <c r="D28" s="42"/>
      <c r="E28" s="42"/>
      <c r="F28" s="42"/>
      <c r="G28" s="42" t="s">
        <v>17</v>
      </c>
      <c r="H28" s="82">
        <f>'[2]Gray''s Harbor Comm Credit'!$N$25</f>
        <v>-1.2225157100748829</v>
      </c>
      <c r="I28" s="47"/>
      <c r="J28" s="9"/>
      <c r="K28" s="48"/>
      <c r="L28" s="30"/>
      <c r="M28" s="30"/>
      <c r="N28" s="30"/>
      <c r="O28" s="30"/>
      <c r="P28" s="30"/>
      <c r="Q28" s="30"/>
      <c r="R28" s="30"/>
      <c r="T28" s="30"/>
      <c r="AD28" s="10"/>
      <c r="AE28" s="10"/>
      <c r="AF28" s="10"/>
      <c r="AG28" s="10"/>
      <c r="AH28" s="10"/>
      <c r="AI28" s="10"/>
      <c r="BY28" s="7"/>
      <c r="BZ28" s="7"/>
      <c r="CA28" s="7"/>
      <c r="CB28" s="7"/>
      <c r="CC28" s="7"/>
      <c r="CD28" s="7"/>
    </row>
    <row r="29" spans="1:115" x14ac:dyDescent="0.2">
      <c r="A29" s="49"/>
      <c r="B29" s="49"/>
      <c r="C29" s="42"/>
      <c r="D29" s="42"/>
      <c r="E29" s="42"/>
      <c r="F29" s="42"/>
      <c r="G29" s="42" t="s">
        <v>14</v>
      </c>
      <c r="H29" s="75">
        <f>H28-H26</f>
        <v>0.38443673347219853</v>
      </c>
      <c r="I29" s="47"/>
      <c r="J29" s="66">
        <f>H29/H28</f>
        <v>-0.314463634539838</v>
      </c>
      <c r="K29" s="9"/>
      <c r="N29" s="7"/>
      <c r="O29" s="7"/>
      <c r="P29" s="7"/>
      <c r="Q29" s="7"/>
      <c r="U29" s="30"/>
      <c r="AD29" s="10"/>
      <c r="AE29" s="10"/>
      <c r="AF29" s="10"/>
      <c r="AG29" s="10"/>
      <c r="AH29" s="10"/>
      <c r="AI29" s="10"/>
      <c r="BY29" s="7"/>
      <c r="BZ29" s="7"/>
      <c r="CA29" s="7"/>
      <c r="CB29" s="7"/>
      <c r="CC29" s="7"/>
      <c r="CD29" s="7"/>
    </row>
    <row r="30" spans="1:115" x14ac:dyDescent="0.2">
      <c r="A30" s="49"/>
      <c r="B30" s="49"/>
      <c r="C30" s="49"/>
      <c r="D30" s="49"/>
      <c r="E30" s="49"/>
      <c r="F30" s="42"/>
      <c r="G30" s="42" t="s">
        <v>18</v>
      </c>
      <c r="H30" s="74">
        <f>-H29*H17</f>
        <v>-15383.620326623497</v>
      </c>
      <c r="I30" s="50"/>
      <c r="J30" s="9"/>
      <c r="K30" s="51"/>
      <c r="L30" s="9"/>
      <c r="M30" s="48"/>
      <c r="N30" s="48"/>
      <c r="O30" s="30"/>
      <c r="P30" s="30"/>
      <c r="Q30" s="30"/>
      <c r="R30" s="30"/>
      <c r="S30" s="30"/>
      <c r="T30" s="30"/>
      <c r="U30" s="30"/>
      <c r="V30" s="30"/>
      <c r="W30" s="30"/>
      <c r="X30" s="52"/>
      <c r="Y30" s="28"/>
      <c r="AG30" s="10"/>
      <c r="AH30" s="10"/>
      <c r="AI30" s="10"/>
      <c r="CB30" s="7"/>
      <c r="CC30" s="7"/>
      <c r="CD30" s="7"/>
    </row>
    <row r="31" spans="1:11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"/>
      <c r="L31" s="9"/>
      <c r="M31" s="9"/>
      <c r="O31" s="7"/>
      <c r="P31" s="7"/>
      <c r="Q31" s="7"/>
      <c r="W31" s="49"/>
      <c r="X31" s="23"/>
      <c r="Y31" s="5"/>
      <c r="AG31" s="10"/>
      <c r="AH31" s="10"/>
      <c r="AI31" s="10"/>
      <c r="CB31" s="7"/>
      <c r="CC31" s="7"/>
      <c r="CD31" s="7"/>
    </row>
    <row r="32" spans="1:11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48"/>
      <c r="L32" s="9"/>
      <c r="M32" s="38"/>
      <c r="N32" s="38"/>
      <c r="O32" s="36"/>
      <c r="P32" s="36"/>
      <c r="Q32" s="36"/>
      <c r="R32" s="36"/>
      <c r="S32" s="36"/>
      <c r="T32" s="36"/>
      <c r="U32" s="36"/>
      <c r="V32" s="36"/>
      <c r="W32" s="36"/>
      <c r="AG32" s="10"/>
      <c r="AH32" s="10"/>
      <c r="AI32" s="10"/>
      <c r="CB32" s="7"/>
      <c r="CC32" s="7"/>
      <c r="CD32" s="7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41B6ABF67518468A7DB527D80C4BB7" ma:contentTypeVersion="76" ma:contentTypeDescription="" ma:contentTypeScope="" ma:versionID="3bc55a56f588b5635f691c7528f72f3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180971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E618A2-9C52-4691-B72F-8B82EF8C04FA}"/>
</file>

<file path=customXml/itemProps2.xml><?xml version="1.0" encoding="utf-8"?>
<ds:datastoreItem xmlns:ds="http://schemas.openxmlformats.org/officeDocument/2006/customXml" ds:itemID="{8BED0E10-847D-427F-9A9D-8EFD5CF813C3}"/>
</file>

<file path=customXml/itemProps3.xml><?xml version="1.0" encoding="utf-8"?>
<ds:datastoreItem xmlns:ds="http://schemas.openxmlformats.org/officeDocument/2006/customXml" ds:itemID="{679343F9-61D7-4B47-AEDD-3541A36112CD}"/>
</file>

<file path=customXml/itemProps4.xml><?xml version="1.0" encoding="utf-8"?>
<ds:datastoreItem xmlns:ds="http://schemas.openxmlformats.org/officeDocument/2006/customXml" ds:itemID="{FE3C16C4-3A41-4CF5-ACD0-BF14CC7DC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Gray's Harbor Comm Credit</vt:lpstr>
      <vt:lpstr>'Gray''s Harbor Comm Credit'!Print_Area</vt:lpstr>
      <vt:lpstr>'Gray''s Harbor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2018-11-20T22:43:53Z</cp:lastPrinted>
  <dcterms:created xsi:type="dcterms:W3CDTF">2014-05-08T17:32:42Z</dcterms:created>
  <dcterms:modified xsi:type="dcterms:W3CDTF">2018-11-20T22:45:06Z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0x0101006E56B4D1795A2E4DB2F0B01679ED314A000641B6ABF67518468A7DB527D80C4BB7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