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/>
  </bookViews>
  <sheets>
    <sheet name="SOG 4-2018" sheetId="2" r:id="rId1"/>
    <sheet name="SOG 5-2018" sheetId="3" r:id="rId2"/>
    <sheet name="SOG 6-2018" sheetId="4" r:id="rId3"/>
    <sheet name="SOG 12ME 6-2018" sheetId="1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3">'SOG 12ME 6-2018'!$A$1:$W$70</definedName>
    <definedName name="_xlnm.Print_Area" localSheetId="0">'SOG 4-2018'!$A$1:$W$70</definedName>
    <definedName name="_xlnm.Print_Area" localSheetId="1">'SOG 5-2018'!$A$1:$W$70</definedName>
    <definedName name="_xlnm.Print_Area" localSheetId="2">'SOG 6-2018'!$A$1:$W$70</definedName>
    <definedName name="RdSch_CY">'[3]INPUT TAB'!#REF!</definedName>
    <definedName name="RdSch_PY">'[3]INPUT TAB'!#REF!</definedName>
    <definedName name="RdSch_PY2">'[3]INPUT TAB'!#REF!</definedName>
    <definedName name="Therm_upload" localSheetId="0">#REF!</definedName>
    <definedName name="Therm_upload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M66" i="4" l="1"/>
  <c r="W28" i="4" s="1"/>
  <c r="I66" i="4"/>
  <c r="K66" i="4" s="1"/>
  <c r="G66" i="4"/>
  <c r="E66" i="4"/>
  <c r="O66" i="4" s="1"/>
  <c r="Q66" i="4" s="1"/>
  <c r="O64" i="4"/>
  <c r="Q64" i="4" s="1"/>
  <c r="I64" i="4"/>
  <c r="K64" i="4" s="1"/>
  <c r="O63" i="4"/>
  <c r="Q63" i="4" s="1"/>
  <c r="I63" i="4"/>
  <c r="K63" i="4" s="1"/>
  <c r="G60" i="4"/>
  <c r="G68" i="4" s="1"/>
  <c r="M58" i="4"/>
  <c r="G58" i="4"/>
  <c r="E58" i="4"/>
  <c r="S20" i="4" s="1"/>
  <c r="O56" i="4"/>
  <c r="Q56" i="4" s="1"/>
  <c r="I56" i="4"/>
  <c r="K56" i="4" s="1"/>
  <c r="O55" i="4"/>
  <c r="Q55" i="4" s="1"/>
  <c r="I55" i="4"/>
  <c r="K55" i="4" s="1"/>
  <c r="M52" i="4"/>
  <c r="M60" i="4" s="1"/>
  <c r="G52" i="4"/>
  <c r="E52" i="4"/>
  <c r="E60" i="4" s="1"/>
  <c r="Q50" i="4"/>
  <c r="O50" i="4"/>
  <c r="I50" i="4"/>
  <c r="K50" i="4" s="1"/>
  <c r="Q49" i="4"/>
  <c r="O49" i="4"/>
  <c r="I49" i="4"/>
  <c r="K49" i="4" s="1"/>
  <c r="Q48" i="4"/>
  <c r="O48" i="4"/>
  <c r="I48" i="4"/>
  <c r="K48" i="4" s="1"/>
  <c r="O33" i="4"/>
  <c r="Q33" i="4" s="1"/>
  <c r="I33" i="4"/>
  <c r="K33" i="4" s="1"/>
  <c r="O32" i="4"/>
  <c r="Q32" i="4" s="1"/>
  <c r="I32" i="4"/>
  <c r="K32" i="4" s="1"/>
  <c r="U28" i="4"/>
  <c r="S28" i="4"/>
  <c r="M28" i="4"/>
  <c r="I28" i="4"/>
  <c r="K28" i="4" s="1"/>
  <c r="G28" i="4"/>
  <c r="E28" i="4"/>
  <c r="O28" i="4" s="1"/>
  <c r="Q28" i="4" s="1"/>
  <c r="W26" i="4"/>
  <c r="U26" i="4"/>
  <c r="S26" i="4"/>
  <c r="O26" i="4"/>
  <c r="Q26" i="4" s="1"/>
  <c r="K26" i="4"/>
  <c r="I26" i="4"/>
  <c r="W25" i="4"/>
  <c r="U25" i="4"/>
  <c r="S25" i="4"/>
  <c r="O25" i="4"/>
  <c r="Q25" i="4" s="1"/>
  <c r="I25" i="4"/>
  <c r="K25" i="4" s="1"/>
  <c r="U20" i="4"/>
  <c r="M20" i="4"/>
  <c r="G20" i="4"/>
  <c r="E20" i="4"/>
  <c r="I20" i="4" s="1"/>
  <c r="W18" i="4"/>
  <c r="U18" i="4"/>
  <c r="S18" i="4"/>
  <c r="Q18" i="4"/>
  <c r="O18" i="4"/>
  <c r="I18" i="4"/>
  <c r="K18" i="4" s="1"/>
  <c r="W17" i="4"/>
  <c r="U17" i="4"/>
  <c r="S17" i="4"/>
  <c r="O17" i="4"/>
  <c r="Q17" i="4" s="1"/>
  <c r="I17" i="4"/>
  <c r="K17" i="4" s="1"/>
  <c r="U14" i="4"/>
  <c r="M14" i="4"/>
  <c r="M22" i="4" s="1"/>
  <c r="G14" i="4"/>
  <c r="G22" i="4" s="1"/>
  <c r="E14" i="4"/>
  <c r="E22" i="4" s="1"/>
  <c r="W12" i="4"/>
  <c r="U12" i="4"/>
  <c r="S12" i="4"/>
  <c r="Q12" i="4"/>
  <c r="O12" i="4"/>
  <c r="I12" i="4"/>
  <c r="K12" i="4" s="1"/>
  <c r="W11" i="4"/>
  <c r="U11" i="4"/>
  <c r="S11" i="4"/>
  <c r="O11" i="4"/>
  <c r="Q11" i="4" s="1"/>
  <c r="I11" i="4"/>
  <c r="K11" i="4" s="1"/>
  <c r="W10" i="4"/>
  <c r="U10" i="4"/>
  <c r="S10" i="4"/>
  <c r="O10" i="4"/>
  <c r="Q10" i="4" s="1"/>
  <c r="K10" i="4"/>
  <c r="I10" i="4"/>
  <c r="S8" i="4"/>
  <c r="M8" i="4"/>
  <c r="W8" i="4" s="1"/>
  <c r="G30" i="4" l="1"/>
  <c r="E68" i="4"/>
  <c r="I60" i="4"/>
  <c r="S22" i="4"/>
  <c r="O60" i="4"/>
  <c r="Q60" i="4" s="1"/>
  <c r="M30" i="4"/>
  <c r="Q22" i="4"/>
  <c r="Q58" i="4"/>
  <c r="W22" i="4"/>
  <c r="M68" i="4"/>
  <c r="O22" i="4"/>
  <c r="E30" i="4"/>
  <c r="I22" i="4"/>
  <c r="K22" i="4" s="1"/>
  <c r="K20" i="4"/>
  <c r="W14" i="4"/>
  <c r="O14" i="4"/>
  <c r="O20" i="4"/>
  <c r="Q20" i="4" s="1"/>
  <c r="W20" i="4"/>
  <c r="O58" i="4"/>
  <c r="I14" i="4"/>
  <c r="K14" i="4" s="1"/>
  <c r="Q14" i="4"/>
  <c r="U22" i="4"/>
  <c r="O52" i="4"/>
  <c r="I58" i="4"/>
  <c r="K58" i="4" s="1"/>
  <c r="K60" i="4"/>
  <c r="S14" i="4"/>
  <c r="I52" i="4"/>
  <c r="K52" i="4" s="1"/>
  <c r="Q52" i="4"/>
  <c r="E35" i="4" l="1"/>
  <c r="I30" i="4"/>
  <c r="K30" i="4" s="1"/>
  <c r="O30" i="4"/>
  <c r="W30" i="4"/>
  <c r="M35" i="4"/>
  <c r="Q30" i="4"/>
  <c r="G35" i="4"/>
  <c r="U30" i="4"/>
  <c r="I68" i="4"/>
  <c r="K68" i="4" s="1"/>
  <c r="S30" i="4"/>
  <c r="O68" i="4"/>
  <c r="Q68" i="4" s="1"/>
  <c r="O35" i="4" l="1"/>
  <c r="Q35" i="4" s="1"/>
  <c r="I35" i="4"/>
  <c r="K35" i="4" s="1"/>
  <c r="M8" i="3" l="1"/>
  <c r="W8" i="3" s="1"/>
  <c r="S8" i="3"/>
  <c r="I10" i="3"/>
  <c r="K10" i="3" s="1"/>
  <c r="O10" i="3"/>
  <c r="Q10" i="3" s="1"/>
  <c r="S10" i="3"/>
  <c r="U10" i="3"/>
  <c r="W10" i="3"/>
  <c r="I11" i="3"/>
  <c r="K11" i="3" s="1"/>
  <c r="O11" i="3"/>
  <c r="Q11" i="3"/>
  <c r="S11" i="3"/>
  <c r="U11" i="3"/>
  <c r="W11" i="3"/>
  <c r="I12" i="3"/>
  <c r="K12" i="3"/>
  <c r="O12" i="3"/>
  <c r="Q12" i="3" s="1"/>
  <c r="S12" i="3"/>
  <c r="U12" i="3"/>
  <c r="W12" i="3"/>
  <c r="E14" i="3"/>
  <c r="G14" i="3"/>
  <c r="I14" i="3"/>
  <c r="M14" i="3"/>
  <c r="O14" i="3" s="1"/>
  <c r="I17" i="3"/>
  <c r="K17" i="3" s="1"/>
  <c r="O17" i="3"/>
  <c r="Q17" i="3" s="1"/>
  <c r="S17" i="3"/>
  <c r="U17" i="3"/>
  <c r="W17" i="3"/>
  <c r="I18" i="3"/>
  <c r="K18" i="3" s="1"/>
  <c r="O18" i="3"/>
  <c r="Q18" i="3"/>
  <c r="S18" i="3"/>
  <c r="U18" i="3"/>
  <c r="W18" i="3"/>
  <c r="E20" i="3"/>
  <c r="E22" i="3" s="1"/>
  <c r="E30" i="3" s="1"/>
  <c r="G20" i="3"/>
  <c r="M20" i="3"/>
  <c r="Q20" i="3" s="1"/>
  <c r="O20" i="3"/>
  <c r="M22" i="3"/>
  <c r="I25" i="3"/>
  <c r="K25" i="3" s="1"/>
  <c r="O25" i="3"/>
  <c r="Q25" i="3" s="1"/>
  <c r="S25" i="3"/>
  <c r="U25" i="3"/>
  <c r="W25" i="3"/>
  <c r="I26" i="3"/>
  <c r="K26" i="3"/>
  <c r="O26" i="3"/>
  <c r="Q26" i="3" s="1"/>
  <c r="S26" i="3"/>
  <c r="U26" i="3"/>
  <c r="W26" i="3"/>
  <c r="E28" i="3"/>
  <c r="G28" i="3"/>
  <c r="M28" i="3"/>
  <c r="I32" i="3"/>
  <c r="K32" i="3" s="1"/>
  <c r="O32" i="3"/>
  <c r="Q32" i="3"/>
  <c r="I33" i="3"/>
  <c r="K33" i="3" s="1"/>
  <c r="O33" i="3"/>
  <c r="Q33" i="3"/>
  <c r="I48" i="3"/>
  <c r="K48" i="3" s="1"/>
  <c r="O48" i="3"/>
  <c r="Q48" i="3"/>
  <c r="I49" i="3"/>
  <c r="K49" i="3" s="1"/>
  <c r="O49" i="3"/>
  <c r="Q49" i="3"/>
  <c r="I50" i="3"/>
  <c r="K50" i="3" s="1"/>
  <c r="O50" i="3"/>
  <c r="Q50" i="3"/>
  <c r="E52" i="3"/>
  <c r="S14" i="3" s="1"/>
  <c r="G52" i="3"/>
  <c r="U14" i="3" s="1"/>
  <c r="M52" i="3"/>
  <c r="I55" i="3"/>
  <c r="K55" i="3" s="1"/>
  <c r="O55" i="3"/>
  <c r="Q55" i="3" s="1"/>
  <c r="I56" i="3"/>
  <c r="K56" i="3"/>
  <c r="O56" i="3"/>
  <c r="Q56" i="3" s="1"/>
  <c r="E58" i="3"/>
  <c r="G58" i="3"/>
  <c r="U20" i="3" s="1"/>
  <c r="I58" i="3"/>
  <c r="M58" i="3"/>
  <c r="W20" i="3" s="1"/>
  <c r="O58" i="3"/>
  <c r="Q58" i="3"/>
  <c r="I63" i="3"/>
  <c r="K63" i="3" s="1"/>
  <c r="O63" i="3"/>
  <c r="Q63" i="3"/>
  <c r="I64" i="3"/>
  <c r="K64" i="3" s="1"/>
  <c r="O64" i="3"/>
  <c r="Q64" i="3" s="1"/>
  <c r="E66" i="3"/>
  <c r="S28" i="3" s="1"/>
  <c r="G66" i="3"/>
  <c r="U28" i="3" s="1"/>
  <c r="M66" i="3"/>
  <c r="O52" i="3" l="1"/>
  <c r="Q52" i="3" s="1"/>
  <c r="I28" i="3"/>
  <c r="K28" i="3" s="1"/>
  <c r="I20" i="3"/>
  <c r="Q14" i="3"/>
  <c r="K14" i="3"/>
  <c r="S20" i="3"/>
  <c r="W14" i="3"/>
  <c r="K20" i="3"/>
  <c r="Q66" i="3"/>
  <c r="E35" i="3"/>
  <c r="I66" i="3"/>
  <c r="K66" i="3" s="1"/>
  <c r="G60" i="3"/>
  <c r="K52" i="3"/>
  <c r="O66" i="3"/>
  <c r="M60" i="3"/>
  <c r="E60" i="3"/>
  <c r="K58" i="3"/>
  <c r="I52" i="3"/>
  <c r="W28" i="3"/>
  <c r="O28" i="3"/>
  <c r="Q28" i="3" s="1"/>
  <c r="O22" i="3"/>
  <c r="Q22" i="3" s="1"/>
  <c r="G22" i="3"/>
  <c r="I22" i="3" s="1"/>
  <c r="M30" i="3"/>
  <c r="M8" i="2"/>
  <c r="W8" i="2" s="1"/>
  <c r="S8" i="2"/>
  <c r="I10" i="2"/>
  <c r="K10" i="2" s="1"/>
  <c r="O10" i="2"/>
  <c r="Q10" i="2" s="1"/>
  <c r="S10" i="2"/>
  <c r="U10" i="2"/>
  <c r="W10" i="2"/>
  <c r="I11" i="2"/>
  <c r="K11" i="2" s="1"/>
  <c r="O11" i="2"/>
  <c r="Q11" i="2" s="1"/>
  <c r="S11" i="2"/>
  <c r="U11" i="2"/>
  <c r="W11" i="2"/>
  <c r="I12" i="2"/>
  <c r="K12" i="2"/>
  <c r="O12" i="2"/>
  <c r="Q12" i="2" s="1"/>
  <c r="S12" i="2"/>
  <c r="U12" i="2"/>
  <c r="W12" i="2"/>
  <c r="E14" i="2"/>
  <c r="G14" i="2"/>
  <c r="I14" i="2"/>
  <c r="K14" i="2"/>
  <c r="M14" i="2"/>
  <c r="O14" i="2" s="1"/>
  <c r="Q14" i="2" s="1"/>
  <c r="I17" i="2"/>
  <c r="K17" i="2"/>
  <c r="O17" i="2"/>
  <c r="Q17" i="2" s="1"/>
  <c r="S17" i="2"/>
  <c r="U17" i="2"/>
  <c r="W17" i="2"/>
  <c r="I18" i="2"/>
  <c r="K18" i="2" s="1"/>
  <c r="O18" i="2"/>
  <c r="Q18" i="2" s="1"/>
  <c r="S18" i="2"/>
  <c r="U18" i="2"/>
  <c r="W18" i="2"/>
  <c r="E20" i="2"/>
  <c r="O20" i="2" s="1"/>
  <c r="Q20" i="2" s="1"/>
  <c r="G20" i="2"/>
  <c r="I20" i="2" s="1"/>
  <c r="K20" i="2" s="1"/>
  <c r="M20" i="2"/>
  <c r="M22" i="2" s="1"/>
  <c r="S20" i="2"/>
  <c r="E22" i="2"/>
  <c r="I25" i="2"/>
  <c r="K25" i="2" s="1"/>
  <c r="O25" i="2"/>
  <c r="Q25" i="2"/>
  <c r="S25" i="2"/>
  <c r="U25" i="2"/>
  <c r="W25" i="2"/>
  <c r="I26" i="2"/>
  <c r="K26" i="2" s="1"/>
  <c r="O26" i="2"/>
  <c r="Q26" i="2" s="1"/>
  <c r="S26" i="2"/>
  <c r="U26" i="2"/>
  <c r="W26" i="2"/>
  <c r="E28" i="2"/>
  <c r="I28" i="2" s="1"/>
  <c r="G28" i="2"/>
  <c r="M28" i="2"/>
  <c r="W28" i="2"/>
  <c r="I32" i="2"/>
  <c r="K32" i="2"/>
  <c r="O32" i="2"/>
  <c r="Q32" i="2" s="1"/>
  <c r="I33" i="2"/>
  <c r="K33" i="2"/>
  <c r="O33" i="2"/>
  <c r="Q33" i="2" s="1"/>
  <c r="I48" i="2"/>
  <c r="K48" i="2" s="1"/>
  <c r="O48" i="2"/>
  <c r="Q48" i="2" s="1"/>
  <c r="I49" i="2"/>
  <c r="K49" i="2" s="1"/>
  <c r="O49" i="2"/>
  <c r="Q49" i="2" s="1"/>
  <c r="I50" i="2"/>
  <c r="K50" i="2" s="1"/>
  <c r="O50" i="2"/>
  <c r="Q50" i="2" s="1"/>
  <c r="E52" i="2"/>
  <c r="S14" i="2" s="1"/>
  <c r="G52" i="2"/>
  <c r="U14" i="2" s="1"/>
  <c r="I52" i="2"/>
  <c r="M52" i="2"/>
  <c r="W14" i="2" s="1"/>
  <c r="I55" i="2"/>
  <c r="K55" i="2" s="1"/>
  <c r="O55" i="2"/>
  <c r="Q55" i="2"/>
  <c r="I56" i="2"/>
  <c r="K56" i="2" s="1"/>
  <c r="O56" i="2"/>
  <c r="Q56" i="2"/>
  <c r="E58" i="2"/>
  <c r="G58" i="2"/>
  <c r="M58" i="2"/>
  <c r="W20" i="2" s="1"/>
  <c r="O58" i="2"/>
  <c r="Q58" i="2" s="1"/>
  <c r="E60" i="2"/>
  <c r="I63" i="2"/>
  <c r="K63" i="2"/>
  <c r="O63" i="2"/>
  <c r="Q63" i="2" s="1"/>
  <c r="I64" i="2"/>
  <c r="K64" i="2"/>
  <c r="O64" i="2"/>
  <c r="Q64" i="2" s="1"/>
  <c r="E66" i="2"/>
  <c r="G66" i="2"/>
  <c r="M66" i="2"/>
  <c r="O35" i="3" l="1"/>
  <c r="M35" i="3"/>
  <c r="O60" i="3"/>
  <c r="Q60" i="3" s="1"/>
  <c r="S22" i="3"/>
  <c r="I60" i="3"/>
  <c r="K60" i="3" s="1"/>
  <c r="E68" i="3"/>
  <c r="K22" i="3"/>
  <c r="G30" i="3"/>
  <c r="W22" i="3"/>
  <c r="M68" i="3"/>
  <c r="U22" i="3"/>
  <c r="G68" i="3"/>
  <c r="O30" i="3"/>
  <c r="Q30" i="3" s="1"/>
  <c r="I66" i="2"/>
  <c r="K66" i="2" s="1"/>
  <c r="O28" i="2"/>
  <c r="O22" i="2"/>
  <c r="Q22" i="2" s="1"/>
  <c r="O66" i="2"/>
  <c r="M60" i="2"/>
  <c r="M68" i="2" s="1"/>
  <c r="U20" i="2"/>
  <c r="Q28" i="2"/>
  <c r="Q66" i="2"/>
  <c r="O52" i="2"/>
  <c r="Q52" i="2" s="1"/>
  <c r="E30" i="2"/>
  <c r="E35" i="2" s="1"/>
  <c r="G22" i="2"/>
  <c r="K28" i="2"/>
  <c r="I58" i="2"/>
  <c r="K58" i="2" s="1"/>
  <c r="U28" i="2"/>
  <c r="E68" i="2"/>
  <c r="G30" i="2"/>
  <c r="S28" i="2"/>
  <c r="S22" i="2"/>
  <c r="G60" i="2"/>
  <c r="K52" i="2"/>
  <c r="M30" i="2"/>
  <c r="K30" i="3" l="1"/>
  <c r="G35" i="3"/>
  <c r="I30" i="3"/>
  <c r="W30" i="3"/>
  <c r="U30" i="3"/>
  <c r="S30" i="3"/>
  <c r="I68" i="3"/>
  <c r="K68" i="3" s="1"/>
  <c r="O68" i="3"/>
  <c r="Q68" i="3" s="1"/>
  <c r="Q35" i="3"/>
  <c r="I22" i="2"/>
  <c r="K22" i="2" s="1"/>
  <c r="O60" i="2"/>
  <c r="Q60" i="2" s="1"/>
  <c r="W22" i="2"/>
  <c r="U22" i="2"/>
  <c r="G68" i="2"/>
  <c r="I60" i="2"/>
  <c r="K60" i="2" s="1"/>
  <c r="G35" i="2"/>
  <c r="I30" i="2"/>
  <c r="K30" i="2" s="1"/>
  <c r="O30" i="2"/>
  <c r="Q30" i="2" s="1"/>
  <c r="M35" i="2"/>
  <c r="S30" i="2"/>
  <c r="O68" i="2"/>
  <c r="Q68" i="2" s="1"/>
  <c r="W30" i="2"/>
  <c r="I35" i="3" l="1"/>
  <c r="K35" i="3" s="1"/>
  <c r="U30" i="2"/>
  <c r="I68" i="2"/>
  <c r="K68" i="2" s="1"/>
  <c r="O35" i="2"/>
  <c r="Q35" i="2" s="1"/>
  <c r="I35" i="2"/>
  <c r="K35" i="2" s="1"/>
  <c r="O64" i="1" l="1"/>
  <c r="Q64" i="1" s="1"/>
  <c r="W26" i="1"/>
  <c r="M66" i="1"/>
  <c r="G66" i="1"/>
  <c r="E66" i="1"/>
  <c r="O56" i="1"/>
  <c r="Q56" i="1" s="1"/>
  <c r="W18" i="1"/>
  <c r="U18" i="1"/>
  <c r="M58" i="1"/>
  <c r="G58" i="1"/>
  <c r="E58" i="1"/>
  <c r="Q50" i="1"/>
  <c r="O50" i="1"/>
  <c r="I50" i="1"/>
  <c r="K50" i="1" s="1"/>
  <c r="O49" i="1"/>
  <c r="Q49" i="1" s="1"/>
  <c r="E52" i="1"/>
  <c r="Q33" i="1"/>
  <c r="O33" i="1"/>
  <c r="I33" i="1"/>
  <c r="K33" i="1" s="1"/>
  <c r="O32" i="1"/>
  <c r="Q32" i="1" s="1"/>
  <c r="S26" i="1"/>
  <c r="I26" i="1"/>
  <c r="K26" i="1" s="1"/>
  <c r="W25" i="1"/>
  <c r="O25" i="1"/>
  <c r="Q25" i="1" s="1"/>
  <c r="M28" i="1"/>
  <c r="G28" i="1"/>
  <c r="E28" i="1"/>
  <c r="S18" i="1"/>
  <c r="I18" i="1"/>
  <c r="K18" i="1" s="1"/>
  <c r="W17" i="1"/>
  <c r="O17" i="1"/>
  <c r="Q17" i="1" s="1"/>
  <c r="M20" i="1"/>
  <c r="I17" i="1"/>
  <c r="E20" i="1"/>
  <c r="W12" i="1"/>
  <c r="O12" i="1"/>
  <c r="Q12" i="1" s="1"/>
  <c r="U12" i="1"/>
  <c r="S12" i="1"/>
  <c r="S11" i="1"/>
  <c r="I11" i="1"/>
  <c r="K11" i="1" s="1"/>
  <c r="W10" i="1"/>
  <c r="O10" i="1"/>
  <c r="Q10" i="1" s="1"/>
  <c r="G14" i="1"/>
  <c r="Q20" i="1" l="1"/>
  <c r="U20" i="1"/>
  <c r="K58" i="1"/>
  <c r="W28" i="1"/>
  <c r="G22" i="1"/>
  <c r="Q58" i="1"/>
  <c r="W20" i="1"/>
  <c r="I20" i="1"/>
  <c r="O20" i="1"/>
  <c r="Q26" i="1"/>
  <c r="S14" i="1"/>
  <c r="O52" i="1"/>
  <c r="E60" i="1"/>
  <c r="O66" i="1"/>
  <c r="Q66" i="1" s="1"/>
  <c r="I66" i="1"/>
  <c r="K66" i="1" s="1"/>
  <c r="S28" i="1"/>
  <c r="Q11" i="1"/>
  <c r="O28" i="1"/>
  <c r="Q28" i="1" s="1"/>
  <c r="I28" i="1"/>
  <c r="K28" i="1" s="1"/>
  <c r="O58" i="1"/>
  <c r="I58" i="1"/>
  <c r="S20" i="1"/>
  <c r="U28" i="1"/>
  <c r="I10" i="1"/>
  <c r="U11" i="1"/>
  <c r="E14" i="1"/>
  <c r="I25" i="1"/>
  <c r="U26" i="1"/>
  <c r="I32" i="1"/>
  <c r="K32" i="1" s="1"/>
  <c r="I49" i="1"/>
  <c r="K49" i="1" s="1"/>
  <c r="M52" i="1"/>
  <c r="O55" i="1"/>
  <c r="Q55" i="1" s="1"/>
  <c r="I56" i="1"/>
  <c r="K56" i="1" s="1"/>
  <c r="O63" i="1"/>
  <c r="I64" i="1"/>
  <c r="K64" i="1" s="1"/>
  <c r="K10" i="1"/>
  <c r="S10" i="1"/>
  <c r="O11" i="1"/>
  <c r="W11" i="1"/>
  <c r="K12" i="1"/>
  <c r="K17" i="1"/>
  <c r="S17" i="1"/>
  <c r="O18" i="1"/>
  <c r="Q18" i="1" s="1"/>
  <c r="K25" i="1"/>
  <c r="S25" i="1"/>
  <c r="O26" i="1"/>
  <c r="I48" i="1"/>
  <c r="K48" i="1" s="1"/>
  <c r="G52" i="1"/>
  <c r="I55" i="1"/>
  <c r="I63" i="1"/>
  <c r="K63" i="1" s="1"/>
  <c r="Q63" i="1"/>
  <c r="G20" i="1"/>
  <c r="I12" i="1"/>
  <c r="M14" i="1"/>
  <c r="O48" i="1"/>
  <c r="Q48" i="1" s="1"/>
  <c r="U10" i="1"/>
  <c r="U17" i="1"/>
  <c r="U25" i="1"/>
  <c r="K55" i="1"/>
  <c r="I60" i="1" l="1"/>
  <c r="O60" i="1"/>
  <c r="E68" i="1"/>
  <c r="G30" i="1"/>
  <c r="Q14" i="1"/>
  <c r="M22" i="1"/>
  <c r="U14" i="1"/>
  <c r="G60" i="1"/>
  <c r="Q52" i="1"/>
  <c r="W14" i="1"/>
  <c r="M60" i="1"/>
  <c r="K20" i="1"/>
  <c r="I14" i="1"/>
  <c r="K14" i="1" s="1"/>
  <c r="E22" i="1"/>
  <c r="O14" i="1"/>
  <c r="I52" i="1"/>
  <c r="K52" i="1" s="1"/>
  <c r="I22" i="1" l="1"/>
  <c r="K22" i="1" s="1"/>
  <c r="O22" i="1"/>
  <c r="E30" i="1"/>
  <c r="Q22" i="1"/>
  <c r="M30" i="1"/>
  <c r="S30" i="1"/>
  <c r="O68" i="1"/>
  <c r="K60" i="1"/>
  <c r="G68" i="1"/>
  <c r="U22" i="1"/>
  <c r="Q60" i="1"/>
  <c r="W22" i="1"/>
  <c r="M68" i="1"/>
  <c r="G35" i="1"/>
  <c r="S22" i="1"/>
  <c r="Q30" i="1" l="1"/>
  <c r="M35" i="1"/>
  <c r="I30" i="1"/>
  <c r="K30" i="1" s="1"/>
  <c r="O30" i="1"/>
  <c r="E35" i="1"/>
  <c r="Q68" i="1"/>
  <c r="W30" i="1"/>
  <c r="K68" i="1"/>
  <c r="U30" i="1"/>
  <c r="I68" i="1"/>
  <c r="I35" i="1" l="1"/>
  <c r="K35" i="1" s="1"/>
  <c r="O35" i="1"/>
  <c r="Q35" i="1"/>
</calcChain>
</file>

<file path=xl/sharedStrings.xml><?xml version="1.0" encoding="utf-8"?>
<sst xmlns="http://schemas.openxmlformats.org/spreadsheetml/2006/main" count="304" uniqueCount="49">
  <si>
    <t>PUGET SOUND ENERGY</t>
  </si>
  <si>
    <t>SUMMARY OF GAS OPERATING REVENUE &amp; THERM SALES</t>
  </si>
  <si>
    <t>INCREASE (DECREASE)</t>
  </si>
  <si>
    <t/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</si>
  <si>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</si>
  <si>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</si>
  <si>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</si>
  <si>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</si>
  <si>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</si>
  <si>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</si>
  <si>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</si>
  <si>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</si>
  <si>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</si>
  <si>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</si>
  <si>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</si>
  <si>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</si>
  <si>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</si>
  <si>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</si>
  <si>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</si>
  <si>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</si>
  <si>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</si>
  <si>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</si>
  <si>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</si>
  <si>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</si>
  <si>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</si>
  <si>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</si>
  <si>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</si>
  <si>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</si>
  <si>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</si>
  <si>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</si>
  <si>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</si>
  <si>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</si>
  <si>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</si>
  <si>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</si>
  <si>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</si>
  <si>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</si>
  <si>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</si>
  <si>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</si>
  <si>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</si>
  <si>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</si>
  <si>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</si>
  <si>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</si>
  <si>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</si>
  <si>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</si>
  <si>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TWELVE MONTHS ENDED JUNE 30, 2018</t>
  </si>
  <si>
    <t>VARIANCE FROM 2015</t>
  </si>
  <si>
    <t>MONTH OF APRIL 2018</t>
  </si>
  <si>
    <t>MONTH OF MAY 2018</t>
  </si>
  <si>
    <t>MONTH OF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</si>
</sst>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#,##0.0%_);\(#,##0.0%\);_(#,##0.0%_);_(@_)"/>
    <numFmt numFmtId="166" formatCode="_-* #,##0.00\ &quot;DM&quot;_-;\-* #,##0.00\ &quot;DM&quot;_-;_-* &quot;-&quot;??\ &quot;DM&quot;_-;_-@_-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%;\(0.0%\)"/>
    <numFmt numFmtId="170" formatCode="0.000"/>
    <numFmt numFmtId="171" formatCode="_(&quot;$&quot;* #,##0_);_(&quot;$&quot;* \(#,##0\);_(&quot;$&quot;* &quot;-&quot;??_);_(@_)"/>
    <numFmt numFmtId="172" formatCode="_(#,##0_);\(#,##0\);_(#,##0_);_(@_)"/>
    <numFmt numFmtId="173" formatCode="_-* #,##0\ _D_M_-;\-* #,##0\ _D_M_-;_-* &quot;-&quot;??\ _D_M_-;_-@_-"/>
    <numFmt numFmtId="174" formatCode="00000"/>
    <numFmt numFmtId="175" formatCode="0.00_)"/>
    <numFmt numFmtId="176" formatCode="###,000"/>
    <numFmt numFmtId="177" formatCode="_(#,##0.00_);\(#,##0.00\);_(#,##0.00_);_(@_)"/>
    <numFmt numFmtId="178" formatCode="#,##0.000_);\(#,##0.000\)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5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6" fontId="21" fillId="0" borderId="8" applyNumberFormat="0" applyProtection="0">
      <alignment horizontal="right" vertical="center"/>
    </xf>
    <xf numFmtId="176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6" fontId="26" fillId="39" borderId="11" applyNumberFormat="0" applyBorder="0" applyAlignment="0" applyProtection="0">
      <alignment horizontal="right" vertical="center" indent="1"/>
    </xf>
    <xf numFmtId="176" fontId="27" fillId="40" borderId="11" applyNumberFormat="0" applyBorder="0" applyAlignment="0" applyProtection="0">
      <alignment horizontal="right" vertical="center" indent="1"/>
    </xf>
    <xf numFmtId="176" fontId="27" fillId="41" borderId="11" applyNumberFormat="0" applyBorder="0" applyAlignment="0" applyProtection="0">
      <alignment horizontal="right" vertical="center" indent="1"/>
    </xf>
    <xf numFmtId="176" fontId="28" fillId="42" borderId="11" applyNumberFormat="0" applyBorder="0" applyAlignment="0" applyProtection="0">
      <alignment horizontal="right" vertical="center" indent="1"/>
    </xf>
    <xf numFmtId="176" fontId="28" fillId="43" borderId="11" applyNumberFormat="0" applyBorder="0" applyAlignment="0" applyProtection="0">
      <alignment horizontal="right" vertical="center" indent="1"/>
    </xf>
    <xf numFmtId="176" fontId="28" fillId="44" borderId="11" applyNumberFormat="0" applyBorder="0" applyAlignment="0" applyProtection="0">
      <alignment horizontal="right" vertical="center" indent="1"/>
    </xf>
    <xf numFmtId="176" fontId="29" fillId="45" borderId="11" applyNumberFormat="0" applyBorder="0" applyAlignment="0" applyProtection="0">
      <alignment horizontal="right" vertical="center" indent="1"/>
    </xf>
    <xf numFmtId="176" fontId="29" fillId="46" borderId="11" applyNumberFormat="0" applyBorder="0" applyAlignment="0" applyProtection="0">
      <alignment horizontal="right" vertical="center" indent="1"/>
    </xf>
    <xf numFmtId="176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6" fontId="21" fillId="51" borderId="8" applyNumberFormat="0" applyBorder="0" applyProtection="0">
      <alignment horizontal="right" vertical="center"/>
    </xf>
    <xf numFmtId="176" fontId="22" fillId="51" borderId="9" applyNumberFormat="0" applyBorder="0" applyProtection="0">
      <alignment horizontal="right" vertical="center"/>
    </xf>
    <xf numFmtId="176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6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1" applyNumberFormat="1" applyFont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4" applyNumberFormat="1" applyFont="1" applyFill="1" applyAlignment="1" applyProtection="1">
      <alignment horizontal="right"/>
    </xf>
    <xf numFmtId="165" fontId="4" fillId="0" borderId="0" xfId="4" applyNumberFormat="1" applyFont="1" applyFill="1" applyAlignment="1" applyProtection="1">
      <alignment horizontal="right"/>
    </xf>
    <xf numFmtId="167" fontId="4" fillId="0" borderId="0" xfId="2" applyNumberFormat="1" applyFont="1" applyFill="1" applyAlignment="1" applyProtection="1">
      <alignment horizontal="right"/>
    </xf>
    <xf numFmtId="168" fontId="4" fillId="0" borderId="0" xfId="0" applyNumberFormat="1" applyFont="1" applyFill="1" applyProtection="1"/>
    <xf numFmtId="43" fontId="4" fillId="0" borderId="0" xfId="1" applyNumberFormat="1" applyFont="1" applyAlignment="1" applyProtection="1">
      <alignment horizontal="right"/>
    </xf>
    <xf numFmtId="43" fontId="4" fillId="0" borderId="0" xfId="0" applyNumberFormat="1" applyFont="1" applyProtection="1"/>
    <xf numFmtId="43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/>
    </xf>
    <xf numFmtId="43" fontId="4" fillId="0" borderId="1" xfId="4" applyNumberFormat="1" applyFont="1" applyFill="1" applyBorder="1" applyAlignment="1" applyProtection="1">
      <alignment horizontal="right"/>
    </xf>
    <xf numFmtId="165" fontId="4" fillId="0" borderId="1" xfId="4" applyNumberFormat="1" applyFont="1" applyFill="1" applyBorder="1" applyAlignment="1" applyProtection="1">
      <alignment horizontal="right"/>
    </xf>
    <xf numFmtId="168" fontId="4" fillId="0" borderId="1" xfId="2" applyNumberFormat="1" applyFont="1" applyFill="1" applyBorder="1" applyAlignment="1" applyProtection="1">
      <alignment horizontal="right"/>
    </xf>
    <xf numFmtId="43" fontId="4" fillId="0" borderId="0" xfId="3" applyNumberFormat="1" applyFont="1" applyFill="1" applyProtection="1"/>
    <xf numFmtId="169" fontId="4" fillId="0" borderId="0" xfId="3" applyNumberFormat="1" applyFont="1" applyFill="1" applyProtection="1"/>
    <xf numFmtId="43" fontId="4" fillId="0" borderId="0" xfId="1" applyNumberFormat="1" applyFont="1" applyBorder="1" applyAlignment="1" applyProtection="1">
      <alignment horizontal="right"/>
    </xf>
    <xf numFmtId="43" fontId="4" fillId="0" borderId="0" xfId="4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Border="1" applyProtection="1"/>
    <xf numFmtId="170" fontId="4" fillId="0" borderId="0" xfId="0" applyNumberFormat="1" applyFont="1" applyFill="1" applyProtection="1"/>
    <xf numFmtId="0" fontId="4" fillId="0" borderId="0" xfId="0" applyFont="1" applyBorder="1" applyProtection="1"/>
    <xf numFmtId="169" fontId="4" fillId="0" borderId="0" xfId="3" applyNumberFormat="1" applyFont="1" applyFill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4" fontId="4" fillId="0" borderId="2" xfId="4" applyNumberFormat="1" applyFont="1" applyFill="1" applyBorder="1" applyAlignment="1" applyProtection="1">
      <alignment horizontal="right"/>
    </xf>
    <xf numFmtId="165" fontId="4" fillId="0" borderId="2" xfId="4" applyNumberFormat="1" applyFont="1" applyFill="1" applyBorder="1" applyAlignment="1" applyProtection="1">
      <alignment horizontal="right"/>
    </xf>
    <xf numFmtId="171" fontId="4" fillId="0" borderId="0" xfId="1" applyNumberFormat="1" applyFont="1" applyAlignment="1" applyProtection="1">
      <alignment horizontal="right"/>
    </xf>
    <xf numFmtId="171" fontId="4" fillId="0" borderId="0" xfId="0" applyNumberFormat="1" applyFont="1" applyBorder="1" applyProtection="1"/>
    <xf numFmtId="171" fontId="4" fillId="0" borderId="0" xfId="0" applyNumberFormat="1" applyFont="1" applyProtection="1"/>
    <xf numFmtId="171" fontId="4" fillId="0" borderId="0" xfId="0" applyNumberFormat="1" applyFont="1" applyFill="1" applyProtection="1"/>
    <xf numFmtId="43" fontId="4" fillId="0" borderId="0" xfId="0" applyNumberFormat="1" applyFont="1" applyFill="1" applyProtection="1"/>
    <xf numFmtId="39" fontId="4" fillId="0" borderId="0" xfId="1" applyNumberFormat="1" applyFont="1" applyAlignment="1" applyProtection="1">
      <alignment horizontal="right"/>
    </xf>
    <xf numFmtId="164" fontId="4" fillId="0" borderId="0" xfId="1" applyFont="1" applyAlignment="1" applyProtection="1"/>
    <xf numFmtId="172" fontId="4" fillId="0" borderId="0" xfId="1" applyNumberFormat="1" applyFont="1" applyBorder="1" applyAlignment="1" applyProtection="1"/>
    <xf numFmtId="172" fontId="4" fillId="0" borderId="0" xfId="1" applyNumberFormat="1" applyFont="1" applyAlignment="1" applyProtection="1"/>
    <xf numFmtId="173" fontId="4" fillId="0" borderId="0" xfId="1" applyNumberFormat="1" applyFont="1" applyProtection="1"/>
    <xf numFmtId="172" fontId="4" fillId="0" borderId="1" xfId="1" applyNumberFormat="1" applyFont="1" applyBorder="1" applyAlignment="1" applyProtection="1"/>
    <xf numFmtId="172" fontId="4" fillId="0" borderId="2" xfId="1" applyNumberFormat="1" applyFont="1" applyBorder="1" applyAlignment="1" applyProtection="1"/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72" fontId="4" fillId="0" borderId="0" xfId="1" applyNumberFormat="1" applyFont="1" applyProtection="1"/>
    <xf numFmtId="172" fontId="4" fillId="0" borderId="0" xfId="0" applyNumberFormat="1" applyFont="1" applyProtection="1"/>
    <xf numFmtId="172" fontId="4" fillId="0" borderId="0" xfId="1" applyNumberFormat="1" applyFont="1" applyAlignment="1" applyProtection="1">
      <alignment horizontal="right"/>
    </xf>
    <xf numFmtId="177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44" fontId="4" fillId="0" borderId="0" xfId="2" applyNumberFormat="1" applyFont="1" applyAlignment="1" applyProtection="1">
      <alignment horizontal="right"/>
    </xf>
    <xf numFmtId="44" fontId="4" fillId="0" borderId="0" xfId="0" applyNumberFormat="1" applyFont="1" applyFill="1" applyProtection="1"/>
    <xf numFmtId="172" fontId="4" fillId="0" borderId="0" xfId="0" applyNumberFormat="1" applyFont="1" applyBorder="1" applyProtection="1"/>
    <xf numFmtId="44" fontId="4" fillId="0" borderId="2" xfId="2" applyNumberFormat="1" applyFont="1" applyBorder="1" applyAlignment="1" applyProtection="1">
      <alignment horizontal="right"/>
    </xf>
    <xf numFmtId="171" fontId="4" fillId="0" borderId="0" xfId="2" applyNumberFormat="1" applyFont="1" applyBorder="1" applyProtection="1"/>
    <xf numFmtId="177" fontId="4" fillId="0" borderId="1" xfId="1" applyNumberFormat="1" applyFont="1" applyBorder="1" applyAlignment="1" applyProtection="1">
      <alignment horizontal="right"/>
    </xf>
    <xf numFmtId="172" fontId="4" fillId="0" borderId="0" xfId="2" applyNumberFormat="1" applyFont="1" applyFill="1" applyBorder="1" applyAlignment="1" applyProtection="1">
      <alignment horizontal="right"/>
    </xf>
    <xf numFmtId="178" fontId="4" fillId="0" borderId="0" xfId="2" applyNumberFormat="1" applyFont="1" applyFill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72" fontId="4" fillId="0" borderId="0" xfId="4" applyNumberFormat="1" applyFont="1" applyFill="1" applyBorder="1" applyAlignment="1" applyProtection="1">
      <alignment horizontal="right"/>
    </xf>
    <xf numFmtId="172" fontId="4" fillId="0" borderId="0" xfId="1" applyNumberFormat="1" applyFont="1" applyBorder="1" applyAlignment="1" applyProtection="1">
      <alignment horizontal="right"/>
    </xf>
    <xf numFmtId="171" fontId="4" fillId="0" borderId="0" xfId="2" applyNumberFormat="1" applyFont="1" applyProtection="1"/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C1" sqref="C1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5" t="s">
        <v>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S1" s="2"/>
      <c r="T1" s="2"/>
      <c r="U1" s="2"/>
      <c r="V1" s="2"/>
      <c r="W1" s="2"/>
    </row>
    <row r="2" spans="1:23" s="1" customFormat="1" ht="13.8" x14ac:dyDescent="0.25">
      <c r="E2" s="75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S2" s="2"/>
      <c r="T2" s="2"/>
      <c r="U2" s="2"/>
      <c r="V2" s="2"/>
      <c r="W2" s="2"/>
    </row>
    <row r="3" spans="1:23" s="1" customFormat="1" ht="13.8" x14ac:dyDescent="0.25">
      <c r="E3" s="75" t="s">
        <v>46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2"/>
      <c r="T3" s="2"/>
      <c r="U3" s="2"/>
      <c r="V3" s="2"/>
      <c r="W3" s="2"/>
    </row>
    <row r="4" spans="1:23" s="3" customFormat="1" ht="13.2" x14ac:dyDescent="0.25"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7" t="s">
        <v>4</v>
      </c>
      <c r="J6" s="77"/>
      <c r="K6" s="77"/>
      <c r="O6" s="77" t="s">
        <v>45</v>
      </c>
      <c r="P6" s="77"/>
      <c r="Q6" s="77"/>
      <c r="S6" s="72" t="s">
        <v>5</v>
      </c>
      <c r="T6" s="72"/>
      <c r="U6" s="72"/>
      <c r="V6" s="72"/>
      <c r="W6" s="72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54">
        <v>2018</v>
      </c>
      <c r="G8" s="54" t="s">
        <v>8</v>
      </c>
      <c r="I8" s="54" t="s">
        <v>9</v>
      </c>
      <c r="K8" s="53" t="s">
        <v>10</v>
      </c>
      <c r="M8" s="54">
        <f>E8-1</f>
        <v>2017</v>
      </c>
      <c r="O8" s="54" t="s">
        <v>9</v>
      </c>
      <c r="Q8" s="53" t="s">
        <v>10</v>
      </c>
      <c r="S8" s="53">
        <f>E8</f>
        <v>2018</v>
      </c>
      <c r="T8" s="10"/>
      <c r="U8" s="53" t="s">
        <v>8</v>
      </c>
      <c r="V8" s="10"/>
      <c r="W8" s="53">
        <f>M8</f>
        <v>2017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60">
        <v>54831686.189999998</v>
      </c>
      <c r="F10" s="71"/>
      <c r="G10" s="60">
        <v>55518936.549999997</v>
      </c>
      <c r="H10" s="56"/>
      <c r="I10" s="60">
        <f>E10-G10</f>
        <v>-687250.3599999994</v>
      </c>
      <c r="J10" s="43"/>
      <c r="K10" s="17">
        <f>IF(G10=0,"n/a",IF(AND(I10/G10&lt;1,I10/G10&gt;-1),I10/G10,"n/a"))</f>
        <v>-1.2378665779757258E-2</v>
      </c>
      <c r="M10" s="60">
        <v>55944191.75</v>
      </c>
      <c r="N10" s="56"/>
      <c r="O10" s="60">
        <f>E10-M10</f>
        <v>-1112505.5600000024</v>
      </c>
      <c r="Q10" s="17">
        <f>IF(M10=0,"n/a",IF(AND(O10/M10&lt;1,O10/M10&gt;-1),O10/M10,"n/a"))</f>
        <v>-1.9885988611141252E-2</v>
      </c>
      <c r="S10" s="18">
        <f>IF(E48=0,"n/a",E10/E48)</f>
        <v>1.0566922773529384</v>
      </c>
      <c r="T10" s="19"/>
      <c r="U10" s="18">
        <f>IF(G48=0,"n/a",G10/G48)</f>
        <v>1.1034131486119683</v>
      </c>
      <c r="V10" s="19"/>
      <c r="W10" s="18">
        <f>IF(M48=0,"n/a",M10/M48)</f>
        <v>1.1134463198967841</v>
      </c>
    </row>
    <row r="11" spans="1:23" x14ac:dyDescent="0.2">
      <c r="C11" s="5" t="s">
        <v>13</v>
      </c>
      <c r="E11" s="58">
        <v>19545948.449999999</v>
      </c>
      <c r="F11" s="56"/>
      <c r="G11" s="58">
        <v>21009896.5</v>
      </c>
      <c r="H11" s="56"/>
      <c r="I11" s="58">
        <f>E11-G11</f>
        <v>-1463948.0500000007</v>
      </c>
      <c r="K11" s="17">
        <f>IF(G11=0,"n/a",IF(AND(I11/G11&lt;1,I11/G11&gt;-1),I11/G11,"n/a"))</f>
        <v>-6.9678974858348341E-2</v>
      </c>
      <c r="M11" s="58">
        <v>20546848.25</v>
      </c>
      <c r="N11" s="56"/>
      <c r="O11" s="58">
        <f>E11-M11</f>
        <v>-1000899.8000000007</v>
      </c>
      <c r="Q11" s="17">
        <f>IF(M11=0,"n/a",IF(AND(O11/M11&lt;1,O11/M11&gt;-1),O11/M11,"n/a"))</f>
        <v>-4.8713057488026214E-2</v>
      </c>
      <c r="S11" s="23">
        <f>IF(E49=0,"n/a",E11/E49)</f>
        <v>0.8780037185662295</v>
      </c>
      <c r="T11" s="19"/>
      <c r="U11" s="23">
        <f>IF(G49=0,"n/a",G11/G49)</f>
        <v>0.91238005519557408</v>
      </c>
      <c r="V11" s="19"/>
      <c r="W11" s="23">
        <f>IF(M49=0,"n/a",M11/M49)</f>
        <v>0.90389964066347528</v>
      </c>
    </row>
    <row r="12" spans="1:23" x14ac:dyDescent="0.2">
      <c r="C12" s="5" t="s">
        <v>14</v>
      </c>
      <c r="E12" s="65">
        <v>1483333.8</v>
      </c>
      <c r="F12" s="56"/>
      <c r="G12" s="65">
        <v>1569356.253</v>
      </c>
      <c r="H12" s="56"/>
      <c r="I12" s="65">
        <f>E12-G12</f>
        <v>-86022.45299999998</v>
      </c>
      <c r="K12" s="26">
        <f>IF(G12=0,"n/a",IF(AND(I12/G12&lt;1,I12/G12&gt;-1),I12/G12,"n/a"))</f>
        <v>-5.4813846655632485E-2</v>
      </c>
      <c r="M12" s="65">
        <v>1779490.34</v>
      </c>
      <c r="N12" s="56"/>
      <c r="O12" s="65">
        <f>E12-M12</f>
        <v>-296156.54000000004</v>
      </c>
      <c r="Q12" s="26">
        <f>IF(M12=0,"n/a",IF(AND(O12/M12&lt;1,O12/M12&gt;-1),O12/M12,"n/a"))</f>
        <v>-0.1664277312120728</v>
      </c>
      <c r="S12" s="27">
        <f>IF(E50=0,"n/a",E12/E50)</f>
        <v>0.77966176706341805</v>
      </c>
      <c r="T12" s="19"/>
      <c r="U12" s="27">
        <f>IF(G50=0,"n/a",G12/G50)</f>
        <v>0.80262276496776686</v>
      </c>
      <c r="V12" s="19"/>
      <c r="W12" s="27">
        <f>IF(M50=0,"n/a",M12/M50)</f>
        <v>0.77762861968531982</v>
      </c>
    </row>
    <row r="13" spans="1:23" ht="6.9" customHeight="1" x14ac:dyDescent="0.2">
      <c r="E13" s="58"/>
      <c r="F13" s="56"/>
      <c r="G13" s="58"/>
      <c r="H13" s="56"/>
      <c r="I13" s="58"/>
      <c r="K13" s="29"/>
      <c r="M13" s="58"/>
      <c r="N13" s="56"/>
      <c r="O13" s="58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8">
        <f>SUM(E10:E12)</f>
        <v>75860968.439999998</v>
      </c>
      <c r="F14" s="56"/>
      <c r="G14" s="58">
        <f>SUM(G10:G12)</f>
        <v>78098189.303000003</v>
      </c>
      <c r="H14" s="56"/>
      <c r="I14" s="58">
        <f>E14-G14</f>
        <v>-2237220.8630000055</v>
      </c>
      <c r="K14" s="17">
        <f>IF(G14=0,"n/a",IF(AND(I14/G14&lt;1,I14/G14&gt;-1),I14/G14,"n/a"))</f>
        <v>-2.86462577809607E-2</v>
      </c>
      <c r="M14" s="58">
        <f>SUM(M10:M12)</f>
        <v>78270530.340000004</v>
      </c>
      <c r="N14" s="56"/>
      <c r="O14" s="58">
        <f>E14-M14</f>
        <v>-2409561.900000006</v>
      </c>
      <c r="Q14" s="17">
        <f>IF(M14=0,"n/a",IF(AND(O14/M14&lt;1,O14/M14&gt;-1),O14/M14,"n/a"))</f>
        <v>-3.0785046294347185E-2</v>
      </c>
      <c r="S14" s="23">
        <f>IF(E52=0,"n/a",E14/E52)</f>
        <v>0.9974583864582276</v>
      </c>
      <c r="T14" s="19"/>
      <c r="U14" s="23">
        <f>IF(G52=0,"n/a",G14/G52)</f>
        <v>1.0371812921384591</v>
      </c>
      <c r="V14" s="19"/>
      <c r="W14" s="23">
        <f>IF(M52=0,"n/a",M14/M52)</f>
        <v>1.03994828355088</v>
      </c>
    </row>
    <row r="15" spans="1:23" ht="6.9" customHeight="1" x14ac:dyDescent="0.2">
      <c r="E15" s="58"/>
      <c r="F15" s="56"/>
      <c r="G15" s="58"/>
      <c r="H15" s="56"/>
      <c r="I15" s="58"/>
      <c r="K15" s="29"/>
      <c r="M15" s="58"/>
      <c r="N15" s="56"/>
      <c r="O15" s="58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8"/>
      <c r="F16" s="56"/>
      <c r="G16" s="58"/>
      <c r="H16" s="56"/>
      <c r="I16" s="58"/>
      <c r="K16" s="29"/>
      <c r="M16" s="58"/>
      <c r="N16" s="56"/>
      <c r="O16" s="58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8">
        <v>884355.15</v>
      </c>
      <c r="F17" s="56"/>
      <c r="G17" s="58">
        <v>2041711.6259999999</v>
      </c>
      <c r="H17" s="56"/>
      <c r="I17" s="58">
        <f>E17-G17</f>
        <v>-1157356.4759999998</v>
      </c>
      <c r="K17" s="17">
        <f>IF(G17=0,"n/a",IF(AND(I17/G17&lt;1,I17/G17&gt;-1),I17/G17,"n/a"))</f>
        <v>-0.56685599536278486</v>
      </c>
      <c r="M17" s="58">
        <v>2574862.81</v>
      </c>
      <c r="N17" s="56"/>
      <c r="O17" s="58">
        <f>E17-M17</f>
        <v>-1690507.6600000001</v>
      </c>
      <c r="Q17" s="17">
        <f>IF(M17=0,"n/a",IF(AND(O17/M17&lt;1,O17/M17&gt;-1),O17/M17,"n/a"))</f>
        <v>-0.65654280819722588</v>
      </c>
      <c r="S17" s="23">
        <f>IF(E55=0,"n/a",E17/E55)</f>
        <v>0.47373292514383059</v>
      </c>
      <c r="T17" s="19"/>
      <c r="U17" s="23">
        <f>IF(G55=0,"n/a",G17/G55)</f>
        <v>0.4849298120524691</v>
      </c>
      <c r="V17" s="19"/>
      <c r="W17" s="23">
        <f>IF(M55=0,"n/a",M17/M55)</f>
        <v>0.49126846552370868</v>
      </c>
    </row>
    <row r="18" spans="2:23" x14ac:dyDescent="0.2">
      <c r="C18" s="5" t="s">
        <v>18</v>
      </c>
      <c r="E18" s="65">
        <v>58867.81</v>
      </c>
      <c r="F18" s="70"/>
      <c r="G18" s="65">
        <v>148773.72399999999</v>
      </c>
      <c r="H18" s="69"/>
      <c r="I18" s="65">
        <f>E18-G18</f>
        <v>-89905.91399999999</v>
      </c>
      <c r="J18" s="68"/>
      <c r="K18" s="26">
        <f>IF(G18=0,"n/a",IF(AND(I18/G18&lt;1,I18/G18&gt;-1),I18/G18,"n/a"))</f>
        <v>-0.60431312454072872</v>
      </c>
      <c r="L18" s="67"/>
      <c r="M18" s="65">
        <v>98295.94</v>
      </c>
      <c r="N18" s="66"/>
      <c r="O18" s="65">
        <f>E18-M18</f>
        <v>-39428.130000000005</v>
      </c>
      <c r="Q18" s="26">
        <f>IF(M18=0,"n/a",IF(AND(O18/M18&lt;1,O18/M18&gt;-1),O18/M18,"n/a"))</f>
        <v>-0.40111656697112824</v>
      </c>
      <c r="S18" s="27">
        <f>IF(E56=0,"n/a",E18/E56)</f>
        <v>0.52629150499758615</v>
      </c>
      <c r="T18" s="19"/>
      <c r="U18" s="27">
        <f>IF(G56=0,"n/a",G18/G56)</f>
        <v>0.50652064402128572</v>
      </c>
      <c r="V18" s="19"/>
      <c r="W18" s="27">
        <f>IF(M56=0,"n/a",M18/M56)</f>
        <v>0.51085117661732915</v>
      </c>
    </row>
    <row r="19" spans="2:23" ht="6.9" customHeight="1" x14ac:dyDescent="0.2">
      <c r="E19" s="58"/>
      <c r="F19" s="62"/>
      <c r="G19" s="58"/>
      <c r="H19" s="62"/>
      <c r="I19" s="58"/>
      <c r="J19" s="35"/>
      <c r="K19" s="29"/>
      <c r="L19" s="35"/>
      <c r="M19" s="58"/>
      <c r="N19" s="62"/>
      <c r="O19" s="58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5">
        <f>SUM(E17:E18)</f>
        <v>943222.96</v>
      </c>
      <c r="F20" s="70"/>
      <c r="G20" s="65">
        <f>SUM(G17:G18)</f>
        <v>2190485.35</v>
      </c>
      <c r="H20" s="69"/>
      <c r="I20" s="65">
        <f>E20-G20</f>
        <v>-1247262.3900000001</v>
      </c>
      <c r="J20" s="68"/>
      <c r="K20" s="26">
        <f>IF(G20=0,"n/a",IF(AND(I20/G20&lt;1,I20/G20&gt;-1),I20/G20,"n/a"))</f>
        <v>-0.56940001447624389</v>
      </c>
      <c r="L20" s="67"/>
      <c r="M20" s="65">
        <f>SUM(M17:M18)</f>
        <v>2673158.75</v>
      </c>
      <c r="N20" s="66"/>
      <c r="O20" s="65">
        <f>E20-M20</f>
        <v>-1729935.79</v>
      </c>
      <c r="Q20" s="26">
        <f>IF(M20=0,"n/a",IF(AND(O20/M20&lt;1,O20/M20&gt;-1),O20/M20,"n/a"))</f>
        <v>-0.64715041334526058</v>
      </c>
      <c r="S20" s="27">
        <f>IF(E58=0,"n/a",E20/E58)</f>
        <v>0.47670411000720697</v>
      </c>
      <c r="T20" s="19"/>
      <c r="U20" s="27">
        <f>IF(G58=0,"n/a",G20/G58)</f>
        <v>0.48633779088600659</v>
      </c>
      <c r="V20" s="19"/>
      <c r="W20" s="27">
        <f>IF(M58=0,"n/a",M20/M58)</f>
        <v>0.49196192444517239</v>
      </c>
    </row>
    <row r="21" spans="2:23" ht="6.9" customHeight="1" x14ac:dyDescent="0.2">
      <c r="E21" s="58"/>
      <c r="F21" s="62"/>
      <c r="G21" s="58"/>
      <c r="H21" s="62"/>
      <c r="I21" s="58"/>
      <c r="J21" s="35"/>
      <c r="K21" s="29"/>
      <c r="L21" s="35"/>
      <c r="M21" s="58"/>
      <c r="N21" s="62"/>
      <c r="O21" s="58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8">
        <f>E14+E20</f>
        <v>76804191.399999991</v>
      </c>
      <c r="F22" s="62"/>
      <c r="G22" s="58">
        <f>G14+G20</f>
        <v>80288674.652999997</v>
      </c>
      <c r="H22" s="62"/>
      <c r="I22" s="58">
        <f>E22-G22</f>
        <v>-3484483.2530000061</v>
      </c>
      <c r="J22" s="35"/>
      <c r="K22" s="17">
        <f>IF(G22=0,"n/a",IF(AND(I22/G22&lt;1,I22/G22&gt;-1),I22/G22,"n/a"))</f>
        <v>-4.3399436695892801E-2</v>
      </c>
      <c r="L22" s="35"/>
      <c r="M22" s="58">
        <f>M14+M20</f>
        <v>80943689.090000004</v>
      </c>
      <c r="N22" s="62"/>
      <c r="O22" s="58">
        <f>E22-M22</f>
        <v>-4139497.6900000125</v>
      </c>
      <c r="Q22" s="17">
        <f>IF(M22=0,"n/a",IF(AND(O22/M22&lt;1,O22/M22&gt;-1),O22/M22,"n/a"))</f>
        <v>-5.1140462419465099E-2</v>
      </c>
      <c r="S22" s="23">
        <f>IF(E60=0,"n/a",E22/E60)</f>
        <v>0.98425392939693646</v>
      </c>
      <c r="T22" s="19"/>
      <c r="U22" s="23">
        <f>IF(G60=0,"n/a",G22/G60)</f>
        <v>1.006091782084366</v>
      </c>
      <c r="V22" s="19"/>
      <c r="W22" s="23">
        <f>IF(M60=0,"n/a",M22/M60)</f>
        <v>1.0030502924389093</v>
      </c>
    </row>
    <row r="23" spans="2:23" ht="6.9" customHeight="1" x14ac:dyDescent="0.2">
      <c r="E23" s="58"/>
      <c r="F23" s="62"/>
      <c r="G23" s="58"/>
      <c r="H23" s="62"/>
      <c r="I23" s="58"/>
      <c r="J23" s="35"/>
      <c r="K23" s="29"/>
      <c r="L23" s="35"/>
      <c r="M23" s="58"/>
      <c r="N23" s="62"/>
      <c r="O23" s="58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8"/>
      <c r="F24" s="62"/>
      <c r="G24" s="58"/>
      <c r="H24" s="62"/>
      <c r="I24" s="58"/>
      <c r="J24" s="35"/>
      <c r="K24" s="29"/>
      <c r="L24" s="35"/>
      <c r="M24" s="58"/>
      <c r="N24" s="62"/>
      <c r="O24" s="58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8">
        <v>607465.36</v>
      </c>
      <c r="F25" s="62"/>
      <c r="G25" s="58">
        <v>544982.25300000003</v>
      </c>
      <c r="H25" s="62"/>
      <c r="I25" s="58">
        <f>E25-G25</f>
        <v>62483.10699999996</v>
      </c>
      <c r="J25" s="35"/>
      <c r="K25" s="17">
        <f>IF(G25=0,"n/a",IF(AND(I25/G25&lt;1,I25/G25&gt;-1),I25/G25,"n/a"))</f>
        <v>0.11465163618823374</v>
      </c>
      <c r="L25" s="35"/>
      <c r="M25" s="58">
        <v>570432.68000000005</v>
      </c>
      <c r="N25" s="62"/>
      <c r="O25" s="58">
        <f>E25-M25</f>
        <v>37032.679999999935</v>
      </c>
      <c r="Q25" s="17">
        <f>IF(M25=0,"n/a",IF(AND(O25/M25&lt;1,O25/M25&gt;-1),O25/M25,"n/a"))</f>
        <v>6.4920333806961994E-2</v>
      </c>
      <c r="S25" s="23">
        <f>IF(E63=0,"n/a",E25/E63)</f>
        <v>0.13085352164677616</v>
      </c>
      <c r="T25" s="19"/>
      <c r="U25" s="23">
        <f>IF(G63=0,"n/a",G25/G63)</f>
        <v>0.14038329054723447</v>
      </c>
      <c r="V25" s="19"/>
      <c r="W25" s="23">
        <f>IF(M63=0,"n/a",M25/M63)</f>
        <v>0.13701517625161502</v>
      </c>
    </row>
    <row r="26" spans="2:23" x14ac:dyDescent="0.2">
      <c r="C26" s="5" t="s">
        <v>23</v>
      </c>
      <c r="E26" s="65">
        <v>1105366.05</v>
      </c>
      <c r="F26" s="70"/>
      <c r="G26" s="65">
        <v>1162086.669</v>
      </c>
      <c r="H26" s="69"/>
      <c r="I26" s="65">
        <f>E26-G26</f>
        <v>-56720.618999999948</v>
      </c>
      <c r="J26" s="68"/>
      <c r="K26" s="26">
        <f>IF(G26=0,"n/a",IF(AND(I26/G26&lt;1,I26/G26&gt;-1),I26/G26,"n/a"))</f>
        <v>-4.8809284636927498E-2</v>
      </c>
      <c r="L26" s="67"/>
      <c r="M26" s="65">
        <v>1177394.3700000001</v>
      </c>
      <c r="N26" s="66"/>
      <c r="O26" s="65">
        <f>E26-M26</f>
        <v>-72028.320000000065</v>
      </c>
      <c r="Q26" s="26">
        <f>IF(M26=0,"n/a",IF(AND(O26/M26&lt;1,O26/M26&gt;-1),O26/M26,"n/a"))</f>
        <v>-6.1176035689723962E-2</v>
      </c>
      <c r="S26" s="27">
        <f>IF(E64=0,"n/a",E26/E64)</f>
        <v>7.7049326536557078E-2</v>
      </c>
      <c r="T26" s="19"/>
      <c r="U26" s="27">
        <f>IF(G64=0,"n/a",G26/G64)</f>
        <v>6.8024268277070865E-2</v>
      </c>
      <c r="V26" s="19"/>
      <c r="W26" s="27">
        <f>IF(M64=0,"n/a",M26/M64)</f>
        <v>7.6575118833784123E-2</v>
      </c>
    </row>
    <row r="27" spans="2:23" ht="6.9" customHeight="1" x14ac:dyDescent="0.2">
      <c r="E27" s="58"/>
      <c r="F27" s="62"/>
      <c r="G27" s="58"/>
      <c r="H27" s="62"/>
      <c r="I27" s="58"/>
      <c r="J27" s="35"/>
      <c r="K27" s="29"/>
      <c r="L27" s="35"/>
      <c r="M27" s="58"/>
      <c r="N27" s="62"/>
      <c r="O27" s="58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5">
        <f>SUM(E25:E26)</f>
        <v>1712831.4100000001</v>
      </c>
      <c r="F28" s="70"/>
      <c r="G28" s="65">
        <f>SUM(G25:G26)</f>
        <v>1707068.922</v>
      </c>
      <c r="H28" s="69"/>
      <c r="I28" s="65">
        <f>E28-G28</f>
        <v>5762.4880000001285</v>
      </c>
      <c r="J28" s="68"/>
      <c r="K28" s="26">
        <f>IF(G28=0,"n/a",IF(AND(I28/G28&lt;1,I28/G28&gt;-1),I28/G28,"n/a"))</f>
        <v>3.3756621807916249E-3</v>
      </c>
      <c r="L28" s="67"/>
      <c r="M28" s="65">
        <f>SUM(M25:M26)</f>
        <v>1747827.0500000003</v>
      </c>
      <c r="N28" s="66"/>
      <c r="O28" s="65">
        <f>E28-M28</f>
        <v>-34995.64000000013</v>
      </c>
      <c r="Q28" s="26">
        <f>IF(M28=0,"n/a",IF(AND(O28/M28&lt;1,O28/M28&gt;-1),O28/M28,"n/a"))</f>
        <v>-2.0022370062301145E-2</v>
      </c>
      <c r="S28" s="27">
        <f>IF(E66=0,"n/a",E28/E66)</f>
        <v>9.0203409487320363E-2</v>
      </c>
      <c r="T28" s="19"/>
      <c r="U28" s="27">
        <f>IF(G66=0,"n/a",G28/G66)</f>
        <v>8.1422703997493032E-2</v>
      </c>
      <c r="V28" s="19"/>
      <c r="W28" s="27">
        <f>IF(M66=0,"n/a",M28/M66)</f>
        <v>8.9453437616609982E-2</v>
      </c>
    </row>
    <row r="29" spans="2:23" ht="6.9" customHeight="1" x14ac:dyDescent="0.2">
      <c r="E29" s="58"/>
      <c r="F29" s="62"/>
      <c r="G29" s="58"/>
      <c r="H29" s="62"/>
      <c r="I29" s="58"/>
      <c r="J29" s="35"/>
      <c r="K29" s="29"/>
      <c r="L29" s="35"/>
      <c r="M29" s="58"/>
      <c r="N29" s="62"/>
      <c r="O29" s="58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8">
        <f>E22+E28</f>
        <v>78517022.809999987</v>
      </c>
      <c r="F30" s="62"/>
      <c r="G30" s="58">
        <f>G22+G28</f>
        <v>81995743.575000003</v>
      </c>
      <c r="H30" s="62"/>
      <c r="I30" s="58">
        <f>E30-G30</f>
        <v>-3478720.7650000155</v>
      </c>
      <c r="J30" s="35"/>
      <c r="K30" s="17">
        <f>IF(G30=0,"n/a",IF(AND(I30/G30&lt;1,I30/G30&gt;-1),I30/G30,"n/a"))</f>
        <v>-4.2425626176779446E-2</v>
      </c>
      <c r="L30" s="35"/>
      <c r="M30" s="58">
        <f>M22+M28</f>
        <v>82691516.140000001</v>
      </c>
      <c r="N30" s="62"/>
      <c r="O30" s="58">
        <f>E30-M30</f>
        <v>-4174493.3300000131</v>
      </c>
      <c r="Q30" s="17">
        <f>IF(M30=0,"n/a",IF(AND(O30/M30&lt;1,O30/M30&gt;-1),O30/M30,"n/a"))</f>
        <v>-5.0482728154753277E-2</v>
      </c>
      <c r="S30" s="18">
        <f>IF(E68=0,"n/a",E30/E68)</f>
        <v>0.80927491021650078</v>
      </c>
      <c r="T30" s="19"/>
      <c r="U30" s="18">
        <f>IF(G68=0,"n/a",G30/G68)</f>
        <v>0.81370775335039236</v>
      </c>
      <c r="V30" s="19"/>
      <c r="W30" s="18">
        <f>IF(M68=0,"n/a",M30/M68)</f>
        <v>0.82496414594376732</v>
      </c>
    </row>
    <row r="31" spans="2:23" ht="6.9" customHeight="1" x14ac:dyDescent="0.2">
      <c r="E31" s="58"/>
      <c r="F31" s="62"/>
      <c r="G31" s="58"/>
      <c r="H31" s="62"/>
      <c r="I31" s="58"/>
      <c r="J31" s="35"/>
      <c r="K31" s="29"/>
      <c r="L31" s="35"/>
      <c r="M31" s="58"/>
      <c r="N31" s="62"/>
      <c r="O31" s="58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8">
        <v>-5217468.74</v>
      </c>
      <c r="F32" s="62"/>
      <c r="G32" s="58">
        <v>-5016168.3530000001</v>
      </c>
      <c r="H32" s="62"/>
      <c r="I32" s="58">
        <f>E32-G32</f>
        <v>-201300.3870000001</v>
      </c>
      <c r="J32" s="35"/>
      <c r="K32" s="17">
        <f>IF(G32=0,"n/a",IF(AND(I32/G32&lt;1,I32/G32&gt;-1),I32/G32,"n/a"))</f>
        <v>4.0130309198974388E-2</v>
      </c>
      <c r="L32" s="35"/>
      <c r="M32" s="58">
        <v>-1077239.81</v>
      </c>
      <c r="N32" s="62"/>
      <c r="O32" s="58">
        <f>E32-M32</f>
        <v>-4140228.93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5">
        <v>-1083944.46</v>
      </c>
      <c r="F33" s="70"/>
      <c r="G33" s="65">
        <v>-426081.67200000002</v>
      </c>
      <c r="H33" s="69"/>
      <c r="I33" s="65">
        <f>E33-G33</f>
        <v>-657862.78799999994</v>
      </c>
      <c r="J33" s="68"/>
      <c r="K33" s="26" t="str">
        <f>IF(G33=0,"n/a",IF(AND(I33/G33&lt;1,I33/G33&gt;-1),I33/G33,"n/a"))</f>
        <v>n/a</v>
      </c>
      <c r="L33" s="67"/>
      <c r="M33" s="65">
        <v>981467.48</v>
      </c>
      <c r="N33" s="66"/>
      <c r="O33" s="65">
        <f>E33-M33</f>
        <v>-2065411.94</v>
      </c>
      <c r="Q33" s="26" t="str">
        <f>IF(M33=0,"n/a",IF(AND(O33/M33&lt;1,O33/M33&gt;-1),O33/M33,"n/a"))</f>
        <v>n/a</v>
      </c>
    </row>
    <row r="34" spans="1:23" ht="6.9" customHeight="1" x14ac:dyDescent="0.2">
      <c r="E34" s="57"/>
      <c r="F34" s="62"/>
      <c r="G34" s="57"/>
      <c r="H34" s="62"/>
      <c r="I34" s="58"/>
      <c r="J34" s="35"/>
      <c r="K34" s="36"/>
      <c r="L34" s="35"/>
      <c r="M34" s="57"/>
      <c r="N34" s="62"/>
      <c r="O34" s="57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3">
        <f>SUM(E30:E33)</f>
        <v>72215609.609999999</v>
      </c>
      <c r="F35" s="64"/>
      <c r="G35" s="63">
        <f>SUM(G30:G33)</f>
        <v>76553493.549999997</v>
      </c>
      <c r="H35" s="62"/>
      <c r="I35" s="63">
        <f>E35-G35</f>
        <v>-4337883.9399999976</v>
      </c>
      <c r="J35" s="35"/>
      <c r="K35" s="40">
        <f>IF(G35=0,"n/a",IF(AND(I35/G35&lt;1,I35/G35&gt;-1),I35/G35,"n/a"))</f>
        <v>-5.6664741722946464E-2</v>
      </c>
      <c r="L35" s="35"/>
      <c r="M35" s="63">
        <f>SUM(M30:M33)</f>
        <v>82595743.810000002</v>
      </c>
      <c r="N35" s="62"/>
      <c r="O35" s="63">
        <f>E35-M35</f>
        <v>-10380134.200000003</v>
      </c>
      <c r="Q35" s="40">
        <f>IF(M35=0,"n/a",IF(AND(O35/M35&lt;1,O35/M35&gt;-1),O35/M35,"n/a"))</f>
        <v>-0.12567395995462011</v>
      </c>
    </row>
    <row r="36" spans="1:23" ht="12" thickTop="1" x14ac:dyDescent="0.2">
      <c r="E36" s="57"/>
      <c r="F36" s="62"/>
      <c r="G36" s="57"/>
      <c r="H36" s="56"/>
      <c r="I36" s="57"/>
      <c r="M36" s="57"/>
      <c r="N36" s="56"/>
      <c r="O36" s="57"/>
    </row>
    <row r="37" spans="1:23" x14ac:dyDescent="0.2">
      <c r="C37" s="5" t="s">
        <v>29</v>
      </c>
      <c r="E37" s="60">
        <v>4238208.62</v>
      </c>
      <c r="F37" s="60"/>
      <c r="G37" s="60">
        <v>3896579.0809999998</v>
      </c>
      <c r="H37" s="15"/>
      <c r="I37" s="14"/>
      <c r="J37" s="15"/>
      <c r="K37" s="61"/>
      <c r="L37" s="15"/>
      <c r="M37" s="60">
        <v>4280012.25</v>
      </c>
      <c r="N37" s="56"/>
      <c r="O37" s="57"/>
    </row>
    <row r="38" spans="1:23" x14ac:dyDescent="0.2">
      <c r="C38" s="5" t="s">
        <v>30</v>
      </c>
      <c r="E38" s="58">
        <v>1323504.8600000001</v>
      </c>
      <c r="F38" s="57"/>
      <c r="G38" s="58">
        <v>1348387.9920000001</v>
      </c>
      <c r="H38" s="56"/>
      <c r="I38" s="57"/>
      <c r="M38" s="58">
        <v>1445056.58</v>
      </c>
      <c r="N38" s="56"/>
      <c r="O38" s="57"/>
    </row>
    <row r="39" spans="1:23" x14ac:dyDescent="0.2">
      <c r="C39" s="5" t="s">
        <v>31</v>
      </c>
      <c r="E39" s="58">
        <v>482464.81</v>
      </c>
      <c r="F39" s="56"/>
      <c r="G39" s="58">
        <v>572998.52500000002</v>
      </c>
      <c r="H39" s="56"/>
      <c r="I39" s="57"/>
      <c r="M39" s="58">
        <v>570612.67000000004</v>
      </c>
      <c r="N39" s="56"/>
      <c r="O39" s="57"/>
    </row>
    <row r="40" spans="1:23" x14ac:dyDescent="0.2">
      <c r="C40" s="5" t="s">
        <v>32</v>
      </c>
      <c r="E40" s="58">
        <v>-259528.89</v>
      </c>
      <c r="F40" s="56"/>
      <c r="G40" s="58">
        <v>-271271.603</v>
      </c>
      <c r="H40" s="56"/>
      <c r="I40" s="57"/>
      <c r="M40" s="58">
        <v>-320028.61</v>
      </c>
      <c r="N40" s="56"/>
      <c r="O40" s="57"/>
    </row>
    <row r="41" spans="1:23" x14ac:dyDescent="0.2">
      <c r="C41" s="5" t="s">
        <v>33</v>
      </c>
      <c r="E41" s="58">
        <v>2104381.6800000002</v>
      </c>
      <c r="F41" s="56"/>
      <c r="G41" s="58">
        <v>2066678.145</v>
      </c>
      <c r="H41" s="56"/>
      <c r="I41" s="57"/>
      <c r="K41" s="20"/>
      <c r="M41" s="58">
        <v>2182830.61</v>
      </c>
      <c r="N41" s="56"/>
      <c r="O41" s="57"/>
    </row>
    <row r="42" spans="1:23" x14ac:dyDescent="0.2">
      <c r="C42" s="5" t="s">
        <v>34</v>
      </c>
      <c r="E42" s="58">
        <v>-50.95</v>
      </c>
      <c r="F42" s="56"/>
      <c r="G42" s="59">
        <v>0</v>
      </c>
      <c r="H42" s="56"/>
      <c r="I42" s="57"/>
      <c r="K42" s="20"/>
      <c r="M42" s="58">
        <v>-122389.47</v>
      </c>
      <c r="N42" s="56"/>
      <c r="O42" s="57"/>
    </row>
    <row r="43" spans="1:23" x14ac:dyDescent="0.2">
      <c r="C43" s="5" t="s">
        <v>35</v>
      </c>
      <c r="E43" s="58">
        <v>0</v>
      </c>
      <c r="F43" s="56"/>
      <c r="G43" s="59">
        <v>0</v>
      </c>
      <c r="H43" s="56"/>
      <c r="I43" s="57"/>
      <c r="K43" s="20"/>
      <c r="M43" s="58">
        <v>4902906.63</v>
      </c>
      <c r="N43" s="56"/>
      <c r="O43" s="57"/>
    </row>
    <row r="44" spans="1:23" x14ac:dyDescent="0.2">
      <c r="C44" s="5" t="s">
        <v>36</v>
      </c>
      <c r="E44" s="58">
        <v>479687.87</v>
      </c>
      <c r="F44" s="56"/>
      <c r="G44" s="58">
        <v>479091.50099999999</v>
      </c>
      <c r="H44" s="56"/>
      <c r="I44" s="57"/>
      <c r="K44" s="20"/>
      <c r="M44" s="58">
        <v>1106307.82</v>
      </c>
      <c r="N44" s="56"/>
      <c r="O44" s="57"/>
    </row>
    <row r="45" spans="1:23" x14ac:dyDescent="0.2">
      <c r="E45" s="49"/>
      <c r="F45" s="56"/>
      <c r="G45" s="56"/>
      <c r="H45" s="56"/>
      <c r="I45" s="56"/>
      <c r="M45" s="56"/>
      <c r="N45" s="56"/>
      <c r="O45" s="56"/>
    </row>
    <row r="46" spans="1:23" ht="13.2" x14ac:dyDescent="0.25">
      <c r="A46" s="3" t="s">
        <v>37</v>
      </c>
      <c r="E46" s="49"/>
      <c r="F46" s="56"/>
      <c r="G46" s="56"/>
      <c r="H46" s="56"/>
      <c r="I46" s="56"/>
      <c r="M46" s="56"/>
      <c r="N46" s="56"/>
      <c r="O46" s="56"/>
    </row>
    <row r="47" spans="1:23" ht="12" x14ac:dyDescent="0.25">
      <c r="B47" s="13" t="s">
        <v>38</v>
      </c>
      <c r="E47" s="49"/>
      <c r="F47" s="56"/>
      <c r="G47" s="56"/>
      <c r="H47" s="56"/>
      <c r="I47" s="56"/>
      <c r="M47" s="56"/>
      <c r="N47" s="56"/>
      <c r="O47" s="56"/>
    </row>
    <row r="48" spans="1:23" x14ac:dyDescent="0.2">
      <c r="C48" s="5" t="s">
        <v>12</v>
      </c>
      <c r="E48" s="49">
        <v>51889928</v>
      </c>
      <c r="F48" s="56"/>
      <c r="G48" s="49">
        <v>50315638</v>
      </c>
      <c r="H48" s="55"/>
      <c r="I48" s="49">
        <f>E48-G48</f>
        <v>1574290</v>
      </c>
      <c r="K48" s="17">
        <f>IF(G48=0,"n/a",IF(AND(I48/G48&lt;1,I48/G48&gt;-1),I48/G48,"n/a"))</f>
        <v>3.1288284568706054E-2</v>
      </c>
      <c r="M48" s="49">
        <v>50244175</v>
      </c>
      <c r="N48" s="55"/>
      <c r="O48" s="49">
        <f>E48-M48</f>
        <v>1645753</v>
      </c>
      <c r="Q48" s="17">
        <f>IF(M48=0,"n/a",IF(AND(O48/M48&lt;1,O48/M48&gt;-1),O48/M48,"n/a"))</f>
        <v>3.2755100466870038E-2</v>
      </c>
    </row>
    <row r="49" spans="2:23" x14ac:dyDescent="0.2">
      <c r="C49" s="5" t="s">
        <v>13</v>
      </c>
      <c r="E49" s="49">
        <v>22261806</v>
      </c>
      <c r="F49" s="56"/>
      <c r="G49" s="49">
        <v>23027571</v>
      </c>
      <c r="H49" s="55"/>
      <c r="I49" s="49">
        <f>E49-G49</f>
        <v>-765765</v>
      </c>
      <c r="K49" s="17">
        <f>IF(G49=0,"n/a",IF(AND(I49/G49&lt;1,I49/G49&gt;-1),I49/G49,"n/a"))</f>
        <v>-3.3254267243384025E-2</v>
      </c>
      <c r="M49" s="49">
        <v>22731338</v>
      </c>
      <c r="N49" s="55"/>
      <c r="O49" s="49">
        <f>E49-M49</f>
        <v>-469532</v>
      </c>
      <c r="Q49" s="17">
        <f>IF(M49=0,"n/a",IF(AND(O49/M49&lt;1,O49/M49&gt;-1),O49/M49,"n/a"))</f>
        <v>-2.0655713271255743E-2</v>
      </c>
    </row>
    <row r="50" spans="2:23" x14ac:dyDescent="0.2">
      <c r="C50" s="5" t="s">
        <v>14</v>
      </c>
      <c r="E50" s="51">
        <v>1902535</v>
      </c>
      <c r="F50" s="56"/>
      <c r="G50" s="51">
        <v>1955285</v>
      </c>
      <c r="H50" s="55"/>
      <c r="I50" s="51">
        <f>E50-G50</f>
        <v>-52750</v>
      </c>
      <c r="K50" s="26">
        <f>IF(G50=0,"n/a",IF(AND(I50/G50&lt;1,I50/G50&gt;-1),I50/G50,"n/a"))</f>
        <v>-2.6978164308527914E-2</v>
      </c>
      <c r="M50" s="51">
        <v>2288355</v>
      </c>
      <c r="N50" s="55"/>
      <c r="O50" s="51">
        <f>E50-M50</f>
        <v>-385820</v>
      </c>
      <c r="Q50" s="26">
        <f>IF(M50=0,"n/a",IF(AND(O50/M50&lt;1,O50/M50&gt;-1),O50/M50,"n/a"))</f>
        <v>-0.16860146262271369</v>
      </c>
    </row>
    <row r="51" spans="2:23" ht="6.9" customHeight="1" x14ac:dyDescent="0.2">
      <c r="E51" s="49"/>
      <c r="F51" s="56"/>
      <c r="G51" s="49"/>
      <c r="H51" s="56"/>
      <c r="I51" s="49"/>
      <c r="K51" s="29"/>
      <c r="M51" s="49"/>
      <c r="N51" s="56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76054269</v>
      </c>
      <c r="F52" s="56"/>
      <c r="G52" s="49">
        <f>SUM(G48:G50)</f>
        <v>75298494</v>
      </c>
      <c r="H52" s="55"/>
      <c r="I52" s="49">
        <f>E52-G52</f>
        <v>755775</v>
      </c>
      <c r="K52" s="17">
        <f>IF(G52=0,"n/a",IF(AND(I52/G52&lt;1,I52/G52&gt;-1),I52/G52,"n/a"))</f>
        <v>1.0037053330708048E-2</v>
      </c>
      <c r="M52" s="49">
        <f>SUM(M48:M50)</f>
        <v>75263868</v>
      </c>
      <c r="N52" s="55"/>
      <c r="O52" s="49">
        <f>E52-M52</f>
        <v>790401</v>
      </c>
      <c r="Q52" s="17">
        <f>IF(M52=0,"n/a",IF(AND(O52/M52&lt;1,O52/M52&gt;-1),O52/M52,"n/a"))</f>
        <v>1.0501732385053609E-2</v>
      </c>
    </row>
    <row r="53" spans="2:23" ht="6.9" customHeight="1" x14ac:dyDescent="0.2">
      <c r="E53" s="49"/>
      <c r="F53" s="56"/>
      <c r="G53" s="49"/>
      <c r="H53" s="56"/>
      <c r="I53" s="49"/>
      <c r="K53" s="29"/>
      <c r="M53" s="49"/>
      <c r="N53" s="56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6"/>
      <c r="G54" s="49"/>
      <c r="H54" s="55"/>
      <c r="I54" s="49"/>
      <c r="K54" s="29"/>
      <c r="M54" s="49"/>
      <c r="N54" s="55"/>
      <c r="O54" s="49"/>
      <c r="Q54" s="29"/>
    </row>
    <row r="55" spans="2:23" x14ac:dyDescent="0.2">
      <c r="C55" s="5" t="s">
        <v>17</v>
      </c>
      <c r="E55" s="49">
        <v>1866780</v>
      </c>
      <c r="F55" s="56"/>
      <c r="G55" s="49">
        <v>4210324</v>
      </c>
      <c r="H55" s="55"/>
      <c r="I55" s="49">
        <f>E55-G55</f>
        <v>-2343544</v>
      </c>
      <c r="K55" s="17">
        <f>IF(G55=0,"n/a",IF(AND(I55/G55&lt;1,I55/G55&gt;-1),I55/G55,"n/a"))</f>
        <v>-0.55661844551630701</v>
      </c>
      <c r="M55" s="49">
        <v>5241254</v>
      </c>
      <c r="N55" s="55"/>
      <c r="O55" s="49">
        <f>E55-M55</f>
        <v>-3374474</v>
      </c>
      <c r="Q55" s="17">
        <f>IF(M55=0,"n/a",IF(AND(O55/M55&lt;1,O55/M55&gt;-1),O55/M55,"n/a"))</f>
        <v>-0.64382951102923081</v>
      </c>
    </row>
    <row r="56" spans="2:23" x14ac:dyDescent="0.2">
      <c r="C56" s="5" t="s">
        <v>18</v>
      </c>
      <c r="E56" s="51">
        <v>111854</v>
      </c>
      <c r="F56" s="56"/>
      <c r="G56" s="51">
        <v>293717</v>
      </c>
      <c r="H56" s="55"/>
      <c r="I56" s="51">
        <f>E56-G56</f>
        <v>-181863</v>
      </c>
      <c r="K56" s="26">
        <f>IF(G56=0,"n/a",IF(AND(I56/G56&lt;1,I56/G56&gt;-1),I56/G56,"n/a"))</f>
        <v>-0.61917764378636575</v>
      </c>
      <c r="M56" s="51">
        <v>192416</v>
      </c>
      <c r="N56" s="55"/>
      <c r="O56" s="51">
        <f>E56-M56</f>
        <v>-80562</v>
      </c>
      <c r="Q56" s="26">
        <f>IF(M56=0,"n/a",IF(AND(O56/M56&lt;1,O56/M56&gt;-1),O56/M56,"n/a"))</f>
        <v>-0.41868659570929651</v>
      </c>
    </row>
    <row r="57" spans="2:23" ht="6.9" customHeight="1" x14ac:dyDescent="0.2">
      <c r="E57" s="49"/>
      <c r="F57" s="56"/>
      <c r="G57" s="49"/>
      <c r="H57" s="56"/>
      <c r="I57" s="49"/>
      <c r="K57" s="29"/>
      <c r="M57" s="49"/>
      <c r="N57" s="56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1978634</v>
      </c>
      <c r="F58" s="56"/>
      <c r="G58" s="51">
        <f>SUM(G55:G56)</f>
        <v>4504041</v>
      </c>
      <c r="H58" s="55"/>
      <c r="I58" s="51">
        <f>E58-G58</f>
        <v>-2525407</v>
      </c>
      <c r="K58" s="26">
        <f>IF(G58=0,"n/a",IF(AND(I58/G58&lt;1,I58/G58&gt;-1),I58/G58,"n/a"))</f>
        <v>-0.56069804870781592</v>
      </c>
      <c r="M58" s="51">
        <f>SUM(M55:M56)</f>
        <v>5433670</v>
      </c>
      <c r="N58" s="55"/>
      <c r="O58" s="51">
        <f>E58-M58</f>
        <v>-3455036</v>
      </c>
      <c r="Q58" s="26">
        <f>IF(M58=0,"n/a",IF(AND(O58/M58&lt;1,O58/M58&gt;-1),O58/M58,"n/a"))</f>
        <v>-0.63585679660340066</v>
      </c>
    </row>
    <row r="59" spans="2:23" ht="6.9" customHeight="1" x14ac:dyDescent="0.2">
      <c r="E59" s="49"/>
      <c r="F59" s="56"/>
      <c r="G59" s="49"/>
      <c r="H59" s="56"/>
      <c r="I59" s="49"/>
      <c r="K59" s="29"/>
      <c r="M59" s="49"/>
      <c r="N59" s="56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78032903</v>
      </c>
      <c r="F60" s="56"/>
      <c r="G60" s="49">
        <f>G52+G58</f>
        <v>79802535</v>
      </c>
      <c r="H60" s="55"/>
      <c r="I60" s="49">
        <f>E60-G60</f>
        <v>-1769632</v>
      </c>
      <c r="K60" s="17">
        <f>IF(G60=0,"n/a",IF(AND(I60/G60&lt;1,I60/G60&gt;-1),I60/G60,"n/a"))</f>
        <v>-2.2175135163312796E-2</v>
      </c>
      <c r="M60" s="49">
        <f>M52+M58</f>
        <v>80697538</v>
      </c>
      <c r="N60" s="55"/>
      <c r="O60" s="49">
        <f>E60-M60</f>
        <v>-2664635</v>
      </c>
      <c r="Q60" s="17">
        <f>IF(M60=0,"n/a",IF(AND(O60/M60&lt;1,O60/M60&gt;-1),O60/M60,"n/a"))</f>
        <v>-3.3020028442503416E-2</v>
      </c>
    </row>
    <row r="61" spans="2:23" ht="6.9" customHeight="1" x14ac:dyDescent="0.2">
      <c r="E61" s="49"/>
      <c r="F61" s="56"/>
      <c r="G61" s="49"/>
      <c r="H61" s="56"/>
      <c r="I61" s="49"/>
      <c r="K61" s="29"/>
      <c r="M61" s="49"/>
      <c r="N61" s="56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6"/>
      <c r="G62" s="49"/>
      <c r="H62" s="55"/>
      <c r="I62" s="49"/>
      <c r="K62" s="29"/>
      <c r="M62" s="49"/>
      <c r="N62" s="55"/>
      <c r="O62" s="49"/>
      <c r="Q62" s="29"/>
    </row>
    <row r="63" spans="2:23" x14ac:dyDescent="0.2">
      <c r="C63" s="5" t="s">
        <v>22</v>
      </c>
      <c r="E63" s="49">
        <v>4642331</v>
      </c>
      <c r="F63" s="56"/>
      <c r="G63" s="49">
        <v>3882102</v>
      </c>
      <c r="H63" s="55"/>
      <c r="I63" s="49">
        <f>E63-G63</f>
        <v>760229</v>
      </c>
      <c r="K63" s="17">
        <f>IF(G63=0,"n/a",IF(AND(I63/G63&lt;1,I63/G63&gt;-1),I63/G63,"n/a"))</f>
        <v>0.19582921829462493</v>
      </c>
      <c r="M63" s="49">
        <v>4163281</v>
      </c>
      <c r="N63" s="55"/>
      <c r="O63" s="49">
        <f>E63-M63</f>
        <v>479050</v>
      </c>
      <c r="Q63" s="17">
        <f>IF(M63=0,"n/a",IF(AND(O63/M63&lt;1,O63/M63&gt;-1),O63/M63,"n/a"))</f>
        <v>0.11506549762074672</v>
      </c>
    </row>
    <row r="64" spans="2:23" x14ac:dyDescent="0.2">
      <c r="C64" s="5" t="s">
        <v>23</v>
      </c>
      <c r="E64" s="51">
        <v>14346213</v>
      </c>
      <c r="F64" s="56"/>
      <c r="G64" s="51">
        <v>17083413</v>
      </c>
      <c r="H64" s="55"/>
      <c r="I64" s="51">
        <f>E64-G64</f>
        <v>-2737200</v>
      </c>
      <c r="K64" s="26">
        <f>IF(G64=0,"n/a",IF(AND(I64/G64&lt;1,I64/G64&gt;-1),I64/G64,"n/a"))</f>
        <v>-0.16022559426503358</v>
      </c>
      <c r="M64" s="51">
        <v>15375678</v>
      </c>
      <c r="N64" s="55"/>
      <c r="O64" s="51">
        <f>E64-M64</f>
        <v>-1029465</v>
      </c>
      <c r="Q64" s="26">
        <f>IF(M64=0,"n/a",IF(AND(O64/M64&lt;1,O64/M64&gt;-1),O64/M64,"n/a"))</f>
        <v>-6.695412065731346E-2</v>
      </c>
    </row>
    <row r="65" spans="1:23" ht="6.9" customHeight="1" x14ac:dyDescent="0.2">
      <c r="E65" s="49"/>
      <c r="F65" s="56"/>
      <c r="G65" s="49"/>
      <c r="H65" s="56"/>
      <c r="I65" s="49"/>
      <c r="K65" s="29"/>
      <c r="M65" s="49"/>
      <c r="N65" s="56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18988544</v>
      </c>
      <c r="F66" s="56"/>
      <c r="G66" s="51">
        <f>SUM(G63:G64)</f>
        <v>20965515</v>
      </c>
      <c r="H66" s="55"/>
      <c r="I66" s="51">
        <f>E66-G66</f>
        <v>-1976971</v>
      </c>
      <c r="K66" s="26">
        <f>IF(G66=0,"n/a",IF(AND(I66/G66&lt;1,I66/G66&gt;-1),I66/G66,"n/a"))</f>
        <v>-9.4296324225758343E-2</v>
      </c>
      <c r="M66" s="51">
        <f>SUM(M63:M64)</f>
        <v>19538959</v>
      </c>
      <c r="N66" s="55"/>
      <c r="O66" s="51">
        <f>E66-M66</f>
        <v>-550415</v>
      </c>
      <c r="Q66" s="26">
        <f>IF(M66=0,"n/a",IF(AND(O66/M66&lt;1,O66/M66&gt;-1),O66/M66,"n/a"))</f>
        <v>-2.8170129227457819E-2</v>
      </c>
    </row>
    <row r="67" spans="1:23" ht="6.9" customHeight="1" x14ac:dyDescent="0.2">
      <c r="E67" s="49"/>
      <c r="F67" s="56"/>
      <c r="G67" s="49"/>
      <c r="H67" s="56"/>
      <c r="I67" s="49"/>
      <c r="K67" s="29"/>
      <c r="M67" s="49"/>
      <c r="N67" s="56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97021447</v>
      </c>
      <c r="F68" s="56"/>
      <c r="G68" s="52">
        <f>G60+G66</f>
        <v>100768050</v>
      </c>
      <c r="H68" s="55"/>
      <c r="I68" s="52">
        <f>E68-G68</f>
        <v>-3746603</v>
      </c>
      <c r="K68" s="40">
        <f>IF(G68=0,"n/a",IF(AND(I68/G68&lt;1,I68/G68&gt;-1),I68/G68,"n/a"))</f>
        <v>-3.7180465435224755E-2</v>
      </c>
      <c r="M68" s="52">
        <f>M60+M66</f>
        <v>100236497</v>
      </c>
      <c r="N68" s="55"/>
      <c r="O68" s="52">
        <f>E68-M68</f>
        <v>-3215050</v>
      </c>
      <c r="Q68" s="40">
        <f>IF(M68=0,"n/a",IF(AND(O68/M68&lt;1,O68/M68&gt;-1),O68/M68,"n/a"))</f>
        <v>-3.2074644428166717E-2</v>
      </c>
    </row>
    <row r="69" spans="1:23" ht="12" thickTop="1" x14ac:dyDescent="0.2"/>
    <row r="70" spans="1:23" ht="13.2" x14ac:dyDescent="0.25">
      <c r="A70" s="5" t="s">
        <v>3</v>
      </c>
      <c r="C70" s="73" t="s">
        <v>43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20" activePane="bottomRight" state="frozen"/>
      <selection activeCell="M42" sqref="M42"/>
      <selection pane="topRight" activeCell="M42" sqref="M42"/>
      <selection pane="bottomLeft" activeCell="M42" sqref="M42"/>
      <selection pane="bottomRight" activeCell="D72" sqref="D72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5" t="s">
        <v>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S1" s="2"/>
      <c r="T1" s="2"/>
      <c r="U1" s="2"/>
      <c r="V1" s="2"/>
      <c r="W1" s="2"/>
    </row>
    <row r="2" spans="1:23" s="1" customFormat="1" ht="13.8" x14ac:dyDescent="0.25">
      <c r="E2" s="75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S2" s="2"/>
      <c r="T2" s="2"/>
      <c r="U2" s="2"/>
      <c r="V2" s="2"/>
      <c r="W2" s="2"/>
    </row>
    <row r="3" spans="1:23" s="1" customFormat="1" ht="13.8" x14ac:dyDescent="0.25">
      <c r="E3" s="75" t="s">
        <v>47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2"/>
      <c r="T3" s="2"/>
      <c r="U3" s="2"/>
      <c r="V3" s="2"/>
      <c r="W3" s="2"/>
    </row>
    <row r="4" spans="1:23" s="3" customFormat="1" ht="13.2" x14ac:dyDescent="0.25"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7" t="s">
        <v>4</v>
      </c>
      <c r="J6" s="77"/>
      <c r="K6" s="77"/>
      <c r="O6" s="77" t="s">
        <v>45</v>
      </c>
      <c r="P6" s="77"/>
      <c r="Q6" s="77"/>
      <c r="S6" s="72" t="s">
        <v>5</v>
      </c>
      <c r="T6" s="72"/>
      <c r="U6" s="72"/>
      <c r="V6" s="72"/>
      <c r="W6" s="72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54">
        <v>2018</v>
      </c>
      <c r="G8" s="54" t="s">
        <v>8</v>
      </c>
      <c r="I8" s="54" t="s">
        <v>9</v>
      </c>
      <c r="K8" s="53" t="s">
        <v>10</v>
      </c>
      <c r="M8" s="54">
        <f>E8-1</f>
        <v>2017</v>
      </c>
      <c r="O8" s="54" t="s">
        <v>9</v>
      </c>
      <c r="Q8" s="53" t="s">
        <v>10</v>
      </c>
      <c r="S8" s="53">
        <f>E8</f>
        <v>2018</v>
      </c>
      <c r="T8" s="10"/>
      <c r="U8" s="53" t="s">
        <v>8</v>
      </c>
      <c r="V8" s="10"/>
      <c r="W8" s="53">
        <f>M8</f>
        <v>2017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60">
        <v>28779889.190000001</v>
      </c>
      <c r="F10" s="71"/>
      <c r="G10" s="60">
        <v>38014246.859999999</v>
      </c>
      <c r="H10" s="56"/>
      <c r="I10" s="60">
        <f>E10-G10</f>
        <v>-9234357.6699999981</v>
      </c>
      <c r="J10" s="43"/>
      <c r="K10" s="17">
        <f>IF(G10=0,"n/a",IF(AND(I10/G10&lt;1,I10/G10&gt;-1),I10/G10,"n/a"))</f>
        <v>-0.24291833806437269</v>
      </c>
      <c r="M10" s="60">
        <v>38419607.960000001</v>
      </c>
      <c r="N10" s="56"/>
      <c r="O10" s="60">
        <f>E10-M10</f>
        <v>-9639718.7699999996</v>
      </c>
      <c r="Q10" s="17">
        <f>IF(M10=0,"n/a",IF(AND(O10/M10&lt;1,O10/M10&gt;-1),O10/M10,"n/a"))</f>
        <v>-0.25090622423935843</v>
      </c>
      <c r="S10" s="18">
        <f>IF(E48=0,"n/a",E10/E48)</f>
        <v>1.3136339751602635</v>
      </c>
      <c r="T10" s="19"/>
      <c r="U10" s="18">
        <f>IF(G48=0,"n/a",G10/G48)</f>
        <v>1.2766503945789291</v>
      </c>
      <c r="V10" s="19"/>
      <c r="W10" s="18">
        <f>IF(M48=0,"n/a",M10/M48)</f>
        <v>1.2565889156606331</v>
      </c>
    </row>
    <row r="11" spans="1:23" x14ac:dyDescent="0.2">
      <c r="C11" s="5" t="s">
        <v>13</v>
      </c>
      <c r="E11" s="58">
        <v>12796702.17</v>
      </c>
      <c r="F11" s="56"/>
      <c r="G11" s="58">
        <v>15279999.189999999</v>
      </c>
      <c r="H11" s="56"/>
      <c r="I11" s="58">
        <f>E11-G11</f>
        <v>-2483297.0199999996</v>
      </c>
      <c r="K11" s="17">
        <f>IF(G11=0,"n/a",IF(AND(I11/G11&lt;1,I11/G11&gt;-1),I11/G11,"n/a"))</f>
        <v>-0.16251944709690783</v>
      </c>
      <c r="M11" s="58">
        <v>16404345.6</v>
      </c>
      <c r="N11" s="56"/>
      <c r="O11" s="58">
        <f>E11-M11</f>
        <v>-3607643.4299999997</v>
      </c>
      <c r="Q11" s="17">
        <f>IF(M11=0,"n/a",IF(AND(O11/M11&lt;1,O11/M11&gt;-1),O11/M11,"n/a"))</f>
        <v>-0.21991998449484018</v>
      </c>
      <c r="S11" s="23">
        <f>IF(E49=0,"n/a",E11/E49)</f>
        <v>0.90665797821972216</v>
      </c>
      <c r="T11" s="19"/>
      <c r="U11" s="23">
        <f>IF(G49=0,"n/a",G11/G49)</f>
        <v>0.93954542539427854</v>
      </c>
      <c r="V11" s="19"/>
      <c r="W11" s="23">
        <f>IF(M49=0,"n/a",M11/M49)</f>
        <v>0.94733516490179837</v>
      </c>
    </row>
    <row r="12" spans="1:23" x14ac:dyDescent="0.2">
      <c r="C12" s="5" t="s">
        <v>14</v>
      </c>
      <c r="E12" s="65">
        <v>819437.57</v>
      </c>
      <c r="F12" s="56"/>
      <c r="G12" s="65">
        <v>1127732.9939999999</v>
      </c>
      <c r="H12" s="56"/>
      <c r="I12" s="65">
        <f>E12-G12</f>
        <v>-308295.424</v>
      </c>
      <c r="K12" s="26">
        <f>IF(G12=0,"n/a",IF(AND(I12/G12&lt;1,I12/G12&gt;-1),I12/G12,"n/a"))</f>
        <v>-0.27337625629493645</v>
      </c>
      <c r="M12" s="65">
        <v>1287397.4099999999</v>
      </c>
      <c r="N12" s="56"/>
      <c r="O12" s="65">
        <f>E12-M12</f>
        <v>-467959.83999999997</v>
      </c>
      <c r="Q12" s="26">
        <f>IF(M12=0,"n/a",IF(AND(O12/M12&lt;1,O12/M12&gt;-1),O12/M12,"n/a"))</f>
        <v>-0.36349291707834025</v>
      </c>
      <c r="S12" s="27">
        <f>IF(E50=0,"n/a",E12/E50)</f>
        <v>0.815919325866862</v>
      </c>
      <c r="T12" s="19"/>
      <c r="U12" s="27">
        <f>IF(G50=0,"n/a",G12/G50)</f>
        <v>0.77412877468548713</v>
      </c>
      <c r="V12" s="19"/>
      <c r="W12" s="27">
        <f>IF(M50=0,"n/a",M12/M50)</f>
        <v>0.78223341639339472</v>
      </c>
    </row>
    <row r="13" spans="1:23" ht="6.9" customHeight="1" x14ac:dyDescent="0.2">
      <c r="E13" s="58"/>
      <c r="F13" s="56"/>
      <c r="G13" s="58"/>
      <c r="H13" s="56"/>
      <c r="I13" s="58"/>
      <c r="K13" s="29"/>
      <c r="M13" s="58"/>
      <c r="N13" s="56"/>
      <c r="O13" s="58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8">
        <f>SUM(E10:E12)</f>
        <v>42396028.93</v>
      </c>
      <c r="F14" s="56"/>
      <c r="G14" s="58">
        <f>SUM(G10:G12)</f>
        <v>54421979.044</v>
      </c>
      <c r="H14" s="56"/>
      <c r="I14" s="58">
        <f>E14-G14</f>
        <v>-12025950.114</v>
      </c>
      <c r="K14" s="17">
        <f>IF(G14=0,"n/a",IF(AND(I14/G14&lt;1,I14/G14&gt;-1),I14/G14,"n/a"))</f>
        <v>-0.22097597928728496</v>
      </c>
      <c r="M14" s="58">
        <f>SUM(M10:M12)</f>
        <v>56111350.969999999</v>
      </c>
      <c r="N14" s="56"/>
      <c r="O14" s="58">
        <f>E14-M14</f>
        <v>-13715322.039999999</v>
      </c>
      <c r="Q14" s="17">
        <f>IF(M14=0,"n/a",IF(AND(O14/M14&lt;1,O14/M14&gt;-1),O14/M14,"n/a"))</f>
        <v>-0.24443043703105477</v>
      </c>
      <c r="S14" s="23">
        <f>IF(E52=0,"n/a",E14/E52)</f>
        <v>1.1450011287689763</v>
      </c>
      <c r="T14" s="19"/>
      <c r="U14" s="23">
        <f>IF(G52=0,"n/a",G14/G52)</f>
        <v>1.1458100132489728</v>
      </c>
      <c r="V14" s="19"/>
      <c r="W14" s="23">
        <f>IF(M52=0,"n/a",M14/M52)</f>
        <v>1.1327244983797544</v>
      </c>
    </row>
    <row r="15" spans="1:23" ht="6.9" customHeight="1" x14ac:dyDescent="0.2">
      <c r="E15" s="58"/>
      <c r="F15" s="56"/>
      <c r="G15" s="58"/>
      <c r="H15" s="56"/>
      <c r="I15" s="58"/>
      <c r="K15" s="29"/>
      <c r="M15" s="58"/>
      <c r="N15" s="56"/>
      <c r="O15" s="58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8"/>
      <c r="F16" s="56"/>
      <c r="G16" s="58"/>
      <c r="H16" s="56"/>
      <c r="I16" s="58"/>
      <c r="K16" s="29"/>
      <c r="M16" s="58"/>
      <c r="N16" s="56"/>
      <c r="O16" s="58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8">
        <v>1599998.35</v>
      </c>
      <c r="F17" s="56"/>
      <c r="G17" s="58">
        <v>1623733.3319999999</v>
      </c>
      <c r="H17" s="56"/>
      <c r="I17" s="58">
        <f>E17-G17</f>
        <v>-23734.981999999844</v>
      </c>
      <c r="K17" s="17">
        <f>IF(G17=0,"n/a",IF(AND(I17/G17&lt;1,I17/G17&gt;-1),I17/G17,"n/a"))</f>
        <v>-1.4617536963883578E-2</v>
      </c>
      <c r="M17" s="58">
        <v>2111948.9</v>
      </c>
      <c r="N17" s="56"/>
      <c r="O17" s="58">
        <f>E17-M17</f>
        <v>-511950.54999999981</v>
      </c>
      <c r="Q17" s="17">
        <f>IF(M17=0,"n/a",IF(AND(O17/M17&lt;1,O17/M17&gt;-1),O17/M17,"n/a"))</f>
        <v>-0.2424066936468017</v>
      </c>
      <c r="S17" s="23">
        <f>IF(E55=0,"n/a",E17/E55)</f>
        <v>0.47203495363431891</v>
      </c>
      <c r="T17" s="19"/>
      <c r="U17" s="23">
        <f>IF(G55=0,"n/a",G17/G55)</f>
        <v>0.49255056661718105</v>
      </c>
      <c r="V17" s="19"/>
      <c r="W17" s="23">
        <f>IF(M55=0,"n/a",M17/M55)</f>
        <v>0.50666766307320565</v>
      </c>
    </row>
    <row r="18" spans="2:23" x14ac:dyDescent="0.2">
      <c r="C18" s="5" t="s">
        <v>18</v>
      </c>
      <c r="E18" s="65">
        <v>53911.93</v>
      </c>
      <c r="F18" s="70"/>
      <c r="G18" s="65">
        <v>138032.073</v>
      </c>
      <c r="H18" s="69"/>
      <c r="I18" s="65">
        <f>E18-G18</f>
        <v>-84120.143000000011</v>
      </c>
      <c r="J18" s="68"/>
      <c r="K18" s="26">
        <f>IF(G18=0,"n/a",IF(AND(I18/G18&lt;1,I18/G18&gt;-1),I18/G18,"n/a"))</f>
        <v>-0.6094246153935543</v>
      </c>
      <c r="L18" s="67"/>
      <c r="M18" s="65">
        <v>5583.73</v>
      </c>
      <c r="N18" s="66"/>
      <c r="O18" s="65">
        <f>E18-M18</f>
        <v>48328.2</v>
      </c>
      <c r="Q18" s="26" t="str">
        <f>IF(M18=0,"n/a",IF(AND(O18/M18&lt;1,O18/M18&gt;-1),O18/M18,"n/a"))</f>
        <v>n/a</v>
      </c>
      <c r="S18" s="27">
        <f>IF(E56=0,"n/a",E18/E56)</f>
        <v>0.56243797859244271</v>
      </c>
      <c r="T18" s="19"/>
      <c r="U18" s="27">
        <f>IF(G56=0,"n/a",G18/G56)</f>
        <v>0.51565691006492775</v>
      </c>
      <c r="V18" s="19"/>
      <c r="W18" s="27">
        <f>IF(M56=0,"n/a",M18/M56)</f>
        <v>-0.59847052518756694</v>
      </c>
    </row>
    <row r="19" spans="2:23" ht="6.9" customHeight="1" x14ac:dyDescent="0.2">
      <c r="E19" s="58"/>
      <c r="F19" s="62"/>
      <c r="G19" s="58"/>
      <c r="H19" s="62"/>
      <c r="I19" s="58"/>
      <c r="J19" s="35"/>
      <c r="K19" s="29"/>
      <c r="L19" s="35"/>
      <c r="M19" s="58"/>
      <c r="N19" s="62"/>
      <c r="O19" s="58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5">
        <f>SUM(E17:E18)</f>
        <v>1653910.28</v>
      </c>
      <c r="F20" s="70"/>
      <c r="G20" s="65">
        <f>SUM(G17:G18)</f>
        <v>1761765.405</v>
      </c>
      <c r="H20" s="69"/>
      <c r="I20" s="65">
        <f>E20-G20</f>
        <v>-107855.125</v>
      </c>
      <c r="J20" s="68"/>
      <c r="K20" s="26">
        <f>IF(G20=0,"n/a",IF(AND(I20/G20&lt;1,I20/G20&gt;-1),I20/G20,"n/a"))</f>
        <v>-6.1219913101880893E-2</v>
      </c>
      <c r="L20" s="67"/>
      <c r="M20" s="65">
        <f>SUM(M17:M18)</f>
        <v>2117532.63</v>
      </c>
      <c r="N20" s="66"/>
      <c r="O20" s="65">
        <f>E20-M20</f>
        <v>-463622.34999999986</v>
      </c>
      <c r="Q20" s="26">
        <f>IF(M20=0,"n/a",IF(AND(O20/M20&lt;1,O20/M20&gt;-1),O20/M20,"n/a"))</f>
        <v>-0.21894460724319506</v>
      </c>
      <c r="S20" s="27">
        <f>IF(E58=0,"n/a",E20/E58)</f>
        <v>0.47452115807805639</v>
      </c>
      <c r="T20" s="19"/>
      <c r="U20" s="27">
        <f>IF(G58=0,"n/a",G20/G58)</f>
        <v>0.49428589043909205</v>
      </c>
      <c r="V20" s="19"/>
      <c r="W20" s="27">
        <f>IF(M58=0,"n/a",M20/M58)</f>
        <v>0.5091468609385662</v>
      </c>
    </row>
    <row r="21" spans="2:23" ht="6.9" customHeight="1" x14ac:dyDescent="0.2">
      <c r="E21" s="58"/>
      <c r="F21" s="62"/>
      <c r="G21" s="58"/>
      <c r="H21" s="62"/>
      <c r="I21" s="58"/>
      <c r="J21" s="35"/>
      <c r="K21" s="29"/>
      <c r="L21" s="35"/>
      <c r="M21" s="58"/>
      <c r="N21" s="62"/>
      <c r="O21" s="58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8">
        <f>E14+E20</f>
        <v>44049939.210000001</v>
      </c>
      <c r="F22" s="62"/>
      <c r="G22" s="58">
        <f>G14+G20</f>
        <v>56183744.449000001</v>
      </c>
      <c r="H22" s="62"/>
      <c r="I22" s="58">
        <f>E22-G22</f>
        <v>-12133805.239</v>
      </c>
      <c r="J22" s="35"/>
      <c r="K22" s="17">
        <f>IF(G22=0,"n/a",IF(AND(I22/G22&lt;1,I22/G22&gt;-1),I22/G22,"n/a"))</f>
        <v>-0.21596647496526847</v>
      </c>
      <c r="L22" s="35"/>
      <c r="M22" s="58">
        <f>M14+M20</f>
        <v>58228883.600000001</v>
      </c>
      <c r="N22" s="62"/>
      <c r="O22" s="58">
        <f>E22-M22</f>
        <v>-14178944.390000001</v>
      </c>
      <c r="Q22" s="17">
        <f>IF(M22=0,"n/a",IF(AND(O22/M22&lt;1,O22/M22&gt;-1),O22/M22,"n/a"))</f>
        <v>-0.24350362763953112</v>
      </c>
      <c r="S22" s="23">
        <f>IF(E60=0,"n/a",E22/E60)</f>
        <v>1.0873174161363015</v>
      </c>
      <c r="T22" s="19"/>
      <c r="U22" s="23">
        <f>IF(G60=0,"n/a",G22/G60)</f>
        <v>1.1003307989091275</v>
      </c>
      <c r="V22" s="19"/>
      <c r="W22" s="23">
        <f>IF(M60=0,"n/a",M22/M60)</f>
        <v>1.0844254248052201</v>
      </c>
    </row>
    <row r="23" spans="2:23" ht="6.9" customHeight="1" x14ac:dyDescent="0.2">
      <c r="E23" s="58"/>
      <c r="F23" s="62"/>
      <c r="G23" s="58"/>
      <c r="H23" s="62"/>
      <c r="I23" s="58"/>
      <c r="J23" s="35"/>
      <c r="K23" s="29"/>
      <c r="L23" s="35"/>
      <c r="M23" s="58"/>
      <c r="N23" s="62"/>
      <c r="O23" s="58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8"/>
      <c r="F24" s="62"/>
      <c r="G24" s="58"/>
      <c r="H24" s="62"/>
      <c r="I24" s="58"/>
      <c r="J24" s="35"/>
      <c r="K24" s="29"/>
      <c r="L24" s="35"/>
      <c r="M24" s="58"/>
      <c r="N24" s="62"/>
      <c r="O24" s="58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8">
        <v>549022.23</v>
      </c>
      <c r="F25" s="62"/>
      <c r="G25" s="58">
        <v>527473.39099999995</v>
      </c>
      <c r="H25" s="62"/>
      <c r="I25" s="58">
        <f>E25-G25</f>
        <v>21548.839000000036</v>
      </c>
      <c r="J25" s="35"/>
      <c r="K25" s="17">
        <f>IF(G25=0,"n/a",IF(AND(I25/G25&lt;1,I25/G25&gt;-1),I25/G25,"n/a"))</f>
        <v>4.0852940390314472E-2</v>
      </c>
      <c r="L25" s="35"/>
      <c r="M25" s="58">
        <v>620473.19999999995</v>
      </c>
      <c r="N25" s="62"/>
      <c r="O25" s="58">
        <f>E25-M25</f>
        <v>-71450.969999999972</v>
      </c>
      <c r="Q25" s="17">
        <f>IF(M25=0,"n/a",IF(AND(O25/M25&lt;1,O25/M25&gt;-1),O25/M25,"n/a"))</f>
        <v>-0.11515561026648689</v>
      </c>
      <c r="S25" s="23">
        <f>IF(E63=0,"n/a",E25/E63)</f>
        <v>0.1353928898183244</v>
      </c>
      <c r="T25" s="19"/>
      <c r="U25" s="23">
        <f>IF(G63=0,"n/a",G25/G63)</f>
        <v>0.1502453868778886</v>
      </c>
      <c r="V25" s="19"/>
      <c r="W25" s="23">
        <f>IF(M63=0,"n/a",M25/M63)</f>
        <v>0.14280257732385845</v>
      </c>
    </row>
    <row r="26" spans="2:23" x14ac:dyDescent="0.2">
      <c r="C26" s="5" t="s">
        <v>23</v>
      </c>
      <c r="E26" s="65">
        <v>1079519.0900000001</v>
      </c>
      <c r="F26" s="70"/>
      <c r="G26" s="65">
        <v>1216417.4809999999</v>
      </c>
      <c r="H26" s="69"/>
      <c r="I26" s="65">
        <f>E26-G26</f>
        <v>-136898.39099999983</v>
      </c>
      <c r="J26" s="68"/>
      <c r="K26" s="26">
        <f>IF(G26=0,"n/a",IF(AND(I26/G26&lt;1,I26/G26&gt;-1),I26/G26,"n/a"))</f>
        <v>-0.11254227527826842</v>
      </c>
      <c r="L26" s="67"/>
      <c r="M26" s="65">
        <v>1331020.97</v>
      </c>
      <c r="N26" s="66"/>
      <c r="O26" s="65">
        <f>E26-M26</f>
        <v>-251501.87999999989</v>
      </c>
      <c r="Q26" s="26">
        <f>IF(M26=0,"n/a",IF(AND(O26/M26&lt;1,O26/M26&gt;-1),O26/M26,"n/a"))</f>
        <v>-0.18895410791311568</v>
      </c>
      <c r="S26" s="27">
        <f>IF(E64=0,"n/a",E26/E64)</f>
        <v>7.5001838711033345E-2</v>
      </c>
      <c r="T26" s="19"/>
      <c r="U26" s="27">
        <f>IF(G64=0,"n/a",G26/G64)</f>
        <v>7.3070004431352156E-2</v>
      </c>
      <c r="V26" s="19"/>
      <c r="W26" s="27">
        <f>IF(M64=0,"n/a",M26/M64)</f>
        <v>8.7519729930598797E-2</v>
      </c>
    </row>
    <row r="27" spans="2:23" ht="6.9" customHeight="1" x14ac:dyDescent="0.2">
      <c r="E27" s="58"/>
      <c r="F27" s="62"/>
      <c r="G27" s="58"/>
      <c r="H27" s="62"/>
      <c r="I27" s="58"/>
      <c r="J27" s="35"/>
      <c r="K27" s="29"/>
      <c r="L27" s="35"/>
      <c r="M27" s="58"/>
      <c r="N27" s="62"/>
      <c r="O27" s="58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5">
        <f>SUM(E25:E26)</f>
        <v>1628541.32</v>
      </c>
      <c r="F28" s="70"/>
      <c r="G28" s="65">
        <f>SUM(G25:G26)</f>
        <v>1743890.872</v>
      </c>
      <c r="H28" s="69"/>
      <c r="I28" s="65">
        <f>E28-G28</f>
        <v>-115349.55199999991</v>
      </c>
      <c r="J28" s="68"/>
      <c r="K28" s="26">
        <f>IF(G28=0,"n/a",IF(AND(I28/G28&lt;1,I28/G28&gt;-1),I28/G28,"n/a"))</f>
        <v>-6.6144937078379248E-2</v>
      </c>
      <c r="L28" s="67"/>
      <c r="M28" s="65">
        <f>SUM(M25:M26)</f>
        <v>1951494.17</v>
      </c>
      <c r="N28" s="66"/>
      <c r="O28" s="65">
        <f>E28-M28</f>
        <v>-322952.84999999986</v>
      </c>
      <c r="Q28" s="26">
        <f>IF(M28=0,"n/a",IF(AND(O28/M28&lt;1,O28/M28&gt;-1),O28/M28,"n/a"))</f>
        <v>-0.16549004089517719</v>
      </c>
      <c r="S28" s="27">
        <f>IF(E66=0,"n/a",E28/E66)</f>
        <v>8.8276123527063391E-2</v>
      </c>
      <c r="T28" s="19"/>
      <c r="U28" s="27">
        <f>IF(G66=0,"n/a",G28/G66)</f>
        <v>8.6510955656144056E-2</v>
      </c>
      <c r="V28" s="19"/>
      <c r="W28" s="27">
        <f>IF(M66=0,"n/a",M28/M66)</f>
        <v>9.9804281250787913E-2</v>
      </c>
    </row>
    <row r="29" spans="2:23" ht="6.9" customHeight="1" x14ac:dyDescent="0.2">
      <c r="E29" s="58"/>
      <c r="F29" s="62"/>
      <c r="G29" s="58"/>
      <c r="H29" s="62"/>
      <c r="I29" s="58"/>
      <c r="J29" s="35"/>
      <c r="K29" s="29"/>
      <c r="L29" s="35"/>
      <c r="M29" s="58"/>
      <c r="N29" s="62"/>
      <c r="O29" s="58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8">
        <f>E22+E28</f>
        <v>45678480.530000001</v>
      </c>
      <c r="F30" s="62"/>
      <c r="G30" s="58">
        <f>G22+G28</f>
        <v>57927635.321000002</v>
      </c>
      <c r="H30" s="62"/>
      <c r="I30" s="58">
        <f>E30-G30</f>
        <v>-12249154.791000001</v>
      </c>
      <c r="J30" s="35"/>
      <c r="K30" s="17">
        <f>IF(G30=0,"n/a",IF(AND(I30/G30&lt;1,I30/G30&gt;-1),I30/G30,"n/a"))</f>
        <v>-0.21145615081856139</v>
      </c>
      <c r="L30" s="35"/>
      <c r="M30" s="58">
        <f>M22+M28</f>
        <v>60180377.770000003</v>
      </c>
      <c r="N30" s="62"/>
      <c r="O30" s="58">
        <f>E30-M30</f>
        <v>-14501897.240000002</v>
      </c>
      <c r="Q30" s="17">
        <f>IF(M30=0,"n/a",IF(AND(O30/M30&lt;1,O30/M30&gt;-1),O30/M30,"n/a"))</f>
        <v>-0.24097384857609214</v>
      </c>
      <c r="S30" s="18">
        <f>IF(E68=0,"n/a",E30/E68)</f>
        <v>0.77472681965859391</v>
      </c>
      <c r="T30" s="19"/>
      <c r="U30" s="18">
        <f>IF(G68=0,"n/a",G30/G68)</f>
        <v>0.81337549037430579</v>
      </c>
      <c r="V30" s="19"/>
      <c r="W30" s="18">
        <f>IF(M68=0,"n/a",M30/M68)</f>
        <v>0.82158835828345089</v>
      </c>
    </row>
    <row r="31" spans="2:23" ht="6.9" customHeight="1" x14ac:dyDescent="0.2">
      <c r="E31" s="58"/>
      <c r="F31" s="62"/>
      <c r="G31" s="58"/>
      <c r="H31" s="62"/>
      <c r="I31" s="58"/>
      <c r="J31" s="35"/>
      <c r="K31" s="29"/>
      <c r="L31" s="35"/>
      <c r="M31" s="58"/>
      <c r="N31" s="62"/>
      <c r="O31" s="58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8">
        <v>806821.78</v>
      </c>
      <c r="F32" s="62"/>
      <c r="G32" s="58">
        <v>-3059326.5320000001</v>
      </c>
      <c r="H32" s="62"/>
      <c r="I32" s="58">
        <f>E32-G32</f>
        <v>3866148.3119999999</v>
      </c>
      <c r="J32" s="35"/>
      <c r="K32" s="17" t="str">
        <f>IF(G32=0,"n/a",IF(AND(I32/G32&lt;1,I32/G32&gt;-1),I32/G32,"n/a"))</f>
        <v>n/a</v>
      </c>
      <c r="L32" s="35"/>
      <c r="M32" s="58">
        <v>-1479344.73</v>
      </c>
      <c r="N32" s="62"/>
      <c r="O32" s="58">
        <f>E32-M32</f>
        <v>2286166.5099999998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5">
        <v>943265.31</v>
      </c>
      <c r="F33" s="70"/>
      <c r="G33" s="65">
        <v>1045711.472</v>
      </c>
      <c r="H33" s="69"/>
      <c r="I33" s="65">
        <f>E33-G33</f>
        <v>-102446.16199999989</v>
      </c>
      <c r="J33" s="68"/>
      <c r="K33" s="26">
        <f>IF(G33=0,"n/a",IF(AND(I33/G33&lt;1,I33/G33&gt;-1),I33/G33,"n/a"))</f>
        <v>-9.7967904860089272E-2</v>
      </c>
      <c r="L33" s="67"/>
      <c r="M33" s="65">
        <v>1115259.3600000001</v>
      </c>
      <c r="N33" s="66"/>
      <c r="O33" s="65">
        <f>E33-M33</f>
        <v>-171994.05000000005</v>
      </c>
      <c r="Q33" s="26">
        <f>IF(M33=0,"n/a",IF(AND(O33/M33&lt;1,O33/M33&gt;-1),O33/M33,"n/a"))</f>
        <v>-0.15421888053017554</v>
      </c>
    </row>
    <row r="34" spans="1:23" ht="6.9" customHeight="1" x14ac:dyDescent="0.2">
      <c r="E34" s="57"/>
      <c r="F34" s="62"/>
      <c r="G34" s="57"/>
      <c r="H34" s="62"/>
      <c r="I34" s="58"/>
      <c r="J34" s="35"/>
      <c r="K34" s="36"/>
      <c r="L34" s="35"/>
      <c r="M34" s="57"/>
      <c r="N34" s="62"/>
      <c r="O34" s="57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3">
        <f>SUM(E30:E33)</f>
        <v>47428567.620000005</v>
      </c>
      <c r="F35" s="64"/>
      <c r="G35" s="63">
        <f>SUM(G30:G33)</f>
        <v>55914020.261000007</v>
      </c>
      <c r="H35" s="62"/>
      <c r="I35" s="63">
        <f>E35-G35</f>
        <v>-8485452.6410000026</v>
      </c>
      <c r="J35" s="35"/>
      <c r="K35" s="40">
        <f>IF(G35=0,"n/a",IF(AND(I35/G35&lt;1,I35/G35&gt;-1),I35/G35,"n/a"))</f>
        <v>-0.1517589434884295</v>
      </c>
      <c r="L35" s="35"/>
      <c r="M35" s="63">
        <f>SUM(M30:M33)</f>
        <v>59816292.400000006</v>
      </c>
      <c r="N35" s="62"/>
      <c r="O35" s="63">
        <f>E35-M35</f>
        <v>-12387724.780000001</v>
      </c>
      <c r="Q35" s="40">
        <f>IF(M35=0,"n/a",IF(AND(O35/M35&lt;1,O35/M35&gt;-1),O35/M35,"n/a"))</f>
        <v>-0.20709616532501771</v>
      </c>
    </row>
    <row r="36" spans="1:23" ht="12" thickTop="1" x14ac:dyDescent="0.2">
      <c r="E36" s="57"/>
      <c r="F36" s="62"/>
      <c r="G36" s="57"/>
      <c r="H36" s="56"/>
      <c r="I36" s="57"/>
      <c r="M36" s="57"/>
      <c r="N36" s="56"/>
      <c r="O36" s="57"/>
    </row>
    <row r="37" spans="1:23" x14ac:dyDescent="0.2">
      <c r="C37" s="5" t="s">
        <v>29</v>
      </c>
      <c r="E37" s="60">
        <v>2758068.94</v>
      </c>
      <c r="F37" s="60"/>
      <c r="G37" s="60">
        <v>2934191.6179999998</v>
      </c>
      <c r="H37" s="15"/>
      <c r="I37" s="14"/>
      <c r="J37" s="15"/>
      <c r="K37" s="61"/>
      <c r="L37" s="15"/>
      <c r="M37" s="60">
        <v>3383713.5</v>
      </c>
      <c r="N37" s="56"/>
      <c r="O37" s="57"/>
    </row>
    <row r="38" spans="1:23" x14ac:dyDescent="0.2">
      <c r="C38" s="5" t="s">
        <v>30</v>
      </c>
      <c r="E38" s="58">
        <v>684104.76</v>
      </c>
      <c r="F38" s="57"/>
      <c r="G38" s="58">
        <v>861379.63</v>
      </c>
      <c r="H38" s="56"/>
      <c r="I38" s="57"/>
      <c r="M38" s="58">
        <v>911796.15</v>
      </c>
      <c r="N38" s="56"/>
      <c r="O38" s="57"/>
    </row>
    <row r="39" spans="1:23" x14ac:dyDescent="0.2">
      <c r="C39" s="5" t="s">
        <v>31</v>
      </c>
      <c r="E39" s="58">
        <v>225867.99</v>
      </c>
      <c r="F39" s="56"/>
      <c r="G39" s="58">
        <v>363672.01400000002</v>
      </c>
      <c r="H39" s="56"/>
      <c r="I39" s="57"/>
      <c r="M39" s="58">
        <v>377380.42</v>
      </c>
      <c r="N39" s="56"/>
      <c r="O39" s="57"/>
    </row>
    <row r="40" spans="1:23" x14ac:dyDescent="0.2">
      <c r="C40" s="5" t="s">
        <v>32</v>
      </c>
      <c r="E40" s="58">
        <v>-129538.45</v>
      </c>
      <c r="F40" s="56"/>
      <c r="G40" s="58">
        <v>-172920.11499999999</v>
      </c>
      <c r="H40" s="56"/>
      <c r="I40" s="57"/>
      <c r="M40" s="58">
        <v>-32561.78</v>
      </c>
      <c r="N40" s="56"/>
      <c r="O40" s="57"/>
    </row>
    <row r="41" spans="1:23" x14ac:dyDescent="0.2">
      <c r="C41" s="5" t="s">
        <v>33</v>
      </c>
      <c r="E41" s="58">
        <v>981621.4</v>
      </c>
      <c r="F41" s="56"/>
      <c r="G41" s="58">
        <v>1318569.821</v>
      </c>
      <c r="H41" s="56"/>
      <c r="I41" s="57"/>
      <c r="K41" s="20"/>
      <c r="M41" s="58">
        <v>1394447.11</v>
      </c>
      <c r="N41" s="56"/>
      <c r="O41" s="57"/>
    </row>
    <row r="42" spans="1:23" x14ac:dyDescent="0.2">
      <c r="C42" s="5" t="s">
        <v>34</v>
      </c>
      <c r="E42" s="58">
        <v>-180.76</v>
      </c>
      <c r="F42" s="56"/>
      <c r="G42" s="59">
        <v>0</v>
      </c>
      <c r="H42" s="56"/>
      <c r="I42" s="57"/>
      <c r="K42" s="20"/>
      <c r="M42" s="58">
        <v>-78077.64</v>
      </c>
      <c r="N42" s="56"/>
      <c r="O42" s="57"/>
    </row>
    <row r="43" spans="1:23" x14ac:dyDescent="0.2">
      <c r="C43" s="5" t="s">
        <v>35</v>
      </c>
      <c r="E43" s="58">
        <v>0</v>
      </c>
      <c r="F43" s="56"/>
      <c r="G43" s="59">
        <v>0</v>
      </c>
      <c r="H43" s="56"/>
      <c r="I43" s="57"/>
      <c r="K43" s="20"/>
      <c r="M43" s="58">
        <v>4365643.68</v>
      </c>
      <c r="N43" s="56"/>
      <c r="O43" s="57"/>
    </row>
    <row r="44" spans="1:23" x14ac:dyDescent="0.2">
      <c r="C44" s="5" t="s">
        <v>36</v>
      </c>
      <c r="E44" s="58">
        <v>247228.62</v>
      </c>
      <c r="F44" s="56"/>
      <c r="G44" s="58">
        <v>309962.05599999998</v>
      </c>
      <c r="H44" s="56"/>
      <c r="I44" s="57"/>
      <c r="K44" s="20"/>
      <c r="M44" s="58">
        <v>742521.81</v>
      </c>
      <c r="N44" s="56"/>
      <c r="O44" s="57"/>
    </row>
    <row r="45" spans="1:23" x14ac:dyDescent="0.2">
      <c r="E45" s="49"/>
      <c r="F45" s="56"/>
      <c r="G45" s="56"/>
      <c r="H45" s="56"/>
      <c r="I45" s="56"/>
      <c r="M45" s="56"/>
      <c r="N45" s="56"/>
      <c r="O45" s="56"/>
    </row>
    <row r="46" spans="1:23" ht="13.2" x14ac:dyDescent="0.25">
      <c r="A46" s="3" t="s">
        <v>37</v>
      </c>
      <c r="E46" s="49"/>
      <c r="F46" s="56"/>
      <c r="G46" s="56"/>
      <c r="H46" s="56"/>
      <c r="I46" s="56"/>
      <c r="M46" s="56"/>
      <c r="N46" s="56"/>
      <c r="O46" s="56"/>
    </row>
    <row r="47" spans="1:23" ht="12" x14ac:dyDescent="0.25">
      <c r="B47" s="13" t="s">
        <v>38</v>
      </c>
      <c r="E47" s="49"/>
      <c r="F47" s="56"/>
      <c r="G47" s="56"/>
      <c r="H47" s="56"/>
      <c r="I47" s="56"/>
      <c r="M47" s="56"/>
      <c r="N47" s="56"/>
      <c r="O47" s="56"/>
    </row>
    <row r="48" spans="1:23" x14ac:dyDescent="0.2">
      <c r="C48" s="5" t="s">
        <v>12</v>
      </c>
      <c r="E48" s="49">
        <v>21908606</v>
      </c>
      <c r="F48" s="56"/>
      <c r="G48" s="49">
        <v>29776552</v>
      </c>
      <c r="H48" s="55"/>
      <c r="I48" s="49">
        <f>E48-G48</f>
        <v>-7867946</v>
      </c>
      <c r="K48" s="17">
        <f>IF(G48=0,"n/a",IF(AND(I48/G48&lt;1,I48/G48&gt;-1),I48/G48,"n/a"))</f>
        <v>-0.26423294409641518</v>
      </c>
      <c r="M48" s="49">
        <v>30574524</v>
      </c>
      <c r="N48" s="55"/>
      <c r="O48" s="49">
        <f>E48-M48</f>
        <v>-8665918</v>
      </c>
      <c r="Q48" s="17">
        <f>IF(M48=0,"n/a",IF(AND(O48/M48&lt;1,O48/M48&gt;-1),O48/M48,"n/a"))</f>
        <v>-0.28343590892862308</v>
      </c>
    </row>
    <row r="49" spans="2:23" x14ac:dyDescent="0.2">
      <c r="C49" s="5" t="s">
        <v>13</v>
      </c>
      <c r="E49" s="49">
        <v>14114145</v>
      </c>
      <c r="F49" s="56"/>
      <c r="G49" s="49">
        <v>16263183</v>
      </c>
      <c r="H49" s="55"/>
      <c r="I49" s="49">
        <f>E49-G49</f>
        <v>-2149038</v>
      </c>
      <c r="K49" s="17">
        <f>IF(G49=0,"n/a",IF(AND(I49/G49&lt;1,I49/G49&gt;-1),I49/G49,"n/a"))</f>
        <v>-0.13214129116053111</v>
      </c>
      <c r="M49" s="49">
        <v>17316306</v>
      </c>
      <c r="N49" s="55"/>
      <c r="O49" s="49">
        <f>E49-M49</f>
        <v>-3202161</v>
      </c>
      <c r="Q49" s="17">
        <f>IF(M49=0,"n/a",IF(AND(O49/M49&lt;1,O49/M49&gt;-1),O49/M49,"n/a"))</f>
        <v>-0.18492171482763126</v>
      </c>
    </row>
    <row r="50" spans="2:23" x14ac:dyDescent="0.2">
      <c r="C50" s="5" t="s">
        <v>14</v>
      </c>
      <c r="E50" s="51">
        <v>1004312</v>
      </c>
      <c r="F50" s="56"/>
      <c r="G50" s="51">
        <v>1456777</v>
      </c>
      <c r="H50" s="55"/>
      <c r="I50" s="51">
        <f>E50-G50</f>
        <v>-452465</v>
      </c>
      <c r="K50" s="26">
        <f>IF(G50=0,"n/a",IF(AND(I50/G50&lt;1,I50/G50&gt;-1),I50/G50,"n/a"))</f>
        <v>-0.31059317932669173</v>
      </c>
      <c r="M50" s="51">
        <v>1645797</v>
      </c>
      <c r="N50" s="55"/>
      <c r="O50" s="51">
        <f>E50-M50</f>
        <v>-641485</v>
      </c>
      <c r="Q50" s="26">
        <f>IF(M50=0,"n/a",IF(AND(O50/M50&lt;1,O50/M50&gt;-1),O50/M50,"n/a"))</f>
        <v>-0.38977164255372931</v>
      </c>
    </row>
    <row r="51" spans="2:23" ht="6.9" customHeight="1" x14ac:dyDescent="0.2">
      <c r="E51" s="49"/>
      <c r="F51" s="56"/>
      <c r="G51" s="49"/>
      <c r="H51" s="56"/>
      <c r="I51" s="49"/>
      <c r="K51" s="29"/>
      <c r="M51" s="49"/>
      <c r="N51" s="56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37027063</v>
      </c>
      <c r="F52" s="56"/>
      <c r="G52" s="49">
        <f>SUM(G48:G50)</f>
        <v>47496512</v>
      </c>
      <c r="H52" s="55"/>
      <c r="I52" s="49">
        <f>E52-G52</f>
        <v>-10469449</v>
      </c>
      <c r="K52" s="17">
        <f>IF(G52=0,"n/a",IF(AND(I52/G52&lt;1,I52/G52&gt;-1),I52/G52,"n/a"))</f>
        <v>-0.22042563883427904</v>
      </c>
      <c r="M52" s="49">
        <f>SUM(M48:M50)</f>
        <v>49536627</v>
      </c>
      <c r="N52" s="55"/>
      <c r="O52" s="49">
        <f>E52-M52</f>
        <v>-12509564</v>
      </c>
      <c r="Q52" s="17">
        <f>IF(M52=0,"n/a",IF(AND(O52/M52&lt;1,O52/M52&gt;-1),O52/M52,"n/a"))</f>
        <v>-0.25253160656255419</v>
      </c>
    </row>
    <row r="53" spans="2:23" ht="6.9" customHeight="1" x14ac:dyDescent="0.2">
      <c r="E53" s="49"/>
      <c r="F53" s="56"/>
      <c r="G53" s="49"/>
      <c r="H53" s="56"/>
      <c r="I53" s="49"/>
      <c r="K53" s="29"/>
      <c r="M53" s="49"/>
      <c r="N53" s="56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6"/>
      <c r="G54" s="49"/>
      <c r="H54" s="55"/>
      <c r="I54" s="49"/>
      <c r="K54" s="29"/>
      <c r="M54" s="49"/>
      <c r="N54" s="55"/>
      <c r="O54" s="49"/>
      <c r="Q54" s="29"/>
    </row>
    <row r="55" spans="2:23" x14ac:dyDescent="0.2">
      <c r="C55" s="5" t="s">
        <v>17</v>
      </c>
      <c r="E55" s="49">
        <v>3389576</v>
      </c>
      <c r="F55" s="56"/>
      <c r="G55" s="49">
        <v>3296582</v>
      </c>
      <c r="H55" s="55"/>
      <c r="I55" s="49">
        <f>E55-G55</f>
        <v>92994</v>
      </c>
      <c r="K55" s="17">
        <f>IF(G55=0,"n/a",IF(AND(I55/G55&lt;1,I55/G55&gt;-1),I55/G55,"n/a"))</f>
        <v>2.8209217911157679E-2</v>
      </c>
      <c r="M55" s="49">
        <v>4168312</v>
      </c>
      <c r="N55" s="55"/>
      <c r="O55" s="49">
        <f>E55-M55</f>
        <v>-778736</v>
      </c>
      <c r="Q55" s="17">
        <f>IF(M55=0,"n/a",IF(AND(O55/M55&lt;1,O55/M55&gt;-1),O55/M55,"n/a"))</f>
        <v>-0.18682286738612658</v>
      </c>
    </row>
    <row r="56" spans="2:23" x14ac:dyDescent="0.2">
      <c r="C56" s="5" t="s">
        <v>18</v>
      </c>
      <c r="E56" s="51">
        <v>95854</v>
      </c>
      <c r="F56" s="56"/>
      <c r="G56" s="51">
        <v>267682</v>
      </c>
      <c r="H56" s="55"/>
      <c r="I56" s="51">
        <f>E56-G56</f>
        <v>-171828</v>
      </c>
      <c r="K56" s="26">
        <f>IF(G56=0,"n/a",IF(AND(I56/G56&lt;1,I56/G56&gt;-1),I56/G56,"n/a"))</f>
        <v>-0.64191092415627493</v>
      </c>
      <c r="M56" s="51">
        <v>-9330</v>
      </c>
      <c r="N56" s="55"/>
      <c r="O56" s="51">
        <f>E56-M56</f>
        <v>105184</v>
      </c>
      <c r="Q56" s="26" t="str">
        <f>IF(M56=0,"n/a",IF(AND(O56/M56&lt;1,O56/M56&gt;-1),O56/M56,"n/a"))</f>
        <v>n/a</v>
      </c>
    </row>
    <row r="57" spans="2:23" ht="6.9" customHeight="1" x14ac:dyDescent="0.2">
      <c r="E57" s="49"/>
      <c r="F57" s="56"/>
      <c r="G57" s="49"/>
      <c r="H57" s="56"/>
      <c r="I57" s="49"/>
      <c r="K57" s="29"/>
      <c r="M57" s="49"/>
      <c r="N57" s="56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3485430</v>
      </c>
      <c r="F58" s="56"/>
      <c r="G58" s="51">
        <f>SUM(G55:G56)</f>
        <v>3564264</v>
      </c>
      <c r="H58" s="55"/>
      <c r="I58" s="51">
        <f>E58-G58</f>
        <v>-78834</v>
      </c>
      <c r="K58" s="26">
        <f>IF(G58=0,"n/a",IF(AND(I58/G58&lt;1,I58/G58&gt;-1),I58/G58,"n/a"))</f>
        <v>-2.2117890257287338E-2</v>
      </c>
      <c r="M58" s="51">
        <f>SUM(M55:M56)</f>
        <v>4158982</v>
      </c>
      <c r="N58" s="55"/>
      <c r="O58" s="51">
        <f>E58-M58</f>
        <v>-673552</v>
      </c>
      <c r="Q58" s="26">
        <f>IF(M58=0,"n/a",IF(AND(O58/M58&lt;1,O58/M58&gt;-1),O58/M58,"n/a"))</f>
        <v>-0.16195116978145133</v>
      </c>
    </row>
    <row r="59" spans="2:23" ht="6.9" customHeight="1" x14ac:dyDescent="0.2">
      <c r="E59" s="49"/>
      <c r="F59" s="56"/>
      <c r="G59" s="49"/>
      <c r="H59" s="56"/>
      <c r="I59" s="49"/>
      <c r="K59" s="29"/>
      <c r="M59" s="49"/>
      <c r="N59" s="56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40512493</v>
      </c>
      <c r="F60" s="56"/>
      <c r="G60" s="49">
        <f>G52+G58</f>
        <v>51060776</v>
      </c>
      <c r="H60" s="55"/>
      <c r="I60" s="49">
        <f>E60-G60</f>
        <v>-10548283</v>
      </c>
      <c r="K60" s="17">
        <f>IF(G60=0,"n/a",IF(AND(I60/G60&lt;1,I60/G60&gt;-1),I60/G60,"n/a"))</f>
        <v>-0.20658289642914945</v>
      </c>
      <c r="M60" s="49">
        <f>M52+M58</f>
        <v>53695609</v>
      </c>
      <c r="N60" s="55"/>
      <c r="O60" s="49">
        <f>E60-M60</f>
        <v>-13183116</v>
      </c>
      <c r="Q60" s="17">
        <f>IF(M60=0,"n/a",IF(AND(O60/M60&lt;1,O60/M60&gt;-1),O60/M60,"n/a"))</f>
        <v>-0.24551571805433847</v>
      </c>
    </row>
    <row r="61" spans="2:23" ht="6.9" customHeight="1" x14ac:dyDescent="0.2">
      <c r="E61" s="49"/>
      <c r="F61" s="56"/>
      <c r="G61" s="49"/>
      <c r="H61" s="56"/>
      <c r="I61" s="49"/>
      <c r="K61" s="29"/>
      <c r="M61" s="49"/>
      <c r="N61" s="56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6"/>
      <c r="G62" s="49"/>
      <c r="H62" s="55"/>
      <c r="I62" s="49"/>
      <c r="K62" s="29"/>
      <c r="M62" s="49"/>
      <c r="N62" s="55"/>
      <c r="O62" s="49"/>
      <c r="Q62" s="29"/>
    </row>
    <row r="63" spans="2:23" x14ac:dyDescent="0.2">
      <c r="C63" s="5" t="s">
        <v>22</v>
      </c>
      <c r="E63" s="49">
        <v>4055030</v>
      </c>
      <c r="F63" s="56"/>
      <c r="G63" s="49">
        <v>3510746</v>
      </c>
      <c r="H63" s="55"/>
      <c r="I63" s="49">
        <f>E63-G63</f>
        <v>544284</v>
      </c>
      <c r="K63" s="17">
        <f>IF(G63=0,"n/a",IF(AND(I63/G63&lt;1,I63/G63&gt;-1),I63/G63,"n/a"))</f>
        <v>0.15503371648077074</v>
      </c>
      <c r="M63" s="49">
        <v>4344972</v>
      </c>
      <c r="N63" s="55"/>
      <c r="O63" s="49">
        <f>E63-M63</f>
        <v>-289942</v>
      </c>
      <c r="Q63" s="17">
        <f>IF(M63=0,"n/a",IF(AND(O63/M63&lt;1,O63/M63&gt;-1),O63/M63,"n/a"))</f>
        <v>-6.6730464546146673E-2</v>
      </c>
    </row>
    <row r="64" spans="2:23" x14ac:dyDescent="0.2">
      <c r="C64" s="5" t="s">
        <v>23</v>
      </c>
      <c r="E64" s="51">
        <v>14393235</v>
      </c>
      <c r="F64" s="56"/>
      <c r="G64" s="51">
        <v>16647289</v>
      </c>
      <c r="H64" s="55"/>
      <c r="I64" s="51">
        <f>E64-G64</f>
        <v>-2254054</v>
      </c>
      <c r="K64" s="26">
        <f>IF(G64=0,"n/a",IF(AND(I64/G64&lt;1,I64/G64&gt;-1),I64/G64,"n/a"))</f>
        <v>-0.13540066493709577</v>
      </c>
      <c r="M64" s="51">
        <v>15208239</v>
      </c>
      <c r="N64" s="55"/>
      <c r="O64" s="51">
        <f>E64-M64</f>
        <v>-815004</v>
      </c>
      <c r="Q64" s="26">
        <f>IF(M64=0,"n/a",IF(AND(O64/M64&lt;1,O64/M64&gt;-1),O64/M64,"n/a"))</f>
        <v>-5.3589636512156341E-2</v>
      </c>
    </row>
    <row r="65" spans="1:23" ht="6.9" customHeight="1" x14ac:dyDescent="0.2">
      <c r="E65" s="49"/>
      <c r="F65" s="56"/>
      <c r="G65" s="49"/>
      <c r="H65" s="56"/>
      <c r="I65" s="49"/>
      <c r="K65" s="29"/>
      <c r="M65" s="49"/>
      <c r="N65" s="56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18448265</v>
      </c>
      <c r="F66" s="56"/>
      <c r="G66" s="51">
        <f>SUM(G63:G64)</f>
        <v>20158035</v>
      </c>
      <c r="H66" s="55"/>
      <c r="I66" s="51">
        <f>E66-G66</f>
        <v>-1709770</v>
      </c>
      <c r="K66" s="26">
        <f>IF(G66=0,"n/a",IF(AND(I66/G66&lt;1,I66/G66&gt;-1),I66/G66,"n/a"))</f>
        <v>-8.4818287099908296E-2</v>
      </c>
      <c r="M66" s="51">
        <f>SUM(M63:M64)</f>
        <v>19553211</v>
      </c>
      <c r="N66" s="55"/>
      <c r="O66" s="51">
        <f>E66-M66</f>
        <v>-1104946</v>
      </c>
      <c r="Q66" s="26">
        <f>IF(M66=0,"n/a",IF(AND(O66/M66&lt;1,O66/M66&gt;-1),O66/M66,"n/a"))</f>
        <v>-5.6509695517529067E-2</v>
      </c>
    </row>
    <row r="67" spans="1:23" ht="6.9" customHeight="1" x14ac:dyDescent="0.2">
      <c r="E67" s="49"/>
      <c r="F67" s="56"/>
      <c r="G67" s="49"/>
      <c r="H67" s="56"/>
      <c r="I67" s="49"/>
      <c r="K67" s="29"/>
      <c r="M67" s="49"/>
      <c r="N67" s="56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58960758</v>
      </c>
      <c r="F68" s="56"/>
      <c r="G68" s="52">
        <f>G60+G66</f>
        <v>71218811</v>
      </c>
      <c r="H68" s="55"/>
      <c r="I68" s="52">
        <f>E68-G68</f>
        <v>-12258053</v>
      </c>
      <c r="K68" s="40">
        <f>IF(G68=0,"n/a",IF(AND(I68/G68&lt;1,I68/G68&gt;-1),I68/G68,"n/a"))</f>
        <v>-0.17211819220065327</v>
      </c>
      <c r="M68" s="52">
        <f>M60+M66</f>
        <v>73248820</v>
      </c>
      <c r="N68" s="55"/>
      <c r="O68" s="52">
        <f>E68-M68</f>
        <v>-14288062</v>
      </c>
      <c r="Q68" s="40">
        <f>IF(M68=0,"n/a",IF(AND(O68/M68&lt;1,O68/M68&gt;-1),O68/M68,"n/a"))</f>
        <v>-0.19506200919004565</v>
      </c>
    </row>
    <row r="69" spans="1:23" ht="12" thickTop="1" x14ac:dyDescent="0.2"/>
    <row r="70" spans="1:23" ht="13.2" x14ac:dyDescent="0.25">
      <c r="A70" s="5" t="s">
        <v>3</v>
      </c>
      <c r="C70" s="73" t="s">
        <v>43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19" activePane="bottomRight" state="frozen"/>
      <selection activeCell="M42" sqref="M42"/>
      <selection pane="topRight" activeCell="M42" sqref="M42"/>
      <selection pane="bottomLeft" activeCell="M42" sqref="M42"/>
      <selection pane="bottomRight" activeCell="U46" sqref="U46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5" t="s">
        <v>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S1" s="2"/>
      <c r="T1" s="2"/>
      <c r="U1" s="2"/>
      <c r="V1" s="2"/>
      <c r="W1" s="2"/>
    </row>
    <row r="2" spans="1:23" s="1" customFormat="1" ht="13.8" x14ac:dyDescent="0.25">
      <c r="E2" s="75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S2" s="2"/>
      <c r="T2" s="2"/>
      <c r="U2" s="2"/>
      <c r="V2" s="2"/>
      <c r="W2" s="2"/>
    </row>
    <row r="3" spans="1:23" s="1" customFormat="1" ht="13.8" x14ac:dyDescent="0.25">
      <c r="E3" s="75" t="s">
        <v>48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2"/>
      <c r="T3" s="2"/>
      <c r="U3" s="2"/>
      <c r="V3" s="2"/>
      <c r="W3" s="2"/>
    </row>
    <row r="4" spans="1:23" s="3" customFormat="1" ht="13.2" x14ac:dyDescent="0.25"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7" t="s">
        <v>4</v>
      </c>
      <c r="J6" s="77"/>
      <c r="K6" s="77"/>
      <c r="O6" s="77" t="s">
        <v>45</v>
      </c>
      <c r="P6" s="77"/>
      <c r="Q6" s="77"/>
      <c r="S6" s="72" t="s">
        <v>5</v>
      </c>
      <c r="T6" s="72"/>
      <c r="U6" s="72"/>
      <c r="V6" s="72"/>
      <c r="W6" s="72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54">
        <v>2018</v>
      </c>
      <c r="G8" s="54" t="s">
        <v>8</v>
      </c>
      <c r="I8" s="54" t="s">
        <v>9</v>
      </c>
      <c r="K8" s="53" t="s">
        <v>10</v>
      </c>
      <c r="M8" s="54">
        <f>E8-1</f>
        <v>2017</v>
      </c>
      <c r="O8" s="54" t="s">
        <v>9</v>
      </c>
      <c r="Q8" s="53" t="s">
        <v>10</v>
      </c>
      <c r="S8" s="53">
        <f>E8</f>
        <v>2018</v>
      </c>
      <c r="T8" s="10"/>
      <c r="U8" s="53" t="s">
        <v>8</v>
      </c>
      <c r="V8" s="10"/>
      <c r="W8" s="53">
        <f>M8</f>
        <v>2017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60">
        <v>25557816.170000002</v>
      </c>
      <c r="F10" s="71"/>
      <c r="G10" s="60">
        <v>28590228.91</v>
      </c>
      <c r="H10" s="56"/>
      <c r="I10" s="60">
        <f>E10-G10</f>
        <v>-3032412.7399999984</v>
      </c>
      <c r="J10" s="43"/>
      <c r="K10" s="17">
        <f>IF(G10=0,"n/a",IF(AND(I10/G10&lt;1,I10/G10&gt;-1),I10/G10,"n/a"))</f>
        <v>-0.10606465410073551</v>
      </c>
      <c r="M10" s="60">
        <v>25688606.399999999</v>
      </c>
      <c r="N10" s="56"/>
      <c r="O10" s="60">
        <f>E10-M10</f>
        <v>-130790.22999999672</v>
      </c>
      <c r="Q10" s="17">
        <f>IF(M10=0,"n/a",IF(AND(O10/M10&lt;1,O10/M10&gt;-1),O10/M10,"n/a"))</f>
        <v>-5.0913711691264315E-3</v>
      </c>
      <c r="S10" s="18">
        <f>IF(E48=0,"n/a",E10/E48)</f>
        <v>1.3710440668470063</v>
      </c>
      <c r="T10" s="19"/>
      <c r="U10" s="18">
        <f>IF(G48=0,"n/a",G10/G48)</f>
        <v>1.4520627790938561</v>
      </c>
      <c r="V10" s="19"/>
      <c r="W10" s="18">
        <f>IF(M48=0,"n/a",M10/M48)</f>
        <v>1.4507621601953082</v>
      </c>
    </row>
    <row r="11" spans="1:23" x14ac:dyDescent="0.2">
      <c r="C11" s="5" t="s">
        <v>13</v>
      </c>
      <c r="E11" s="58">
        <v>11472167.99</v>
      </c>
      <c r="F11" s="56"/>
      <c r="G11" s="58">
        <v>12385703.49</v>
      </c>
      <c r="H11" s="56"/>
      <c r="I11" s="58">
        <f>E11-G11</f>
        <v>-913535.5</v>
      </c>
      <c r="K11" s="17">
        <f>IF(G11=0,"n/a",IF(AND(I11/G11&lt;1,I11/G11&gt;-1),I11/G11,"n/a"))</f>
        <v>-7.375725575358498E-2</v>
      </c>
      <c r="M11" s="58">
        <v>12257724.98</v>
      </c>
      <c r="N11" s="56"/>
      <c r="O11" s="58">
        <f>E11-M11</f>
        <v>-785556.99000000022</v>
      </c>
      <c r="Q11" s="17">
        <f>IF(M11=0,"n/a",IF(AND(O11/M11&lt;1,O11/M11&gt;-1),O11/M11,"n/a"))</f>
        <v>-6.4086687479261772E-2</v>
      </c>
      <c r="S11" s="23">
        <f>IF(E49=0,"n/a",E11/E49)</f>
        <v>0.86058585669759968</v>
      </c>
      <c r="T11" s="19"/>
      <c r="U11" s="23">
        <f>IF(G49=0,"n/a",G11/G49)</f>
        <v>1.0030791598715323</v>
      </c>
      <c r="V11" s="19"/>
      <c r="W11" s="23">
        <f>IF(M49=0,"n/a",M11/M49)</f>
        <v>1.0141066391224116</v>
      </c>
    </row>
    <row r="12" spans="1:23" x14ac:dyDescent="0.2">
      <c r="C12" s="5" t="s">
        <v>14</v>
      </c>
      <c r="E12" s="65">
        <v>1010212.09</v>
      </c>
      <c r="F12" s="56"/>
      <c r="G12" s="65">
        <v>932764.522</v>
      </c>
      <c r="H12" s="56"/>
      <c r="I12" s="65">
        <f>E12-G12</f>
        <v>77447.56799999997</v>
      </c>
      <c r="K12" s="26">
        <f>IF(G12=0,"n/a",IF(AND(I12/G12&lt;1,I12/G12&gt;-1),I12/G12,"n/a"))</f>
        <v>8.3030139090131447E-2</v>
      </c>
      <c r="M12" s="65">
        <v>1029055.43</v>
      </c>
      <c r="N12" s="56"/>
      <c r="O12" s="65">
        <f>E12-M12</f>
        <v>-18843.340000000084</v>
      </c>
      <c r="Q12" s="26">
        <f>IF(M12=0,"n/a",IF(AND(O12/M12&lt;1,O12/M12&gt;-1),O12/M12,"n/a"))</f>
        <v>-1.8311297380744673E-2</v>
      </c>
      <c r="S12" s="27">
        <f>IF(E50=0,"n/a",E12/E50)</f>
        <v>0.64829952722575146</v>
      </c>
      <c r="T12" s="19"/>
      <c r="U12" s="27">
        <f>IF(G50=0,"n/a",G12/G50)</f>
        <v>0.77444349037554627</v>
      </c>
      <c r="V12" s="19"/>
      <c r="W12" s="27">
        <f>IF(M50=0,"n/a",M12/M50)</f>
        <v>0.78736687024372631</v>
      </c>
    </row>
    <row r="13" spans="1:23" ht="6.9" customHeight="1" x14ac:dyDescent="0.2">
      <c r="E13" s="58"/>
      <c r="F13" s="56"/>
      <c r="G13" s="58"/>
      <c r="H13" s="56"/>
      <c r="I13" s="58"/>
      <c r="K13" s="29"/>
      <c r="M13" s="58"/>
      <c r="N13" s="56"/>
      <c r="O13" s="58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58">
        <f>SUM(E10:E12)</f>
        <v>38040196.250000007</v>
      </c>
      <c r="F14" s="56"/>
      <c r="G14" s="58">
        <f>SUM(G10:G12)</f>
        <v>41908696.921999998</v>
      </c>
      <c r="H14" s="56"/>
      <c r="I14" s="58">
        <f>E14-G14</f>
        <v>-3868500.6719999909</v>
      </c>
      <c r="K14" s="17">
        <f>IF(G14=0,"n/a",IF(AND(I14/G14&lt;1,I14/G14&gt;-1),I14/G14,"n/a"))</f>
        <v>-9.2307825251641717E-2</v>
      </c>
      <c r="M14" s="58">
        <f>SUM(M10:M12)</f>
        <v>38975386.809999995</v>
      </c>
      <c r="N14" s="56"/>
      <c r="O14" s="58">
        <f>E14-M14</f>
        <v>-935190.55999998748</v>
      </c>
      <c r="Q14" s="17">
        <f>IF(M14=0,"n/a",IF(AND(O14/M14&lt;1,O14/M14&gt;-1),O14/M14,"n/a"))</f>
        <v>-2.3994388164995547E-2</v>
      </c>
      <c r="S14" s="23">
        <f>IF(E52=0,"n/a",E14/E52)</f>
        <v>1.1345111823931455</v>
      </c>
      <c r="T14" s="19"/>
      <c r="U14" s="23">
        <f>IF(G52=0,"n/a",G14/G52)</f>
        <v>1.2607340787588912</v>
      </c>
      <c r="V14" s="19"/>
      <c r="W14" s="23">
        <f>IF(M52=0,"n/a",M14/M52)</f>
        <v>1.2531816933691124</v>
      </c>
    </row>
    <row r="15" spans="1:23" ht="6.9" customHeight="1" x14ac:dyDescent="0.2">
      <c r="E15" s="58"/>
      <c r="F15" s="56"/>
      <c r="G15" s="58"/>
      <c r="H15" s="56"/>
      <c r="I15" s="58"/>
      <c r="K15" s="29"/>
      <c r="M15" s="58"/>
      <c r="N15" s="56"/>
      <c r="O15" s="58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58"/>
      <c r="F16" s="56"/>
      <c r="G16" s="58"/>
      <c r="H16" s="56"/>
      <c r="I16" s="58"/>
      <c r="K16" s="29"/>
      <c r="M16" s="58"/>
      <c r="N16" s="56"/>
      <c r="O16" s="58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58">
        <v>1611309.77</v>
      </c>
      <c r="F17" s="56"/>
      <c r="G17" s="58">
        <v>1309862.466</v>
      </c>
      <c r="H17" s="56"/>
      <c r="I17" s="58">
        <f>E17-G17</f>
        <v>301447.304</v>
      </c>
      <c r="K17" s="17">
        <f>IF(G17=0,"n/a",IF(AND(I17/G17&lt;1,I17/G17&gt;-1),I17/G17,"n/a"))</f>
        <v>0.23013660733446806</v>
      </c>
      <c r="M17" s="58">
        <v>1473774.9</v>
      </c>
      <c r="N17" s="56"/>
      <c r="O17" s="58">
        <f>E17-M17</f>
        <v>137534.87000000011</v>
      </c>
      <c r="Q17" s="17">
        <f>IF(M17=0,"n/a",IF(AND(O17/M17&lt;1,O17/M17&gt;-1),O17/M17,"n/a"))</f>
        <v>9.3321490276432398E-2</v>
      </c>
      <c r="S17" s="23">
        <f>IF(E55=0,"n/a",E17/E55)</f>
        <v>0.45615762920636754</v>
      </c>
      <c r="T17" s="19"/>
      <c r="U17" s="23">
        <f>IF(G55=0,"n/a",G17/G55)</f>
        <v>0.51393255241387292</v>
      </c>
      <c r="V17" s="19"/>
      <c r="W17" s="23">
        <f>IF(M55=0,"n/a",M17/M55)</f>
        <v>0.51126938367712249</v>
      </c>
    </row>
    <row r="18" spans="2:23" x14ac:dyDescent="0.2">
      <c r="C18" s="5" t="s">
        <v>18</v>
      </c>
      <c r="E18" s="65">
        <v>87272.92</v>
      </c>
      <c r="F18" s="70"/>
      <c r="G18" s="65">
        <v>128289.54399999999</v>
      </c>
      <c r="H18" s="69"/>
      <c r="I18" s="65">
        <f>E18-G18</f>
        <v>-41016.623999999996</v>
      </c>
      <c r="J18" s="68"/>
      <c r="K18" s="26">
        <f>IF(G18=0,"n/a",IF(AND(I18/G18&lt;1,I18/G18&gt;-1),I18/G18,"n/a"))</f>
        <v>-0.31971915029957543</v>
      </c>
      <c r="L18" s="67"/>
      <c r="M18" s="65">
        <v>81115.75</v>
      </c>
      <c r="N18" s="66"/>
      <c r="O18" s="65">
        <f>E18-M18</f>
        <v>6157.1699999999983</v>
      </c>
      <c r="Q18" s="26">
        <f>IF(M18=0,"n/a",IF(AND(O18/M18&lt;1,O18/M18&gt;-1),O18/M18,"n/a"))</f>
        <v>7.5905973870672439E-2</v>
      </c>
      <c r="S18" s="27">
        <f>IF(E56=0,"n/a",E18/E56)</f>
        <v>0.46824506526882814</v>
      </c>
      <c r="T18" s="19"/>
      <c r="U18" s="27">
        <f>IF(G56=0,"n/a",G18/G56)</f>
        <v>0.5327130049870652</v>
      </c>
      <c r="V18" s="19"/>
      <c r="W18" s="27">
        <f>IF(M56=0,"n/a",M18/M56)</f>
        <v>0.53463054381998776</v>
      </c>
    </row>
    <row r="19" spans="2:23" ht="6.9" customHeight="1" x14ac:dyDescent="0.2">
      <c r="E19" s="58"/>
      <c r="F19" s="62"/>
      <c r="G19" s="58"/>
      <c r="H19" s="62"/>
      <c r="I19" s="58"/>
      <c r="J19" s="35"/>
      <c r="K19" s="29"/>
      <c r="L19" s="35"/>
      <c r="M19" s="58"/>
      <c r="N19" s="62"/>
      <c r="O19" s="58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65">
        <f>SUM(E17:E18)</f>
        <v>1698582.69</v>
      </c>
      <c r="F20" s="70"/>
      <c r="G20" s="65">
        <f>SUM(G17:G18)</f>
        <v>1438152.01</v>
      </c>
      <c r="H20" s="69"/>
      <c r="I20" s="65">
        <f>E20-G20</f>
        <v>260430.67999999993</v>
      </c>
      <c r="J20" s="68"/>
      <c r="K20" s="26">
        <f>IF(G20=0,"n/a",IF(AND(I20/G20&lt;1,I20/G20&gt;-1),I20/G20,"n/a"))</f>
        <v>0.18108703265658263</v>
      </c>
      <c r="L20" s="67"/>
      <c r="M20" s="65">
        <f>SUM(M17:M18)</f>
        <v>1554890.65</v>
      </c>
      <c r="N20" s="66"/>
      <c r="O20" s="65">
        <f>E20-M20</f>
        <v>143692.04000000004</v>
      </c>
      <c r="Q20" s="26">
        <f>IF(M20=0,"n/a",IF(AND(O20/M20&lt;1,O20/M20&gt;-1),O20/M20,"n/a"))</f>
        <v>9.2412955213281425E-2</v>
      </c>
      <c r="S20" s="27">
        <f>IF(E58=0,"n/a",E20/E58)</f>
        <v>0.45676345134475799</v>
      </c>
      <c r="T20" s="19"/>
      <c r="U20" s="27">
        <f>IF(G58=0,"n/a",G20/G58)</f>
        <v>0.51555388940351199</v>
      </c>
      <c r="V20" s="19"/>
      <c r="W20" s="27">
        <f>IF(M58=0,"n/a",M20/M58)</f>
        <v>0.51243750212157446</v>
      </c>
    </row>
    <row r="21" spans="2:23" ht="6.9" customHeight="1" x14ac:dyDescent="0.2">
      <c r="E21" s="58"/>
      <c r="F21" s="62"/>
      <c r="G21" s="58"/>
      <c r="H21" s="62"/>
      <c r="I21" s="58"/>
      <c r="J21" s="35"/>
      <c r="K21" s="29"/>
      <c r="L21" s="35"/>
      <c r="M21" s="58"/>
      <c r="N21" s="62"/>
      <c r="O21" s="58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58">
        <f>E14+E20</f>
        <v>39738778.940000005</v>
      </c>
      <c r="F22" s="62"/>
      <c r="G22" s="58">
        <f>G14+G20</f>
        <v>43346848.931999996</v>
      </c>
      <c r="H22" s="62"/>
      <c r="I22" s="58">
        <f>E22-G22</f>
        <v>-3608069.9919999912</v>
      </c>
      <c r="J22" s="35"/>
      <c r="K22" s="17">
        <f>IF(G22=0,"n/a",IF(AND(I22/G22&lt;1,I22/G22&gt;-1),I22/G22,"n/a"))</f>
        <v>-8.323719211193692E-2</v>
      </c>
      <c r="L22" s="35"/>
      <c r="M22" s="58">
        <f>M14+M20</f>
        <v>40530277.459999993</v>
      </c>
      <c r="N22" s="62"/>
      <c r="O22" s="58">
        <f>E22-M22</f>
        <v>-791498.51999998838</v>
      </c>
      <c r="Q22" s="17">
        <f>IF(M22=0,"n/a",IF(AND(O22/M22&lt;1,O22/M22&gt;-1),O22/M22,"n/a"))</f>
        <v>-1.9528573935402527E-2</v>
      </c>
      <c r="S22" s="23">
        <f>IF(E60=0,"n/a",E22/E60)</f>
        <v>1.0668481421989582</v>
      </c>
      <c r="T22" s="19"/>
      <c r="U22" s="23">
        <f>IF(G60=0,"n/a",G22/G60)</f>
        <v>1.2030421146971311</v>
      </c>
      <c r="V22" s="19"/>
      <c r="W22" s="23">
        <f>IF(M60=0,"n/a",M22/M60)</f>
        <v>1.1873368784456297</v>
      </c>
    </row>
    <row r="23" spans="2:23" ht="6.9" customHeight="1" x14ac:dyDescent="0.2">
      <c r="E23" s="58"/>
      <c r="F23" s="62"/>
      <c r="G23" s="58"/>
      <c r="H23" s="62"/>
      <c r="I23" s="58"/>
      <c r="J23" s="35"/>
      <c r="K23" s="29"/>
      <c r="L23" s="35"/>
      <c r="M23" s="58"/>
      <c r="N23" s="62"/>
      <c r="O23" s="58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58"/>
      <c r="F24" s="62"/>
      <c r="G24" s="58"/>
      <c r="H24" s="62"/>
      <c r="I24" s="58"/>
      <c r="J24" s="35"/>
      <c r="K24" s="29"/>
      <c r="L24" s="35"/>
      <c r="M24" s="58"/>
      <c r="N24" s="62"/>
      <c r="O24" s="58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58">
        <v>530217.86</v>
      </c>
      <c r="F25" s="62"/>
      <c r="G25" s="58">
        <v>494186.54100000003</v>
      </c>
      <c r="H25" s="62"/>
      <c r="I25" s="58">
        <f>E25-G25</f>
        <v>36031.318999999959</v>
      </c>
      <c r="J25" s="35"/>
      <c r="K25" s="17">
        <f>IF(G25=0,"n/a",IF(AND(I25/G25&lt;1,I25/G25&gt;-1),I25/G25,"n/a"))</f>
        <v>7.2910360786211617E-2</v>
      </c>
      <c r="L25" s="35"/>
      <c r="M25" s="58">
        <v>528290.87</v>
      </c>
      <c r="N25" s="62"/>
      <c r="O25" s="58">
        <f>E25-M25</f>
        <v>1926.9899999999907</v>
      </c>
      <c r="Q25" s="17">
        <f>IF(M25=0,"n/a",IF(AND(O25/M25&lt;1,O25/M25&gt;-1),O25/M25,"n/a"))</f>
        <v>3.6475928497495909E-3</v>
      </c>
      <c r="S25" s="23">
        <f>IF(E63=0,"n/a",E25/E63)</f>
        <v>0.13514805758612083</v>
      </c>
      <c r="T25" s="19"/>
      <c r="U25" s="23">
        <f>IF(G63=0,"n/a",G25/G63)</f>
        <v>0.15386663210644549</v>
      </c>
      <c r="V25" s="19"/>
      <c r="W25" s="23">
        <f>IF(M63=0,"n/a",M25/M63)</f>
        <v>0.14191807078349908</v>
      </c>
    </row>
    <row r="26" spans="2:23" x14ac:dyDescent="0.2">
      <c r="C26" s="5" t="s">
        <v>23</v>
      </c>
      <c r="E26" s="65">
        <v>999724.35</v>
      </c>
      <c r="F26" s="70"/>
      <c r="G26" s="65">
        <v>1175022.8060000001</v>
      </c>
      <c r="H26" s="69"/>
      <c r="I26" s="65">
        <f>E26-G26</f>
        <v>-175298.45600000012</v>
      </c>
      <c r="J26" s="68"/>
      <c r="K26" s="26">
        <f>IF(G26=0,"n/a",IF(AND(I26/G26&lt;1,I26/G26&gt;-1),I26/G26,"n/a"))</f>
        <v>-0.14918727968927617</v>
      </c>
      <c r="L26" s="67"/>
      <c r="M26" s="65">
        <v>1156962.6399999999</v>
      </c>
      <c r="N26" s="66"/>
      <c r="O26" s="65">
        <f>E26-M26</f>
        <v>-157238.28999999992</v>
      </c>
      <c r="Q26" s="26">
        <f>IF(M26=0,"n/a",IF(AND(O26/M26&lt;1,O26/M26&gt;-1),O26/M26,"n/a"))</f>
        <v>-0.13590610842887713</v>
      </c>
      <c r="S26" s="27">
        <f>IF(E64=0,"n/a",E26/E64)</f>
        <v>7.5029725592423574E-2</v>
      </c>
      <c r="T26" s="19"/>
      <c r="U26" s="27">
        <f>IF(G64=0,"n/a",G26/G64)</f>
        <v>7.6347383729902116E-2</v>
      </c>
      <c r="V26" s="19"/>
      <c r="W26" s="27">
        <f>IF(M64=0,"n/a",M26/M64)</f>
        <v>8.604292185615077E-2</v>
      </c>
    </row>
    <row r="27" spans="2:23" ht="6.9" customHeight="1" x14ac:dyDescent="0.2">
      <c r="E27" s="58"/>
      <c r="F27" s="62"/>
      <c r="G27" s="58"/>
      <c r="H27" s="62"/>
      <c r="I27" s="58"/>
      <c r="J27" s="35"/>
      <c r="K27" s="29"/>
      <c r="L27" s="35"/>
      <c r="M27" s="58"/>
      <c r="N27" s="62"/>
      <c r="O27" s="58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65">
        <f>SUM(E25:E26)</f>
        <v>1529942.21</v>
      </c>
      <c r="F28" s="70"/>
      <c r="G28" s="65">
        <f>SUM(G25:G26)</f>
        <v>1669209.3470000001</v>
      </c>
      <c r="H28" s="69"/>
      <c r="I28" s="65">
        <f>E28-G28</f>
        <v>-139267.1370000001</v>
      </c>
      <c r="J28" s="68"/>
      <c r="K28" s="26">
        <f>IF(G28=0,"n/a",IF(AND(I28/G28&lt;1,I28/G28&gt;-1),I28/G28,"n/a"))</f>
        <v>-8.3432996136942966E-2</v>
      </c>
      <c r="L28" s="67"/>
      <c r="M28" s="65">
        <f>SUM(M25:M26)</f>
        <v>1685253.5099999998</v>
      </c>
      <c r="N28" s="66"/>
      <c r="O28" s="65">
        <f>E28-M28</f>
        <v>-155311.29999999981</v>
      </c>
      <c r="Q28" s="26">
        <f>IF(M28=0,"n/a",IF(AND(O28/M28&lt;1,O28/M28&gt;-1),O28/M28,"n/a"))</f>
        <v>-9.2159012919071054E-2</v>
      </c>
      <c r="S28" s="27">
        <f>IF(E66=0,"n/a",E28/E66)</f>
        <v>8.870457154247538E-2</v>
      </c>
      <c r="T28" s="19"/>
      <c r="U28" s="27">
        <f>IF(G66=0,"n/a",G28/G66)</f>
        <v>8.9731515852048985E-2</v>
      </c>
      <c r="V28" s="19"/>
      <c r="W28" s="27">
        <f>IF(M66=0,"n/a",M28/M66)</f>
        <v>9.8157628970934496E-2</v>
      </c>
    </row>
    <row r="29" spans="2:23" ht="6.9" customHeight="1" x14ac:dyDescent="0.2">
      <c r="E29" s="58"/>
      <c r="F29" s="62"/>
      <c r="G29" s="58"/>
      <c r="H29" s="62"/>
      <c r="I29" s="58"/>
      <c r="J29" s="35"/>
      <c r="K29" s="29"/>
      <c r="L29" s="35"/>
      <c r="M29" s="58"/>
      <c r="N29" s="62"/>
      <c r="O29" s="58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58">
        <f>E22+E28</f>
        <v>41268721.150000006</v>
      </c>
      <c r="F30" s="62"/>
      <c r="G30" s="58">
        <f>G22+G28</f>
        <v>45016058.278999999</v>
      </c>
      <c r="H30" s="62"/>
      <c r="I30" s="58">
        <f>E30-G30</f>
        <v>-3747337.1289999932</v>
      </c>
      <c r="J30" s="35"/>
      <c r="K30" s="17">
        <f>IF(G30=0,"n/a",IF(AND(I30/G30&lt;1,I30/G30&gt;-1),I30/G30,"n/a"))</f>
        <v>-8.3244452585670453E-2</v>
      </c>
      <c r="L30" s="35"/>
      <c r="M30" s="58">
        <f>M22+M28</f>
        <v>42215530.969999991</v>
      </c>
      <c r="N30" s="62"/>
      <c r="O30" s="58">
        <f>E30-M30</f>
        <v>-946809.8199999854</v>
      </c>
      <c r="Q30" s="17">
        <f>IF(M30=0,"n/a",IF(AND(O30/M30&lt;1,O30/M30&gt;-1),O30/M30,"n/a"))</f>
        <v>-2.2427997427601362E-2</v>
      </c>
      <c r="S30" s="18">
        <f>IF(E68=0,"n/a",E30/E68)</f>
        <v>0.75727451319612382</v>
      </c>
      <c r="T30" s="19"/>
      <c r="U30" s="18">
        <f>IF(G68=0,"n/a",G30/G68)</f>
        <v>0.82396746260741804</v>
      </c>
      <c r="V30" s="19"/>
      <c r="W30" s="18">
        <f>IF(M68=0,"n/a",M30/M68)</f>
        <v>0.82284589431474131</v>
      </c>
    </row>
    <row r="31" spans="2:23" ht="6.9" customHeight="1" x14ac:dyDescent="0.2">
      <c r="E31" s="58"/>
      <c r="F31" s="62"/>
      <c r="G31" s="58"/>
      <c r="H31" s="62"/>
      <c r="I31" s="58"/>
      <c r="J31" s="35"/>
      <c r="K31" s="29"/>
      <c r="L31" s="35"/>
      <c r="M31" s="58"/>
      <c r="N31" s="62"/>
      <c r="O31" s="58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58">
        <v>-1608567.09</v>
      </c>
      <c r="F32" s="62"/>
      <c r="G32" s="58">
        <v>-1962021.821</v>
      </c>
      <c r="H32" s="62"/>
      <c r="I32" s="58">
        <f>E32-G32</f>
        <v>353454.73099999991</v>
      </c>
      <c r="J32" s="35"/>
      <c r="K32" s="17">
        <f>IF(G32=0,"n/a",IF(AND(I32/G32&lt;1,I32/G32&gt;-1),I32/G32,"n/a"))</f>
        <v>-0.18014821609876475</v>
      </c>
      <c r="L32" s="35"/>
      <c r="M32" s="58">
        <v>-5579660.1100000003</v>
      </c>
      <c r="N32" s="62"/>
      <c r="O32" s="58">
        <f>E32-M32</f>
        <v>3971093.0200000005</v>
      </c>
      <c r="Q32" s="17">
        <f>IF(M32=0,"n/a",IF(AND(O32/M32&lt;1,O32/M32&gt;-1),O32/M32,"n/a"))</f>
        <v>-0.71170876750770407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65">
        <v>891808.7</v>
      </c>
      <c r="F33" s="70"/>
      <c r="G33" s="65">
        <v>1044262.33</v>
      </c>
      <c r="H33" s="69"/>
      <c r="I33" s="65">
        <f>E33-G33</f>
        <v>-152453.63</v>
      </c>
      <c r="J33" s="68"/>
      <c r="K33" s="26">
        <f>IF(G33=0,"n/a",IF(AND(I33/G33&lt;1,I33/G33&gt;-1),I33/G33,"n/a"))</f>
        <v>-0.14599169731613321</v>
      </c>
      <c r="L33" s="67"/>
      <c r="M33" s="65">
        <v>1056704.31</v>
      </c>
      <c r="N33" s="66"/>
      <c r="O33" s="65">
        <f>E33-M33</f>
        <v>-164895.6100000001</v>
      </c>
      <c r="Q33" s="26">
        <f>IF(M33=0,"n/a",IF(AND(O33/M33&lt;1,O33/M33&gt;-1),O33/M33,"n/a"))</f>
        <v>-0.15604706864496473</v>
      </c>
    </row>
    <row r="34" spans="1:23" ht="6.9" customHeight="1" x14ac:dyDescent="0.2">
      <c r="E34" s="57"/>
      <c r="F34" s="62"/>
      <c r="G34" s="57"/>
      <c r="H34" s="62"/>
      <c r="I34" s="58"/>
      <c r="J34" s="35"/>
      <c r="K34" s="36"/>
      <c r="L34" s="35"/>
      <c r="M34" s="57"/>
      <c r="N34" s="62"/>
      <c r="O34" s="57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63">
        <f>SUM(E30:E33)</f>
        <v>40551962.760000005</v>
      </c>
      <c r="F35" s="64"/>
      <c r="G35" s="63">
        <f>SUM(G30:G33)</f>
        <v>44098298.787999995</v>
      </c>
      <c r="H35" s="62"/>
      <c r="I35" s="63">
        <f>E35-G35</f>
        <v>-3546336.0279999897</v>
      </c>
      <c r="J35" s="35"/>
      <c r="K35" s="40">
        <f>IF(G35=0,"n/a",IF(AND(I35/G35&lt;1,I35/G35&gt;-1),I35/G35,"n/a"))</f>
        <v>-8.0418885205726279E-2</v>
      </c>
      <c r="L35" s="35"/>
      <c r="M35" s="63">
        <f>SUM(M30:M33)</f>
        <v>37692575.169999994</v>
      </c>
      <c r="N35" s="62"/>
      <c r="O35" s="63">
        <f>E35-M35</f>
        <v>2859387.590000011</v>
      </c>
      <c r="Q35" s="40">
        <f>IF(M35=0,"n/a",IF(AND(O35/M35&lt;1,O35/M35&gt;-1),O35/M35,"n/a"))</f>
        <v>7.5860765073855571E-2</v>
      </c>
    </row>
    <row r="36" spans="1:23" ht="12" thickTop="1" x14ac:dyDescent="0.2">
      <c r="E36" s="57"/>
      <c r="F36" s="62"/>
      <c r="G36" s="57"/>
      <c r="H36" s="56"/>
      <c r="I36" s="57"/>
      <c r="M36" s="57"/>
      <c r="N36" s="56"/>
      <c r="O36" s="57"/>
    </row>
    <row r="37" spans="1:23" x14ac:dyDescent="0.2">
      <c r="C37" s="5" t="s">
        <v>29</v>
      </c>
      <c r="E37" s="60">
        <v>1972619.35</v>
      </c>
      <c r="F37" s="60"/>
      <c r="G37" s="60">
        <v>2287633.2149999999</v>
      </c>
      <c r="H37" s="15"/>
      <c r="I37" s="14"/>
      <c r="J37" s="15"/>
      <c r="K37" s="61"/>
      <c r="L37" s="15"/>
      <c r="M37" s="60">
        <v>2279580.64</v>
      </c>
      <c r="N37" s="56"/>
      <c r="O37" s="57"/>
    </row>
    <row r="38" spans="1:23" x14ac:dyDescent="0.2">
      <c r="C38" s="5" t="s">
        <v>30</v>
      </c>
      <c r="E38" s="58">
        <v>627061.81999999995</v>
      </c>
      <c r="F38" s="57"/>
      <c r="G38" s="58">
        <v>607280.90700000001</v>
      </c>
      <c r="H38" s="56"/>
      <c r="I38" s="57"/>
      <c r="M38" s="58">
        <v>575214.71</v>
      </c>
      <c r="N38" s="56"/>
      <c r="O38" s="57"/>
    </row>
    <row r="39" spans="1:23" x14ac:dyDescent="0.2">
      <c r="C39" s="5" t="s">
        <v>31</v>
      </c>
      <c r="E39" s="58">
        <v>199209.96</v>
      </c>
      <c r="F39" s="56"/>
      <c r="G39" s="58">
        <v>257395.27100000001</v>
      </c>
      <c r="H39" s="56"/>
      <c r="I39" s="57"/>
      <c r="M39" s="58">
        <v>239619.58</v>
      </c>
      <c r="N39" s="56"/>
      <c r="O39" s="57"/>
    </row>
    <row r="40" spans="1:23" x14ac:dyDescent="0.2">
      <c r="C40" s="5" t="s">
        <v>32</v>
      </c>
      <c r="E40" s="58">
        <v>-116424.99</v>
      </c>
      <c r="F40" s="56"/>
      <c r="G40" s="58">
        <v>-121909.189</v>
      </c>
      <c r="H40" s="56"/>
      <c r="I40" s="57"/>
      <c r="M40" s="58">
        <v>-113431.97</v>
      </c>
      <c r="N40" s="56"/>
      <c r="O40" s="57"/>
    </row>
    <row r="41" spans="1:23" x14ac:dyDescent="0.2">
      <c r="C41" s="5" t="s">
        <v>33</v>
      </c>
      <c r="E41" s="58">
        <v>897864.56</v>
      </c>
      <c r="F41" s="56"/>
      <c r="G41" s="58">
        <v>929394.12300000002</v>
      </c>
      <c r="H41" s="56"/>
      <c r="I41" s="57"/>
      <c r="K41" s="20"/>
      <c r="M41" s="58">
        <v>896971.34</v>
      </c>
      <c r="N41" s="56"/>
      <c r="O41" s="57"/>
    </row>
    <row r="42" spans="1:23" x14ac:dyDescent="0.2">
      <c r="C42" s="5" t="s">
        <v>34</v>
      </c>
      <c r="E42" s="58">
        <v>-34.04</v>
      </c>
      <c r="F42" s="56"/>
      <c r="G42" s="59">
        <v>0</v>
      </c>
      <c r="H42" s="56"/>
      <c r="I42" s="57"/>
      <c r="K42" s="20"/>
      <c r="M42" s="58">
        <v>-53823.71</v>
      </c>
      <c r="N42" s="56"/>
      <c r="O42" s="57"/>
    </row>
    <row r="43" spans="1:23" x14ac:dyDescent="0.2">
      <c r="C43" s="5" t="s">
        <v>35</v>
      </c>
      <c r="E43" s="58">
        <v>0</v>
      </c>
      <c r="F43" s="56"/>
      <c r="G43" s="59">
        <v>0</v>
      </c>
      <c r="H43" s="56"/>
      <c r="I43" s="57"/>
      <c r="K43" s="20"/>
      <c r="M43" s="58">
        <v>2766415.99</v>
      </c>
      <c r="N43" s="56"/>
      <c r="O43" s="57"/>
    </row>
    <row r="44" spans="1:23" x14ac:dyDescent="0.2">
      <c r="C44" s="5" t="s">
        <v>36</v>
      </c>
      <c r="E44" s="58">
        <v>220365.05</v>
      </c>
      <c r="F44" s="56"/>
      <c r="G44" s="58">
        <v>221195.62899999999</v>
      </c>
      <c r="H44" s="56"/>
      <c r="I44" s="57"/>
      <c r="K44" s="20"/>
      <c r="M44" s="58">
        <v>480039.18</v>
      </c>
      <c r="N44" s="56"/>
      <c r="O44" s="57"/>
    </row>
    <row r="45" spans="1:23" x14ac:dyDescent="0.2">
      <c r="E45" s="49"/>
      <c r="F45" s="56"/>
      <c r="G45" s="56"/>
      <c r="H45" s="56"/>
      <c r="I45" s="56"/>
      <c r="M45" s="56"/>
      <c r="N45" s="56"/>
      <c r="O45" s="56"/>
    </row>
    <row r="46" spans="1:23" ht="13.2" x14ac:dyDescent="0.25">
      <c r="A46" s="3" t="s">
        <v>37</v>
      </c>
      <c r="E46" s="49"/>
      <c r="F46" s="56"/>
      <c r="G46" s="56"/>
      <c r="H46" s="56"/>
      <c r="I46" s="56"/>
      <c r="M46" s="56"/>
      <c r="N46" s="56"/>
      <c r="O46" s="56"/>
    </row>
    <row r="47" spans="1:23" ht="12" x14ac:dyDescent="0.25">
      <c r="B47" s="13" t="s">
        <v>38</v>
      </c>
      <c r="E47" s="49"/>
      <c r="F47" s="56"/>
      <c r="G47" s="56"/>
      <c r="H47" s="56"/>
      <c r="I47" s="56"/>
      <c r="M47" s="56"/>
      <c r="N47" s="56"/>
      <c r="O47" s="56"/>
    </row>
    <row r="48" spans="1:23" x14ac:dyDescent="0.2">
      <c r="C48" s="5" t="s">
        <v>12</v>
      </c>
      <c r="E48" s="49">
        <v>18641134</v>
      </c>
      <c r="F48" s="56"/>
      <c r="G48" s="49">
        <v>19689389</v>
      </c>
      <c r="H48" s="55"/>
      <c r="I48" s="49">
        <f>E48-G48</f>
        <v>-1048255</v>
      </c>
      <c r="K48" s="17">
        <f>IF(G48=0,"n/a",IF(AND(I48/G48&lt;1,I48/G48&gt;-1),I48/G48,"n/a"))</f>
        <v>-5.3239590116280398E-2</v>
      </c>
      <c r="M48" s="49">
        <v>17706973</v>
      </c>
      <c r="N48" s="55"/>
      <c r="O48" s="49">
        <f>E48-M48</f>
        <v>934161</v>
      </c>
      <c r="Q48" s="17">
        <f>IF(M48=0,"n/a",IF(AND(O48/M48&lt;1,O48/M48&gt;-1),O48/M48,"n/a"))</f>
        <v>5.2756673882091536E-2</v>
      </c>
    </row>
    <row r="49" spans="2:23" x14ac:dyDescent="0.2">
      <c r="C49" s="5" t="s">
        <v>13</v>
      </c>
      <c r="E49" s="49">
        <v>13330649</v>
      </c>
      <c r="F49" s="56"/>
      <c r="G49" s="49">
        <v>12347683</v>
      </c>
      <c r="H49" s="55"/>
      <c r="I49" s="49">
        <f>E49-G49</f>
        <v>982966</v>
      </c>
      <c r="K49" s="17">
        <f>IF(G49=0,"n/a",IF(AND(I49/G49&lt;1,I49/G49&gt;-1),I49/G49,"n/a"))</f>
        <v>7.9607323900362528E-2</v>
      </c>
      <c r="M49" s="49">
        <v>12087215</v>
      </c>
      <c r="N49" s="55"/>
      <c r="O49" s="49">
        <f>E49-M49</f>
        <v>1243434</v>
      </c>
      <c r="Q49" s="17">
        <f>IF(M49=0,"n/a",IF(AND(O49/M49&lt;1,O49/M49&gt;-1),O49/M49,"n/a"))</f>
        <v>0.10287183606810998</v>
      </c>
    </row>
    <row r="50" spans="2:23" x14ac:dyDescent="0.2">
      <c r="C50" s="5" t="s">
        <v>14</v>
      </c>
      <c r="E50" s="51">
        <v>1558249</v>
      </c>
      <c r="F50" s="56"/>
      <c r="G50" s="51">
        <v>1204432</v>
      </c>
      <c r="H50" s="55"/>
      <c r="I50" s="51">
        <f>E50-G50</f>
        <v>353817</v>
      </c>
      <c r="K50" s="26">
        <f>IF(G50=0,"n/a",IF(AND(I50/G50&lt;1,I50/G50&gt;-1),I50/G50,"n/a"))</f>
        <v>0.2937625370299029</v>
      </c>
      <c r="M50" s="51">
        <v>1306958</v>
      </c>
      <c r="N50" s="55"/>
      <c r="O50" s="51">
        <f>E50-M50</f>
        <v>251291</v>
      </c>
      <c r="Q50" s="26">
        <f>IF(M50=0,"n/a",IF(AND(O50/M50&lt;1,O50/M50&gt;-1),O50/M50,"n/a"))</f>
        <v>0.19227167208127577</v>
      </c>
    </row>
    <row r="51" spans="2:23" ht="6.9" customHeight="1" x14ac:dyDescent="0.2">
      <c r="E51" s="49"/>
      <c r="F51" s="56"/>
      <c r="G51" s="49"/>
      <c r="H51" s="56"/>
      <c r="I51" s="49"/>
      <c r="K51" s="29"/>
      <c r="M51" s="49"/>
      <c r="N51" s="56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33530032</v>
      </c>
      <c r="F52" s="56"/>
      <c r="G52" s="49">
        <f>SUM(G48:G50)</f>
        <v>33241504</v>
      </c>
      <c r="H52" s="55"/>
      <c r="I52" s="49">
        <f>E52-G52</f>
        <v>288528</v>
      </c>
      <c r="K52" s="17">
        <f>IF(G52=0,"n/a",IF(AND(I52/G52&lt;1,I52/G52&gt;-1),I52/G52,"n/a"))</f>
        <v>8.6797516742924755E-3</v>
      </c>
      <c r="M52" s="49">
        <f>SUM(M48:M50)</f>
        <v>31101146</v>
      </c>
      <c r="N52" s="55"/>
      <c r="O52" s="49">
        <f>E52-M52</f>
        <v>2428886</v>
      </c>
      <c r="Q52" s="17">
        <f>IF(M52=0,"n/a",IF(AND(O52/M52&lt;1,O52/M52&gt;-1),O52/M52,"n/a"))</f>
        <v>7.8096350533192568E-2</v>
      </c>
    </row>
    <row r="53" spans="2:23" ht="6.9" customHeight="1" x14ac:dyDescent="0.2">
      <c r="E53" s="49"/>
      <c r="F53" s="56"/>
      <c r="G53" s="49"/>
      <c r="H53" s="56"/>
      <c r="I53" s="49"/>
      <c r="K53" s="29"/>
      <c r="M53" s="49"/>
      <c r="N53" s="56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F54" s="56"/>
      <c r="G54" s="49"/>
      <c r="H54" s="55"/>
      <c r="I54" s="49"/>
      <c r="K54" s="29"/>
      <c r="M54" s="49"/>
      <c r="N54" s="55"/>
      <c r="O54" s="49"/>
      <c r="Q54" s="29"/>
    </row>
    <row r="55" spans="2:23" x14ac:dyDescent="0.2">
      <c r="C55" s="5" t="s">
        <v>17</v>
      </c>
      <c r="E55" s="49">
        <v>3532353</v>
      </c>
      <c r="F55" s="56"/>
      <c r="G55" s="49">
        <v>2548705</v>
      </c>
      <c r="H55" s="55"/>
      <c r="I55" s="49">
        <f>E55-G55</f>
        <v>983648</v>
      </c>
      <c r="K55" s="17">
        <f>IF(G55=0,"n/a",IF(AND(I55/G55&lt;1,I55/G55&gt;-1),I55/G55,"n/a"))</f>
        <v>0.38594031086375236</v>
      </c>
      <c r="M55" s="49">
        <v>2882580</v>
      </c>
      <c r="N55" s="55"/>
      <c r="O55" s="49">
        <f t="shared" ref="O55:O60" si="0">E55-M55</f>
        <v>649773</v>
      </c>
      <c r="Q55" s="17">
        <f>IF(M55=0,"n/a",IF(AND(O55/M55&lt;1,O55/M55&gt;-1),O55/M55,"n/a"))</f>
        <v>0.22541369190100535</v>
      </c>
    </row>
    <row r="56" spans="2:23" x14ac:dyDescent="0.2">
      <c r="C56" s="5" t="s">
        <v>18</v>
      </c>
      <c r="E56" s="51">
        <v>186383</v>
      </c>
      <c r="F56" s="56"/>
      <c r="G56" s="51">
        <v>240823</v>
      </c>
      <c r="H56" s="55"/>
      <c r="I56" s="51">
        <f>E56-G56</f>
        <v>-54440</v>
      </c>
      <c r="K56" s="26">
        <f>IF(G56=0,"n/a",IF(AND(I56/G56&lt;1,I56/G56&gt;-1),I56/G56,"n/a"))</f>
        <v>-0.22605814228707391</v>
      </c>
      <c r="M56" s="51">
        <v>151723</v>
      </c>
      <c r="N56" s="55"/>
      <c r="O56" s="51">
        <f t="shared" si="0"/>
        <v>34660</v>
      </c>
      <c r="Q56" s="26">
        <f>IF(M56=0,"n/a",IF(AND(O56/M56&lt;1,O56/M56&gt;-1),O56/M56,"n/a"))</f>
        <v>0.22844262241057717</v>
      </c>
    </row>
    <row r="57" spans="2:23" ht="6.9" customHeight="1" x14ac:dyDescent="0.2">
      <c r="E57" s="49"/>
      <c r="F57" s="56"/>
      <c r="G57" s="49"/>
      <c r="H57" s="56"/>
      <c r="I57" s="49"/>
      <c r="K57" s="29"/>
      <c r="M57" s="49"/>
      <c r="N57" s="56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3718736</v>
      </c>
      <c r="F58" s="56"/>
      <c r="G58" s="51">
        <f>SUM(G55:G56)</f>
        <v>2789528</v>
      </c>
      <c r="H58" s="55"/>
      <c r="I58" s="51">
        <f>E58-G58</f>
        <v>929208</v>
      </c>
      <c r="K58" s="26">
        <f>IF(G58=0,"n/a",IF(AND(I58/G58&lt;1,I58/G58&gt;-1),I58/G58,"n/a"))</f>
        <v>0.33310581575090842</v>
      </c>
      <c r="M58" s="51">
        <f>SUM(M55:M56)</f>
        <v>3034303</v>
      </c>
      <c r="N58" s="55"/>
      <c r="O58" s="51">
        <f t="shared" si="0"/>
        <v>684433</v>
      </c>
      <c r="Q58" s="26">
        <f>IF(M58=0,"n/a",IF(AND(O58/M58&lt;1,O58/M58&gt;-1),O58/M58,"n/a"))</f>
        <v>0.22556514626258484</v>
      </c>
    </row>
    <row r="59" spans="2:23" ht="6.9" customHeight="1" x14ac:dyDescent="0.2">
      <c r="E59" s="49"/>
      <c r="F59" s="56"/>
      <c r="G59" s="49"/>
      <c r="H59" s="56"/>
      <c r="I59" s="49"/>
      <c r="K59" s="29"/>
      <c r="M59" s="49"/>
      <c r="N59" s="56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37248768</v>
      </c>
      <c r="F60" s="56"/>
      <c r="G60" s="49">
        <f>G52+G58</f>
        <v>36031032</v>
      </c>
      <c r="H60" s="55"/>
      <c r="I60" s="49">
        <f>E60-G60</f>
        <v>1217736</v>
      </c>
      <c r="K60" s="17">
        <f>IF(G60=0,"n/a",IF(AND(I60/G60&lt;1,I60/G60&gt;-1),I60/G60,"n/a"))</f>
        <v>3.3796867100559319E-2</v>
      </c>
      <c r="M60" s="49">
        <f>M52+M58</f>
        <v>34135449</v>
      </c>
      <c r="N60" s="55"/>
      <c r="O60" s="49">
        <f t="shared" si="0"/>
        <v>3113319</v>
      </c>
      <c r="Q60" s="17">
        <f>IF(M60=0,"n/a",IF(AND(O60/M60&lt;1,O60/M60&gt;-1),O60/M60,"n/a"))</f>
        <v>9.120486447973776E-2</v>
      </c>
    </row>
    <row r="61" spans="2:23" ht="6.9" customHeight="1" x14ac:dyDescent="0.2">
      <c r="E61" s="49"/>
      <c r="F61" s="56"/>
      <c r="G61" s="49"/>
      <c r="H61" s="56"/>
      <c r="I61" s="49"/>
      <c r="K61" s="29"/>
      <c r="M61" s="49"/>
      <c r="N61" s="56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F62" s="56"/>
      <c r="G62" s="49"/>
      <c r="H62" s="55"/>
      <c r="I62" s="49"/>
      <c r="K62" s="29"/>
      <c r="M62" s="49"/>
      <c r="N62" s="55"/>
      <c r="O62" s="49"/>
      <c r="Q62" s="29"/>
    </row>
    <row r="63" spans="2:23" x14ac:dyDescent="0.2">
      <c r="C63" s="5" t="s">
        <v>22</v>
      </c>
      <c r="E63" s="49">
        <v>3923237</v>
      </c>
      <c r="F63" s="56"/>
      <c r="G63" s="49">
        <v>3211785</v>
      </c>
      <c r="H63" s="55"/>
      <c r="I63" s="49">
        <f>E63-G63</f>
        <v>711452</v>
      </c>
      <c r="K63" s="17">
        <f>IF(G63=0,"n/a",IF(AND(I63/G63&lt;1,I63/G63&gt;-1),I63/G63,"n/a"))</f>
        <v>0.22151295930456116</v>
      </c>
      <c r="M63" s="49">
        <v>3722506</v>
      </c>
      <c r="N63" s="55"/>
      <c r="O63" s="49">
        <f t="shared" ref="O63:O68" si="1">E63-M63</f>
        <v>200731</v>
      </c>
      <c r="Q63" s="17">
        <f>IF(M63=0,"n/a",IF(AND(O63/M63&lt;1,O63/M63&gt;-1),O63/M63,"n/a"))</f>
        <v>5.3923620270860541E-2</v>
      </c>
    </row>
    <row r="64" spans="2:23" x14ac:dyDescent="0.2">
      <c r="C64" s="5" t="s">
        <v>23</v>
      </c>
      <c r="E64" s="51">
        <v>13324377</v>
      </c>
      <c r="F64" s="56"/>
      <c r="G64" s="51">
        <v>15390479</v>
      </c>
      <c r="H64" s="55"/>
      <c r="I64" s="51">
        <f>E64-G64</f>
        <v>-2066102</v>
      </c>
      <c r="K64" s="26">
        <f>IF(G64=0,"n/a",IF(AND(I64/G64&lt;1,I64/G64&gt;-1),I64/G64,"n/a"))</f>
        <v>-0.13424546435494308</v>
      </c>
      <c r="M64" s="51">
        <v>13446343</v>
      </c>
      <c r="N64" s="55"/>
      <c r="O64" s="51">
        <f t="shared" si="1"/>
        <v>-121966</v>
      </c>
      <c r="Q64" s="26">
        <f>IF(M64=0,"n/a",IF(AND(O64/M64&lt;1,O64/M64&gt;-1),O64/M64,"n/a"))</f>
        <v>-9.0705703402032805E-3</v>
      </c>
    </row>
    <row r="65" spans="1:23" ht="6.9" customHeight="1" x14ac:dyDescent="0.2">
      <c r="E65" s="49"/>
      <c r="F65" s="56"/>
      <c r="G65" s="49"/>
      <c r="H65" s="56"/>
      <c r="I65" s="49"/>
      <c r="K65" s="29"/>
      <c r="M65" s="49"/>
      <c r="N65" s="56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17247614</v>
      </c>
      <c r="F66" s="56"/>
      <c r="G66" s="51">
        <f>SUM(G63:G64)</f>
        <v>18602264</v>
      </c>
      <c r="H66" s="55"/>
      <c r="I66" s="51">
        <f>E66-G66</f>
        <v>-1354650</v>
      </c>
      <c r="K66" s="26">
        <f>IF(G66=0,"n/a",IF(AND(I66/G66&lt;1,I66/G66&gt;-1),I66/G66,"n/a"))</f>
        <v>-7.2821781262753821E-2</v>
      </c>
      <c r="M66" s="51">
        <f>SUM(M63:M64)</f>
        <v>17168849</v>
      </c>
      <c r="N66" s="55"/>
      <c r="O66" s="51">
        <f t="shared" si="1"/>
        <v>78765</v>
      </c>
      <c r="Q66" s="26">
        <f>IF(M66=0,"n/a",IF(AND(O66/M66&lt;1,O66/M66&gt;-1),O66/M66,"n/a"))</f>
        <v>4.5876692141680548E-3</v>
      </c>
    </row>
    <row r="67" spans="1:23" ht="6.9" customHeight="1" x14ac:dyDescent="0.2">
      <c r="E67" s="49"/>
      <c r="F67" s="56"/>
      <c r="G67" s="49"/>
      <c r="H67" s="56"/>
      <c r="I67" s="49"/>
      <c r="K67" s="29"/>
      <c r="M67" s="49"/>
      <c r="N67" s="56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54496382</v>
      </c>
      <c r="F68" s="56"/>
      <c r="G68" s="52">
        <f>G60+G66</f>
        <v>54633296</v>
      </c>
      <c r="H68" s="55"/>
      <c r="I68" s="52">
        <f>E68-G68</f>
        <v>-136914</v>
      </c>
      <c r="K68" s="40">
        <f>IF(G68=0,"n/a",IF(AND(I68/G68&lt;1,I68/G68&gt;-1),I68/G68,"n/a"))</f>
        <v>-2.5060541835147561E-3</v>
      </c>
      <c r="M68" s="52">
        <f>M60+M66</f>
        <v>51304298</v>
      </c>
      <c r="N68" s="55"/>
      <c r="O68" s="52">
        <f t="shared" si="1"/>
        <v>3192084</v>
      </c>
      <c r="Q68" s="40">
        <f>IF(M68=0,"n/a",IF(AND(O68/M68&lt;1,O68/M68&gt;-1),O68/M68,"n/a"))</f>
        <v>6.2218646866584161E-2</v>
      </c>
    </row>
    <row r="69" spans="1:23" ht="12" thickTop="1" x14ac:dyDescent="0.2"/>
    <row r="70" spans="1:23" ht="13.2" x14ac:dyDescent="0.25">
      <c r="A70" s="5" t="s">
        <v>3</v>
      </c>
      <c r="C70" s="73" t="s">
        <v>43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E47" sqref="E47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10.6640625" style="6" customWidth="1"/>
    <col min="20" max="20" width="0.88671875" style="6" customWidth="1"/>
    <col min="21" max="21" width="7.6640625" style="6" hidden="1" customWidth="1"/>
    <col min="22" max="22" width="0.88671875" style="6" hidden="1" customWidth="1"/>
    <col min="23" max="23" width="10.6640625" style="6" customWidth="1"/>
    <col min="24" max="16384" width="9.109375" style="5"/>
  </cols>
  <sheetData>
    <row r="1" spans="1:23" s="1" customFormat="1" ht="13.8" x14ac:dyDescent="0.25">
      <c r="E1" s="75" t="s">
        <v>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S1" s="2"/>
      <c r="T1" s="2"/>
      <c r="U1" s="2"/>
      <c r="V1" s="2"/>
      <c r="W1" s="2"/>
    </row>
    <row r="2" spans="1:23" s="1" customFormat="1" ht="13.8" x14ac:dyDescent="0.25">
      <c r="E2" s="75" t="s">
        <v>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S2" s="2"/>
      <c r="T2" s="2"/>
      <c r="U2" s="2"/>
      <c r="V2" s="2"/>
      <c r="W2" s="2"/>
    </row>
    <row r="3" spans="1:23" s="1" customFormat="1" ht="13.8" x14ac:dyDescent="0.25">
      <c r="E3" s="75" t="s">
        <v>44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2"/>
      <c r="T3" s="2"/>
      <c r="U3" s="2"/>
      <c r="V3" s="2"/>
      <c r="W3" s="2"/>
    </row>
    <row r="4" spans="1:23" s="3" customFormat="1" ht="13.2" x14ac:dyDescent="0.25">
      <c r="E4" s="76" t="s">
        <v>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7" t="s">
        <v>4</v>
      </c>
      <c r="J6" s="77"/>
      <c r="K6" s="77"/>
      <c r="O6" s="77" t="s">
        <v>45</v>
      </c>
      <c r="P6" s="77"/>
      <c r="Q6" s="77"/>
      <c r="S6" s="72" t="s">
        <v>5</v>
      </c>
      <c r="T6" s="72"/>
      <c r="U6" s="72"/>
      <c r="V6" s="72"/>
      <c r="W6" s="72"/>
    </row>
    <row r="7" spans="1:23" s="7" customFormat="1" ht="13.2" x14ac:dyDescent="0.25">
      <c r="E7" s="8" t="s">
        <v>6</v>
      </c>
      <c r="G7" s="8"/>
      <c r="I7" s="8"/>
      <c r="K7" s="9"/>
      <c r="M7" s="8" t="s">
        <v>6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7</v>
      </c>
      <c r="E8" s="11">
        <v>2018</v>
      </c>
      <c r="G8" s="11" t="s">
        <v>8</v>
      </c>
      <c r="I8" s="11" t="s">
        <v>9</v>
      </c>
      <c r="K8" s="12" t="s">
        <v>10</v>
      </c>
      <c r="M8" s="11">
        <v>2017</v>
      </c>
      <c r="O8" s="11" t="s">
        <v>9</v>
      </c>
      <c r="Q8" s="12" t="s">
        <v>10</v>
      </c>
      <c r="S8" s="11">
        <v>2018</v>
      </c>
      <c r="T8" s="10"/>
      <c r="U8" s="12" t="s">
        <v>8</v>
      </c>
      <c r="V8" s="10"/>
      <c r="W8" s="11">
        <v>2017</v>
      </c>
    </row>
    <row r="9" spans="1:23" ht="12" x14ac:dyDescent="0.25">
      <c r="B9" s="13" t="s">
        <v>11</v>
      </c>
    </row>
    <row r="10" spans="1:23" x14ac:dyDescent="0.2">
      <c r="C10" s="5" t="s">
        <v>12</v>
      </c>
      <c r="E10" s="14">
        <v>636367008.83000004</v>
      </c>
      <c r="F10" s="15"/>
      <c r="G10" s="14">
        <v>714059866.08000004</v>
      </c>
      <c r="H10" s="15"/>
      <c r="I10" s="14">
        <f>E10-G10</f>
        <v>-77692857.25</v>
      </c>
      <c r="J10" s="15"/>
      <c r="K10" s="16">
        <f>IF(G10=0,"n/a",IF(AND(I10/G10&lt;1,I10/G10&gt;-1),I10/G10,"n/a"))</f>
        <v>-0.10880440274078594</v>
      </c>
      <c r="L10" s="15"/>
      <c r="M10" s="14">
        <v>671057756.62</v>
      </c>
      <c r="N10" s="15"/>
      <c r="O10" s="14">
        <f>E10-M10</f>
        <v>-34690747.789999962</v>
      </c>
      <c r="Q10" s="17">
        <f>IF(M10=0,"n/a",IF(AND(O10/M10&lt;1,O10/M10&gt;-1),O10/M10,"n/a"))</f>
        <v>-5.1695621498708488E-2</v>
      </c>
      <c r="S10" s="18">
        <f>IF(E48=0,"n/a",E10/E48)</f>
        <v>1.0839020187859838</v>
      </c>
      <c r="T10" s="19"/>
      <c r="U10" s="18">
        <f>IF(G48=0,"n/a",G10/G48)</f>
        <v>1.1766599026753477</v>
      </c>
      <c r="V10" s="19"/>
      <c r="W10" s="18">
        <f>IF(M48=0,"n/a",M10/M48)</f>
        <v>1.1084248464026758</v>
      </c>
    </row>
    <row r="11" spans="1:23" x14ac:dyDescent="0.2">
      <c r="C11" s="5" t="s">
        <v>13</v>
      </c>
      <c r="E11" s="20">
        <v>236108336.19999999</v>
      </c>
      <c r="F11" s="21"/>
      <c r="G11" s="20">
        <v>252510328.22999999</v>
      </c>
      <c r="H11" s="21"/>
      <c r="I11" s="20">
        <f>E11-G11</f>
        <v>-16401992.030000001</v>
      </c>
      <c r="J11" s="21"/>
      <c r="K11" s="22">
        <f>IF(G11=0,"n/a",IF(AND(I11/G11&lt;1,I11/G11&gt;-1),I11/G11,"n/a"))</f>
        <v>-6.4955727335874291E-2</v>
      </c>
      <c r="L11" s="21"/>
      <c r="M11" s="20">
        <v>244158784.88</v>
      </c>
      <c r="N11" s="21"/>
      <c r="O11" s="20">
        <f>E11-M11</f>
        <v>-8050448.6800000072</v>
      </c>
      <c r="Q11" s="17">
        <f>IF(M11=0,"n/a",IF(AND(O11/M11&lt;1,O11/M11&gt;-1),O11/M11,"n/a"))</f>
        <v>-3.2972185227562748E-2</v>
      </c>
      <c r="S11" s="23">
        <f>IF(E49=0,"n/a",E11/E49)</f>
        <v>0.87970757227777674</v>
      </c>
      <c r="T11" s="19"/>
      <c r="U11" s="23">
        <f>IF(G49=0,"n/a",G11/G49)</f>
        <v>0.93077297105892176</v>
      </c>
      <c r="V11" s="19"/>
      <c r="W11" s="23">
        <f>IF(M49=0,"n/a",M11/M49)</f>
        <v>0.90865402507619963</v>
      </c>
    </row>
    <row r="12" spans="1:23" x14ac:dyDescent="0.2">
      <c r="C12" s="5" t="s">
        <v>14</v>
      </c>
      <c r="E12" s="24">
        <v>18403145.390000001</v>
      </c>
      <c r="F12" s="21"/>
      <c r="G12" s="24">
        <v>20319622.682</v>
      </c>
      <c r="H12" s="21"/>
      <c r="I12" s="24">
        <f>E12-G12</f>
        <v>-1916477.2919999994</v>
      </c>
      <c r="J12" s="21"/>
      <c r="K12" s="25">
        <f>IF(G12=0,"n/a",IF(AND(I12/G12&lt;1,I12/G12&gt;-1),I12/G12,"n/a"))</f>
        <v>-9.4316578707817136E-2</v>
      </c>
      <c r="L12" s="21"/>
      <c r="M12" s="24">
        <v>19667227.739999998</v>
      </c>
      <c r="N12" s="21"/>
      <c r="O12" s="24">
        <f>E12-M12</f>
        <v>-1264082.3499999978</v>
      </c>
      <c r="Q12" s="26">
        <f>IF(M12=0,"n/a",IF(AND(O12/M12&lt;1,O12/M12&gt;-1),O12/M12,"n/a"))</f>
        <v>-6.4273540059184661E-2</v>
      </c>
      <c r="S12" s="27">
        <f>IF(E50=0,"n/a",E12/E50)</f>
        <v>0.76792177007427953</v>
      </c>
      <c r="T12" s="19"/>
      <c r="U12" s="27">
        <f>IF(G50=0,"n/a",G12/G50)</f>
        <v>0.83633103823700783</v>
      </c>
      <c r="V12" s="19"/>
      <c r="W12" s="27">
        <f>IF(M50=0,"n/a",M12/M50)</f>
        <v>0.79335257306346874</v>
      </c>
    </row>
    <row r="13" spans="1:23" ht="6.9" customHeight="1" x14ac:dyDescent="0.2">
      <c r="E13" s="20"/>
      <c r="F13" s="21"/>
      <c r="G13" s="20"/>
      <c r="H13" s="21"/>
      <c r="I13" s="20"/>
      <c r="J13" s="21"/>
      <c r="K13" s="28"/>
      <c r="L13" s="21"/>
      <c r="M13" s="20"/>
      <c r="N13" s="21"/>
      <c r="O13" s="20"/>
      <c r="Q13" s="29"/>
      <c r="S13" s="19"/>
      <c r="T13" s="19"/>
      <c r="U13" s="19"/>
      <c r="V13" s="19"/>
      <c r="W13" s="19"/>
    </row>
    <row r="14" spans="1:23" x14ac:dyDescent="0.2">
      <c r="C14" s="5" t="s">
        <v>15</v>
      </c>
      <c r="E14" s="20">
        <f>SUM(E10:E12)</f>
        <v>890878490.41999996</v>
      </c>
      <c r="F14" s="21"/>
      <c r="G14" s="20">
        <f>SUM(G10:G12)</f>
        <v>986889816.9920001</v>
      </c>
      <c r="H14" s="21"/>
      <c r="I14" s="20">
        <f>E14-G14</f>
        <v>-96011326.572000146</v>
      </c>
      <c r="J14" s="21"/>
      <c r="K14" s="22">
        <f>IF(G14=0,"n/a",IF(AND(I14/G14&lt;1,I14/G14&gt;-1),I14/G14,"n/a"))</f>
        <v>-9.7286773983177532E-2</v>
      </c>
      <c r="L14" s="21"/>
      <c r="M14" s="20">
        <f>SUM(M10:M12)</f>
        <v>934883769.24000001</v>
      </c>
      <c r="N14" s="21"/>
      <c r="O14" s="20">
        <f>E14-M14</f>
        <v>-44005278.820000052</v>
      </c>
      <c r="Q14" s="17">
        <f>IF(M14=0,"n/a",IF(AND(O14/M14&lt;1,O14/M14&gt;-1),O14/M14,"n/a"))</f>
        <v>-4.7070320683579199E-2</v>
      </c>
      <c r="S14" s="23">
        <f>IF(E52=0,"n/a",E14/E52)</f>
        <v>1.0129760491727207</v>
      </c>
      <c r="T14" s="19"/>
      <c r="U14" s="23">
        <f>IF(G52=0,"n/a",G14/G52)</f>
        <v>1.0935789664970212</v>
      </c>
      <c r="V14" s="19"/>
      <c r="W14" s="23">
        <f>IF(M52=0,"n/a",M14/M52)</f>
        <v>1.0400199311282372</v>
      </c>
    </row>
    <row r="15" spans="1:23" ht="6.9" customHeight="1" x14ac:dyDescent="0.2">
      <c r="E15" s="20"/>
      <c r="F15" s="21"/>
      <c r="G15" s="20"/>
      <c r="H15" s="21"/>
      <c r="I15" s="20"/>
      <c r="J15" s="21"/>
      <c r="K15" s="28"/>
      <c r="L15" s="21"/>
      <c r="M15" s="20"/>
      <c r="N15" s="21"/>
      <c r="O15" s="20"/>
      <c r="Q15" s="29"/>
      <c r="S15" s="19"/>
      <c r="T15" s="19"/>
      <c r="U15" s="19"/>
      <c r="V15" s="19"/>
      <c r="W15" s="19"/>
    </row>
    <row r="16" spans="1:23" ht="12" x14ac:dyDescent="0.25">
      <c r="B16" s="13" t="s">
        <v>16</v>
      </c>
      <c r="E16" s="20"/>
      <c r="F16" s="21"/>
      <c r="G16" s="20"/>
      <c r="H16" s="21"/>
      <c r="I16" s="20"/>
      <c r="J16" s="21"/>
      <c r="K16" s="28"/>
      <c r="L16" s="21"/>
      <c r="M16" s="20"/>
      <c r="N16" s="21"/>
      <c r="O16" s="20"/>
      <c r="Q16" s="29"/>
      <c r="S16" s="19"/>
      <c r="T16" s="19"/>
      <c r="U16" s="19"/>
      <c r="V16" s="19"/>
      <c r="W16" s="19"/>
    </row>
    <row r="17" spans="2:23" x14ac:dyDescent="0.2">
      <c r="C17" s="5" t="s">
        <v>17</v>
      </c>
      <c r="E17" s="20">
        <v>21732396.899999999</v>
      </c>
      <c r="F17" s="21"/>
      <c r="G17" s="20">
        <v>23424080.142000001</v>
      </c>
      <c r="H17" s="21"/>
      <c r="I17" s="20">
        <f>E17-G17</f>
        <v>-1691683.2420000024</v>
      </c>
      <c r="J17" s="21"/>
      <c r="K17" s="22">
        <f>IF(G17=0,"n/a",IF(AND(I17/G17&lt;1,I17/G17&gt;-1),I17/G17,"n/a"))</f>
        <v>-7.2219836669990267E-2</v>
      </c>
      <c r="L17" s="21"/>
      <c r="M17" s="20">
        <v>24362563.66</v>
      </c>
      <c r="N17" s="21"/>
      <c r="O17" s="20">
        <f>E17-M17</f>
        <v>-2630166.7600000016</v>
      </c>
      <c r="Q17" s="17">
        <f>IF(M17=0,"n/a",IF(AND(O17/M17&lt;1,O17/M17&gt;-1),O17/M17,"n/a"))</f>
        <v>-0.10795935915062896</v>
      </c>
      <c r="S17" s="23">
        <f>IF(E55=0,"n/a",E17/E55)</f>
        <v>0.47558664572186199</v>
      </c>
      <c r="T17" s="19"/>
      <c r="U17" s="23">
        <f>IF(G55=0,"n/a",G17/G55)</f>
        <v>0.50140810003776604</v>
      </c>
      <c r="V17" s="19"/>
      <c r="W17" s="23">
        <f>IF(M55=0,"n/a",M17/M55)</f>
        <v>0.49259884747234417</v>
      </c>
    </row>
    <row r="18" spans="2:23" x14ac:dyDescent="0.2">
      <c r="C18" s="5" t="s">
        <v>18</v>
      </c>
      <c r="E18" s="24">
        <v>1006977.27</v>
      </c>
      <c r="F18" s="30"/>
      <c r="G18" s="24">
        <v>1509221.8770000001</v>
      </c>
      <c r="H18" s="31"/>
      <c r="I18" s="24">
        <f>E18-G18</f>
        <v>-502244.60700000008</v>
      </c>
      <c r="J18" s="30"/>
      <c r="K18" s="25">
        <f>IF(G18=0,"n/a",IF(AND(I18/G18&lt;1,I18/G18&gt;-1),I18/G18,"n/a"))</f>
        <v>-0.33278381042179928</v>
      </c>
      <c r="L18" s="32"/>
      <c r="M18" s="24">
        <v>1451245.29</v>
      </c>
      <c r="N18" s="32"/>
      <c r="O18" s="24">
        <f>E18-M18</f>
        <v>-444268.02</v>
      </c>
      <c r="Q18" s="26">
        <f>IF(M18=0,"n/a",IF(AND(O18/M18&lt;1,O18/M18&gt;-1),O18/M18,"n/a"))</f>
        <v>-0.30612882815971104</v>
      </c>
      <c r="S18" s="27">
        <f>IF(E56=0,"n/a",E18/E56)</f>
        <v>0.51724688489122161</v>
      </c>
      <c r="T18" s="19"/>
      <c r="U18" s="27">
        <f>IF(G56=0,"n/a",G18/G56)</f>
        <v>0.52352820600876238</v>
      </c>
      <c r="V18" s="19"/>
      <c r="W18" s="27">
        <f>IF(M56=0,"n/a",M18/M56)</f>
        <v>0.52895523666472644</v>
      </c>
    </row>
    <row r="19" spans="2:23" ht="6.9" customHeight="1" x14ac:dyDescent="0.2">
      <c r="E19" s="20"/>
      <c r="F19" s="33"/>
      <c r="G19" s="20"/>
      <c r="H19" s="33"/>
      <c r="I19" s="20"/>
      <c r="J19" s="33"/>
      <c r="K19" s="28"/>
      <c r="L19" s="33"/>
      <c r="M19" s="20"/>
      <c r="N19" s="33"/>
      <c r="O19" s="20"/>
      <c r="Q19" s="29"/>
      <c r="S19" s="19"/>
      <c r="T19" s="19"/>
      <c r="U19" s="19"/>
      <c r="V19" s="19"/>
      <c r="W19" s="19"/>
    </row>
    <row r="20" spans="2:23" x14ac:dyDescent="0.2">
      <c r="C20" s="5" t="s">
        <v>19</v>
      </c>
      <c r="E20" s="24">
        <f>SUM(E17:E18)</f>
        <v>22739374.169999998</v>
      </c>
      <c r="F20" s="30"/>
      <c r="G20" s="24">
        <f>SUM(G17:G18)</f>
        <v>24933302.019000001</v>
      </c>
      <c r="H20" s="31"/>
      <c r="I20" s="24">
        <f>E20-G20</f>
        <v>-2193927.8490000032</v>
      </c>
      <c r="J20" s="30"/>
      <c r="K20" s="25">
        <f>IF(G20=0,"n/a",IF(AND(I20/G20&lt;1,I20/G20&gt;-1),I20/G20,"n/a"))</f>
        <v>-8.7991869160697511E-2</v>
      </c>
      <c r="L20" s="32"/>
      <c r="M20" s="24">
        <f>SUM(M17:M18)</f>
        <v>25813808.949999999</v>
      </c>
      <c r="N20" s="32"/>
      <c r="O20" s="24">
        <f>E20-M20</f>
        <v>-3074434.7800000012</v>
      </c>
      <c r="Q20" s="26">
        <f>IF(M20=0,"n/a",IF(AND(O20/M20&lt;1,O20/M20&gt;-1),O20/M20,"n/a"))</f>
        <v>-0.11910039258270722</v>
      </c>
      <c r="S20" s="27">
        <f>IF(E58=0,"n/a",E20/E58)</f>
        <v>0.47728898628501526</v>
      </c>
      <c r="T20" s="19"/>
      <c r="U20" s="27">
        <f>IF(G58=0,"n/a",G20/G58)</f>
        <v>0.50269375343288014</v>
      </c>
      <c r="V20" s="19"/>
      <c r="W20" s="27">
        <f>IF(M58=0,"n/a",M20/M58)</f>
        <v>0.49450969204216444</v>
      </c>
    </row>
    <row r="21" spans="2:23" ht="6.9" customHeight="1" x14ac:dyDescent="0.2">
      <c r="E21" s="20"/>
      <c r="F21" s="33"/>
      <c r="G21" s="20"/>
      <c r="H21" s="33"/>
      <c r="I21" s="20"/>
      <c r="J21" s="33"/>
      <c r="K21" s="28"/>
      <c r="L21" s="33"/>
      <c r="M21" s="20"/>
      <c r="N21" s="33"/>
      <c r="O21" s="20"/>
      <c r="Q21" s="29"/>
      <c r="S21" s="19"/>
      <c r="T21" s="19"/>
      <c r="U21" s="19"/>
      <c r="V21" s="19"/>
      <c r="W21" s="19"/>
    </row>
    <row r="22" spans="2:23" x14ac:dyDescent="0.2">
      <c r="C22" s="5" t="s">
        <v>20</v>
      </c>
      <c r="E22" s="20">
        <f>E14+E20</f>
        <v>913617864.58999991</v>
      </c>
      <c r="F22" s="33"/>
      <c r="G22" s="20">
        <f>G14+G20</f>
        <v>1011823119.0110002</v>
      </c>
      <c r="H22" s="33"/>
      <c r="I22" s="20">
        <f>E22-G22</f>
        <v>-98205254.421000242</v>
      </c>
      <c r="J22" s="33"/>
      <c r="K22" s="22">
        <f>IF(G22=0,"n/a",IF(AND(I22/G22&lt;1,I22/G22&gt;-1),I22/G22,"n/a"))</f>
        <v>-9.7057729336121834E-2</v>
      </c>
      <c r="L22" s="33"/>
      <c r="M22" s="20">
        <f>M14+M20</f>
        <v>960697578.19000006</v>
      </c>
      <c r="N22" s="33"/>
      <c r="O22" s="20">
        <f>E22-M22</f>
        <v>-47079713.600000143</v>
      </c>
      <c r="Q22" s="17">
        <f>IF(M22=0,"n/a",IF(AND(O22/M22&lt;1,O22/M22&gt;-1),O22/M22,"n/a"))</f>
        <v>-4.9005758595437043E-2</v>
      </c>
      <c r="S22" s="23">
        <f>IF(E60=0,"n/a",E22/E60)</f>
        <v>0.98544787993544702</v>
      </c>
      <c r="T22" s="19"/>
      <c r="U22" s="23">
        <f>IF(G60=0,"n/a",G22/G60)</f>
        <v>1.0627950167062665</v>
      </c>
      <c r="V22" s="19"/>
      <c r="W22" s="23">
        <f>IF(M60=0,"n/a",M22/M60)</f>
        <v>1.0100801024874624</v>
      </c>
    </row>
    <row r="23" spans="2:23" ht="6.9" customHeight="1" x14ac:dyDescent="0.2">
      <c r="E23" s="20"/>
      <c r="F23" s="33"/>
      <c r="G23" s="20"/>
      <c r="H23" s="33"/>
      <c r="I23" s="20"/>
      <c r="J23" s="33"/>
      <c r="K23" s="28"/>
      <c r="L23" s="33"/>
      <c r="M23" s="20"/>
      <c r="N23" s="33"/>
      <c r="O23" s="20"/>
      <c r="Q23" s="29"/>
      <c r="S23" s="19"/>
      <c r="T23" s="19"/>
      <c r="U23" s="19"/>
      <c r="V23" s="19"/>
      <c r="W23" s="19"/>
    </row>
    <row r="24" spans="2:23" ht="12" x14ac:dyDescent="0.25">
      <c r="B24" s="13" t="s">
        <v>21</v>
      </c>
      <c r="E24" s="20"/>
      <c r="F24" s="33"/>
      <c r="G24" s="20"/>
      <c r="H24" s="33"/>
      <c r="I24" s="20"/>
      <c r="J24" s="33"/>
      <c r="K24" s="28"/>
      <c r="L24" s="33"/>
      <c r="M24" s="20"/>
      <c r="N24" s="33"/>
      <c r="O24" s="20"/>
      <c r="Q24" s="29"/>
      <c r="S24" s="19"/>
      <c r="T24" s="19"/>
      <c r="U24" s="19"/>
      <c r="V24" s="19"/>
      <c r="W24" s="19"/>
    </row>
    <row r="25" spans="2:23" x14ac:dyDescent="0.2">
      <c r="C25" s="5" t="s">
        <v>22</v>
      </c>
      <c r="E25" s="20">
        <v>7278203.3200000003</v>
      </c>
      <c r="F25" s="33"/>
      <c r="G25" s="20">
        <v>6102413.1869999999</v>
      </c>
      <c r="H25" s="33"/>
      <c r="I25" s="20">
        <f>E25-G25</f>
        <v>1175790.1330000004</v>
      </c>
      <c r="J25" s="33"/>
      <c r="K25" s="22">
        <f>IF(G25=0,"n/a",IF(AND(I25/G25&lt;1,I25/G25&gt;-1),I25/G25,"n/a"))</f>
        <v>0.19267625723947893</v>
      </c>
      <c r="L25" s="33"/>
      <c r="M25" s="20">
        <v>6895160.3200000003</v>
      </c>
      <c r="N25" s="33"/>
      <c r="O25" s="20">
        <f>E25-M25</f>
        <v>383043</v>
      </c>
      <c r="Q25" s="17">
        <f>IF(M25=0,"n/a",IF(AND(O25/M25&lt;1,O25/M25&gt;-1),O25/M25,"n/a"))</f>
        <v>5.5552442905344945E-2</v>
      </c>
      <c r="S25" s="23">
        <f>IF(E63=0,"n/a",E25/E63)</f>
        <v>0.13547934437944981</v>
      </c>
      <c r="T25" s="19"/>
      <c r="U25" s="23">
        <f>IF(G63=0,"n/a",G25/G63)</f>
        <v>0.12068511809006562</v>
      </c>
      <c r="V25" s="19"/>
      <c r="W25" s="23">
        <f>IF(M63=0,"n/a",M25/M63)</f>
        <v>0.13078389608363783</v>
      </c>
    </row>
    <row r="26" spans="2:23" x14ac:dyDescent="0.2">
      <c r="C26" s="5" t="s">
        <v>23</v>
      </c>
      <c r="E26" s="24">
        <v>13920354.58</v>
      </c>
      <c r="F26" s="30"/>
      <c r="G26" s="24">
        <v>14188537.713</v>
      </c>
      <c r="H26" s="31"/>
      <c r="I26" s="24">
        <f>E26-G26</f>
        <v>-268183.13299999945</v>
      </c>
      <c r="J26" s="30"/>
      <c r="K26" s="25">
        <f>IF(G26=0,"n/a",IF(AND(I26/G26&lt;1,I26/G26&gt;-1),I26/G26,"n/a"))</f>
        <v>-1.8901393394069169E-2</v>
      </c>
      <c r="L26" s="32"/>
      <c r="M26" s="24">
        <v>14248093.460000001</v>
      </c>
      <c r="N26" s="32"/>
      <c r="O26" s="24">
        <f>E26-M26</f>
        <v>-327738.88000000082</v>
      </c>
      <c r="Q26" s="26">
        <f>IF(M26=0,"n/a",IF(AND(O26/M26&lt;1,O26/M26&gt;-1),O26/M26,"n/a"))</f>
        <v>-2.3002297178923811E-2</v>
      </c>
      <c r="S26" s="27">
        <f>IF(E64=0,"n/a",E26/E64)</f>
        <v>7.6137305143988088E-2</v>
      </c>
      <c r="T26" s="19"/>
      <c r="U26" s="27">
        <f>IF(G64=0,"n/a",G26/G64)</f>
        <v>7.3821326844253812E-2</v>
      </c>
      <c r="V26" s="19"/>
      <c r="W26" s="27">
        <f>IF(M64=0,"n/a",M26/M64)</f>
        <v>7.9686203181684581E-2</v>
      </c>
    </row>
    <row r="27" spans="2:23" ht="6.9" customHeight="1" x14ac:dyDescent="0.2">
      <c r="E27" s="20"/>
      <c r="F27" s="33"/>
      <c r="G27" s="20"/>
      <c r="H27" s="33"/>
      <c r="I27" s="20"/>
      <c r="J27" s="33"/>
      <c r="K27" s="28"/>
      <c r="L27" s="33"/>
      <c r="M27" s="20"/>
      <c r="N27" s="33"/>
      <c r="O27" s="20"/>
      <c r="Q27" s="29"/>
      <c r="S27" s="19"/>
      <c r="T27" s="19"/>
      <c r="U27" s="19"/>
      <c r="V27" s="19"/>
      <c r="W27" s="19"/>
    </row>
    <row r="28" spans="2:23" x14ac:dyDescent="0.2">
      <c r="C28" s="5" t="s">
        <v>24</v>
      </c>
      <c r="E28" s="24">
        <f>SUM(E25:E26)</f>
        <v>21198557.899999999</v>
      </c>
      <c r="F28" s="30"/>
      <c r="G28" s="24">
        <f>SUM(G25:G26)</f>
        <v>20290950.899999999</v>
      </c>
      <c r="H28" s="31"/>
      <c r="I28" s="24">
        <f>E28-G28</f>
        <v>907607</v>
      </c>
      <c r="J28" s="30"/>
      <c r="K28" s="25">
        <f>IF(G28=0,"n/a",IF(AND(I28/G28&lt;1,I28/G28&gt;-1),I28/G28,"n/a"))</f>
        <v>4.472964349837346E-2</v>
      </c>
      <c r="L28" s="32"/>
      <c r="M28" s="24">
        <f>SUM(M25:M26)</f>
        <v>21143253.780000001</v>
      </c>
      <c r="N28" s="32"/>
      <c r="O28" s="24">
        <f>E28-M28</f>
        <v>55304.119999997318</v>
      </c>
      <c r="Q28" s="26">
        <f>IF(M28=0,"n/a",IF(AND(O28/M28&lt;1,O28/M28&gt;-1),O28/M28,"n/a"))</f>
        <v>2.615686335483096E-3</v>
      </c>
      <c r="S28" s="27">
        <f>IF(E66=0,"n/a",E28/E66)</f>
        <v>8.9613989549976708E-2</v>
      </c>
      <c r="T28" s="19"/>
      <c r="U28" s="27">
        <f>IF(G66=0,"n/a",G28/G66)</f>
        <v>8.3582404572366917E-2</v>
      </c>
      <c r="V28" s="19"/>
      <c r="W28" s="27">
        <f>IF(M66=0,"n/a",M28/M66)</f>
        <v>9.1321964746870765E-2</v>
      </c>
    </row>
    <row r="29" spans="2:23" ht="6.9" customHeight="1" x14ac:dyDescent="0.2">
      <c r="E29" s="20"/>
      <c r="F29" s="33"/>
      <c r="G29" s="20"/>
      <c r="H29" s="33"/>
      <c r="I29" s="20"/>
      <c r="J29" s="33"/>
      <c r="K29" s="28"/>
      <c r="L29" s="33"/>
      <c r="M29" s="20"/>
      <c r="N29" s="33"/>
      <c r="O29" s="20"/>
      <c r="Q29" s="29"/>
      <c r="S29" s="19"/>
      <c r="T29" s="19"/>
      <c r="U29" s="19"/>
      <c r="V29" s="19"/>
      <c r="W29" s="19"/>
    </row>
    <row r="30" spans="2:23" x14ac:dyDescent="0.2">
      <c r="C30" s="5" t="s">
        <v>25</v>
      </c>
      <c r="E30" s="20">
        <f>E22+E28</f>
        <v>934816422.48999989</v>
      </c>
      <c r="F30" s="33"/>
      <c r="G30" s="20">
        <f>G22+G28</f>
        <v>1032114069.9110001</v>
      </c>
      <c r="H30" s="33"/>
      <c r="I30" s="20">
        <f>E30-G30</f>
        <v>-97297647.421000242</v>
      </c>
      <c r="J30" s="33"/>
      <c r="K30" s="22">
        <f>IF(G30=0,"n/a",IF(AND(I30/G30&lt;1,I30/G30&gt;-1),I30/G30,"n/a"))</f>
        <v>-9.4270246145748485E-2</v>
      </c>
      <c r="L30" s="33"/>
      <c r="M30" s="20">
        <f>M22+M28</f>
        <v>981840831.97000003</v>
      </c>
      <c r="N30" s="33"/>
      <c r="O30" s="20">
        <f>E30-M30</f>
        <v>-47024409.480000138</v>
      </c>
      <c r="Q30" s="17">
        <f>IF(M30=0,"n/a",IF(AND(O30/M30&lt;1,O30/M30&gt;-1),O30/M30,"n/a"))</f>
        <v>-4.78941269794705E-2</v>
      </c>
      <c r="S30" s="18">
        <f>IF(E68=0,"n/a",E30/E68)</f>
        <v>0.80333920903882272</v>
      </c>
      <c r="T30" s="19"/>
      <c r="U30" s="18">
        <f>IF(G68=0,"n/a",G30/G68)</f>
        <v>0.86383431988309645</v>
      </c>
      <c r="V30" s="19"/>
      <c r="W30" s="18">
        <f>IF(M68=0,"n/a",M30/M68)</f>
        <v>0.83021488020289058</v>
      </c>
    </row>
    <row r="31" spans="2:23" ht="6.9" customHeight="1" x14ac:dyDescent="0.2">
      <c r="E31" s="20"/>
      <c r="F31" s="33"/>
      <c r="G31" s="20"/>
      <c r="H31" s="33"/>
      <c r="I31" s="20"/>
      <c r="J31" s="33"/>
      <c r="K31" s="28"/>
      <c r="L31" s="33"/>
      <c r="M31" s="20"/>
      <c r="N31" s="33"/>
      <c r="O31" s="20"/>
      <c r="Q31" s="29"/>
      <c r="S31" s="34"/>
      <c r="T31" s="34"/>
      <c r="U31" s="34"/>
      <c r="V31" s="34"/>
      <c r="W31" s="34"/>
    </row>
    <row r="32" spans="2:23" x14ac:dyDescent="0.2">
      <c r="B32" s="5" t="s">
        <v>26</v>
      </c>
      <c r="E32" s="20">
        <v>-28696081.120000001</v>
      </c>
      <c r="F32" s="33"/>
      <c r="G32" s="20">
        <v>-94397434.516000003</v>
      </c>
      <c r="H32" s="33"/>
      <c r="I32" s="20">
        <f>E32-G32</f>
        <v>65701353.395999998</v>
      </c>
      <c r="J32" s="33"/>
      <c r="K32" s="22">
        <f>IF(G32=0,"n/a",IF(AND(I32/G32&lt;1,I32/G32&gt;-1),I32/G32,"n/a"))</f>
        <v>-0.69600782831512087</v>
      </c>
      <c r="L32" s="33"/>
      <c r="M32" s="20">
        <v>-10991143.15</v>
      </c>
      <c r="N32" s="33"/>
      <c r="O32" s="20">
        <f>E32-M32</f>
        <v>-17704937.969999999</v>
      </c>
      <c r="Q32" s="17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27</v>
      </c>
      <c r="E33" s="24">
        <v>1950196.5</v>
      </c>
      <c r="F33" s="30"/>
      <c r="G33" s="24">
        <v>-1760750.6229999999</v>
      </c>
      <c r="H33" s="31"/>
      <c r="I33" s="24">
        <f>E33-G33</f>
        <v>3710947.1229999997</v>
      </c>
      <c r="J33" s="30"/>
      <c r="K33" s="25" t="str">
        <f>IF(G33=0,"n/a",IF(AND(I33/G33&lt;1,I33/G33&gt;-1),I33/G33,"n/a"))</f>
        <v>n/a</v>
      </c>
      <c r="L33" s="32"/>
      <c r="M33" s="24">
        <v>12979091.42</v>
      </c>
      <c r="N33" s="32"/>
      <c r="O33" s="24">
        <f>E33-M33</f>
        <v>-11028894.92</v>
      </c>
      <c r="Q33" s="26">
        <f>IF(M33=0,"n/a",IF(AND(O33/M33&lt;1,O33/M33&gt;-1),O33/M33,"n/a"))</f>
        <v>-0.84974321877455428</v>
      </c>
    </row>
    <row r="34" spans="1:23" ht="6.9" customHeight="1" x14ac:dyDescent="0.2">
      <c r="E34" s="20"/>
      <c r="F34" s="35"/>
      <c r="G34" s="20"/>
      <c r="H34" s="35"/>
      <c r="I34" s="20"/>
      <c r="J34" s="35"/>
      <c r="K34" s="36"/>
      <c r="L34" s="35"/>
      <c r="M34" s="20"/>
      <c r="N34" s="35"/>
      <c r="O34" s="20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28</v>
      </c>
      <c r="E35" s="37">
        <f>SUM(E30:E33)</f>
        <v>908070537.86999989</v>
      </c>
      <c r="F35" s="38"/>
      <c r="G35" s="37">
        <f>SUM(G30:G33)</f>
        <v>935955884.77200007</v>
      </c>
      <c r="H35" s="38"/>
      <c r="I35" s="37">
        <f>E35-G35</f>
        <v>-27885346.902000189</v>
      </c>
      <c r="J35" s="38"/>
      <c r="K35" s="39">
        <f>IF(G35=0,"n/a",IF(AND(I35/G35&lt;1,I35/G35&gt;-1),I35/G35,"n/a"))</f>
        <v>-2.9793441502633525E-2</v>
      </c>
      <c r="L35" s="38"/>
      <c r="M35" s="37">
        <f>SUM(M30:M33)</f>
        <v>983828780.24000001</v>
      </c>
      <c r="N35" s="38"/>
      <c r="O35" s="37">
        <f>E35-M35</f>
        <v>-75758242.370000124</v>
      </c>
      <c r="Q35" s="40">
        <f>IF(M35=0,"n/a",IF(AND(O35/M35&lt;1,O35/M35&gt;-1),O35/M35,"n/a"))</f>
        <v>-7.700348260956473E-2</v>
      </c>
    </row>
    <row r="36" spans="1:23" ht="12" thickTop="1" x14ac:dyDescent="0.2">
      <c r="E36" s="41"/>
      <c r="F36" s="42"/>
      <c r="G36" s="41"/>
      <c r="H36" s="43"/>
      <c r="I36" s="41"/>
      <c r="J36" s="43"/>
      <c r="K36" s="44"/>
      <c r="L36" s="43"/>
      <c r="M36" s="41"/>
      <c r="N36" s="43"/>
      <c r="O36" s="41"/>
    </row>
    <row r="37" spans="1:23" x14ac:dyDescent="0.2">
      <c r="C37" s="5" t="s">
        <v>29</v>
      </c>
      <c r="E37" s="14">
        <v>43783291.039999999</v>
      </c>
      <c r="F37" s="41"/>
      <c r="G37" s="41">
        <v>43656340.302000001</v>
      </c>
      <c r="H37" s="43"/>
      <c r="I37" s="41"/>
      <c r="J37" s="43"/>
      <c r="K37" s="44"/>
      <c r="L37" s="43"/>
      <c r="M37" s="14">
        <v>46208323.939999998</v>
      </c>
      <c r="N37" s="43"/>
      <c r="O37" s="41"/>
    </row>
    <row r="38" spans="1:23" x14ac:dyDescent="0.2">
      <c r="C38" s="5" t="s">
        <v>30</v>
      </c>
      <c r="E38" s="20">
        <v>15642844.85</v>
      </c>
      <c r="F38" s="21"/>
      <c r="G38" s="20">
        <v>11340436.628</v>
      </c>
      <c r="H38" s="21"/>
      <c r="I38" s="20"/>
      <c r="J38" s="21"/>
      <c r="K38" s="45"/>
      <c r="L38" s="21"/>
      <c r="M38" s="20">
        <v>16971128.739999998</v>
      </c>
      <c r="O38" s="46"/>
    </row>
    <row r="39" spans="1:23" x14ac:dyDescent="0.2">
      <c r="C39" s="5" t="s">
        <v>31</v>
      </c>
      <c r="E39" s="20">
        <v>5596668.21</v>
      </c>
      <c r="F39" s="21"/>
      <c r="G39" s="20">
        <v>1233275.3259999999</v>
      </c>
      <c r="H39" s="21"/>
      <c r="I39" s="20"/>
      <c r="J39" s="21"/>
      <c r="K39" s="45"/>
      <c r="L39" s="21"/>
      <c r="M39" s="20">
        <v>6841865.71</v>
      </c>
      <c r="O39" s="46"/>
    </row>
    <row r="40" spans="1:23" x14ac:dyDescent="0.2">
      <c r="C40" s="5" t="s">
        <v>32</v>
      </c>
      <c r="E40" s="20">
        <v>-3052383.61</v>
      </c>
      <c r="F40" s="21"/>
      <c r="G40" s="20">
        <v>-3264069.4840000002</v>
      </c>
      <c r="H40" s="21"/>
      <c r="I40" s="20"/>
      <c r="J40" s="21"/>
      <c r="K40" s="45"/>
      <c r="L40" s="21"/>
      <c r="M40" s="20">
        <v>-3250901.81</v>
      </c>
      <c r="O40" s="46"/>
    </row>
    <row r="41" spans="1:23" x14ac:dyDescent="0.2">
      <c r="C41" s="5" t="s">
        <v>33</v>
      </c>
      <c r="E41" s="20">
        <v>24265501.059999999</v>
      </c>
      <c r="F41" s="21"/>
      <c r="G41" s="20"/>
      <c r="H41" s="21"/>
      <c r="I41" s="20"/>
      <c r="J41" s="21"/>
      <c r="K41" s="45"/>
      <c r="L41" s="21"/>
      <c r="M41" s="20">
        <v>26043013.550000001</v>
      </c>
      <c r="O41" s="46"/>
    </row>
    <row r="42" spans="1:23" x14ac:dyDescent="0.2">
      <c r="C42" s="5" t="s">
        <v>34</v>
      </c>
      <c r="E42" s="20">
        <v>-578410.18999999994</v>
      </c>
      <c r="F42" s="21"/>
      <c r="G42" s="20"/>
      <c r="H42" s="21"/>
      <c r="I42" s="20"/>
      <c r="J42" s="21"/>
      <c r="K42" s="45"/>
      <c r="L42" s="21"/>
      <c r="M42" s="20">
        <v>-1554473.29</v>
      </c>
      <c r="O42" s="46"/>
    </row>
    <row r="43" spans="1:23" x14ac:dyDescent="0.2">
      <c r="C43" s="5" t="s">
        <v>35</v>
      </c>
      <c r="E43" s="20">
        <v>21994474.760000002</v>
      </c>
      <c r="F43" s="21"/>
      <c r="G43" s="20"/>
      <c r="H43" s="21"/>
      <c r="I43" s="20"/>
      <c r="J43" s="21"/>
      <c r="K43" s="45"/>
      <c r="L43" s="21"/>
      <c r="M43" s="20">
        <v>60540666.310000002</v>
      </c>
      <c r="O43" s="46"/>
    </row>
    <row r="44" spans="1:23" x14ac:dyDescent="0.2">
      <c r="C44" s="5" t="s">
        <v>36</v>
      </c>
      <c r="E44" s="20">
        <v>9312790.8900000006</v>
      </c>
      <c r="F44" s="21"/>
      <c r="G44" s="20"/>
      <c r="H44" s="21"/>
      <c r="I44" s="20"/>
      <c r="J44" s="21"/>
      <c r="K44" s="45"/>
      <c r="L44" s="21"/>
      <c r="M44" s="20">
        <v>12306080.550000001</v>
      </c>
      <c r="O44" s="46"/>
    </row>
    <row r="45" spans="1:23" x14ac:dyDescent="0.2">
      <c r="E45" s="47"/>
    </row>
    <row r="46" spans="1:23" ht="13.2" x14ac:dyDescent="0.25">
      <c r="A46" s="3" t="s">
        <v>37</v>
      </c>
      <c r="E46" s="47"/>
    </row>
    <row r="47" spans="1:23" ht="12" x14ac:dyDescent="0.25">
      <c r="B47" s="13" t="s">
        <v>38</v>
      </c>
      <c r="E47" s="47"/>
    </row>
    <row r="48" spans="1:23" x14ac:dyDescent="0.2">
      <c r="C48" s="5" t="s">
        <v>12</v>
      </c>
      <c r="E48" s="48">
        <v>587107504</v>
      </c>
      <c r="G48" s="49">
        <v>606853233</v>
      </c>
      <c r="H48" s="50"/>
      <c r="I48" s="49">
        <f>E48-G48</f>
        <v>-19745729</v>
      </c>
      <c r="K48" s="17">
        <f>IF(G48=0,"n/a",IF(AND(I48/G48&lt;1,I48/G48&gt;-1),I48/G48,"n/a"))</f>
        <v>-3.2537898665195047E-2</v>
      </c>
      <c r="M48" s="48">
        <v>605415657</v>
      </c>
      <c r="N48" s="50"/>
      <c r="O48" s="49">
        <f>E48-M48</f>
        <v>-18308153</v>
      </c>
      <c r="Q48" s="17">
        <f>IF(M48=0,"n/a",IF(AND(O48/M48&lt;1,O48/M48&gt;-1),O48/M48,"n/a"))</f>
        <v>-3.0240633502479769E-2</v>
      </c>
    </row>
    <row r="49" spans="2:23" x14ac:dyDescent="0.2">
      <c r="C49" s="5" t="s">
        <v>13</v>
      </c>
      <c r="E49" s="48">
        <v>268394116</v>
      </c>
      <c r="G49" s="49">
        <v>271290998</v>
      </c>
      <c r="H49" s="50"/>
      <c r="I49" s="49">
        <f>E49-G49</f>
        <v>-2896882</v>
      </c>
      <c r="K49" s="17">
        <f>IF(G49=0,"n/a",IF(AND(I49/G49&lt;1,I49/G49&gt;-1),I49/G49,"n/a"))</f>
        <v>-1.0678135365184509E-2</v>
      </c>
      <c r="M49" s="48">
        <v>268703795</v>
      </c>
      <c r="N49" s="50"/>
      <c r="O49" s="49">
        <f>E49-M49</f>
        <v>-309679</v>
      </c>
      <c r="Q49" s="17">
        <f>IF(M49=0,"n/a",IF(AND(O49/M49&lt;1,O49/M49&gt;-1),O49/M49,"n/a"))</f>
        <v>-1.1524920963620928E-3</v>
      </c>
    </row>
    <row r="50" spans="2:23" x14ac:dyDescent="0.2">
      <c r="C50" s="5" t="s">
        <v>14</v>
      </c>
      <c r="E50" s="51">
        <v>23964870</v>
      </c>
      <c r="G50" s="51">
        <v>24296148</v>
      </c>
      <c r="H50" s="50"/>
      <c r="I50" s="51">
        <f>E50-G50</f>
        <v>-331278</v>
      </c>
      <c r="K50" s="26">
        <f>IF(G50=0,"n/a",IF(AND(I50/G50&lt;1,I50/G50&gt;-1),I50/G50,"n/a"))</f>
        <v>-1.3635000906316508E-2</v>
      </c>
      <c r="M50" s="51">
        <v>24790022</v>
      </c>
      <c r="N50" s="50"/>
      <c r="O50" s="51">
        <f>E50-M50</f>
        <v>-825152</v>
      </c>
      <c r="Q50" s="26">
        <f>IF(M50=0,"n/a",IF(AND(O50/M50&lt;1,O50/M50&gt;-1),O50/M50,"n/a"))</f>
        <v>-3.3285650170056323E-2</v>
      </c>
    </row>
    <row r="51" spans="2:23" ht="6.9" customHeight="1" x14ac:dyDescent="0.2">
      <c r="E51" s="49"/>
      <c r="G51" s="49"/>
      <c r="I51" s="49"/>
      <c r="K51" s="29"/>
      <c r="M51" s="49"/>
      <c r="O51" s="49"/>
      <c r="Q51" s="29"/>
      <c r="S51" s="34"/>
      <c r="T51" s="34"/>
      <c r="U51" s="34"/>
      <c r="V51" s="34"/>
      <c r="W51" s="34"/>
    </row>
    <row r="52" spans="2:23" x14ac:dyDescent="0.2">
      <c r="C52" s="5" t="s">
        <v>15</v>
      </c>
      <c r="E52" s="49">
        <f>SUM(E48:E50)</f>
        <v>879466490</v>
      </c>
      <c r="G52" s="49">
        <f>SUM(G48:G50)</f>
        <v>902440379</v>
      </c>
      <c r="H52" s="50"/>
      <c r="I52" s="49">
        <f>E52-G52</f>
        <v>-22973889</v>
      </c>
      <c r="K52" s="17">
        <f>IF(G52=0,"n/a",IF(AND(I52/G52&lt;1,I52/G52&gt;-1),I52/G52,"n/a"))</f>
        <v>-2.5457514462570385E-2</v>
      </c>
      <c r="M52" s="49">
        <f>SUM(M48:M50)</f>
        <v>898909474</v>
      </c>
      <c r="N52" s="50"/>
      <c r="O52" s="49">
        <f>E52-M52</f>
        <v>-19442984</v>
      </c>
      <c r="Q52" s="17">
        <f>IF(M52=0,"n/a",IF(AND(O52/M52&lt;1,O52/M52&gt;-1),O52/M52,"n/a"))</f>
        <v>-2.1629523953598913E-2</v>
      </c>
    </row>
    <row r="53" spans="2:23" ht="6.9" customHeight="1" x14ac:dyDescent="0.2">
      <c r="E53" s="49"/>
      <c r="G53" s="49"/>
      <c r="I53" s="49"/>
      <c r="K53" s="29"/>
      <c r="M53" s="49"/>
      <c r="O53" s="49"/>
      <c r="Q53" s="29"/>
      <c r="S53" s="34"/>
      <c r="T53" s="34"/>
      <c r="U53" s="34"/>
      <c r="V53" s="34"/>
      <c r="W53" s="34"/>
    </row>
    <row r="54" spans="2:23" ht="12" x14ac:dyDescent="0.25">
      <c r="B54" s="13" t="s">
        <v>39</v>
      </c>
      <c r="E54" s="49"/>
      <c r="G54" s="49"/>
      <c r="H54" s="50"/>
      <c r="I54" s="49"/>
      <c r="K54" s="29"/>
      <c r="M54" s="49"/>
      <c r="N54" s="50"/>
      <c r="O54" s="49"/>
      <c r="Q54" s="29"/>
    </row>
    <row r="55" spans="2:23" x14ac:dyDescent="0.2">
      <c r="C55" s="5" t="s">
        <v>17</v>
      </c>
      <c r="E55" s="48">
        <v>45695978</v>
      </c>
      <c r="G55" s="49">
        <v>46716597</v>
      </c>
      <c r="H55" s="50"/>
      <c r="I55" s="49">
        <f>E55-G55</f>
        <v>-1020619</v>
      </c>
      <c r="K55" s="17">
        <f>IF(G55=0,"n/a",IF(AND(I55/G55&lt;1,I55/G55&gt;-1),I55/G55,"n/a"))</f>
        <v>-2.1847032222830784E-2</v>
      </c>
      <c r="M55" s="48">
        <v>49457208</v>
      </c>
      <c r="N55" s="50"/>
      <c r="O55" s="49">
        <f>E55-M55</f>
        <v>-3761230</v>
      </c>
      <c r="Q55" s="17">
        <f>IF(M55=0,"n/a",IF(AND(O55/M55&lt;1,O55/M55&gt;-1),O55/M55,"n/a"))</f>
        <v>-7.605018868028296E-2</v>
      </c>
    </row>
    <row r="56" spans="2:23" x14ac:dyDescent="0.2">
      <c r="C56" s="5" t="s">
        <v>18</v>
      </c>
      <c r="E56" s="51">
        <v>1946802</v>
      </c>
      <c r="G56" s="51">
        <v>2882790</v>
      </c>
      <c r="H56" s="50"/>
      <c r="I56" s="51">
        <f>E56-G56</f>
        <v>-935988</v>
      </c>
      <c r="K56" s="26">
        <f>IF(G56=0,"n/a",IF(AND(I56/G56&lt;1,I56/G56&gt;-1),I56/G56,"n/a"))</f>
        <v>-0.3246812983255804</v>
      </c>
      <c r="M56" s="51">
        <v>2743607</v>
      </c>
      <c r="N56" s="50"/>
      <c r="O56" s="51">
        <f>E56-M56</f>
        <v>-796805</v>
      </c>
      <c r="Q56" s="26">
        <f>IF(M56=0,"n/a",IF(AND(O56/M56&lt;1,O56/M56&gt;-1),O56/M56,"n/a"))</f>
        <v>-0.29042242566081805</v>
      </c>
    </row>
    <row r="57" spans="2:23" ht="6.9" customHeight="1" x14ac:dyDescent="0.2">
      <c r="E57" s="49"/>
      <c r="G57" s="49"/>
      <c r="I57" s="49"/>
      <c r="K57" s="29"/>
      <c r="M57" s="49"/>
      <c r="O57" s="49"/>
      <c r="Q57" s="29"/>
      <c r="S57" s="34"/>
      <c r="T57" s="34"/>
      <c r="U57" s="34"/>
      <c r="V57" s="34"/>
      <c r="W57" s="34"/>
    </row>
    <row r="58" spans="2:23" x14ac:dyDescent="0.2">
      <c r="C58" s="5" t="s">
        <v>19</v>
      </c>
      <c r="E58" s="51">
        <f>SUM(E55:E56)</f>
        <v>47642780</v>
      </c>
      <c r="G58" s="51">
        <f>SUM(G55:G56)</f>
        <v>49599387</v>
      </c>
      <c r="H58" s="50"/>
      <c r="I58" s="51">
        <f>E58-G58</f>
        <v>-1956607</v>
      </c>
      <c r="K58" s="26">
        <f>IF(G58=0,"n/a",IF(AND(I58/G58&lt;1,I58/G58&gt;-1),I58/G58,"n/a"))</f>
        <v>-3.9448209309522315E-2</v>
      </c>
      <c r="M58" s="51">
        <f>SUM(M55:M56)</f>
        <v>52200815</v>
      </c>
      <c r="N58" s="50"/>
      <c r="O58" s="51">
        <f>E58-M58</f>
        <v>-4558035</v>
      </c>
      <c r="Q58" s="26">
        <f>IF(M58=0,"n/a",IF(AND(O58/M58&lt;1,O58/M58&gt;-1),O58/M58,"n/a"))</f>
        <v>-8.7317314873340574E-2</v>
      </c>
    </row>
    <row r="59" spans="2:23" ht="6.9" customHeight="1" x14ac:dyDescent="0.2">
      <c r="E59" s="49"/>
      <c r="G59" s="49"/>
      <c r="I59" s="49"/>
      <c r="K59" s="29"/>
      <c r="M59" s="49"/>
      <c r="O59" s="49"/>
      <c r="Q59" s="29"/>
      <c r="S59" s="34"/>
      <c r="T59" s="34"/>
      <c r="U59" s="34"/>
      <c r="V59" s="34"/>
      <c r="W59" s="34"/>
    </row>
    <row r="60" spans="2:23" x14ac:dyDescent="0.2">
      <c r="C60" s="5" t="s">
        <v>40</v>
      </c>
      <c r="E60" s="49">
        <f>E52+E58</f>
        <v>927109270</v>
      </c>
      <c r="G60" s="49">
        <f>G52+G58</f>
        <v>952039766</v>
      </c>
      <c r="H60" s="50"/>
      <c r="I60" s="49">
        <f>E60-G60</f>
        <v>-24930496</v>
      </c>
      <c r="K60" s="17">
        <f>IF(G60=0,"n/a",IF(AND(I60/G60&lt;1,I60/G60&gt;-1),I60/G60,"n/a"))</f>
        <v>-2.6186401965902755E-2</v>
      </c>
      <c r="M60" s="49">
        <f>M52+M58</f>
        <v>951110289</v>
      </c>
      <c r="N60" s="50"/>
      <c r="O60" s="49">
        <f>E60-M60</f>
        <v>-24001019</v>
      </c>
      <c r="Q60" s="17">
        <f>IF(M60=0,"n/a",IF(AND(O60/M60&lt;1,O60/M60&gt;-1),O60/M60,"n/a"))</f>
        <v>-2.5234738050447059E-2</v>
      </c>
    </row>
    <row r="61" spans="2:23" ht="6.9" customHeight="1" x14ac:dyDescent="0.2">
      <c r="E61" s="49"/>
      <c r="G61" s="49"/>
      <c r="I61" s="49"/>
      <c r="K61" s="29"/>
      <c r="M61" s="49"/>
      <c r="O61" s="49"/>
      <c r="Q61" s="29"/>
      <c r="S61" s="34"/>
      <c r="T61" s="34"/>
      <c r="U61" s="34"/>
      <c r="V61" s="34"/>
      <c r="W61" s="34"/>
    </row>
    <row r="62" spans="2:23" ht="12" x14ac:dyDescent="0.25">
      <c r="B62" s="13" t="s">
        <v>41</v>
      </c>
      <c r="E62" s="49"/>
      <c r="G62" s="49"/>
      <c r="H62" s="50"/>
      <c r="I62" s="49"/>
      <c r="K62" s="29"/>
      <c r="M62" s="49"/>
      <c r="N62" s="50"/>
      <c r="O62" s="49"/>
      <c r="Q62" s="29"/>
    </row>
    <row r="63" spans="2:23" x14ac:dyDescent="0.2">
      <c r="C63" s="5" t="s">
        <v>22</v>
      </c>
      <c r="E63" s="48">
        <v>53721867</v>
      </c>
      <c r="G63" s="49">
        <v>50564753</v>
      </c>
      <c r="H63" s="50"/>
      <c r="I63" s="49">
        <f>E63-G63</f>
        <v>3157114</v>
      </c>
      <c r="K63" s="17">
        <f>IF(G63=0,"n/a",IF(AND(I63/G63&lt;1,I63/G63&gt;-1),I63/G63,"n/a"))</f>
        <v>6.2437049776550874E-2</v>
      </c>
      <c r="M63" s="48">
        <v>52721784</v>
      </c>
      <c r="N63" s="50"/>
      <c r="O63" s="49">
        <f>E63-M63</f>
        <v>1000083</v>
      </c>
      <c r="Q63" s="17">
        <f>IF(M63=0,"n/a",IF(AND(O63/M63&lt;1,O63/M63&gt;-1),O63/M63,"n/a"))</f>
        <v>1.8969065993669713E-2</v>
      </c>
    </row>
    <row r="64" spans="2:23" x14ac:dyDescent="0.2">
      <c r="C64" s="5" t="s">
        <v>23</v>
      </c>
      <c r="E64" s="51">
        <v>182832247</v>
      </c>
      <c r="G64" s="51">
        <v>192201066</v>
      </c>
      <c r="H64" s="50"/>
      <c r="I64" s="51">
        <f>E64-G64</f>
        <v>-9368819</v>
      </c>
      <c r="K64" s="26">
        <f>IF(G64=0,"n/a",IF(AND(I64/G64&lt;1,I64/G64&gt;-1),I64/G64,"n/a"))</f>
        <v>-4.8744885733360083E-2</v>
      </c>
      <c r="M64" s="51">
        <v>178802514</v>
      </c>
      <c r="N64" s="50"/>
      <c r="O64" s="51">
        <f>E64-M64</f>
        <v>4029733</v>
      </c>
      <c r="Q64" s="26">
        <f>IF(M64=0,"n/a",IF(AND(O64/M64&lt;1,O64/M64&gt;-1),O64/M64,"n/a"))</f>
        <v>2.2537339715480734E-2</v>
      </c>
    </row>
    <row r="65" spans="1:23" ht="6.9" customHeight="1" x14ac:dyDescent="0.2">
      <c r="E65" s="49"/>
      <c r="G65" s="49"/>
      <c r="I65" s="49"/>
      <c r="K65" s="29"/>
      <c r="M65" s="49"/>
      <c r="O65" s="49"/>
      <c r="Q65" s="29"/>
      <c r="S65" s="34"/>
      <c r="T65" s="34"/>
      <c r="U65" s="34"/>
      <c r="V65" s="34"/>
      <c r="W65" s="34"/>
    </row>
    <row r="66" spans="1:23" x14ac:dyDescent="0.2">
      <c r="C66" s="5" t="s">
        <v>24</v>
      </c>
      <c r="E66" s="51">
        <f>SUM(E63:E64)</f>
        <v>236554114</v>
      </c>
      <c r="G66" s="51">
        <f>SUM(G63:G64)</f>
        <v>242765819</v>
      </c>
      <c r="H66" s="50"/>
      <c r="I66" s="51">
        <f>E66-G66</f>
        <v>-6211705</v>
      </c>
      <c r="K66" s="26">
        <f>IF(G66=0,"n/a",IF(AND(I66/G66&lt;1,I66/G66&gt;-1),I66/G66,"n/a"))</f>
        <v>-2.5587230630684462E-2</v>
      </c>
      <c r="M66" s="51">
        <f>SUM(M63:M64)</f>
        <v>231524298</v>
      </c>
      <c r="N66" s="50"/>
      <c r="O66" s="51">
        <f>E66-M66</f>
        <v>5029816</v>
      </c>
      <c r="Q66" s="26">
        <f>IF(M66=0,"n/a",IF(AND(O66/M66&lt;1,O66/M66&gt;-1),O66/M66,"n/a"))</f>
        <v>2.1724786743549482E-2</v>
      </c>
    </row>
    <row r="67" spans="1:23" ht="6.9" customHeight="1" x14ac:dyDescent="0.2">
      <c r="E67" s="49"/>
      <c r="G67" s="49"/>
      <c r="I67" s="49"/>
      <c r="K67" s="29"/>
      <c r="M67" s="49"/>
      <c r="O67" s="49"/>
      <c r="Q67" s="29"/>
      <c r="S67" s="34"/>
      <c r="T67" s="34"/>
      <c r="U67" s="34"/>
      <c r="V67" s="34"/>
      <c r="W67" s="34"/>
    </row>
    <row r="68" spans="1:23" ht="12" thickBot="1" x14ac:dyDescent="0.25">
      <c r="C68" s="5" t="s">
        <v>42</v>
      </c>
      <c r="E68" s="52">
        <f>E60+E66</f>
        <v>1163663384</v>
      </c>
      <c r="G68" s="52">
        <f>G60+G66</f>
        <v>1194805585</v>
      </c>
      <c r="H68" s="50"/>
      <c r="I68" s="52">
        <f>E68-G68</f>
        <v>-31142201</v>
      </c>
      <c r="K68" s="40">
        <f>IF(G68=0,"n/a",IF(AND(I68/G68&lt;1,I68/G68&gt;-1),I68/G68,"n/a"))</f>
        <v>-2.606465971616629E-2</v>
      </c>
      <c r="M68" s="52">
        <f>M60+M66</f>
        <v>1182634587</v>
      </c>
      <c r="N68" s="50"/>
      <c r="O68" s="52">
        <f>E68-M68</f>
        <v>-18971203</v>
      </c>
      <c r="Q68" s="40">
        <f>IF(M68=0,"n/a",IF(AND(O68/M68&lt;1,O68/M68&gt;-1),O68/M68,"n/a"))</f>
        <v>-1.6041474863444021E-2</v>
      </c>
    </row>
    <row r="69" spans="1:23" ht="12" thickTop="1" x14ac:dyDescent="0.2"/>
    <row r="70" spans="1:23" ht="13.2" x14ac:dyDescent="0.25">
      <c r="A70" s="5" t="s">
        <v>3</v>
      </c>
      <c r="C70" s="73" t="s">
        <v>43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8B355FD-CFAA-4222-B6D9-FC475D277701}"/>
</file>

<file path=customXml/itemProps2.xml><?xml version="1.0" encoding="utf-8"?>
<ds:datastoreItem xmlns:ds="http://schemas.openxmlformats.org/officeDocument/2006/customXml" ds:itemID="{7AA21579-5422-44B9-8925-95DCCB95E11E}"/>
</file>

<file path=customXml/itemProps3.xml><?xml version="1.0" encoding="utf-8"?>
<ds:datastoreItem xmlns:ds="http://schemas.openxmlformats.org/officeDocument/2006/customXml" ds:itemID="{9FD280BA-D324-409D-B56F-7EAAB05583E1}"/>
</file>

<file path=customXml/itemProps4.xml><?xml version="1.0" encoding="utf-8"?>
<ds:datastoreItem xmlns:ds="http://schemas.openxmlformats.org/officeDocument/2006/customXml" ds:itemID="{C1BAD401-D2B4-48C6-B7C3-0928AF69F9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SOG 4-2018</vt:lpstr>
      <vt:lpstr>SOG 5-2018</vt:lpstr>
      <vt:lpstr>SOG 6-2018</vt:lpstr>
      <vt:lpstr>SOG 12ME 6-2018</vt:lpstr>
      <vt:lpstr>'SOG 12ME 6-2018'!Print_Area</vt:lpstr>
      <vt:lpstr>'SOG 4-2018'!Print_Area</vt:lpstr>
      <vt:lpstr>'SOG 5-2018'!Print_Area</vt:lpstr>
      <vt:lpstr>'SOG 6-2018'!Print_Area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npeder</cp:lastModifiedBy>
  <cp:lastPrinted>2018-08-09T21:25:41Z</cp:lastPrinted>
  <dcterms:created xsi:type="dcterms:W3CDTF">2018-07-17T18:45:51Z</dcterms:created>
  <dcterms:modified xsi:type="dcterms:W3CDTF">2018-08-09T21:26:35Z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