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504" windowWidth="22692" windowHeight="10200" activeTab="1"/>
  </bookViews>
  <sheets>
    <sheet name="Confidential " sheetId="12" r:id="rId1"/>
    <sheet name="Allocated (C)" sheetId="2" r:id="rId2"/>
    <sheet name="Unallocated Summary (C)" sheetId="3" r:id="rId3"/>
    <sheet name="Unallocated Detail (C)" sheetId="11" r:id="rId4"/>
    <sheet name="Common by Account (C)" sheetId="13" r:id="rId5"/>
  </sheets>
  <externalReferences>
    <externalReference r:id="rId6"/>
    <externalReference r:id="rId7"/>
    <externalReference r:id="rId8"/>
  </externalReferences>
  <definedNames>
    <definedName name="__123Graph_D" hidden="1">#REF!</definedName>
    <definedName name="__123Graph_ECURRENT" localSheetId="4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Titles" localSheetId="3">'Unallocated Detail (C)'!$1:$4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45621" calcMode="autoNoTable"/>
</workbook>
</file>

<file path=xl/calcChain.xml><?xml version="1.0" encoding="utf-8"?>
<calcChain xmlns="http://schemas.openxmlformats.org/spreadsheetml/2006/main">
  <c r="D58" i="13" l="1"/>
  <c r="C58" i="13"/>
  <c r="H58" i="13"/>
  <c r="H54" i="13"/>
  <c r="H56" i="13" s="1"/>
  <c r="H50" i="13"/>
  <c r="H51" i="13" s="1"/>
  <c r="H46" i="13"/>
  <c r="H47" i="13" s="1"/>
  <c r="H43" i="13"/>
  <c r="H42" i="13"/>
  <c r="H41" i="13"/>
  <c r="H38" i="13"/>
  <c r="H37" i="13"/>
  <c r="H39" i="13" s="1"/>
  <c r="H34" i="13"/>
  <c r="H33" i="13"/>
  <c r="H32" i="13"/>
  <c r="D32" i="13" s="1"/>
  <c r="H31" i="13"/>
  <c r="H30" i="13"/>
  <c r="H29" i="13"/>
  <c r="H28" i="13"/>
  <c r="H27" i="13"/>
  <c r="H26" i="13"/>
  <c r="H25" i="13"/>
  <c r="H24" i="13"/>
  <c r="H23" i="13"/>
  <c r="H22" i="13"/>
  <c r="H19" i="13"/>
  <c r="H18" i="13"/>
  <c r="H17" i="13"/>
  <c r="H16" i="13"/>
  <c r="H15" i="13"/>
  <c r="H14" i="13"/>
  <c r="H13" i="13"/>
  <c r="H10" i="13"/>
  <c r="H9" i="13"/>
  <c r="H8" i="13"/>
  <c r="H7" i="13"/>
  <c r="A3" i="13"/>
  <c r="F7" i="13"/>
  <c r="G7" i="13"/>
  <c r="F8" i="13"/>
  <c r="C8" i="13" s="1"/>
  <c r="G8" i="13"/>
  <c r="F9" i="13"/>
  <c r="C9" i="13" s="1"/>
  <c r="G9" i="13"/>
  <c r="D9" i="13" s="1"/>
  <c r="F10" i="13"/>
  <c r="G10" i="13"/>
  <c r="D10" i="13" s="1"/>
  <c r="F13" i="13"/>
  <c r="G13" i="13"/>
  <c r="F14" i="13"/>
  <c r="C14" i="13" s="1"/>
  <c r="G14" i="13"/>
  <c r="F15" i="13"/>
  <c r="C15" i="13" s="1"/>
  <c r="G15" i="13"/>
  <c r="F16" i="13"/>
  <c r="G16" i="13"/>
  <c r="D16" i="13" s="1"/>
  <c r="F17" i="13"/>
  <c r="G17" i="13"/>
  <c r="F18" i="13"/>
  <c r="C18" i="13" s="1"/>
  <c r="G18" i="13"/>
  <c r="F19" i="13"/>
  <c r="C19" i="13" s="1"/>
  <c r="G19" i="13"/>
  <c r="F22" i="13"/>
  <c r="G22" i="13"/>
  <c r="D22" i="13" s="1"/>
  <c r="F23" i="13"/>
  <c r="G23" i="13"/>
  <c r="D24" i="13"/>
  <c r="F24" i="13"/>
  <c r="G24" i="13"/>
  <c r="F25" i="13"/>
  <c r="G25" i="13"/>
  <c r="F26" i="13"/>
  <c r="C26" i="13" s="1"/>
  <c r="G26" i="13"/>
  <c r="F27" i="13"/>
  <c r="C27" i="13" s="1"/>
  <c r="G27" i="13"/>
  <c r="D27" i="13" s="1"/>
  <c r="F28" i="13"/>
  <c r="G28" i="13"/>
  <c r="F29" i="13"/>
  <c r="G29" i="13"/>
  <c r="F30" i="13"/>
  <c r="C30" i="13" s="1"/>
  <c r="G30" i="13"/>
  <c r="F31" i="13"/>
  <c r="C31" i="13" s="1"/>
  <c r="G31" i="13"/>
  <c r="D31" i="13" s="1"/>
  <c r="F32" i="13"/>
  <c r="G32" i="13"/>
  <c r="F33" i="13"/>
  <c r="C33" i="13" s="1"/>
  <c r="G33" i="13"/>
  <c r="F34" i="13"/>
  <c r="G34" i="13"/>
  <c r="D34" i="13" s="1"/>
  <c r="H35" i="13"/>
  <c r="F37" i="13"/>
  <c r="G37" i="13"/>
  <c r="F38" i="13"/>
  <c r="C38" i="13" s="1"/>
  <c r="G38" i="13"/>
  <c r="D38" i="13" s="1"/>
  <c r="F41" i="13"/>
  <c r="C41" i="13" s="1"/>
  <c r="G41" i="13"/>
  <c r="D41" i="13" s="1"/>
  <c r="F42" i="13"/>
  <c r="G42" i="13"/>
  <c r="D42" i="13" s="1"/>
  <c r="F43" i="13"/>
  <c r="G43" i="13"/>
  <c r="F46" i="13"/>
  <c r="G46" i="13"/>
  <c r="D46" i="13" s="1"/>
  <c r="D47" i="13" s="1"/>
  <c r="F50" i="13"/>
  <c r="G50" i="13"/>
  <c r="C51" i="13"/>
  <c r="D51" i="13"/>
  <c r="F54" i="13"/>
  <c r="G54" i="13"/>
  <c r="D54" i="13" s="1"/>
  <c r="F55" i="13"/>
  <c r="C55" i="13" s="1"/>
  <c r="G55" i="13"/>
  <c r="D55" i="13" s="1"/>
  <c r="H61" i="13"/>
  <c r="H62" i="13"/>
  <c r="H63" i="13"/>
  <c r="H64" i="13"/>
  <c r="H65" i="13"/>
  <c r="C54" i="13" l="1"/>
  <c r="C46" i="13"/>
  <c r="C47" i="13" s="1"/>
  <c r="D37" i="13"/>
  <c r="C32" i="13"/>
  <c r="D28" i="13"/>
  <c r="C23" i="13"/>
  <c r="C17" i="13"/>
  <c r="H20" i="13"/>
  <c r="D25" i="13"/>
  <c r="D33" i="13"/>
  <c r="D56" i="13"/>
  <c r="C37" i="13"/>
  <c r="C39" i="13" s="1"/>
  <c r="C28" i="13"/>
  <c r="C24" i="13"/>
  <c r="D18" i="13"/>
  <c r="D14" i="13"/>
  <c r="D8" i="13"/>
  <c r="H44" i="13"/>
  <c r="C42" i="13"/>
  <c r="D43" i="13"/>
  <c r="C43" i="13"/>
  <c r="D29" i="13"/>
  <c r="C34" i="13"/>
  <c r="C29" i="13"/>
  <c r="C25" i="13"/>
  <c r="D30" i="13"/>
  <c r="D26" i="13"/>
  <c r="D23" i="13"/>
  <c r="C22" i="13"/>
  <c r="C16" i="13"/>
  <c r="D19" i="13"/>
  <c r="D17" i="13"/>
  <c r="D15" i="13"/>
  <c r="D13" i="13"/>
  <c r="D20" i="13" s="1"/>
  <c r="C13" i="13"/>
  <c r="C10" i="13"/>
  <c r="H11" i="13"/>
  <c r="D7" i="13"/>
  <c r="D11" i="13" s="1"/>
  <c r="C7" i="13"/>
  <c r="D39" i="13"/>
  <c r="C56" i="13"/>
  <c r="C35" i="13"/>
  <c r="D44" i="13"/>
  <c r="D35" i="13" l="1"/>
  <c r="C44" i="13"/>
  <c r="C20" i="13"/>
  <c r="C11" i="13"/>
  <c r="H10" i="11" l="1"/>
  <c r="H9" i="11"/>
  <c r="H8" i="11"/>
  <c r="H7" i="11"/>
  <c r="F25" i="11"/>
  <c r="E25" i="11"/>
  <c r="D25" i="11"/>
  <c r="C25" i="11"/>
  <c r="B25" i="11"/>
  <c r="G10" i="11"/>
  <c r="G321" i="11" l="1"/>
  <c r="H321" i="11"/>
  <c r="H318" i="11"/>
  <c r="H317" i="11"/>
  <c r="H316" i="11"/>
  <c r="H315" i="11"/>
  <c r="H314" i="11"/>
  <c r="H312" i="11"/>
  <c r="H310" i="11"/>
  <c r="G315" i="11"/>
  <c r="G313" i="11"/>
  <c r="G307" i="11"/>
  <c r="G306" i="11"/>
  <c r="G305" i="11"/>
  <c r="G303" i="11"/>
  <c r="G302" i="11"/>
  <c r="H300" i="11"/>
  <c r="H298" i="11"/>
  <c r="H297" i="11"/>
  <c r="G296" i="11"/>
  <c r="G295" i="11"/>
  <c r="G294" i="11"/>
  <c r="G293" i="11"/>
  <c r="H291" i="11"/>
  <c r="H290" i="11"/>
  <c r="H289" i="11"/>
  <c r="H288" i="11"/>
  <c r="H287" i="11"/>
  <c r="H286" i="11"/>
  <c r="H285" i="11"/>
  <c r="G284" i="11"/>
  <c r="G304" i="11"/>
  <c r="G300" i="11"/>
  <c r="G292" i="11"/>
  <c r="G288" i="11"/>
  <c r="H277" i="11"/>
  <c r="G277" i="11"/>
  <c r="G275" i="11"/>
  <c r="H275" i="11"/>
  <c r="G276" i="11"/>
  <c r="H271" i="11"/>
  <c r="H261" i="11"/>
  <c r="H258" i="11"/>
  <c r="H257" i="11"/>
  <c r="H256" i="11"/>
  <c r="H255" i="11"/>
  <c r="H254" i="11"/>
  <c r="H253" i="11"/>
  <c r="G255" i="11"/>
  <c r="H247" i="11"/>
  <c r="H246" i="11"/>
  <c r="G246" i="11"/>
  <c r="H241" i="11"/>
  <c r="H235" i="11"/>
  <c r="H234" i="11"/>
  <c r="H233" i="11"/>
  <c r="H232" i="11"/>
  <c r="H231" i="11"/>
  <c r="H229" i="11"/>
  <c r="H228" i="11"/>
  <c r="H226" i="11"/>
  <c r="H224" i="11"/>
  <c r="H223" i="11"/>
  <c r="G232" i="11"/>
  <c r="G229" i="11"/>
  <c r="G228" i="11"/>
  <c r="G225" i="11"/>
  <c r="G217" i="11"/>
  <c r="H217" i="11"/>
  <c r="G215" i="11"/>
  <c r="H215" i="11"/>
  <c r="G213" i="11"/>
  <c r="H212" i="11"/>
  <c r="G212" i="11"/>
  <c r="G211" i="11"/>
  <c r="G208" i="11"/>
  <c r="I208" i="11" s="1"/>
  <c r="H208" i="11"/>
  <c r="H206" i="11"/>
  <c r="H201" i="11"/>
  <c r="H200" i="11"/>
  <c r="H199" i="11"/>
  <c r="H198" i="11"/>
  <c r="H196" i="11"/>
  <c r="H194" i="11"/>
  <c r="H192" i="11"/>
  <c r="H190" i="11"/>
  <c r="H189" i="11"/>
  <c r="H187" i="11"/>
  <c r="H186" i="11"/>
  <c r="H185" i="11"/>
  <c r="H184" i="11"/>
  <c r="H183" i="11"/>
  <c r="H182" i="11"/>
  <c r="H180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G198" i="11"/>
  <c r="G194" i="11"/>
  <c r="G190" i="11"/>
  <c r="G189" i="11"/>
  <c r="G187" i="11"/>
  <c r="G182" i="11"/>
  <c r="G178" i="11"/>
  <c r="G174" i="11"/>
  <c r="G173" i="11"/>
  <c r="G171" i="11"/>
  <c r="H163" i="11"/>
  <c r="G162" i="11"/>
  <c r="H161" i="11"/>
  <c r="H159" i="11"/>
  <c r="H158" i="11"/>
  <c r="H157" i="11"/>
  <c r="H156" i="11"/>
  <c r="H155" i="11"/>
  <c r="H154" i="11"/>
  <c r="H152" i="11"/>
  <c r="H151" i="11"/>
  <c r="G150" i="11"/>
  <c r="H149" i="11"/>
  <c r="H147" i="11"/>
  <c r="H146" i="11"/>
  <c r="H145" i="11"/>
  <c r="H144" i="11"/>
  <c r="G143" i="11"/>
  <c r="H142" i="11"/>
  <c r="G141" i="11"/>
  <c r="H140" i="11"/>
  <c r="H138" i="11"/>
  <c r="H137" i="11"/>
  <c r="H136" i="11"/>
  <c r="G160" i="11"/>
  <c r="G153" i="11"/>
  <c r="G152" i="11"/>
  <c r="G148" i="11"/>
  <c r="G144" i="11"/>
  <c r="G137" i="11"/>
  <c r="H133" i="11"/>
  <c r="H132" i="11"/>
  <c r="H131" i="11"/>
  <c r="H130" i="11"/>
  <c r="H129" i="11"/>
  <c r="H128" i="11"/>
  <c r="H127" i="11"/>
  <c r="H125" i="11"/>
  <c r="H124" i="11"/>
  <c r="H123" i="11"/>
  <c r="H122" i="11"/>
  <c r="H121" i="11"/>
  <c r="H120" i="11"/>
  <c r="G119" i="11"/>
  <c r="H119" i="11"/>
  <c r="H118" i="11"/>
  <c r="H117" i="11"/>
  <c r="H116" i="11"/>
  <c r="G115" i="11"/>
  <c r="H114" i="11"/>
  <c r="G113" i="11"/>
  <c r="H112" i="11"/>
  <c r="H111" i="11"/>
  <c r="H110" i="11"/>
  <c r="H109" i="11"/>
  <c r="G108" i="11"/>
  <c r="H108" i="11"/>
  <c r="H107" i="11"/>
  <c r="G106" i="11"/>
  <c r="H105" i="11"/>
  <c r="H104" i="11"/>
  <c r="H103" i="11"/>
  <c r="H102" i="11"/>
  <c r="G101" i="11"/>
  <c r="H99" i="11"/>
  <c r="H98" i="11"/>
  <c r="H97" i="11"/>
  <c r="H96" i="11"/>
  <c r="G95" i="11"/>
  <c r="H95" i="11"/>
  <c r="H94" i="11"/>
  <c r="H93" i="11"/>
  <c r="H92" i="11"/>
  <c r="H91" i="11"/>
  <c r="H90" i="11"/>
  <c r="H89" i="11"/>
  <c r="H88" i="11"/>
  <c r="H87" i="11"/>
  <c r="H85" i="11"/>
  <c r="G84" i="11"/>
  <c r="H83" i="11"/>
  <c r="G82" i="11"/>
  <c r="H81" i="11"/>
  <c r="H79" i="11"/>
  <c r="H78" i="11"/>
  <c r="G77" i="11"/>
  <c r="H76" i="11"/>
  <c r="G75" i="11"/>
  <c r="H74" i="11"/>
  <c r="G73" i="11"/>
  <c r="H72" i="11"/>
  <c r="H71" i="11"/>
  <c r="H70" i="11"/>
  <c r="H69" i="11"/>
  <c r="H68" i="11"/>
  <c r="G128" i="11"/>
  <c r="G126" i="11"/>
  <c r="G120" i="11"/>
  <c r="G118" i="11"/>
  <c r="I118" i="11" s="1"/>
  <c r="G112" i="11"/>
  <c r="G110" i="11"/>
  <c r="G104" i="11"/>
  <c r="G102" i="11"/>
  <c r="I102" i="11" s="1"/>
  <c r="G96" i="11"/>
  <c r="G94" i="11"/>
  <c r="G88" i="11"/>
  <c r="G86" i="11"/>
  <c r="G80" i="11"/>
  <c r="G78" i="11"/>
  <c r="I78" i="11" s="1"/>
  <c r="G72" i="11"/>
  <c r="G70" i="11"/>
  <c r="I70" i="11" s="1"/>
  <c r="H58" i="11"/>
  <c r="H55" i="11"/>
  <c r="G55" i="11"/>
  <c r="H52" i="11"/>
  <c r="H50" i="11"/>
  <c r="H49" i="11"/>
  <c r="H47" i="11"/>
  <c r="H46" i="11"/>
  <c r="G46" i="11"/>
  <c r="G50" i="11"/>
  <c r="G49" i="11"/>
  <c r="H43" i="11"/>
  <c r="G43" i="11"/>
  <c r="G42" i="11"/>
  <c r="H35" i="11"/>
  <c r="H33" i="11"/>
  <c r="H32" i="11"/>
  <c r="H31" i="11"/>
  <c r="H30" i="11"/>
  <c r="H28" i="11"/>
  <c r="H26" i="11"/>
  <c r="G34" i="11"/>
  <c r="G33" i="11"/>
  <c r="G30" i="11"/>
  <c r="G25" i="11"/>
  <c r="H21" i="11"/>
  <c r="G21" i="11"/>
  <c r="H18" i="11"/>
  <c r="H322" i="11"/>
  <c r="G322" i="11"/>
  <c r="G318" i="11"/>
  <c r="G317" i="11"/>
  <c r="G316" i="11"/>
  <c r="G314" i="11"/>
  <c r="H313" i="11"/>
  <c r="G312" i="11"/>
  <c r="H311" i="11"/>
  <c r="G311" i="11"/>
  <c r="G310" i="11"/>
  <c r="H307" i="11"/>
  <c r="H306" i="11"/>
  <c r="H305" i="11"/>
  <c r="H304" i="11"/>
  <c r="H303" i="11"/>
  <c r="H302" i="11"/>
  <c r="H301" i="11"/>
  <c r="H299" i="11"/>
  <c r="G298" i="11"/>
  <c r="H296" i="11"/>
  <c r="H295" i="11"/>
  <c r="H294" i="11"/>
  <c r="H293" i="11"/>
  <c r="H292" i="11"/>
  <c r="G291" i="11"/>
  <c r="G290" i="11"/>
  <c r="G289" i="11"/>
  <c r="G287" i="11"/>
  <c r="G286" i="11"/>
  <c r="H284" i="11"/>
  <c r="H276" i="11"/>
  <c r="H272" i="11"/>
  <c r="G272" i="11"/>
  <c r="G271" i="11"/>
  <c r="H270" i="11"/>
  <c r="G270" i="11"/>
  <c r="H267" i="11"/>
  <c r="G267" i="11"/>
  <c r="H262" i="11"/>
  <c r="G262" i="11"/>
  <c r="G258" i="11"/>
  <c r="G257" i="11"/>
  <c r="G256" i="11"/>
  <c r="G253" i="11"/>
  <c r="H250" i="11"/>
  <c r="G250" i="11"/>
  <c r="G247" i="11"/>
  <c r="H245" i="11"/>
  <c r="G245" i="11"/>
  <c r="H242" i="11"/>
  <c r="G242" i="11"/>
  <c r="G241" i="11"/>
  <c r="G235" i="11"/>
  <c r="G234" i="11"/>
  <c r="G233" i="11"/>
  <c r="G231" i="11"/>
  <c r="H230" i="11"/>
  <c r="G230" i="11"/>
  <c r="H227" i="11"/>
  <c r="G227" i="11"/>
  <c r="G226" i="11"/>
  <c r="H225" i="11"/>
  <c r="G224" i="11"/>
  <c r="G223" i="11"/>
  <c r="H220" i="11"/>
  <c r="H216" i="11"/>
  <c r="G216" i="11"/>
  <c r="I216" i="11" s="1"/>
  <c r="H214" i="11"/>
  <c r="H213" i="11"/>
  <c r="H211" i="11"/>
  <c r="H207" i="11"/>
  <c r="G207" i="11"/>
  <c r="H205" i="11"/>
  <c r="H204" i="11"/>
  <c r="G204" i="11"/>
  <c r="G201" i="11"/>
  <c r="G200" i="11"/>
  <c r="G199" i="11"/>
  <c r="H197" i="11"/>
  <c r="G197" i="11"/>
  <c r="G196" i="11"/>
  <c r="H195" i="11"/>
  <c r="G195" i="11"/>
  <c r="H193" i="11"/>
  <c r="G193" i="11"/>
  <c r="I193" i="11" s="1"/>
  <c r="G192" i="11"/>
  <c r="H191" i="11"/>
  <c r="G191" i="11"/>
  <c r="H188" i="11"/>
  <c r="G188" i="11"/>
  <c r="G186" i="11"/>
  <c r="G185" i="11"/>
  <c r="G184" i="11"/>
  <c r="G183" i="11"/>
  <c r="H181" i="11"/>
  <c r="G181" i="11"/>
  <c r="G180" i="11"/>
  <c r="H179" i="11"/>
  <c r="G179" i="11"/>
  <c r="G177" i="11"/>
  <c r="G176" i="11"/>
  <c r="G175" i="11"/>
  <c r="G172" i="11"/>
  <c r="G170" i="11"/>
  <c r="G169" i="11"/>
  <c r="G168" i="11"/>
  <c r="G167" i="11"/>
  <c r="G166" i="11"/>
  <c r="G163" i="11"/>
  <c r="H162" i="11"/>
  <c r="G161" i="11"/>
  <c r="H160" i="11"/>
  <c r="G159" i="11"/>
  <c r="G158" i="11"/>
  <c r="G157" i="11"/>
  <c r="G156" i="11"/>
  <c r="G154" i="11"/>
  <c r="H153" i="11"/>
  <c r="G151" i="11"/>
  <c r="H150" i="11"/>
  <c r="G149" i="11"/>
  <c r="H148" i="11"/>
  <c r="G147" i="11"/>
  <c r="G146" i="11"/>
  <c r="G145" i="11"/>
  <c r="H143" i="11"/>
  <c r="G142" i="11"/>
  <c r="H141" i="11"/>
  <c r="G140" i="11"/>
  <c r="H139" i="11"/>
  <c r="G138" i="11"/>
  <c r="G136" i="11"/>
  <c r="G133" i="11"/>
  <c r="G132" i="11"/>
  <c r="G131" i="11"/>
  <c r="G130" i="11"/>
  <c r="G129" i="11"/>
  <c r="G127" i="11"/>
  <c r="H126" i="11"/>
  <c r="G125" i="11"/>
  <c r="G124" i="11"/>
  <c r="G123" i="11"/>
  <c r="G122" i="11"/>
  <c r="I122" i="11" s="1"/>
  <c r="G121" i="11"/>
  <c r="G117" i="11"/>
  <c r="G116" i="11"/>
  <c r="I116" i="11" s="1"/>
  <c r="H115" i="11"/>
  <c r="G114" i="11"/>
  <c r="H113" i="11"/>
  <c r="G111" i="11"/>
  <c r="G109" i="11"/>
  <c r="G107" i="11"/>
  <c r="H106" i="11"/>
  <c r="G105" i="11"/>
  <c r="G103" i="11"/>
  <c r="H101" i="11"/>
  <c r="H100" i="11"/>
  <c r="G100" i="11"/>
  <c r="G99" i="11"/>
  <c r="G98" i="11"/>
  <c r="I98" i="11" s="1"/>
  <c r="G97" i="11"/>
  <c r="G93" i="11"/>
  <c r="I93" i="11" s="1"/>
  <c r="G92" i="11"/>
  <c r="G91" i="11"/>
  <c r="G90" i="11"/>
  <c r="G89" i="11"/>
  <c r="I89" i="11" s="1"/>
  <c r="G87" i="11"/>
  <c r="H86" i="11"/>
  <c r="G85" i="11"/>
  <c r="H84" i="11"/>
  <c r="G83" i="11"/>
  <c r="H82" i="11"/>
  <c r="G81" i="11"/>
  <c r="H80" i="11"/>
  <c r="G79" i="11"/>
  <c r="H77" i="11"/>
  <c r="G76" i="11"/>
  <c r="H75" i="11"/>
  <c r="G74" i="11"/>
  <c r="H73" i="11"/>
  <c r="G71" i="11"/>
  <c r="G69" i="11"/>
  <c r="I69" i="11" s="1"/>
  <c r="I68" i="11"/>
  <c r="G68" i="11"/>
  <c r="H67" i="11"/>
  <c r="G67" i="11"/>
  <c r="G58" i="11"/>
  <c r="G52" i="11"/>
  <c r="H51" i="11"/>
  <c r="G51" i="11"/>
  <c r="H48" i="11"/>
  <c r="G48" i="11"/>
  <c r="G47" i="11"/>
  <c r="H42" i="11"/>
  <c r="H36" i="11"/>
  <c r="G36" i="11"/>
  <c r="G35" i="11"/>
  <c r="H34" i="11"/>
  <c r="G32" i="11"/>
  <c r="G31" i="11"/>
  <c r="H29" i="11"/>
  <c r="G29" i="11"/>
  <c r="G28" i="11"/>
  <c r="H27" i="11"/>
  <c r="G27" i="11"/>
  <c r="G26" i="11"/>
  <c r="H25" i="11"/>
  <c r="H22" i="11"/>
  <c r="G18" i="11"/>
  <c r="H15" i="11"/>
  <c r="H14" i="11"/>
  <c r="H13" i="11"/>
  <c r="H12" i="11"/>
  <c r="H11" i="11"/>
  <c r="G15" i="11"/>
  <c r="G14" i="11"/>
  <c r="G13" i="11"/>
  <c r="G12" i="11"/>
  <c r="G11" i="11"/>
  <c r="I11" i="11" s="1"/>
  <c r="I314" i="11" l="1"/>
  <c r="I293" i="11"/>
  <c r="I169" i="11"/>
  <c r="I200" i="11"/>
  <c r="I184" i="11"/>
  <c r="I196" i="11"/>
  <c r="I106" i="11"/>
  <c r="I113" i="11"/>
  <c r="I95" i="11"/>
  <c r="I71" i="11"/>
  <c r="I48" i="11"/>
  <c r="I46" i="11"/>
  <c r="I43" i="11"/>
  <c r="I305" i="11"/>
  <c r="I284" i="11"/>
  <c r="I250" i="11"/>
  <c r="I242" i="11"/>
  <c r="I234" i="11"/>
  <c r="I211" i="11"/>
  <c r="I215" i="11"/>
  <c r="I207" i="11"/>
  <c r="I204" i="11"/>
  <c r="I180" i="11"/>
  <c r="I168" i="11"/>
  <c r="I162" i="11"/>
  <c r="I136" i="11"/>
  <c r="I141" i="11"/>
  <c r="I150" i="11"/>
  <c r="I87" i="11"/>
  <c r="I103" i="11"/>
  <c r="I67" i="11"/>
  <c r="I117" i="11"/>
  <c r="I94" i="11"/>
  <c r="I110" i="11"/>
  <c r="I126" i="11"/>
  <c r="I119" i="11"/>
  <c r="I127" i="11"/>
  <c r="I79" i="11"/>
  <c r="I84" i="11"/>
  <c r="I101" i="11"/>
  <c r="I132" i="11"/>
  <c r="I51" i="11"/>
  <c r="I27" i="11"/>
  <c r="I36" i="11"/>
  <c r="I311" i="11"/>
  <c r="I303" i="11"/>
  <c r="I307" i="11"/>
  <c r="I290" i="11"/>
  <c r="I296" i="11"/>
  <c r="I287" i="11"/>
  <c r="I295" i="11"/>
  <c r="I212" i="11"/>
  <c r="I321" i="11"/>
  <c r="I322" i="11"/>
  <c r="I315" i="11"/>
  <c r="I312" i="11"/>
  <c r="I317" i="11"/>
  <c r="I313" i="11"/>
  <c r="I316" i="11"/>
  <c r="I318" i="11"/>
  <c r="I310" i="11"/>
  <c r="I294" i="11"/>
  <c r="I306" i="11"/>
  <c r="I288" i="11"/>
  <c r="I292" i="11"/>
  <c r="I300" i="11"/>
  <c r="I304" i="11"/>
  <c r="G285" i="11"/>
  <c r="I285" i="11" s="1"/>
  <c r="G297" i="11"/>
  <c r="I297" i="11" s="1"/>
  <c r="G301" i="11"/>
  <c r="I301" i="11" s="1"/>
  <c r="I289" i="11"/>
  <c r="I291" i="11"/>
  <c r="G299" i="11"/>
  <c r="I299" i="11" s="1"/>
  <c r="I286" i="11"/>
  <c r="I302" i="11"/>
  <c r="I298" i="11"/>
  <c r="I275" i="11"/>
  <c r="I277" i="11"/>
  <c r="I276" i="11"/>
  <c r="I271" i="11"/>
  <c r="I272" i="11"/>
  <c r="I270" i="11"/>
  <c r="I267" i="11"/>
  <c r="G261" i="11"/>
  <c r="I261" i="11" s="1"/>
  <c r="I262" i="11"/>
  <c r="I258" i="11"/>
  <c r="I256" i="11"/>
  <c r="I255" i="11"/>
  <c r="G254" i="11"/>
  <c r="I254" i="11" s="1"/>
  <c r="I257" i="11"/>
  <c r="I253" i="11"/>
  <c r="I246" i="11"/>
  <c r="I245" i="11"/>
  <c r="I247" i="11"/>
  <c r="I241" i="11"/>
  <c r="I223" i="11"/>
  <c r="I228" i="11"/>
  <c r="I231" i="11"/>
  <c r="I224" i="11"/>
  <c r="I232" i="11"/>
  <c r="I226" i="11"/>
  <c r="I235" i="11"/>
  <c r="I227" i="11"/>
  <c r="I230" i="11"/>
  <c r="I229" i="11"/>
  <c r="I233" i="11"/>
  <c r="I225" i="11"/>
  <c r="G220" i="11"/>
  <c r="I220" i="11" s="1"/>
  <c r="I213" i="11"/>
  <c r="G214" i="11"/>
  <c r="I214" i="11" s="1"/>
  <c r="I217" i="11"/>
  <c r="G205" i="11"/>
  <c r="I205" i="11" s="1"/>
  <c r="G206" i="11"/>
  <c r="I206" i="11" s="1"/>
  <c r="I166" i="11"/>
  <c r="I177" i="11"/>
  <c r="I174" i="11"/>
  <c r="I178" i="11"/>
  <c r="I182" i="11"/>
  <c r="I190" i="11"/>
  <c r="I194" i="11"/>
  <c r="I198" i="11"/>
  <c r="I170" i="11"/>
  <c r="I171" i="11"/>
  <c r="I187" i="11"/>
  <c r="I167" i="11"/>
  <c r="I183" i="11"/>
  <c r="I185" i="11"/>
  <c r="I199" i="11"/>
  <c r="I201" i="11"/>
  <c r="I175" i="11"/>
  <c r="I186" i="11"/>
  <c r="I179" i="11"/>
  <c r="I181" i="11"/>
  <c r="I191" i="11"/>
  <c r="I195" i="11"/>
  <c r="I197" i="11"/>
  <c r="I173" i="11"/>
  <c r="I189" i="11"/>
  <c r="I172" i="11"/>
  <c r="I188" i="11"/>
  <c r="I176" i="11"/>
  <c r="I192" i="11"/>
  <c r="I146" i="11"/>
  <c r="I156" i="11"/>
  <c r="I144" i="11"/>
  <c r="I160" i="11"/>
  <c r="I153" i="11"/>
  <c r="I143" i="11"/>
  <c r="I158" i="11"/>
  <c r="I148" i="11"/>
  <c r="I152" i="11"/>
  <c r="I140" i="11"/>
  <c r="I142" i="11"/>
  <c r="I149" i="11"/>
  <c r="I154" i="11"/>
  <c r="I161" i="11"/>
  <c r="I137" i="11"/>
  <c r="I138" i="11"/>
  <c r="I145" i="11"/>
  <c r="I157" i="11"/>
  <c r="I159" i="11"/>
  <c r="G139" i="11"/>
  <c r="I139" i="11" s="1"/>
  <c r="G155" i="11"/>
  <c r="I147" i="11"/>
  <c r="I151" i="11"/>
  <c r="I163" i="11"/>
  <c r="I155" i="11"/>
  <c r="I73" i="11"/>
  <c r="I86" i="11"/>
  <c r="I111" i="11"/>
  <c r="I100" i="11"/>
  <c r="I124" i="11"/>
  <c r="I129" i="11"/>
  <c r="I77" i="11"/>
  <c r="I82" i="11"/>
  <c r="I108" i="11"/>
  <c r="I74" i="11"/>
  <c r="I76" i="11"/>
  <c r="I81" i="11"/>
  <c r="I105" i="11"/>
  <c r="I109" i="11"/>
  <c r="I114" i="11"/>
  <c r="I133" i="11"/>
  <c r="I85" i="11"/>
  <c r="I90" i="11"/>
  <c r="I92" i="11"/>
  <c r="I97" i="11"/>
  <c r="I121" i="11"/>
  <c r="I125" i="11"/>
  <c r="I130" i="11"/>
  <c r="I72" i="11"/>
  <c r="I80" i="11"/>
  <c r="I88" i="11"/>
  <c r="I96" i="11"/>
  <c r="I104" i="11"/>
  <c r="I112" i="11"/>
  <c r="I120" i="11"/>
  <c r="I128" i="11"/>
  <c r="I83" i="11"/>
  <c r="I99" i="11"/>
  <c r="I115" i="11"/>
  <c r="I131" i="11"/>
  <c r="I75" i="11"/>
  <c r="I91" i="11"/>
  <c r="I107" i="11"/>
  <c r="I123" i="11"/>
  <c r="I58" i="11"/>
  <c r="I55" i="11"/>
  <c r="I47" i="11"/>
  <c r="I52" i="11"/>
  <c r="I49" i="11"/>
  <c r="I50" i="11"/>
  <c r="I42" i="11"/>
  <c r="I32" i="11"/>
  <c r="I33" i="11"/>
  <c r="I28" i="11"/>
  <c r="I34" i="11"/>
  <c r="I25" i="11"/>
  <c r="I26" i="11"/>
  <c r="I30" i="11"/>
  <c r="I29" i="11"/>
  <c r="I35" i="11"/>
  <c r="I31" i="11"/>
  <c r="I21" i="11"/>
  <c r="G22" i="11"/>
  <c r="I22" i="11" s="1"/>
  <c r="I18" i="11"/>
  <c r="C323" i="11" l="1"/>
  <c r="D323" i="11"/>
  <c r="E323" i="11"/>
  <c r="F323" i="11"/>
  <c r="G323" i="11"/>
  <c r="H323" i="11"/>
  <c r="I323" i="11"/>
  <c r="B323" i="11"/>
  <c r="H308" i="11"/>
  <c r="H278" i="11"/>
  <c r="H273" i="11"/>
  <c r="H268" i="11"/>
  <c r="H263" i="11"/>
  <c r="G263" i="11"/>
  <c r="H259" i="11"/>
  <c r="G259" i="11"/>
  <c r="H248" i="11"/>
  <c r="I248" i="11"/>
  <c r="G248" i="11"/>
  <c r="I243" i="11"/>
  <c r="I221" i="11"/>
  <c r="G218" i="11"/>
  <c r="C319" i="11"/>
  <c r="D319" i="11"/>
  <c r="E319" i="11"/>
  <c r="F319" i="11"/>
  <c r="G319" i="11"/>
  <c r="H319" i="11"/>
  <c r="B319" i="11"/>
  <c r="I319" i="11"/>
  <c r="C308" i="11"/>
  <c r="C325" i="11" s="1"/>
  <c r="D308" i="11"/>
  <c r="E308" i="11"/>
  <c r="F308" i="11"/>
  <c r="F325" i="11" s="1"/>
  <c r="G308" i="11"/>
  <c r="B308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8" i="11"/>
  <c r="C268" i="11"/>
  <c r="D268" i="11"/>
  <c r="E268" i="11"/>
  <c r="F268" i="11"/>
  <c r="G268" i="11"/>
  <c r="B268" i="11"/>
  <c r="C259" i="11"/>
  <c r="D259" i="11"/>
  <c r="E259" i="11"/>
  <c r="F259" i="11"/>
  <c r="B259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51" i="11"/>
  <c r="C236" i="11"/>
  <c r="D236" i="11"/>
  <c r="E236" i="11"/>
  <c r="F236" i="11"/>
  <c r="H236" i="11"/>
  <c r="B236" i="11"/>
  <c r="C221" i="11"/>
  <c r="D221" i="11"/>
  <c r="E221" i="11"/>
  <c r="F221" i="11"/>
  <c r="G221" i="11"/>
  <c r="B221" i="11"/>
  <c r="C218" i="11"/>
  <c r="D218" i="11"/>
  <c r="E218" i="11"/>
  <c r="F218" i="11"/>
  <c r="H218" i="11"/>
  <c r="B218" i="11"/>
  <c r="D325" i="11" l="1"/>
  <c r="E325" i="11"/>
  <c r="C264" i="11"/>
  <c r="E264" i="11"/>
  <c r="F264" i="11"/>
  <c r="G325" i="11"/>
  <c r="H325" i="11"/>
  <c r="B325" i="11"/>
  <c r="D264" i="11"/>
  <c r="B264" i="11"/>
  <c r="I308" i="11"/>
  <c r="I325" i="11" s="1"/>
  <c r="G278" i="11"/>
  <c r="I278" i="11"/>
  <c r="I273" i="11"/>
  <c r="I263" i="11"/>
  <c r="I259" i="11"/>
  <c r="H264" i="11"/>
  <c r="G243" i="11"/>
  <c r="G264" i="11" s="1"/>
  <c r="I236" i="11"/>
  <c r="G236" i="11"/>
  <c r="H221" i="11"/>
  <c r="I218" i="11"/>
  <c r="I264" i="11" l="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I202" i="11"/>
  <c r="B202" i="11"/>
  <c r="C164" i="11"/>
  <c r="D164" i="11"/>
  <c r="E164" i="11"/>
  <c r="F164" i="11"/>
  <c r="G164" i="11"/>
  <c r="H164" i="11"/>
  <c r="I164" i="11"/>
  <c r="B164" i="11"/>
  <c r="I134" i="11"/>
  <c r="C59" i="11"/>
  <c r="D59" i="11"/>
  <c r="E59" i="11"/>
  <c r="F59" i="11"/>
  <c r="G59" i="11"/>
  <c r="H59" i="11"/>
  <c r="I59" i="11"/>
  <c r="C134" i="11"/>
  <c r="D134" i="11"/>
  <c r="E134" i="11"/>
  <c r="F134" i="11"/>
  <c r="G134" i="11"/>
  <c r="H134" i="11"/>
  <c r="B134" i="11"/>
  <c r="B59" i="11"/>
  <c r="C56" i="11"/>
  <c r="D56" i="11"/>
  <c r="E56" i="11"/>
  <c r="F56" i="11"/>
  <c r="G56" i="11"/>
  <c r="H56" i="11"/>
  <c r="I56" i="11"/>
  <c r="B56" i="11"/>
  <c r="C53" i="11"/>
  <c r="D53" i="11"/>
  <c r="E53" i="11"/>
  <c r="F53" i="11"/>
  <c r="G53" i="11"/>
  <c r="H53" i="11"/>
  <c r="I53" i="11"/>
  <c r="B53" i="11"/>
  <c r="C44" i="11"/>
  <c r="D44" i="11"/>
  <c r="E44" i="11"/>
  <c r="F44" i="11"/>
  <c r="G44" i="11"/>
  <c r="H44" i="11"/>
  <c r="I44" i="11"/>
  <c r="B44" i="11"/>
  <c r="C37" i="11"/>
  <c r="D37" i="11"/>
  <c r="E37" i="11"/>
  <c r="F37" i="11"/>
  <c r="G37" i="11"/>
  <c r="H37" i="11"/>
  <c r="I37" i="11"/>
  <c r="B37" i="11"/>
  <c r="C23" i="11"/>
  <c r="D23" i="11"/>
  <c r="E23" i="11"/>
  <c r="F23" i="11"/>
  <c r="G23" i="11"/>
  <c r="H23" i="11"/>
  <c r="I23" i="11"/>
  <c r="B23" i="11"/>
  <c r="I19" i="11"/>
  <c r="C19" i="11"/>
  <c r="D19" i="11"/>
  <c r="E19" i="11"/>
  <c r="F19" i="11"/>
  <c r="G19" i="11"/>
  <c r="H19" i="11"/>
  <c r="B19" i="11"/>
  <c r="I15" i="11"/>
  <c r="I14" i="11"/>
  <c r="I13" i="11"/>
  <c r="I12" i="11"/>
  <c r="C237" i="11" l="1"/>
  <c r="B60" i="11"/>
  <c r="F60" i="11"/>
  <c r="C60" i="11"/>
  <c r="E237" i="11"/>
  <c r="D237" i="11"/>
  <c r="F237" i="11"/>
  <c r="B237" i="11"/>
  <c r="E60" i="11"/>
  <c r="H60" i="11"/>
  <c r="D60" i="11"/>
  <c r="G60" i="11"/>
  <c r="H237" i="11"/>
  <c r="G237" i="11"/>
  <c r="I60" i="11"/>
  <c r="I209" i="11"/>
  <c r="I237" i="11" s="1"/>
  <c r="H16" i="11" l="1"/>
  <c r="H38" i="11" s="1"/>
  <c r="H62" i="11" s="1"/>
  <c r="H280" i="11" s="1"/>
  <c r="H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G16" i="11" l="1"/>
  <c r="G38" i="11" s="1"/>
  <c r="G62" i="11" s="1"/>
  <c r="G280" i="11" s="1"/>
  <c r="G327" i="11" s="1"/>
  <c r="I10" i="11"/>
  <c r="I16" i="11" s="1"/>
  <c r="I38" i="11" s="1"/>
  <c r="I62" i="11" s="1"/>
  <c r="I280" i="11" s="1"/>
  <c r="I327" i="11" s="1"/>
  <c r="A3" i="11"/>
  <c r="A3" i="3" l="1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D9" i="2"/>
  <c r="D10" i="2"/>
  <c r="D11" i="2"/>
  <c r="D12" i="2"/>
  <c r="B13" i="2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0" i="3"/>
  <c r="C48" i="3" s="1"/>
  <c r="D22" i="2"/>
  <c r="D39" i="2" s="1"/>
  <c r="D13" i="2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F38" i="3" l="1"/>
  <c r="F12" i="3"/>
  <c r="B40" i="3"/>
  <c r="B48" i="3" s="1"/>
  <c r="D41" i="2"/>
  <c r="E48" i="3"/>
  <c r="F40" i="3" l="1"/>
  <c r="F48" i="3" s="1"/>
</calcChain>
</file>

<file path=xl/sharedStrings.xml><?xml version="1.0" encoding="utf-8"?>
<sst xmlns="http://schemas.openxmlformats.org/spreadsheetml/2006/main" count="502" uniqueCount="423">
  <si>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</si>
  <si>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</si>
  <si>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</si>
  <si>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</si>
  <si>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</si>
  <si>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</si>
  <si>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</si>
  <si>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</si>
  <si>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</si>
  <si>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</si>
  <si>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</si>
  <si>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</si>
  <si>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</si>
  <si>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</si>
  <si>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</si>
  <si>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</si>
  <si>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</si>
  <si>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</si>
  <si>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</si>
  <si>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</si>
  <si>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</si>
  <si>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</si>
  <si>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</si>
  <si>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</si>
  <si>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</si>
  <si>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</si>
  <si>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</si>
  <si>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</si>
  <si>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</si>
  <si>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</si>
  <si>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</si>
  <si>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</si>
  <si>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</si>
  <si>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</si>
  <si>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</si>
  <si>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</si>
  <si>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</si>
  <si>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</si>
  <si>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</si>
  <si>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</si>
  <si>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</si>
  <si>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</si>
  <si>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</si>
  <si>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</si>
  <si>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</si>
  <si>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</si>
  <si>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</si>
  <si>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</si>
  <si>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</si>
  <si>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</si>
  <si>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</si>
  <si>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</si>
  <si>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</si>
  <si>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</si>
  <si>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</si>
  <si>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</si>
  <si>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</si>
  <si>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</si>
  <si>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</si>
  <si>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</si>
  <si>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</si>
  <si>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</si>
  <si>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</si>
  <si>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</si>
  <si>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</si>
  <si>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</si>
  <si>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</si>
  <si>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</si>
  <si>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</si>
  <si>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</si>
  <si>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</si>
  <si>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</si>
  <si>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</si>
  <si>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</si>
  <si>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</si>
  <si>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</si>
  <si>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</si>
  <si>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</si>
  <si>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</si>
  <si>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</si>
  <si>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</si>
  <si>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</si>
  <si>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</si>
  <si>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</si>
  <si>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</si>
  <si>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</si>
  <si>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</si>
  <si>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</si>
  <si>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</si>
  <si>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</si>
  <si>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</si>
  <si>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</si>
  <si>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</si>
  <si>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</si>
  <si>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</si>
  <si>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</si>
  <si>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</si>
  <si>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</si>
  <si>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</si>
  <si>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</si>
  <si>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</si>
  <si>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</si>
  <si>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</si>
  <si>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</si>
  <si>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</si>
  <si>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</si>
  <si>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</si>
  <si>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</si>
  <si>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</si>
  <si>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</si>
  <si>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</si>
  <si>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</si>
  <si>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</si>
  <si>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</si>
  <si>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</si>
  <si>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</si>
  <si>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</si>
  <si>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</si>
  <si>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</si>
  <si>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</si>
  <si>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</si>
  <si>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</si>
  <si>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</si>
  <si>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</si>
  <si>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</si>
  <si>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</si>
  <si>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</si>
  <si>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</si>
  <si>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</si>
  <si>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</si>
  <si>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</si>
  <si>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</si>
  <si>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</si>
  <si>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</si>
  <si>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</si>
  <si>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</si>
  <si>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</si>
  <si>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</si>
  <si>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</si>
  <si>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</si>
  <si>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</si>
  <si>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</si>
  <si>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</si>
  <si>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</si>
  <si>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</si>
  <si>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</si>
  <si>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</si>
  <si>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</si>
  <si>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</si>
  <si>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</si>
  <si>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</si>
  <si>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</si>
  <si>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</si>
  <si>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</si>
  <si>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</si>
  <si>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</si>
  <si>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</si>
  <si>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</si>
  <si>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</si>
  <si>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</si>
  <si>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</si>
  <si>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</si>
  <si>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</si>
  <si>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</si>
  <si>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</si>
  <si>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</si>
  <si>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</si>
  <si>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</si>
  <si>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</si>
  <si>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</si>
  <si>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</si>
  <si>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</si>
  <si>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</si>
  <si>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</si>
  <si>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</si>
  <si>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</si>
  <si>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</si>
  <si>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</si>
  <si>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</si>
  <si>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</si>
  <si>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</si>
  <si>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</si>
  <si>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</si>
  <si>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</si>
  <si>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</si>
  <si>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</si>
  <si>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</si>
  <si>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</si>
  <si>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</si>
  <si>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</si>
  <si>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</si>
  <si>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</si>
  <si>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</si>
  <si>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</si>
  <si>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</si>
  <si>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</si>
  <si>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</si>
  <si>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</si>
  <si>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</si>
  <si>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</si>
  <si>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</si>
  <si>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</si>
  <si>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</si>
  <si>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</si>
  <si>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</si>
  <si>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</si>
  <si>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</si>
  <si>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</si>
  <si>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</si>
  <si>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</si>
  <si>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</si>
  <si>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</si>
  <si>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</si>
  <si>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</si>
  <si>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</si>
  <si>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</si>
  <si>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</si>
  <si>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</si>
  <si>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</si>
  <si>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</si>
  <si>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</si>
  <si>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</si>
  <si>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</si>
  <si>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</si>
  <si>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</si>
  <si>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</si>
  <si>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</si>
  <si>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</si>
  <si>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</si>
  <si>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</si>
  <si>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</si>
  <si>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</si>
  <si>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</si>
  <si>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</si>
  <si>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</si>
  <si>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</si>
  <si>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</si>
  <si>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</si>
  <si>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</si>
  <si>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</si>
  <si>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</si>
  <si>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</si>
  <si>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</si>
  <si>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</si>
  <si>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</si>
  <si>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</si>
  <si>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</si>
  <si>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</si>
  <si>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</si>
  <si>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</si>
  <si>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</si>
  <si>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</si>
  <si>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</si>
  <si>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</si>
  <si>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</si>
  <si>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</si>
  <si>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</si>
  <si>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</si>
  <si>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</si>
  <si>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</si>
  <si>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</si>
  <si>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</si>
  <si>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</si>
  <si>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</si>
  <si>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</si>
  <si>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</si>
  <si>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</si>
  <si>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</si>
  <si>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</si>
  <si>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</si>
  <si>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</si>
  <si>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</si>
  <si>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</si>
  <si>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</si>
  <si>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</si>
  <si>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</si>
  <si>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</si>
  <si>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</si>
  <si>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</si>
  <si>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</si>
  <si>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</si>
  <si>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</si>
  <si>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</si>
  <si>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</si>
  <si>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</si>
  <si>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</si>
  <si>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</si>
  <si>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</si>
  <si>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</si>
  <si>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</si>
  <si>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</si>
  <si>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</si>
  <si>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</si>
  <si>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</si>
  <si>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</si>
  <si>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</si>
  <si>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</si>
  <si>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</si>
  <si>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</si>
  <si>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</si>
  <si>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</si>
  <si>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</si>
  <si>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</si>
  <si>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</si>
  <si>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</si>
  <si>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</si>
  <si>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</si>
  <si>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</si>
  <si>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</si>
  <si>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</si>
  <si>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</si>
  <si>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</si>
  <si>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</si>
  <si>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</si>
  <si>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</si>
  <si>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</si>
  <si>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</si>
  <si>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</si>
  <si>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</si>
  <si>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</si>
  <si>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</si>
  <si>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</si>
  <si>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</si>
  <si>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</si>
  <si>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</si>
  <si>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</si>
  <si>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</si>
  <si>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</si>
  <si>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</si>
  <si>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</si>
  <si>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</si>
  <si>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</si>
  <si>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</si>
  <si>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</si>
  <si>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</si>
  <si>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</si>
  <si>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</si>
  <si>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</si>
  <si>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</si>
  <si>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</si>
  <si>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</si>
  <si>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</si>
  <si>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</si>
  <si>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</si>
  <si>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</si>
  <si>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</si>
  <si>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</si>
  <si>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</si>
  <si>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</si>
  <si>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</si>
  <si>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</si>
  <si>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</si>
  <si>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</si>
  <si>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</si>
  <si>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</si>
  <si>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</si>
  <si>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</si>
  <si>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</si>
  <si>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</si>
  <si>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</si>
  <si>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</si>
  <si>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</si>
  <si>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</si>
  <si>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</si>
  <si>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</si>
  <si>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</si>
  <si>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</si>
  <si>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</si>
  <si>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</si>
  <si>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</si>
  <si>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</si>
  <si>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</si>
  <si>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</si>
  <si>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</si>
  <si>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</si>
  <si>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</si>
  <si>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</si>
  <si>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</si>
  <si>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</si>
  <si>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</si>
  <si>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</si>
  <si>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</si>
  <si>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</si>
  <si>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</si>
  <si>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</si>
  <si>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</si>
  <si>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</si>
  <si>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</si>
  <si>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</si>
  <si>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</si>
  <si>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</si>
  <si>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</si>
  <si>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</si>
  <si>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</si>
  <si>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</si>
  <si>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</si>
  <si>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</si>
  <si>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</si>
  <si>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</si>
  <si>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</si>
  <si>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</si>
  <si>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</si>
  <si>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</si>
  <si>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</si>
  <si>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</si>
  <si>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</si>
  <si>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</si>
  <si>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</si>
  <si>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</si>
  <si>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</si>
  <si>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</si>
  <si>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</si>
  <si>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</si>
  <si>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</si>
  <si>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</si>
  <si>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</si>
  <si>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</si>
  <si>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(Based on allocation factors developed using 12 ME 12/31/2016 information)</t>
  </si>
  <si>
    <t xml:space="preserve"> </t>
  </si>
  <si>
    <t>Designated Information is Confidential per WAC 480-07-160</t>
  </si>
  <si>
    <t>FOR THE TWELVE MONTHS ENDED DECEMBER 31, 2017</t>
  </si>
  <si>
    <t xml:space="preserve">RATE BASE (AMA For 12 Months Ended December 31, 2017)  </t>
  </si>
  <si>
    <t>(Based on allocation factors developed for the 12 ME 12/31/2016)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</si>
</sst>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  <numFmt numFmtId="186" formatCode="0.000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b/>
      <sz val="24"/>
      <name val="Arial"/>
      <family val="2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8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9" fillId="0" borderId="0">
      <alignment horizontal="left" wrapText="1"/>
    </xf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190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0" fillId="0" borderId="0" xfId="0" applyNumberFormat="1" applyFont="1" applyAlignment="1">
      <alignment horizontal="left"/>
    </xf>
    <xf numFmtId="164" fontId="91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left"/>
    </xf>
    <xf numFmtId="0" fontId="19" fillId="0" borderId="0" xfId="0" applyFont="1" applyFill="1"/>
    <xf numFmtId="43" fontId="19" fillId="0" borderId="0" xfId="0" applyNumberFormat="1" applyFont="1" applyFill="1"/>
    <xf numFmtId="0" fontId="92" fillId="0" borderId="0" xfId="0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4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5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168" fontId="96" fillId="111" borderId="0" xfId="1689" applyNumberFormat="1" applyFont="1" applyFill="1" applyAlignment="1">
      <alignment horizontal="left"/>
    </xf>
    <xf numFmtId="168" fontId="19" fillId="111" borderId="0" xfId="1689" applyNumberFormat="1" applyFill="1" applyAlignment="1">
      <alignment horizontal="left"/>
    </xf>
    <xf numFmtId="168" fontId="52" fillId="111" borderId="0" xfId="1689" applyNumberFormat="1" applyFont="1" applyFill="1" applyAlignment="1">
      <alignment horizontal="left"/>
    </xf>
    <xf numFmtId="37" fontId="19" fillId="112" borderId="0" xfId="0" applyNumberFormat="1" applyFont="1" applyFill="1" applyBorder="1"/>
    <xf numFmtId="167" fontId="19" fillId="112" borderId="11" xfId="0" applyNumberFormat="1" applyFont="1" applyFill="1" applyBorder="1"/>
    <xf numFmtId="166" fontId="19" fillId="112" borderId="0" xfId="0" applyNumberFormat="1" applyFont="1" applyFill="1" applyBorder="1"/>
    <xf numFmtId="166" fontId="21" fillId="112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2" borderId="51" xfId="0" applyNumberFormat="1" applyFont="1" applyFill="1" applyBorder="1"/>
    <xf numFmtId="37" fontId="19" fillId="112" borderId="52" xfId="0" applyNumberFormat="1" applyFont="1" applyFill="1" applyBorder="1"/>
    <xf numFmtId="37" fontId="19" fillId="112" borderId="53" xfId="0" applyNumberFormat="1" applyFont="1" applyFill="1" applyBorder="1"/>
    <xf numFmtId="166" fontId="19" fillId="112" borderId="54" xfId="0" applyNumberFormat="1" applyFont="1" applyFill="1" applyBorder="1"/>
    <xf numFmtId="166" fontId="19" fillId="112" borderId="55" xfId="0" applyNumberFormat="1" applyFont="1" applyFill="1" applyBorder="1"/>
    <xf numFmtId="167" fontId="19" fillId="112" borderId="54" xfId="0" applyNumberFormat="1" applyFont="1" applyFill="1" applyBorder="1"/>
    <xf numFmtId="167" fontId="19" fillId="112" borderId="0" xfId="0" applyNumberFormat="1" applyFont="1" applyFill="1" applyBorder="1"/>
    <xf numFmtId="37" fontId="19" fillId="112" borderId="55" xfId="0" applyNumberFormat="1" applyFont="1" applyFill="1" applyBorder="1"/>
    <xf numFmtId="167" fontId="19" fillId="112" borderId="56" xfId="0" applyNumberFormat="1" applyFont="1" applyFill="1" applyBorder="1"/>
    <xf numFmtId="37" fontId="19" fillId="112" borderId="57" xfId="0" applyNumberFormat="1" applyFont="1" applyFill="1" applyBorder="1"/>
    <xf numFmtId="37" fontId="19" fillId="112" borderId="54" xfId="0" applyNumberFormat="1" applyFont="1" applyFill="1" applyBorder="1"/>
    <xf numFmtId="167" fontId="19" fillId="112" borderId="55" xfId="0" applyNumberFormat="1" applyFont="1" applyFill="1" applyBorder="1"/>
    <xf numFmtId="167" fontId="19" fillId="112" borderId="57" xfId="0" applyNumberFormat="1" applyFont="1" applyFill="1" applyBorder="1"/>
    <xf numFmtId="166" fontId="21" fillId="112" borderId="54" xfId="0" applyNumberFormat="1" applyFont="1" applyFill="1" applyBorder="1"/>
    <xf numFmtId="166" fontId="21" fillId="112" borderId="55" xfId="0" applyNumberFormat="1" applyFont="1" applyFill="1" applyBorder="1"/>
    <xf numFmtId="167" fontId="19" fillId="112" borderId="0" xfId="1" applyNumberFormat="1" applyFont="1" applyFill="1" applyBorder="1"/>
    <xf numFmtId="167" fontId="19" fillId="112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2" borderId="54" xfId="1" applyNumberFormat="1" applyFont="1" applyFill="1" applyBorder="1"/>
    <xf numFmtId="167" fontId="19" fillId="112" borderId="56" xfId="1" applyNumberFormat="1" applyFont="1" applyFill="1" applyBorder="1"/>
    <xf numFmtId="37" fontId="0" fillId="112" borderId="58" xfId="0" applyNumberFormat="1" applyFill="1" applyBorder="1"/>
    <xf numFmtId="37" fontId="0" fillId="112" borderId="59" xfId="0" applyNumberFormat="1" applyFill="1" applyBorder="1"/>
    <xf numFmtId="37" fontId="0" fillId="112" borderId="60" xfId="0" applyNumberFormat="1" applyFill="1" applyBorder="1"/>
    <xf numFmtId="41" fontId="89" fillId="112" borderId="36" xfId="0" applyNumberFormat="1" applyFont="1" applyFill="1" applyBorder="1" applyAlignment="1">
      <alignment horizontal="right"/>
    </xf>
    <xf numFmtId="41" fontId="90" fillId="112" borderId="36" xfId="0" applyNumberFormat="1" applyFont="1" applyFill="1" applyBorder="1" applyAlignment="1">
      <alignment horizontal="right"/>
    </xf>
    <xf numFmtId="41" fontId="89" fillId="112" borderId="11" xfId="0" applyNumberFormat="1" applyFont="1" applyFill="1" applyBorder="1" applyAlignment="1">
      <alignment horizontal="right"/>
    </xf>
    <xf numFmtId="41" fontId="90" fillId="112" borderId="48" xfId="0" applyNumberFormat="1" applyFont="1" applyFill="1" applyBorder="1" applyAlignment="1">
      <alignment horizontal="right"/>
    </xf>
    <xf numFmtId="41" fontId="89" fillId="112" borderId="49" xfId="0" applyNumberFormat="1" applyFont="1" applyFill="1" applyBorder="1" applyAlignment="1">
      <alignment horizontal="right"/>
    </xf>
    <xf numFmtId="41" fontId="94" fillId="112" borderId="36" xfId="0" applyNumberFormat="1" applyFont="1" applyFill="1" applyBorder="1" applyAlignment="1">
      <alignment horizontal="right"/>
    </xf>
    <xf numFmtId="164" fontId="18" fillId="112" borderId="51" xfId="0" applyNumberFormat="1" applyFont="1" applyFill="1" applyBorder="1" applyAlignment="1">
      <alignment horizontal="right"/>
    </xf>
    <xf numFmtId="164" fontId="18" fillId="112" borderId="52" xfId="0" applyNumberFormat="1" applyFont="1" applyFill="1" applyBorder="1" applyAlignment="1">
      <alignment horizontal="right"/>
    </xf>
    <xf numFmtId="164" fontId="18" fillId="112" borderId="53" xfId="0" applyNumberFormat="1" applyFont="1" applyFill="1" applyBorder="1" applyAlignment="1">
      <alignment horizontal="right"/>
    </xf>
    <xf numFmtId="164" fontId="18" fillId="112" borderId="54" xfId="0" applyNumberFormat="1" applyFont="1" applyFill="1" applyBorder="1" applyAlignment="1">
      <alignment horizontal="right"/>
    </xf>
    <xf numFmtId="164" fontId="18" fillId="112" borderId="0" xfId="0" applyNumberFormat="1" applyFont="1" applyFill="1" applyBorder="1" applyAlignment="1">
      <alignment horizontal="right"/>
    </xf>
    <xf numFmtId="164" fontId="18" fillId="112" borderId="55" xfId="0" applyNumberFormat="1" applyFont="1" applyFill="1" applyBorder="1" applyAlignment="1">
      <alignment horizontal="right"/>
    </xf>
    <xf numFmtId="41" fontId="89" fillId="112" borderId="54" xfId="0" applyNumberFormat="1" applyFont="1" applyFill="1" applyBorder="1" applyAlignment="1">
      <alignment horizontal="right"/>
    </xf>
    <xf numFmtId="41" fontId="89" fillId="112" borderId="0" xfId="0" applyNumberFormat="1" applyFont="1" applyFill="1" applyBorder="1" applyAlignment="1">
      <alignment horizontal="right"/>
    </xf>
    <xf numFmtId="41" fontId="89" fillId="112" borderId="55" xfId="0" applyNumberFormat="1" applyFont="1" applyFill="1" applyBorder="1" applyAlignment="1">
      <alignment horizontal="right"/>
    </xf>
    <xf numFmtId="41" fontId="89" fillId="112" borderId="61" xfId="0" applyNumberFormat="1" applyFont="1" applyFill="1" applyBorder="1" applyAlignment="1">
      <alignment horizontal="right"/>
    </xf>
    <xf numFmtId="41" fontId="89" fillId="112" borderId="62" xfId="0" applyNumberFormat="1" applyFont="1" applyFill="1" applyBorder="1" applyAlignment="1">
      <alignment horizontal="right"/>
    </xf>
    <xf numFmtId="41" fontId="90" fillId="112" borderId="61" xfId="0" applyNumberFormat="1" applyFont="1" applyFill="1" applyBorder="1" applyAlignment="1">
      <alignment horizontal="right"/>
    </xf>
    <xf numFmtId="41" fontId="90" fillId="112" borderId="62" xfId="0" applyNumberFormat="1" applyFont="1" applyFill="1" applyBorder="1" applyAlignment="1">
      <alignment horizontal="right"/>
    </xf>
    <xf numFmtId="41" fontId="89" fillId="112" borderId="56" xfId="0" applyNumberFormat="1" applyFont="1" applyFill="1" applyBorder="1" applyAlignment="1">
      <alignment horizontal="right"/>
    </xf>
    <xf numFmtId="41" fontId="89" fillId="112" borderId="57" xfId="0" applyNumberFormat="1" applyFont="1" applyFill="1" applyBorder="1" applyAlignment="1">
      <alignment horizontal="right"/>
    </xf>
    <xf numFmtId="41" fontId="90" fillId="112" borderId="63" xfId="0" applyNumberFormat="1" applyFont="1" applyFill="1" applyBorder="1" applyAlignment="1">
      <alignment horizontal="right"/>
    </xf>
    <xf numFmtId="41" fontId="90" fillId="112" borderId="64" xfId="0" applyNumberFormat="1" applyFont="1" applyFill="1" applyBorder="1" applyAlignment="1">
      <alignment horizontal="right"/>
    </xf>
    <xf numFmtId="41" fontId="89" fillId="112" borderId="65" xfId="0" applyNumberFormat="1" applyFont="1" applyFill="1" applyBorder="1" applyAlignment="1">
      <alignment horizontal="right"/>
    </xf>
    <xf numFmtId="41" fontId="89" fillId="112" borderId="66" xfId="0" applyNumberFormat="1" applyFont="1" applyFill="1" applyBorder="1" applyAlignment="1">
      <alignment horizontal="right"/>
    </xf>
    <xf numFmtId="41" fontId="94" fillId="112" borderId="62" xfId="0" applyNumberFormat="1" applyFont="1" applyFill="1" applyBorder="1" applyAlignment="1">
      <alignment horizontal="right"/>
    </xf>
    <xf numFmtId="41" fontId="94" fillId="112" borderId="0" xfId="0" applyNumberFormat="1" applyFont="1" applyFill="1" applyBorder="1" applyAlignment="1">
      <alignment horizontal="center"/>
    </xf>
    <xf numFmtId="41" fontId="94" fillId="112" borderId="55" xfId="0" applyNumberFormat="1" applyFont="1" applyFill="1" applyBorder="1" applyAlignment="1">
      <alignment horizontal="center"/>
    </xf>
    <xf numFmtId="41" fontId="90" fillId="112" borderId="58" xfId="0" applyNumberFormat="1" applyFont="1" applyFill="1" applyBorder="1" applyAlignment="1">
      <alignment horizontal="right"/>
    </xf>
    <xf numFmtId="41" fontId="90" fillId="112" borderId="59" xfId="0" applyNumberFormat="1" applyFont="1" applyFill="1" applyBorder="1" applyAlignment="1">
      <alignment horizontal="right"/>
    </xf>
    <xf numFmtId="41" fontId="90" fillId="112" borderId="60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7" fontId="19" fillId="112" borderId="69" xfId="0" applyNumberFormat="1" applyFont="1" applyFill="1" applyBorder="1"/>
    <xf numFmtId="167" fontId="19" fillId="112" borderId="70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7" fontId="19" fillId="112" borderId="76" xfId="0" applyNumberFormat="1" applyFont="1" applyFill="1" applyBorder="1"/>
    <xf numFmtId="42" fontId="19" fillId="112" borderId="54" xfId="0" applyNumberFormat="1" applyFont="1" applyFill="1" applyBorder="1"/>
    <xf numFmtId="42" fontId="19" fillId="112" borderId="0" xfId="0" applyNumberFormat="1" applyFont="1" applyFill="1" applyBorder="1"/>
    <xf numFmtId="0" fontId="0" fillId="112" borderId="60" xfId="0" applyFill="1" applyBorder="1"/>
    <xf numFmtId="42" fontId="19" fillId="113" borderId="58" xfId="1042" applyNumberFormat="1" applyFont="1" applyFill="1" applyBorder="1"/>
    <xf numFmtId="42" fontId="19" fillId="113" borderId="59" xfId="1042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2" fontId="21" fillId="112" borderId="78" xfId="0" applyNumberFormat="1" applyFont="1" applyFill="1" applyBorder="1"/>
    <xf numFmtId="42" fontId="21" fillId="112" borderId="74" xfId="0" applyNumberFormat="1" applyFont="1" applyFill="1" applyBorder="1"/>
    <xf numFmtId="42" fontId="21" fillId="112" borderId="73" xfId="0" applyNumberFormat="1" applyFont="1" applyFill="1" applyBorder="1"/>
    <xf numFmtId="42" fontId="19" fillId="112" borderId="79" xfId="0" applyNumberFormat="1" applyFont="1" applyFill="1" applyBorder="1"/>
    <xf numFmtId="42" fontId="19" fillId="112" borderId="80" xfId="0" applyNumberFormat="1" applyFont="1" applyFill="1" applyBorder="1"/>
    <xf numFmtId="42" fontId="19" fillId="112" borderId="81" xfId="0" applyNumberFormat="1" applyFont="1" applyFill="1" applyBorder="1"/>
    <xf numFmtId="41" fontId="19" fillId="112" borderId="77" xfId="0" applyNumberFormat="1" applyFont="1" applyFill="1" applyBorder="1"/>
    <xf numFmtId="41" fontId="19" fillId="112" borderId="72" xfId="0" applyNumberFormat="1" applyFont="1" applyFill="1" applyBorder="1"/>
    <xf numFmtId="41" fontId="19" fillId="112" borderId="71" xfId="0" applyNumberFormat="1" applyFont="1" applyFill="1" applyBorder="1"/>
    <xf numFmtId="42" fontId="19" fillId="112" borderId="76" xfId="0" applyNumberFormat="1" applyFont="1" applyFill="1" applyBorder="1"/>
    <xf numFmtId="42" fontId="19" fillId="112" borderId="70" xfId="0" applyNumberFormat="1" applyFont="1" applyFill="1" applyBorder="1"/>
    <xf numFmtId="42" fontId="19" fillId="112" borderId="69" xfId="0" applyNumberFormat="1" applyFont="1" applyFill="1" applyBorder="1"/>
    <xf numFmtId="166" fontId="19" fillId="112" borderId="76" xfId="0" applyNumberFormat="1" applyFont="1" applyFill="1" applyBorder="1"/>
    <xf numFmtId="166" fontId="19" fillId="112" borderId="70" xfId="0" applyNumberFormat="1" applyFont="1" applyFill="1" applyBorder="1"/>
    <xf numFmtId="166" fontId="19" fillId="112" borderId="69" xfId="0" applyNumberFormat="1" applyFont="1" applyFill="1" applyBorder="1"/>
    <xf numFmtId="42" fontId="19" fillId="112" borderId="77" xfId="0" applyNumberFormat="1" applyFont="1" applyFill="1" applyBorder="1"/>
    <xf numFmtId="42" fontId="19" fillId="112" borderId="72" xfId="0" applyNumberFormat="1" applyFont="1" applyFill="1" applyBorder="1"/>
    <xf numFmtId="42" fontId="19" fillId="112" borderId="71" xfId="0" applyNumberFormat="1" applyFont="1" applyFill="1" applyBorder="1"/>
    <xf numFmtId="0" fontId="19" fillId="112" borderId="76" xfId="0" applyFont="1" applyFill="1" applyBorder="1"/>
    <xf numFmtId="0" fontId="19" fillId="112" borderId="70" xfId="0" applyFont="1" applyFill="1" applyBorder="1"/>
    <xf numFmtId="0" fontId="19" fillId="112" borderId="69" xfId="0" applyFont="1" applyFill="1" applyBorder="1"/>
    <xf numFmtId="41" fontId="19" fillId="112" borderId="76" xfId="0" applyNumberFormat="1" applyFont="1" applyFill="1" applyBorder="1"/>
    <xf numFmtId="41" fontId="19" fillId="112" borderId="70" xfId="0" applyNumberFormat="1" applyFont="1" applyFill="1" applyBorder="1"/>
    <xf numFmtId="41" fontId="19" fillId="112" borderId="69" xfId="0" applyNumberFormat="1" applyFont="1" applyFill="1" applyBorder="1"/>
    <xf numFmtId="42" fontId="19" fillId="112" borderId="75" xfId="0" applyNumberFormat="1" applyFont="1" applyFill="1" applyBorder="1"/>
    <xf numFmtId="42" fontId="19" fillId="112" borderId="68" xfId="0" applyNumberFormat="1" applyFont="1" applyFill="1" applyBorder="1"/>
    <xf numFmtId="42" fontId="19" fillId="112" borderId="67" xfId="0" applyNumberFormat="1" applyFont="1" applyFill="1" applyBorder="1"/>
  </cellXfs>
  <cellStyles count="2198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90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1"/>
    <cellStyle name="_DEM-WP(C) Sumas Proforma 11.5.07" xfId="17"/>
    <cellStyle name="_DEM-WP(C) Westside Hydro Data_051007" xfId="18"/>
    <cellStyle name="_Fuel Prices 4-14" xfId="19"/>
    <cellStyle name="_PC DRAFT 10 15 07" xfId="1692"/>
    <cellStyle name="_Power Cost Value Copy 11.30.05 gas 1.09.06 AURORA at 1.10.06" xfId="20"/>
    <cellStyle name="_Power Costs Rate Year 11-13-07" xfId="1693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4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5"/>
    <cellStyle name="20% - Accent1 2 5" xfId="2126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6"/>
    <cellStyle name="20% - Accent1 27" xfId="1697"/>
    <cellStyle name="20% - Accent1 28" xfId="2127"/>
    <cellStyle name="20% - Accent1 29" xfId="2128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8"/>
    <cellStyle name="20% - Accent2 2 5" xfId="2129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9"/>
    <cellStyle name="20% - Accent2 27" xfId="1700"/>
    <cellStyle name="20% - Accent2 28" xfId="2130"/>
    <cellStyle name="20% - Accent2 29" xfId="2131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1"/>
    <cellStyle name="20% - Accent3 2 5" xfId="2132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2"/>
    <cellStyle name="20% - Accent3 27" xfId="1703"/>
    <cellStyle name="20% - Accent3 28" xfId="2133"/>
    <cellStyle name="20% - Accent3 29" xfId="2134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4"/>
    <cellStyle name="20% - Accent4 2 5" xfId="2135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5"/>
    <cellStyle name="20% - Accent4 27" xfId="1706"/>
    <cellStyle name="20% - Accent4 28" xfId="2136"/>
    <cellStyle name="20% - Accent4 29" xfId="2137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7"/>
    <cellStyle name="20% - Accent5 2 5" xfId="2138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8"/>
    <cellStyle name="20% - Accent5 27" xfId="1709"/>
    <cellStyle name="20% - Accent5 28" xfId="2139"/>
    <cellStyle name="20% - Accent5 29" xfId="2140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10"/>
    <cellStyle name="20% - Accent6 2 5" xfId="2141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1"/>
    <cellStyle name="20% - Accent6 27" xfId="1712"/>
    <cellStyle name="20% - Accent6 28" xfId="2142"/>
    <cellStyle name="20% - Accent6 29" xfId="2143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3"/>
    <cellStyle name="40% - Accent1 2 5" xfId="2144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4"/>
    <cellStyle name="40% - Accent1 27" xfId="1715"/>
    <cellStyle name="40% - Accent1 28" xfId="2145"/>
    <cellStyle name="40% - Accent1 29" xfId="2146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6"/>
    <cellStyle name="40% - Accent2 2 5" xfId="2147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7"/>
    <cellStyle name="40% - Accent2 27" xfId="1718"/>
    <cellStyle name="40% - Accent2 28" xfId="2148"/>
    <cellStyle name="40% - Accent2 29" xfId="2149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9"/>
    <cellStyle name="40% - Accent3 2 5" xfId="2150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20"/>
    <cellStyle name="40% - Accent3 27" xfId="1721"/>
    <cellStyle name="40% - Accent3 28" xfId="2151"/>
    <cellStyle name="40% - Accent3 29" xfId="2152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2"/>
    <cellStyle name="40% - Accent4 2 5" xfId="2153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3"/>
    <cellStyle name="40% - Accent4 27" xfId="1724"/>
    <cellStyle name="40% - Accent4 28" xfId="2154"/>
    <cellStyle name="40% - Accent4 29" xfId="2155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5"/>
    <cellStyle name="40% - Accent5 2 5" xfId="2156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6"/>
    <cellStyle name="40% - Accent5 27" xfId="1727"/>
    <cellStyle name="40% - Accent5 28" xfId="2157"/>
    <cellStyle name="40% - Accent5 29" xfId="2158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8"/>
    <cellStyle name="40% - Accent6 2 5" xfId="2159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9"/>
    <cellStyle name="40% - Accent6 27" xfId="1730"/>
    <cellStyle name="40% - Accent6 28" xfId="2160"/>
    <cellStyle name="40% - Accent6 29" xfId="2161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1"/>
    <cellStyle name="60% - Accent1 12" xfId="1732"/>
    <cellStyle name="60% - Accent1 13" xfId="1733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4"/>
    <cellStyle name="60% - Accent2 12" xfId="1735"/>
    <cellStyle name="60% - Accent2 13" xfId="1736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7"/>
    <cellStyle name="60% - Accent3 12" xfId="1738"/>
    <cellStyle name="60% - Accent3 13" xfId="1739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40"/>
    <cellStyle name="60% - Accent4 12" xfId="1741"/>
    <cellStyle name="60% - Accent4 13" xfId="174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3"/>
    <cellStyle name="60% - Accent5 12" xfId="1744"/>
    <cellStyle name="60% - Accent5 13" xfId="1745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6"/>
    <cellStyle name="60% - Accent6 12" xfId="1747"/>
    <cellStyle name="60% - Accent6 13" xfId="1748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9"/>
    <cellStyle name="Accent1 45" xfId="1750"/>
    <cellStyle name="Accent1 46" xfId="1751"/>
    <cellStyle name="Accent1 47" xfId="1752"/>
    <cellStyle name="Accent1 48" xfId="1753"/>
    <cellStyle name="Accent1 49" xfId="1754"/>
    <cellStyle name="Accent1 5" xfId="763"/>
    <cellStyle name="Accent1 50" xfId="1755"/>
    <cellStyle name="Accent1 51" xfId="1756"/>
    <cellStyle name="Accent1 52" xfId="1757"/>
    <cellStyle name="Accent1 53" xfId="1758"/>
    <cellStyle name="Accent1 54" xfId="1759"/>
    <cellStyle name="Accent1 55" xfId="1760"/>
    <cellStyle name="Accent1 56" xfId="1761"/>
    <cellStyle name="Accent1 57" xfId="1762"/>
    <cellStyle name="Accent1 58" xfId="1763"/>
    <cellStyle name="Accent1 59" xfId="1764"/>
    <cellStyle name="Accent1 6" xfId="764"/>
    <cellStyle name="Accent1 60" xfId="1765"/>
    <cellStyle name="Accent1 61" xfId="1766"/>
    <cellStyle name="Accent1 62" xfId="1767"/>
    <cellStyle name="Accent1 63" xfId="1768"/>
    <cellStyle name="Accent1 64" xfId="1769"/>
    <cellStyle name="Accent1 65" xfId="1770"/>
    <cellStyle name="Accent1 66" xfId="1771"/>
    <cellStyle name="Accent1 67" xfId="1772"/>
    <cellStyle name="Accent1 68" xfId="1773"/>
    <cellStyle name="Accent1 69" xfId="1774"/>
    <cellStyle name="Accent1 7" xfId="765"/>
    <cellStyle name="Accent1 70" xfId="1775"/>
    <cellStyle name="Accent1 71" xfId="1776"/>
    <cellStyle name="Accent1 72" xfId="1777"/>
    <cellStyle name="Accent1 73" xfId="1778"/>
    <cellStyle name="Accent1 74" xfId="1779"/>
    <cellStyle name="Accent1 75" xfId="1780"/>
    <cellStyle name="Accent1 76" xfId="1781"/>
    <cellStyle name="Accent1 77" xfId="1782"/>
    <cellStyle name="Accent1 78" xfId="1783"/>
    <cellStyle name="Accent1 79" xfId="1784"/>
    <cellStyle name="Accent1 8" xfId="766"/>
    <cellStyle name="Accent1 80" xfId="1785"/>
    <cellStyle name="Accent1 81" xfId="1786"/>
    <cellStyle name="Accent1 82" xfId="1787"/>
    <cellStyle name="Accent1 83" xfId="1788"/>
    <cellStyle name="Accent1 84" xfId="1789"/>
    <cellStyle name="Accent1 85" xfId="2162"/>
    <cellStyle name="Accent1 86" xfId="2163"/>
    <cellStyle name="Accent1 87" xfId="2164"/>
    <cellStyle name="Accent1 88" xfId="2165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90"/>
    <cellStyle name="Accent2 45" xfId="1791"/>
    <cellStyle name="Accent2 46" xfId="1792"/>
    <cellStyle name="Accent2 47" xfId="1793"/>
    <cellStyle name="Accent2 48" xfId="1794"/>
    <cellStyle name="Accent2 49" xfId="1795"/>
    <cellStyle name="Accent2 5" xfId="809"/>
    <cellStyle name="Accent2 50" xfId="1796"/>
    <cellStyle name="Accent2 51" xfId="1797"/>
    <cellStyle name="Accent2 52" xfId="1798"/>
    <cellStyle name="Accent2 53" xfId="1799"/>
    <cellStyle name="Accent2 54" xfId="1800"/>
    <cellStyle name="Accent2 55" xfId="1801"/>
    <cellStyle name="Accent2 56" xfId="1802"/>
    <cellStyle name="Accent2 57" xfId="1803"/>
    <cellStyle name="Accent2 58" xfId="1804"/>
    <cellStyle name="Accent2 59" xfId="1805"/>
    <cellStyle name="Accent2 6" xfId="810"/>
    <cellStyle name="Accent2 60" xfId="1806"/>
    <cellStyle name="Accent2 61" xfId="1807"/>
    <cellStyle name="Accent2 62" xfId="1808"/>
    <cellStyle name="Accent2 63" xfId="1809"/>
    <cellStyle name="Accent2 64" xfId="1810"/>
    <cellStyle name="Accent2 65" xfId="1811"/>
    <cellStyle name="Accent2 66" xfId="1812"/>
    <cellStyle name="Accent2 67" xfId="1813"/>
    <cellStyle name="Accent2 68" xfId="1814"/>
    <cellStyle name="Accent2 69" xfId="1815"/>
    <cellStyle name="Accent2 7" xfId="811"/>
    <cellStyle name="Accent2 70" xfId="1816"/>
    <cellStyle name="Accent2 71" xfId="1817"/>
    <cellStyle name="Accent2 72" xfId="1818"/>
    <cellStyle name="Accent2 73" xfId="1819"/>
    <cellStyle name="Accent2 74" xfId="1820"/>
    <cellStyle name="Accent2 75" xfId="1821"/>
    <cellStyle name="Accent2 76" xfId="1822"/>
    <cellStyle name="Accent2 77" xfId="1823"/>
    <cellStyle name="Accent2 78" xfId="1824"/>
    <cellStyle name="Accent2 79" xfId="1825"/>
    <cellStyle name="Accent2 8" xfId="812"/>
    <cellStyle name="Accent2 80" xfId="1826"/>
    <cellStyle name="Accent2 81" xfId="1827"/>
    <cellStyle name="Accent2 82" xfId="1828"/>
    <cellStyle name="Accent2 83" xfId="1829"/>
    <cellStyle name="Accent2 84" xfId="1830"/>
    <cellStyle name="Accent2 85" xfId="2166"/>
    <cellStyle name="Accent2 86" xfId="2167"/>
    <cellStyle name="Accent2 87" xfId="2168"/>
    <cellStyle name="Accent2 88" xfId="2169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1"/>
    <cellStyle name="Accent3 45" xfId="1832"/>
    <cellStyle name="Accent3 46" xfId="1833"/>
    <cellStyle name="Accent3 47" xfId="1834"/>
    <cellStyle name="Accent3 48" xfId="1835"/>
    <cellStyle name="Accent3 49" xfId="1836"/>
    <cellStyle name="Accent3 5" xfId="855"/>
    <cellStyle name="Accent3 50" xfId="1837"/>
    <cellStyle name="Accent3 51" xfId="1838"/>
    <cellStyle name="Accent3 52" xfId="1839"/>
    <cellStyle name="Accent3 53" xfId="1840"/>
    <cellStyle name="Accent3 54" xfId="1841"/>
    <cellStyle name="Accent3 55" xfId="1842"/>
    <cellStyle name="Accent3 56" xfId="1843"/>
    <cellStyle name="Accent3 57" xfId="1844"/>
    <cellStyle name="Accent3 58" xfId="1845"/>
    <cellStyle name="Accent3 59" xfId="1846"/>
    <cellStyle name="Accent3 6" xfId="856"/>
    <cellStyle name="Accent3 60" xfId="1847"/>
    <cellStyle name="Accent3 61" xfId="1848"/>
    <cellStyle name="Accent3 62" xfId="1849"/>
    <cellStyle name="Accent3 63" xfId="1850"/>
    <cellStyle name="Accent3 64" xfId="1851"/>
    <cellStyle name="Accent3 65" xfId="1852"/>
    <cellStyle name="Accent3 66" xfId="1853"/>
    <cellStyle name="Accent3 67" xfId="1854"/>
    <cellStyle name="Accent3 68" xfId="1855"/>
    <cellStyle name="Accent3 69" xfId="1856"/>
    <cellStyle name="Accent3 7" xfId="857"/>
    <cellStyle name="Accent3 70" xfId="1857"/>
    <cellStyle name="Accent3 71" xfId="1858"/>
    <cellStyle name="Accent3 72" xfId="1859"/>
    <cellStyle name="Accent3 73" xfId="1860"/>
    <cellStyle name="Accent3 74" xfId="1861"/>
    <cellStyle name="Accent3 75" xfId="1862"/>
    <cellStyle name="Accent3 76" xfId="1863"/>
    <cellStyle name="Accent3 77" xfId="1864"/>
    <cellStyle name="Accent3 78" xfId="1865"/>
    <cellStyle name="Accent3 79" xfId="1866"/>
    <cellStyle name="Accent3 8" xfId="858"/>
    <cellStyle name="Accent3 80" xfId="1867"/>
    <cellStyle name="Accent3 81" xfId="1868"/>
    <cellStyle name="Accent3 82" xfId="1869"/>
    <cellStyle name="Accent3 83" xfId="1870"/>
    <cellStyle name="Accent3 84" xfId="1871"/>
    <cellStyle name="Accent3 85" xfId="2170"/>
    <cellStyle name="Accent3 86" xfId="2171"/>
    <cellStyle name="Accent3 87" xfId="2172"/>
    <cellStyle name="Accent3 88" xfId="2173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2"/>
    <cellStyle name="Accent4 45" xfId="1873"/>
    <cellStyle name="Accent4 46" xfId="1874"/>
    <cellStyle name="Accent4 47" xfId="1875"/>
    <cellStyle name="Accent4 48" xfId="1876"/>
    <cellStyle name="Accent4 49" xfId="1877"/>
    <cellStyle name="Accent4 5" xfId="901"/>
    <cellStyle name="Accent4 50" xfId="1878"/>
    <cellStyle name="Accent4 51" xfId="1879"/>
    <cellStyle name="Accent4 52" xfId="1880"/>
    <cellStyle name="Accent4 53" xfId="1881"/>
    <cellStyle name="Accent4 54" xfId="1882"/>
    <cellStyle name="Accent4 55" xfId="1883"/>
    <cellStyle name="Accent4 56" xfId="1884"/>
    <cellStyle name="Accent4 57" xfId="1885"/>
    <cellStyle name="Accent4 58" xfId="1886"/>
    <cellStyle name="Accent4 59" xfId="1887"/>
    <cellStyle name="Accent4 6" xfId="902"/>
    <cellStyle name="Accent4 60" xfId="1888"/>
    <cellStyle name="Accent4 61" xfId="1889"/>
    <cellStyle name="Accent4 62" xfId="1890"/>
    <cellStyle name="Accent4 63" xfId="1891"/>
    <cellStyle name="Accent4 64" xfId="1892"/>
    <cellStyle name="Accent4 65" xfId="1893"/>
    <cellStyle name="Accent4 66" xfId="1894"/>
    <cellStyle name="Accent4 67" xfId="1895"/>
    <cellStyle name="Accent4 68" xfId="1896"/>
    <cellStyle name="Accent4 69" xfId="1897"/>
    <cellStyle name="Accent4 7" xfId="903"/>
    <cellStyle name="Accent4 70" xfId="1898"/>
    <cellStyle name="Accent4 71" xfId="1899"/>
    <cellStyle name="Accent4 72" xfId="1900"/>
    <cellStyle name="Accent4 73" xfId="1901"/>
    <cellStyle name="Accent4 74" xfId="1902"/>
    <cellStyle name="Accent4 75" xfId="1903"/>
    <cellStyle name="Accent4 76" xfId="1904"/>
    <cellStyle name="Accent4 77" xfId="1905"/>
    <cellStyle name="Accent4 78" xfId="1906"/>
    <cellStyle name="Accent4 79" xfId="1907"/>
    <cellStyle name="Accent4 8" xfId="904"/>
    <cellStyle name="Accent4 80" xfId="1908"/>
    <cellStyle name="Accent4 81" xfId="1909"/>
    <cellStyle name="Accent4 82" xfId="1910"/>
    <cellStyle name="Accent4 83" xfId="1911"/>
    <cellStyle name="Accent4 84" xfId="1912"/>
    <cellStyle name="Accent4 85" xfId="2174"/>
    <cellStyle name="Accent4 86" xfId="2175"/>
    <cellStyle name="Accent4 87" xfId="2176"/>
    <cellStyle name="Accent4 88" xfId="2177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3"/>
    <cellStyle name="Accent5 45" xfId="1914"/>
    <cellStyle name="Accent5 46" xfId="1915"/>
    <cellStyle name="Accent5 47" xfId="1916"/>
    <cellStyle name="Accent5 48" xfId="1917"/>
    <cellStyle name="Accent5 49" xfId="1918"/>
    <cellStyle name="Accent5 5" xfId="947"/>
    <cellStyle name="Accent5 50" xfId="1919"/>
    <cellStyle name="Accent5 51" xfId="1920"/>
    <cellStyle name="Accent5 52" xfId="1921"/>
    <cellStyle name="Accent5 53" xfId="1922"/>
    <cellStyle name="Accent5 54" xfId="1923"/>
    <cellStyle name="Accent5 55" xfId="1924"/>
    <cellStyle name="Accent5 56" xfId="1925"/>
    <cellStyle name="Accent5 57" xfId="1926"/>
    <cellStyle name="Accent5 58" xfId="1927"/>
    <cellStyle name="Accent5 59" xfId="1928"/>
    <cellStyle name="Accent5 6" xfId="948"/>
    <cellStyle name="Accent5 60" xfId="1929"/>
    <cellStyle name="Accent5 61" xfId="1930"/>
    <cellStyle name="Accent5 62" xfId="1931"/>
    <cellStyle name="Accent5 63" xfId="1932"/>
    <cellStyle name="Accent5 64" xfId="1933"/>
    <cellStyle name="Accent5 65" xfId="1934"/>
    <cellStyle name="Accent5 66" xfId="1935"/>
    <cellStyle name="Accent5 67" xfId="1936"/>
    <cellStyle name="Accent5 68" xfId="1937"/>
    <cellStyle name="Accent5 69" xfId="1938"/>
    <cellStyle name="Accent5 7" xfId="949"/>
    <cellStyle name="Accent5 70" xfId="1939"/>
    <cellStyle name="Accent5 71" xfId="1940"/>
    <cellStyle name="Accent5 72" xfId="1941"/>
    <cellStyle name="Accent5 73" xfId="1942"/>
    <cellStyle name="Accent5 74" xfId="1943"/>
    <cellStyle name="Accent5 75" xfId="1944"/>
    <cellStyle name="Accent5 76" xfId="1945"/>
    <cellStyle name="Accent5 77" xfId="1946"/>
    <cellStyle name="Accent5 78" xfId="1947"/>
    <cellStyle name="Accent5 79" xfId="1948"/>
    <cellStyle name="Accent5 8" xfId="950"/>
    <cellStyle name="Accent5 80" xfId="1949"/>
    <cellStyle name="Accent5 81" xfId="1950"/>
    <cellStyle name="Accent5 82" xfId="1951"/>
    <cellStyle name="Accent5 83" xfId="1952"/>
    <cellStyle name="Accent5 84" xfId="1953"/>
    <cellStyle name="Accent5 85" xfId="2178"/>
    <cellStyle name="Accent5 86" xfId="2179"/>
    <cellStyle name="Accent5 87" xfId="2180"/>
    <cellStyle name="Accent5 88" xfId="2181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4"/>
    <cellStyle name="Accent6 45" xfId="1955"/>
    <cellStyle name="Accent6 46" xfId="1956"/>
    <cellStyle name="Accent6 47" xfId="1957"/>
    <cellStyle name="Accent6 48" xfId="1958"/>
    <cellStyle name="Accent6 49" xfId="1959"/>
    <cellStyle name="Accent6 5" xfId="993"/>
    <cellStyle name="Accent6 50" xfId="1960"/>
    <cellStyle name="Accent6 51" xfId="1961"/>
    <cellStyle name="Accent6 52" xfId="1962"/>
    <cellStyle name="Accent6 53" xfId="1963"/>
    <cellStyle name="Accent6 54" xfId="1964"/>
    <cellStyle name="Accent6 55" xfId="1965"/>
    <cellStyle name="Accent6 56" xfId="1966"/>
    <cellStyle name="Accent6 57" xfId="1967"/>
    <cellStyle name="Accent6 58" xfId="1968"/>
    <cellStyle name="Accent6 59" xfId="1969"/>
    <cellStyle name="Accent6 6" xfId="994"/>
    <cellStyle name="Accent6 60" xfId="1970"/>
    <cellStyle name="Accent6 61" xfId="1971"/>
    <cellStyle name="Accent6 62" xfId="1972"/>
    <cellStyle name="Accent6 63" xfId="1973"/>
    <cellStyle name="Accent6 64" xfId="1974"/>
    <cellStyle name="Accent6 65" xfId="1975"/>
    <cellStyle name="Accent6 66" xfId="1976"/>
    <cellStyle name="Accent6 67" xfId="1977"/>
    <cellStyle name="Accent6 68" xfId="1978"/>
    <cellStyle name="Accent6 69" xfId="1979"/>
    <cellStyle name="Accent6 7" xfId="995"/>
    <cellStyle name="Accent6 70" xfId="1980"/>
    <cellStyle name="Accent6 71" xfId="1981"/>
    <cellStyle name="Accent6 72" xfId="1982"/>
    <cellStyle name="Accent6 73" xfId="1983"/>
    <cellStyle name="Accent6 74" xfId="1984"/>
    <cellStyle name="Accent6 75" xfId="1985"/>
    <cellStyle name="Accent6 76" xfId="1986"/>
    <cellStyle name="Accent6 77" xfId="1987"/>
    <cellStyle name="Accent6 78" xfId="1988"/>
    <cellStyle name="Accent6 79" xfId="1989"/>
    <cellStyle name="Accent6 8" xfId="996"/>
    <cellStyle name="Accent6 80" xfId="1990"/>
    <cellStyle name="Accent6 81" xfId="1991"/>
    <cellStyle name="Accent6 82" xfId="1992"/>
    <cellStyle name="Accent6 83" xfId="1993"/>
    <cellStyle name="Accent6 84" xfId="1994"/>
    <cellStyle name="Accent6 85" xfId="2182"/>
    <cellStyle name="Accent6 86" xfId="2183"/>
    <cellStyle name="Accent6 87" xfId="2184"/>
    <cellStyle name="Accent6 88" xfId="2185"/>
    <cellStyle name="Accent6 9" xfId="997"/>
    <cellStyle name="Bad 10" xfId="998"/>
    <cellStyle name="Bad 11" xfId="1995"/>
    <cellStyle name="Bad 12" xfId="1996"/>
    <cellStyle name="Bad 13" xfId="1997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8"/>
    <cellStyle name="Calculation 12" xfId="1999"/>
    <cellStyle name="Calculation 13" xfId="200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1"/>
    <cellStyle name="Check Cell 12" xfId="2002"/>
    <cellStyle name="Check Cell 13" xfId="2003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4"/>
    <cellStyle name="Comma 8" xfId="1065"/>
    <cellStyle name="Comma 8 2" xfId="200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6"/>
    <cellStyle name="Explanatory Text 12" xfId="2007"/>
    <cellStyle name="Explanatory Text 13" xfId="2008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9"/>
    <cellStyle name="Good 12" xfId="2010"/>
    <cellStyle name="Good 13" xfId="2011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2"/>
    <cellStyle name="Heading 1 12" xfId="2013"/>
    <cellStyle name="Heading 1 13" xfId="2014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5"/>
    <cellStyle name="Heading 2 12" xfId="2016"/>
    <cellStyle name="Heading 2 13" xfId="2017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8"/>
    <cellStyle name="Heading 3 12" xfId="2019"/>
    <cellStyle name="Heading 3 13" xfId="2020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1"/>
    <cellStyle name="Heading 4 12" xfId="2022"/>
    <cellStyle name="Heading 4 13" xfId="2023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4"/>
    <cellStyle name="Input 45" xfId="2025"/>
    <cellStyle name="Input 46" xfId="2026"/>
    <cellStyle name="Input 47" xfId="2027"/>
    <cellStyle name="Input 48" xfId="2028"/>
    <cellStyle name="Input 49" xfId="2029"/>
    <cellStyle name="Input 5" xfId="1210"/>
    <cellStyle name="Input 50" xfId="2030"/>
    <cellStyle name="Input 51" xfId="2031"/>
    <cellStyle name="Input 52" xfId="2032"/>
    <cellStyle name="Input 53" xfId="2033"/>
    <cellStyle name="Input 54" xfId="2034"/>
    <cellStyle name="Input 55" xfId="2035"/>
    <cellStyle name="Input 56" xfId="2036"/>
    <cellStyle name="Input 57" xfId="2037"/>
    <cellStyle name="Input 58" xfId="2038"/>
    <cellStyle name="Input 59" xfId="2039"/>
    <cellStyle name="Input 6" xfId="1211"/>
    <cellStyle name="Input 60" xfId="2040"/>
    <cellStyle name="Input 61" xfId="2041"/>
    <cellStyle name="Input 62" xfId="2042"/>
    <cellStyle name="Input 63" xfId="2043"/>
    <cellStyle name="Input 64" xfId="2044"/>
    <cellStyle name="Input 65" xfId="2045"/>
    <cellStyle name="Input 66" xfId="2046"/>
    <cellStyle name="Input 67" xfId="2047"/>
    <cellStyle name="Input 68" xfId="2048"/>
    <cellStyle name="Input 69" xfId="2049"/>
    <cellStyle name="Input 7" xfId="1212"/>
    <cellStyle name="Input 70" xfId="2050"/>
    <cellStyle name="Input 71" xfId="2051"/>
    <cellStyle name="Input 72" xfId="2052"/>
    <cellStyle name="Input 73" xfId="2053"/>
    <cellStyle name="Input 74" xfId="2054"/>
    <cellStyle name="Input 75" xfId="2055"/>
    <cellStyle name="Input 76" xfId="2056"/>
    <cellStyle name="Input 77" xfId="2057"/>
    <cellStyle name="Input 78" xfId="2058"/>
    <cellStyle name="Input 79" xfId="2059"/>
    <cellStyle name="Input 8" xfId="1213"/>
    <cellStyle name="Input 80" xfId="2060"/>
    <cellStyle name="Input 81" xfId="2061"/>
    <cellStyle name="Input 82" xfId="2062"/>
    <cellStyle name="Input 83" xfId="2063"/>
    <cellStyle name="Input 84" xfId="2064"/>
    <cellStyle name="Input 85" xfId="2186"/>
    <cellStyle name="Input 86" xfId="2187"/>
    <cellStyle name="Input 87" xfId="2188"/>
    <cellStyle name="Input 88" xfId="2189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5"/>
    <cellStyle name="Linked Cell 12" xfId="2066"/>
    <cellStyle name="Linked Cell 13" xfId="2067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8"/>
    <cellStyle name="Neutral 12" xfId="2069"/>
    <cellStyle name="Neutral 13" xfId="2070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1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2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3"/>
    <cellStyle name="Normal 48" xfId="1378"/>
    <cellStyle name="Normal 48 2" xfId="2074"/>
    <cellStyle name="Normal 49" xfId="1379"/>
    <cellStyle name="Normal 49 2" xfId="2075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6"/>
    <cellStyle name="Normal 54" xfId="2077"/>
    <cellStyle name="Normal 55" xfId="2078"/>
    <cellStyle name="Normal 56" xfId="2079"/>
    <cellStyle name="Normal 57" xfId="2080"/>
    <cellStyle name="Normal 58" xfId="2081"/>
    <cellStyle name="Normal 59" xfId="2082"/>
    <cellStyle name="Normal 6" xfId="1395"/>
    <cellStyle name="Normal 6 2" xfId="1396"/>
    <cellStyle name="Normal 6 3" xfId="1397"/>
    <cellStyle name="Normal 6 3 2" xfId="1398"/>
    <cellStyle name="Normal 60" xfId="2083"/>
    <cellStyle name="Normal 61" xfId="2084"/>
    <cellStyle name="Normal 62" xfId="2085"/>
    <cellStyle name="Normal 63" xfId="2086"/>
    <cellStyle name="Normal 64" xfId="2087"/>
    <cellStyle name="Normal 65" xfId="2088"/>
    <cellStyle name="Normal 66" xfId="2089"/>
    <cellStyle name="Normal 67" xfId="2090"/>
    <cellStyle name="Normal 68" xfId="2091"/>
    <cellStyle name="Normal 69" xfId="2092"/>
    <cellStyle name="Normal 7" xfId="1399"/>
    <cellStyle name="Normal 7 2" xfId="1400"/>
    <cellStyle name="Normal 7 3" xfId="1401"/>
    <cellStyle name="Normal 7 3 2" xfId="1402"/>
    <cellStyle name="Normal 70" xfId="2093"/>
    <cellStyle name="Normal 71" xfId="2094"/>
    <cellStyle name="Normal 72" xfId="2095"/>
    <cellStyle name="Normal 73" xfId="2096"/>
    <cellStyle name="Normal 74" xfId="2097"/>
    <cellStyle name="Normal 75" xfId="2098"/>
    <cellStyle name="Normal 76" xfId="2099"/>
    <cellStyle name="Normal 77" xfId="2100"/>
    <cellStyle name="Normal 78" xfId="2190"/>
    <cellStyle name="Normal 79" xfId="2191"/>
    <cellStyle name="Normal 8" xfId="1403"/>
    <cellStyle name="Normal 8 2" xfId="1404"/>
    <cellStyle name="Normal 8 3" xfId="1405"/>
    <cellStyle name="Normal 8 3 2" xfId="1406"/>
    <cellStyle name="Normal 80" xfId="2192"/>
    <cellStyle name="Normal 81" xfId="2193"/>
    <cellStyle name="Normal 82" xfId="2194"/>
    <cellStyle name="Normal 9" xfId="1407"/>
    <cellStyle name="Normal 9 2" xfId="1408"/>
    <cellStyle name="Normal 9 3" xfId="1409"/>
    <cellStyle name="Normal 9 3 2" xfId="1410"/>
    <cellStyle name="Normal_Adj 08 - Wild Horse (HC)" xfId="1689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1"/>
    <cellStyle name="Note 2 5" xfId="2195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2"/>
    <cellStyle name="Note 26" xfId="2103"/>
    <cellStyle name="Note 27" xfId="2104"/>
    <cellStyle name="Note 28" xfId="2105"/>
    <cellStyle name="Note 29" xfId="2196"/>
    <cellStyle name="Note 3" xfId="1451"/>
    <cellStyle name="Note 3 2" xfId="1452"/>
    <cellStyle name="Note 3 3" xfId="1453"/>
    <cellStyle name="Note 3 3 2" xfId="1454"/>
    <cellStyle name="Note 30" xfId="2197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6"/>
    <cellStyle name="Output 12" xfId="2107"/>
    <cellStyle name="Output 13" xfId="2108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9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10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1"/>
    <cellStyle name="Style 1 3 2" xfId="2112"/>
    <cellStyle name="Style 1 3 2 2" xfId="2113"/>
    <cellStyle name="Style 1 3 3" xfId="2114"/>
    <cellStyle name="Style 1 3 4" xfId="2115"/>
    <cellStyle name="Style 1 4" xfId="2116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7"/>
    <cellStyle name="Title 12" xfId="2118"/>
    <cellStyle name="Title 13" xfId="2119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20"/>
    <cellStyle name="Total 12" xfId="2121"/>
    <cellStyle name="Total 13" xfId="2122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3"/>
    <cellStyle name="Warning Text 12" xfId="2124"/>
    <cellStyle name="Warning Text 13" xfId="2125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7/Q4-2017/Support/12%20ME%20Dec%2017%20IS%20with%20Payroll%20Reclass%20and%20Don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4-16/To%20File/Income%20Statement%20%2012%20ME%2012%20-%2016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 Group"/>
      <sheetName val="Detail"/>
      <sheetName val="Template"/>
      <sheetName val="OOHLA Rcls"/>
      <sheetName val="UI OrigSum"/>
      <sheetName val="SAP Sum"/>
      <sheetName val="ui det"/>
      <sheetName val="B&amp;T Recon YTD 6-2017"/>
      <sheetName val="SAP FERC IS YTD 6-2017"/>
    </sheetNames>
    <sheetDataSet>
      <sheetData sheetId="0"/>
      <sheetData sheetId="1"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"/>
      <sheetName val="Allocated (C)"/>
      <sheetName val="Unallocated Summary (C)"/>
      <sheetName val="UIP Detail (C)"/>
      <sheetName val="Common by Account (C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workbookViewId="0">
      <selection activeCell="H22" sqref="H22"/>
    </sheetView>
  </sheetViews>
  <sheetFormatPr defaultColWidth="9.109375" defaultRowHeight="13.2"/>
  <cols>
    <col min="1" max="16384" width="9.109375" style="70"/>
  </cols>
  <sheetData>
    <row r="3" spans="1:1" ht="30">
      <c r="A3" s="69" t="s">
        <v>419</v>
      </c>
    </row>
    <row r="11" spans="1:1" ht="30">
      <c r="A11" s="69"/>
    </row>
    <row r="13" spans="1:1" ht="30">
      <c r="A13" s="69"/>
    </row>
    <row r="15" spans="1:1" ht="15.6">
      <c r="A15" s="71" t="s">
        <v>418</v>
      </c>
    </row>
    <row r="16" spans="1:1" ht="15.6">
      <c r="A16" s="71" t="s">
        <v>418</v>
      </c>
    </row>
    <row r="17" spans="1:1" ht="15.6">
      <c r="A17" s="71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4"/>
  <sheetViews>
    <sheetView tabSelected="1" topLeftCell="A14" zoomScaleNormal="100" workbookViewId="0">
      <selection activeCell="B24" sqref="B24:C38"/>
    </sheetView>
  </sheetViews>
  <sheetFormatPr defaultColWidth="9.109375" defaultRowHeight="14.4"/>
  <cols>
    <col min="1" max="1" width="56.21875" customWidth="1"/>
    <col min="2" max="2" width="15" customWidth="1"/>
    <col min="3" max="3" width="15.88671875" customWidth="1"/>
    <col min="4" max="4" width="16.33203125" customWidth="1"/>
  </cols>
  <sheetData>
    <row r="1" spans="1:4">
      <c r="A1" s="10" t="s">
        <v>44</v>
      </c>
      <c r="B1" s="9"/>
      <c r="C1" s="9"/>
      <c r="D1" s="9"/>
    </row>
    <row r="2" spans="1:4">
      <c r="A2" s="10" t="s">
        <v>43</v>
      </c>
      <c r="B2" s="9"/>
      <c r="C2" s="9"/>
      <c r="D2" s="9"/>
    </row>
    <row r="3" spans="1:4">
      <c r="A3" s="158" t="s">
        <v>420</v>
      </c>
      <c r="B3" s="158"/>
      <c r="C3" s="158"/>
      <c r="D3" s="158"/>
    </row>
    <row r="4" spans="1:4">
      <c r="B4" s="9"/>
      <c r="C4" s="9"/>
      <c r="D4" s="9"/>
    </row>
    <row r="5" spans="1:4">
      <c r="A5" s="159" t="s">
        <v>417</v>
      </c>
      <c r="B5" s="159"/>
      <c r="C5" s="159"/>
      <c r="D5" s="159"/>
    </row>
    <row r="6" spans="1:4">
      <c r="A6" s="8"/>
      <c r="B6" s="8"/>
      <c r="C6" s="8"/>
      <c r="D6" s="8"/>
    </row>
    <row r="7" spans="1:4" ht="15" thickBot="1">
      <c r="A7" s="7"/>
      <c r="B7" s="81" t="s">
        <v>42</v>
      </c>
      <c r="C7" s="82" t="s">
        <v>41</v>
      </c>
      <c r="D7" s="83" t="s">
        <v>40</v>
      </c>
    </row>
    <row r="8" spans="1:4" ht="15" thickTop="1">
      <c r="A8" s="76" t="s">
        <v>39</v>
      </c>
      <c r="B8" s="84"/>
      <c r="C8" s="85"/>
      <c r="D8" s="86"/>
    </row>
    <row r="9" spans="1:4">
      <c r="A9" s="77" t="s">
        <v>1</v>
      </c>
      <c r="B9" s="87">
        <v>2260133185.9499998</v>
      </c>
      <c r="C9" s="74">
        <v>1004134914.66</v>
      </c>
      <c r="D9" s="88">
        <f>SUM(B9:C9)</f>
        <v>3264268100.6099997</v>
      </c>
    </row>
    <row r="10" spans="1:4">
      <c r="A10" s="77" t="s">
        <v>2</v>
      </c>
      <c r="B10" s="89">
        <v>354461.30999999901</v>
      </c>
      <c r="C10" s="90">
        <v>0</v>
      </c>
      <c r="D10" s="91">
        <f>SUM(B10:C10)</f>
        <v>354461.30999999901</v>
      </c>
    </row>
    <row r="11" spans="1:4">
      <c r="A11" s="77" t="s">
        <v>3</v>
      </c>
      <c r="B11" s="89">
        <v>129039388.059999</v>
      </c>
      <c r="C11" s="90">
        <v>0</v>
      </c>
      <c r="D11" s="91">
        <f>SUM(B11:C11)</f>
        <v>129039388.059999</v>
      </c>
    </row>
    <row r="12" spans="1:4">
      <c r="A12" s="77" t="s">
        <v>4</v>
      </c>
      <c r="B12" s="92">
        <v>48085654.529999897</v>
      </c>
      <c r="C12" s="73">
        <v>-6375542.9399999902</v>
      </c>
      <c r="D12" s="93">
        <f>SUM(B12:C12)</f>
        <v>41710111.589999907</v>
      </c>
    </row>
    <row r="13" spans="1:4">
      <c r="A13" s="77" t="s">
        <v>5</v>
      </c>
      <c r="B13" s="87">
        <f>SUM(B9:B12)</f>
        <v>2437612689.8499985</v>
      </c>
      <c r="C13" s="74">
        <f>SUM(C9:C12)</f>
        <v>997759371.72000003</v>
      </c>
      <c r="D13" s="88">
        <f>SUM(D9:D12)</f>
        <v>3435372061.5699983</v>
      </c>
    </row>
    <row r="14" spans="1:4">
      <c r="A14" s="76" t="s">
        <v>38</v>
      </c>
      <c r="B14" s="94"/>
      <c r="C14" s="72"/>
      <c r="D14" s="91"/>
    </row>
    <row r="15" spans="1:4">
      <c r="A15" s="76" t="s">
        <v>37</v>
      </c>
      <c r="B15" s="94"/>
      <c r="C15" s="72"/>
      <c r="D15" s="91"/>
    </row>
    <row r="16" spans="1:4">
      <c r="A16" s="76" t="s">
        <v>36</v>
      </c>
      <c r="B16" s="94"/>
      <c r="C16" s="72"/>
      <c r="D16" s="91"/>
    </row>
    <row r="17" spans="1:4">
      <c r="A17" s="76" t="s">
        <v>35</v>
      </c>
      <c r="B17" s="94"/>
      <c r="C17" s="72"/>
      <c r="D17" s="91"/>
    </row>
    <row r="18" spans="1:4">
      <c r="A18" s="77" t="s">
        <v>6</v>
      </c>
      <c r="B18" s="87">
        <v>206275406.75</v>
      </c>
      <c r="C18" s="74">
        <v>0</v>
      </c>
      <c r="D18" s="88">
        <f>B18+C18</f>
        <v>206275406.75</v>
      </c>
    </row>
    <row r="19" spans="1:4">
      <c r="A19" s="77" t="s">
        <v>7</v>
      </c>
      <c r="B19" s="89">
        <v>540870184</v>
      </c>
      <c r="C19" s="90">
        <v>360008598.56</v>
      </c>
      <c r="D19" s="95">
        <f>B19+C19</f>
        <v>900878782.55999994</v>
      </c>
    </row>
    <row r="20" spans="1:4">
      <c r="A20" s="77" t="s">
        <v>8</v>
      </c>
      <c r="B20" s="89">
        <v>117598896.45</v>
      </c>
      <c r="C20" s="90">
        <v>0</v>
      </c>
      <c r="D20" s="95">
        <f>B20+C20</f>
        <v>117598896.45</v>
      </c>
    </row>
    <row r="21" spans="1:4">
      <c r="A21" s="77" t="s">
        <v>9</v>
      </c>
      <c r="B21" s="92">
        <v>-75933463.799999997</v>
      </c>
      <c r="C21" s="73">
        <v>0</v>
      </c>
      <c r="D21" s="96">
        <f>B21+C21</f>
        <v>-75933463.799999997</v>
      </c>
    </row>
    <row r="22" spans="1:4">
      <c r="A22" s="77" t="s">
        <v>10</v>
      </c>
      <c r="B22" s="87">
        <f>SUM(B18:B21)</f>
        <v>788811023.4000001</v>
      </c>
      <c r="C22" s="74">
        <f>SUM(C18:C21)</f>
        <v>360008598.56</v>
      </c>
      <c r="D22" s="88">
        <f>SUM(D18:D21)</f>
        <v>1148819621.96</v>
      </c>
    </row>
    <row r="23" spans="1:4">
      <c r="A23" s="78" t="s">
        <v>34</v>
      </c>
      <c r="B23" s="94"/>
      <c r="C23" s="72"/>
      <c r="D23" s="91"/>
    </row>
    <row r="24" spans="1:4">
      <c r="A24" s="77" t="s">
        <v>11</v>
      </c>
      <c r="B24" s="87">
        <v>125057644.48</v>
      </c>
      <c r="C24" s="74">
        <v>4380924.27999999</v>
      </c>
      <c r="D24" s="88">
        <f t="shared" ref="D24:D38" si="0">B24+C24</f>
        <v>129438568.75999999</v>
      </c>
    </row>
    <row r="25" spans="1:4">
      <c r="A25" s="77" t="s">
        <v>12</v>
      </c>
      <c r="B25" s="89">
        <v>20893816.02</v>
      </c>
      <c r="C25" s="90">
        <v>0</v>
      </c>
      <c r="D25" s="95">
        <f t="shared" si="0"/>
        <v>20893816.02</v>
      </c>
    </row>
    <row r="26" spans="1:4">
      <c r="A26" s="77" t="s">
        <v>13</v>
      </c>
      <c r="B26" s="89">
        <v>76281991.089999899</v>
      </c>
      <c r="C26" s="90">
        <v>59084501.780000001</v>
      </c>
      <c r="D26" s="95">
        <f t="shared" si="0"/>
        <v>135366492.86999989</v>
      </c>
    </row>
    <row r="27" spans="1:4">
      <c r="A27" s="77" t="s">
        <v>14</v>
      </c>
      <c r="B27" s="89">
        <v>49274356.104765996</v>
      </c>
      <c r="C27" s="90">
        <v>28320036.465234</v>
      </c>
      <c r="D27" s="95">
        <f t="shared" si="0"/>
        <v>77594392.569999993</v>
      </c>
    </row>
    <row r="28" spans="1:4">
      <c r="A28" s="77" t="s">
        <v>15</v>
      </c>
      <c r="B28" s="89">
        <v>21873350.072250001</v>
      </c>
      <c r="C28" s="90">
        <v>8035024.0277500004</v>
      </c>
      <c r="D28" s="95">
        <f t="shared" si="0"/>
        <v>29908374.100000001</v>
      </c>
    </row>
    <row r="29" spans="1:4">
      <c r="A29" s="77" t="s">
        <v>16</v>
      </c>
      <c r="B29" s="89">
        <v>104947340.19</v>
      </c>
      <c r="C29" s="90">
        <v>16268879.609999999</v>
      </c>
      <c r="D29" s="95">
        <f t="shared" si="0"/>
        <v>121216219.8</v>
      </c>
    </row>
    <row r="30" spans="1:4">
      <c r="A30" s="77" t="s">
        <v>17</v>
      </c>
      <c r="B30" s="89">
        <v>128642620.99795088</v>
      </c>
      <c r="C30" s="90">
        <v>64259684.162048995</v>
      </c>
      <c r="D30" s="95">
        <f t="shared" si="0"/>
        <v>192902305.15999988</v>
      </c>
    </row>
    <row r="31" spans="1:4">
      <c r="A31" s="77" t="s">
        <v>18</v>
      </c>
      <c r="B31" s="89">
        <v>283397832.86096299</v>
      </c>
      <c r="C31" s="90">
        <v>130390592.92903499</v>
      </c>
      <c r="D31" s="95">
        <f t="shared" si="0"/>
        <v>413788425.78999799</v>
      </c>
    </row>
    <row r="32" spans="1:4">
      <c r="A32" s="77" t="s">
        <v>19</v>
      </c>
      <c r="B32" s="89">
        <v>59166449.591440998</v>
      </c>
      <c r="C32" s="90">
        <v>16863946.188558999</v>
      </c>
      <c r="D32" s="95">
        <f t="shared" si="0"/>
        <v>76030395.780000001</v>
      </c>
    </row>
    <row r="33" spans="1:4">
      <c r="A33" s="77" t="s">
        <v>20</v>
      </c>
      <c r="B33" s="89">
        <v>20885273.43</v>
      </c>
      <c r="C33" s="90">
        <v>0</v>
      </c>
      <c r="D33" s="95">
        <f t="shared" si="0"/>
        <v>20885273.43</v>
      </c>
    </row>
    <row r="34" spans="1:4">
      <c r="A34" s="13" t="s">
        <v>21</v>
      </c>
      <c r="B34" s="89">
        <v>-82364984.099999994</v>
      </c>
      <c r="C34" s="90">
        <v>281807.82</v>
      </c>
      <c r="D34" s="95">
        <f t="shared" si="0"/>
        <v>-82083176.280000001</v>
      </c>
    </row>
    <row r="35" spans="1:4">
      <c r="A35" s="77" t="s">
        <v>33</v>
      </c>
      <c r="B35" s="89">
        <v>30790455.420000002</v>
      </c>
      <c r="C35" s="90">
        <v>0</v>
      </c>
      <c r="D35" s="95">
        <f t="shared" si="0"/>
        <v>30790455.420000002</v>
      </c>
    </row>
    <row r="36" spans="1:4">
      <c r="A36" s="13" t="s">
        <v>22</v>
      </c>
      <c r="B36" s="89">
        <v>245625339.37366301</v>
      </c>
      <c r="C36" s="90">
        <v>114483122.87633601</v>
      </c>
      <c r="D36" s="95">
        <f t="shared" si="0"/>
        <v>360108462.24999905</v>
      </c>
    </row>
    <row r="37" spans="1:4">
      <c r="A37" s="13" t="s">
        <v>23</v>
      </c>
      <c r="B37" s="89">
        <v>61594180.469999999</v>
      </c>
      <c r="C37" s="90">
        <v>17027972.359999999</v>
      </c>
      <c r="D37" s="95">
        <f t="shared" si="0"/>
        <v>78622152.829999998</v>
      </c>
    </row>
    <row r="38" spans="1:4">
      <c r="A38" s="13" t="s">
        <v>24</v>
      </c>
      <c r="B38" s="92">
        <v>133836357.270961</v>
      </c>
      <c r="C38" s="73">
        <v>48612064.459039003</v>
      </c>
      <c r="D38" s="96">
        <f t="shared" si="0"/>
        <v>182448421.73000002</v>
      </c>
    </row>
    <row r="39" spans="1:4">
      <c r="A39" s="78" t="s">
        <v>25</v>
      </c>
      <c r="B39" s="87">
        <f>SUM(B22:B38)</f>
        <v>2068713046.6719952</v>
      </c>
      <c r="C39" s="74">
        <f>SUM(C22:C38)</f>
        <v>868017155.51800203</v>
      </c>
      <c r="D39" s="88">
        <f>SUM(D22:D38)</f>
        <v>2936730202.1899962</v>
      </c>
    </row>
    <row r="40" spans="1:4">
      <c r="A40" s="13"/>
      <c r="B40" s="94"/>
      <c r="C40" s="72"/>
      <c r="D40" s="91"/>
    </row>
    <row r="41" spans="1:4" ht="17.399999999999999">
      <c r="A41" s="79" t="s">
        <v>26</v>
      </c>
      <c r="B41" s="97">
        <f>B13-B39</f>
        <v>368899643.17800331</v>
      </c>
      <c r="C41" s="75">
        <f>C13-C39</f>
        <v>129742216.201998</v>
      </c>
      <c r="D41" s="98">
        <f>D13-D39</f>
        <v>498641859.38000202</v>
      </c>
    </row>
    <row r="42" spans="1:4">
      <c r="A42" s="80"/>
      <c r="B42" s="153"/>
      <c r="C42" s="154"/>
      <c r="D42" s="91"/>
    </row>
    <row r="43" spans="1:4" ht="15" thickBot="1">
      <c r="A43" s="80" t="s">
        <v>421</v>
      </c>
      <c r="B43" s="156">
        <v>5139897558.7128897</v>
      </c>
      <c r="C43" s="157">
        <v>1802769285.4945223</v>
      </c>
      <c r="D43" s="155"/>
    </row>
    <row r="44" spans="1:4" ht="15" thickTop="1"/>
  </sheetData>
  <mergeCells count="2">
    <mergeCell ref="A3:D3"/>
    <mergeCell ref="A5:D5"/>
  </mergeCells>
  <pageMargins left="0.7" right="0.7" top="0.75" bottom="0.75" header="0.3" footer="0.3"/>
  <pageSetup scale="8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topLeftCell="A24" zoomScaleNormal="100" workbookViewId="0">
      <selection activeCell="H44" sqref="H44"/>
    </sheetView>
  </sheetViews>
  <sheetFormatPr defaultColWidth="9.109375" defaultRowHeight="14.4"/>
  <cols>
    <col min="1" max="1" width="45.44140625" customWidth="1"/>
    <col min="2" max="2" width="17.5546875" style="11" customWidth="1"/>
    <col min="3" max="3" width="15.33203125" style="11" customWidth="1"/>
    <col min="4" max="4" width="15.44140625" style="11" customWidth="1"/>
    <col min="5" max="5" width="14.33203125" style="11" customWidth="1"/>
    <col min="6" max="6" width="16.33203125" style="11" customWidth="1"/>
    <col min="7" max="7" width="9.109375" style="11"/>
    <col min="8" max="8" width="32.44140625" style="11" customWidth="1"/>
    <col min="9" max="10" width="9.109375" style="11"/>
  </cols>
  <sheetData>
    <row r="1" spans="1:7" customFormat="1" ht="18" customHeight="1">
      <c r="A1" s="10" t="s">
        <v>44</v>
      </c>
      <c r="B1" s="16"/>
      <c r="C1" s="16"/>
      <c r="D1" s="16"/>
      <c r="E1" s="16"/>
      <c r="F1" s="16"/>
      <c r="G1" s="11"/>
    </row>
    <row r="2" spans="1:7" customFormat="1" ht="18" customHeight="1">
      <c r="A2" s="10" t="s">
        <v>47</v>
      </c>
      <c r="B2" s="16"/>
      <c r="C2" s="16"/>
      <c r="D2" s="16"/>
      <c r="E2" s="16"/>
      <c r="F2" s="16"/>
      <c r="G2" s="11"/>
    </row>
    <row r="3" spans="1:7" customFormat="1" ht="18" customHeight="1">
      <c r="A3" s="10" t="str">
        <f>'Allocated (C)'!A3</f>
        <v>FOR THE TWELVE MONTHS ENDED DECEMBER 31, 2017</v>
      </c>
      <c r="B3" s="16"/>
      <c r="C3" s="16"/>
      <c r="D3" s="16"/>
      <c r="E3" s="16"/>
      <c r="F3" s="16"/>
      <c r="G3" s="11"/>
    </row>
    <row r="4" spans="1:7" customFormat="1" ht="12" customHeight="1">
      <c r="B4" s="11"/>
      <c r="C4" s="11"/>
      <c r="D4" s="11"/>
      <c r="E4" s="11"/>
      <c r="F4" s="11"/>
      <c r="G4" s="11"/>
    </row>
    <row r="5" spans="1:7" customFormat="1" ht="18" customHeight="1" thickBot="1">
      <c r="A5" s="7"/>
      <c r="B5" s="104" t="s">
        <v>42</v>
      </c>
      <c r="C5" s="104" t="s">
        <v>41</v>
      </c>
      <c r="D5" s="104" t="s">
        <v>46</v>
      </c>
      <c r="E5" s="104" t="s">
        <v>45</v>
      </c>
      <c r="F5" s="105" t="s">
        <v>40</v>
      </c>
      <c r="G5" s="11"/>
    </row>
    <row r="6" spans="1:7" customFormat="1" ht="18" customHeight="1" thickTop="1">
      <c r="A6" s="101" t="s">
        <v>0</v>
      </c>
      <c r="B6" s="84"/>
      <c r="C6" s="85"/>
      <c r="D6" s="85"/>
      <c r="E6" s="85"/>
      <c r="F6" s="86"/>
      <c r="G6" s="11"/>
    </row>
    <row r="7" spans="1:7" customFormat="1" ht="18" customHeight="1">
      <c r="A7" s="78" t="s">
        <v>39</v>
      </c>
      <c r="B7" s="94"/>
      <c r="C7" s="72"/>
      <c r="D7" s="72"/>
      <c r="E7" s="72"/>
      <c r="F7" s="91"/>
      <c r="G7" s="11"/>
    </row>
    <row r="8" spans="1:7" customFormat="1" ht="18" customHeight="1">
      <c r="A8" s="13" t="s">
        <v>1</v>
      </c>
      <c r="B8" s="87">
        <v>2260133185.9499998</v>
      </c>
      <c r="C8" s="74">
        <v>1004134914.66</v>
      </c>
      <c r="D8" s="74">
        <v>0</v>
      </c>
      <c r="E8" s="74">
        <v>0</v>
      </c>
      <c r="F8" s="88">
        <f>SUM(B8:E8)</f>
        <v>3264268100.6099997</v>
      </c>
      <c r="G8" s="12"/>
    </row>
    <row r="9" spans="1:7" customFormat="1" ht="18" customHeight="1">
      <c r="A9" s="13" t="s">
        <v>2</v>
      </c>
      <c r="B9" s="106">
        <v>354461.30999999901</v>
      </c>
      <c r="C9" s="99">
        <v>0</v>
      </c>
      <c r="D9" s="99">
        <v>0</v>
      </c>
      <c r="E9" s="99">
        <v>0</v>
      </c>
      <c r="F9" s="95">
        <f>SUM(B9:E9)</f>
        <v>354461.30999999901</v>
      </c>
      <c r="G9" s="12"/>
    </row>
    <row r="10" spans="1:7" customFormat="1" ht="18" customHeight="1">
      <c r="A10" s="13" t="s">
        <v>3</v>
      </c>
      <c r="B10" s="106">
        <v>129039388.059999</v>
      </c>
      <c r="C10" s="99">
        <v>0</v>
      </c>
      <c r="D10" s="99">
        <v>0</v>
      </c>
      <c r="E10" s="99">
        <v>0</v>
      </c>
      <c r="F10" s="95">
        <f>SUM(B10:E10)</f>
        <v>129039388.059999</v>
      </c>
      <c r="G10" s="12"/>
    </row>
    <row r="11" spans="1:7" customFormat="1" ht="18" customHeight="1">
      <c r="A11" s="13" t="s">
        <v>4</v>
      </c>
      <c r="B11" s="107">
        <v>48085654.529999897</v>
      </c>
      <c r="C11" s="100">
        <v>-6375542.9399999902</v>
      </c>
      <c r="D11" s="100">
        <v>0</v>
      </c>
      <c r="E11" s="100">
        <v>0</v>
      </c>
      <c r="F11" s="96">
        <f>SUM(B11:E11)</f>
        <v>41710111.589999907</v>
      </c>
      <c r="G11" s="12"/>
    </row>
    <row r="12" spans="1:7" customFormat="1" ht="18" customHeight="1">
      <c r="A12" s="13" t="s">
        <v>5</v>
      </c>
      <c r="B12" s="87">
        <f>SUM(B8:B11)</f>
        <v>2437612689.8499985</v>
      </c>
      <c r="C12" s="74">
        <f>SUM(C8:C11)</f>
        <v>997759371.72000003</v>
      </c>
      <c r="D12" s="74">
        <f>SUM(D8:D11)</f>
        <v>0</v>
      </c>
      <c r="E12" s="74">
        <f>SUM(E8:E11)</f>
        <v>0</v>
      </c>
      <c r="F12" s="88">
        <f>SUM(F8:F11)</f>
        <v>3435372061.5699983</v>
      </c>
      <c r="G12" s="12"/>
    </row>
    <row r="13" spans="1:7" customFormat="1" ht="18" customHeight="1">
      <c r="A13" s="78" t="s">
        <v>38</v>
      </c>
      <c r="B13" s="94"/>
      <c r="C13" s="72"/>
      <c r="D13" s="72"/>
      <c r="E13" s="72"/>
      <c r="F13" s="91"/>
      <c r="G13" s="12"/>
    </row>
    <row r="14" spans="1:7" customFormat="1" ht="18" customHeight="1">
      <c r="A14" s="78" t="s">
        <v>37</v>
      </c>
      <c r="B14" s="94"/>
      <c r="C14" s="72"/>
      <c r="D14" s="72"/>
      <c r="E14" s="72"/>
      <c r="F14" s="91"/>
      <c r="G14" s="12"/>
    </row>
    <row r="15" spans="1:7" customFormat="1" ht="18" customHeight="1">
      <c r="A15" s="78" t="s">
        <v>36</v>
      </c>
      <c r="B15" s="94"/>
      <c r="C15" s="72"/>
      <c r="D15" s="72"/>
      <c r="E15" s="72"/>
      <c r="F15" s="91"/>
      <c r="G15" s="12"/>
    </row>
    <row r="16" spans="1:7" customFormat="1" ht="18" customHeight="1">
      <c r="A16" s="78" t="s">
        <v>35</v>
      </c>
      <c r="B16" s="94"/>
      <c r="C16" s="72"/>
      <c r="D16" s="72"/>
      <c r="E16" s="72"/>
      <c r="F16" s="91"/>
      <c r="G16" s="12"/>
    </row>
    <row r="17" spans="1:7" customFormat="1" ht="18" customHeight="1">
      <c r="A17" s="13" t="s">
        <v>6</v>
      </c>
      <c r="B17" s="87">
        <v>206275406.75</v>
      </c>
      <c r="C17" s="74">
        <v>0</v>
      </c>
      <c r="D17" s="74">
        <v>0</v>
      </c>
      <c r="E17" s="74">
        <v>0</v>
      </c>
      <c r="F17" s="88">
        <f>SUM(B17:E17)</f>
        <v>206275406.75</v>
      </c>
      <c r="G17" s="12"/>
    </row>
    <row r="18" spans="1:7" customFormat="1" ht="18" customHeight="1">
      <c r="A18" s="13" t="s">
        <v>7</v>
      </c>
      <c r="B18" s="89">
        <v>540870184</v>
      </c>
      <c r="C18" s="90">
        <v>360008598.56</v>
      </c>
      <c r="D18" s="90">
        <v>0</v>
      </c>
      <c r="E18" s="90">
        <v>0</v>
      </c>
      <c r="F18" s="95">
        <f>SUM(B18:E18)</f>
        <v>900878782.55999994</v>
      </c>
      <c r="G18" s="12"/>
    </row>
    <row r="19" spans="1:7" customFormat="1" ht="18" customHeight="1">
      <c r="A19" s="13" t="s">
        <v>8</v>
      </c>
      <c r="B19" s="89">
        <v>117598896.45</v>
      </c>
      <c r="C19" s="90">
        <v>0</v>
      </c>
      <c r="D19" s="90">
        <v>0</v>
      </c>
      <c r="E19" s="90">
        <v>0</v>
      </c>
      <c r="F19" s="95">
        <f>SUM(B19:E19)</f>
        <v>117598896.45</v>
      </c>
      <c r="G19" s="12"/>
    </row>
    <row r="20" spans="1:7" customFormat="1" ht="18" customHeight="1">
      <c r="A20" s="13" t="s">
        <v>9</v>
      </c>
      <c r="B20" s="92">
        <v>-75933463.799999997</v>
      </c>
      <c r="C20" s="73">
        <v>0</v>
      </c>
      <c r="D20" s="73">
        <v>0</v>
      </c>
      <c r="E20" s="73">
        <v>0</v>
      </c>
      <c r="F20" s="96">
        <f>SUM(B20:E20)</f>
        <v>-75933463.799999997</v>
      </c>
      <c r="G20" s="12"/>
    </row>
    <row r="21" spans="1:7" customFormat="1" ht="18" customHeight="1">
      <c r="A21" s="13" t="s">
        <v>10</v>
      </c>
      <c r="B21" s="87">
        <f>SUM(B17:B20)</f>
        <v>788811023.4000001</v>
      </c>
      <c r="C21" s="74">
        <f>SUM(C17:C20)</f>
        <v>360008598.56</v>
      </c>
      <c r="D21" s="74">
        <f>SUM(D17:D20)</f>
        <v>0</v>
      </c>
      <c r="E21" s="74">
        <f>SUM(E17:E20)</f>
        <v>0</v>
      </c>
      <c r="F21" s="88">
        <f>SUM(F17:F20)</f>
        <v>1148819621.96</v>
      </c>
      <c r="G21" s="12"/>
    </row>
    <row r="22" spans="1:7" customFormat="1" ht="18" customHeight="1">
      <c r="A22" s="78" t="s">
        <v>34</v>
      </c>
      <c r="B22" s="94"/>
      <c r="C22" s="72"/>
      <c r="D22" s="72"/>
      <c r="E22" s="72"/>
      <c r="F22" s="91"/>
      <c r="G22" s="12"/>
    </row>
    <row r="23" spans="1:7" customFormat="1" ht="18" customHeight="1">
      <c r="A23" s="13" t="s">
        <v>11</v>
      </c>
      <c r="B23" s="87">
        <v>125057644.48</v>
      </c>
      <c r="C23" s="74">
        <v>4380924.27999999</v>
      </c>
      <c r="D23" s="74">
        <v>0</v>
      </c>
      <c r="E23" s="74">
        <v>0</v>
      </c>
      <c r="F23" s="88">
        <f t="shared" ref="F23:F37" si="0">SUM(B23:E23)</f>
        <v>129438568.75999999</v>
      </c>
      <c r="G23" s="12"/>
    </row>
    <row r="24" spans="1:7" customFormat="1" ht="18" customHeight="1">
      <c r="A24" s="13" t="s">
        <v>12</v>
      </c>
      <c r="B24" s="89">
        <v>20893816.02</v>
      </c>
      <c r="C24" s="90">
        <v>0</v>
      </c>
      <c r="D24" s="90">
        <v>0</v>
      </c>
      <c r="E24" s="90">
        <v>0</v>
      </c>
      <c r="F24" s="95">
        <f t="shared" si="0"/>
        <v>20893816.02</v>
      </c>
      <c r="G24" s="12"/>
    </row>
    <row r="25" spans="1:7" customFormat="1" ht="18" customHeight="1">
      <c r="A25" s="13" t="s">
        <v>13</v>
      </c>
      <c r="B25" s="89">
        <v>76281991.089999899</v>
      </c>
      <c r="C25" s="90">
        <v>59084501.780000001</v>
      </c>
      <c r="D25" s="90">
        <v>0</v>
      </c>
      <c r="E25" s="90">
        <v>0</v>
      </c>
      <c r="F25" s="95">
        <f t="shared" si="0"/>
        <v>135366492.86999989</v>
      </c>
      <c r="G25" s="12"/>
    </row>
    <row r="26" spans="1:7" customFormat="1" ht="18" customHeight="1">
      <c r="A26" s="77" t="s">
        <v>14</v>
      </c>
      <c r="B26" s="89">
        <v>27437744.640000001</v>
      </c>
      <c r="C26" s="90">
        <v>12648194.91</v>
      </c>
      <c r="D26" s="90">
        <v>37508453.019999899</v>
      </c>
      <c r="E26" s="90">
        <v>0</v>
      </c>
      <c r="F26" s="95">
        <f t="shared" si="0"/>
        <v>77594392.569999903</v>
      </c>
      <c r="G26" s="12"/>
    </row>
    <row r="27" spans="1:7" customFormat="1" ht="18" customHeight="1">
      <c r="A27" s="13" t="s">
        <v>15</v>
      </c>
      <c r="B27" s="89">
        <v>20178481.7099999</v>
      </c>
      <c r="C27" s="90">
        <v>6812735.1399999997</v>
      </c>
      <c r="D27" s="90">
        <v>2917157.25</v>
      </c>
      <c r="E27" s="90">
        <v>0</v>
      </c>
      <c r="F27" s="95">
        <f t="shared" si="0"/>
        <v>29908374.099999901</v>
      </c>
      <c r="G27" s="12"/>
    </row>
    <row r="28" spans="1:7" customFormat="1" ht="18" customHeight="1">
      <c r="A28" s="13" t="s">
        <v>16</v>
      </c>
      <c r="B28" s="89">
        <v>104947340.19</v>
      </c>
      <c r="C28" s="90">
        <v>16268879.609999999</v>
      </c>
      <c r="D28" s="90">
        <v>0</v>
      </c>
      <c r="E28" s="90">
        <v>0</v>
      </c>
      <c r="F28" s="95">
        <f t="shared" si="0"/>
        <v>121216219.8</v>
      </c>
      <c r="G28" s="12"/>
    </row>
    <row r="29" spans="1:7" customFormat="1" ht="18" customHeight="1">
      <c r="A29" s="77" t="s">
        <v>17</v>
      </c>
      <c r="B29" s="89">
        <v>37174303.68</v>
      </c>
      <c r="C29" s="90">
        <v>18069568.129999999</v>
      </c>
      <c r="D29" s="90">
        <v>137658433.34999999</v>
      </c>
      <c r="E29" s="90">
        <v>0</v>
      </c>
      <c r="F29" s="95">
        <f t="shared" si="0"/>
        <v>192902305.16</v>
      </c>
      <c r="G29" s="12"/>
    </row>
    <row r="30" spans="1:7" customFormat="1" ht="18" customHeight="1">
      <c r="A30" s="13" t="s">
        <v>18</v>
      </c>
      <c r="B30" s="89">
        <v>266854864.72999999</v>
      </c>
      <c r="C30" s="90">
        <v>122157511.73999999</v>
      </c>
      <c r="D30" s="90">
        <v>24776049.32</v>
      </c>
      <c r="E30" s="90">
        <v>0</v>
      </c>
      <c r="F30" s="95">
        <f t="shared" si="0"/>
        <v>413788425.78999996</v>
      </c>
      <c r="G30" s="12"/>
    </row>
    <row r="31" spans="1:7" customFormat="1" ht="18" customHeight="1">
      <c r="A31" s="13" t="s">
        <v>19</v>
      </c>
      <c r="B31" s="89">
        <v>31865436.289999999</v>
      </c>
      <c r="C31" s="90">
        <v>3276816.16</v>
      </c>
      <c r="D31" s="90">
        <v>40888143.329999998</v>
      </c>
      <c r="E31" s="90">
        <v>0</v>
      </c>
      <c r="F31" s="95">
        <f t="shared" si="0"/>
        <v>76030395.780000001</v>
      </c>
      <c r="G31" s="12"/>
    </row>
    <row r="32" spans="1:7" customFormat="1" ht="18" customHeight="1">
      <c r="A32" s="13" t="s">
        <v>20</v>
      </c>
      <c r="B32" s="89">
        <v>20885273.43</v>
      </c>
      <c r="C32" s="90">
        <v>0</v>
      </c>
      <c r="D32" s="90">
        <v>0</v>
      </c>
      <c r="E32" s="90">
        <v>0</v>
      </c>
      <c r="F32" s="95">
        <f t="shared" si="0"/>
        <v>20885273.43</v>
      </c>
      <c r="G32" s="12"/>
    </row>
    <row r="33" spans="1:8" customFormat="1" ht="18" customHeight="1">
      <c r="A33" s="77" t="s">
        <v>21</v>
      </c>
      <c r="B33" s="89">
        <v>-82364984.099999994</v>
      </c>
      <c r="C33" s="90">
        <v>281807.82</v>
      </c>
      <c r="D33" s="90">
        <v>0</v>
      </c>
      <c r="E33" s="90">
        <v>0</v>
      </c>
      <c r="F33" s="95">
        <f t="shared" si="0"/>
        <v>-82083176.280000001</v>
      </c>
      <c r="G33" s="12"/>
      <c r="H33" s="11"/>
    </row>
    <row r="34" spans="1:8" customFormat="1" ht="18" customHeight="1">
      <c r="A34" s="77" t="s">
        <v>33</v>
      </c>
      <c r="B34" s="89">
        <v>30790455.420000002</v>
      </c>
      <c r="C34" s="90">
        <v>0</v>
      </c>
      <c r="D34" s="90">
        <v>0</v>
      </c>
      <c r="E34" s="90">
        <v>0</v>
      </c>
      <c r="F34" s="95">
        <f t="shared" si="0"/>
        <v>30790455.420000002</v>
      </c>
      <c r="G34" s="12"/>
      <c r="H34" s="11"/>
    </row>
    <row r="35" spans="1:8" customFormat="1" ht="18" customHeight="1">
      <c r="A35" s="13" t="s">
        <v>22</v>
      </c>
      <c r="B35" s="89">
        <v>240902641.06</v>
      </c>
      <c r="C35" s="90">
        <v>112132736.999999</v>
      </c>
      <c r="D35" s="90">
        <v>7073084.1899999995</v>
      </c>
      <c r="E35" s="90">
        <v>0</v>
      </c>
      <c r="F35" s="95">
        <f t="shared" si="0"/>
        <v>360108462.24999899</v>
      </c>
      <c r="G35" s="12"/>
      <c r="H35" s="11"/>
    </row>
    <row r="36" spans="1:8" customFormat="1" ht="18" customHeight="1">
      <c r="A36" s="13" t="s">
        <v>23</v>
      </c>
      <c r="B36" s="89">
        <v>61594180.469999999</v>
      </c>
      <c r="C36" s="90">
        <v>17027972.359999999</v>
      </c>
      <c r="D36" s="90">
        <v>0</v>
      </c>
      <c r="E36" s="90">
        <v>0</v>
      </c>
      <c r="F36" s="95">
        <f t="shared" si="0"/>
        <v>78622152.829999998</v>
      </c>
      <c r="G36" s="12"/>
      <c r="H36" s="11"/>
    </row>
    <row r="37" spans="1:8" customFormat="1" ht="18" customHeight="1">
      <c r="A37" s="13" t="s">
        <v>24</v>
      </c>
      <c r="B37" s="92">
        <v>133794692.169999</v>
      </c>
      <c r="C37" s="73">
        <v>48591328.629999898</v>
      </c>
      <c r="D37" s="73">
        <v>62400.93</v>
      </c>
      <c r="E37" s="73">
        <v>0</v>
      </c>
      <c r="F37" s="96">
        <f t="shared" si="0"/>
        <v>182448421.72999892</v>
      </c>
      <c r="G37" s="12"/>
      <c r="H37" s="11"/>
    </row>
    <row r="38" spans="1:8" customFormat="1" ht="18" customHeight="1">
      <c r="A38" s="78" t="s">
        <v>25</v>
      </c>
      <c r="B38" s="87">
        <f>SUM(B21:B37)</f>
        <v>1905104904.6799994</v>
      </c>
      <c r="C38" s="74">
        <f>SUM(C21:C37)</f>
        <v>780741576.11999893</v>
      </c>
      <c r="D38" s="74">
        <f>SUM(D21:D37)</f>
        <v>250883721.38999987</v>
      </c>
      <c r="E38" s="74">
        <f>SUM(E21:E37)</f>
        <v>0</v>
      </c>
      <c r="F38" s="88">
        <f>SUM(F21:F37)</f>
        <v>2936730202.1899977</v>
      </c>
      <c r="G38" s="12"/>
      <c r="H38" s="11"/>
    </row>
    <row r="39" spans="1:8" customFormat="1" ht="12" customHeight="1">
      <c r="A39" s="13"/>
      <c r="B39" s="94"/>
      <c r="C39" s="72"/>
      <c r="D39" s="72"/>
      <c r="E39" s="72"/>
      <c r="F39" s="91"/>
      <c r="G39" s="12"/>
      <c r="H39" s="11"/>
    </row>
    <row r="40" spans="1:8" customFormat="1" ht="18" customHeight="1">
      <c r="A40" s="79" t="s">
        <v>26</v>
      </c>
      <c r="B40" s="87">
        <f>B12-B38</f>
        <v>532507785.16999912</v>
      </c>
      <c r="C40" s="74">
        <f>C12-C38</f>
        <v>217017795.6000011</v>
      </c>
      <c r="D40" s="74">
        <f>D12-D38</f>
        <v>-250883721.38999987</v>
      </c>
      <c r="E40" s="74">
        <f>E12-E38</f>
        <v>0</v>
      </c>
      <c r="F40" s="88">
        <f>F12-F38</f>
        <v>498641859.38000059</v>
      </c>
      <c r="G40" s="12"/>
      <c r="H40" s="15"/>
    </row>
    <row r="41" spans="1:8" customFormat="1" ht="13.5" customHeight="1">
      <c r="A41" s="13"/>
      <c r="B41" s="94"/>
      <c r="C41" s="72"/>
      <c r="D41" s="72"/>
      <c r="E41" s="72"/>
      <c r="F41" s="91"/>
      <c r="G41" s="12"/>
      <c r="H41" s="11"/>
    </row>
    <row r="42" spans="1:8" customFormat="1" ht="18" customHeight="1">
      <c r="A42" s="79" t="s">
        <v>27</v>
      </c>
      <c r="B42" s="94"/>
      <c r="C42" s="72"/>
      <c r="D42" s="72"/>
      <c r="E42" s="72"/>
      <c r="F42" s="91"/>
      <c r="G42" s="12"/>
      <c r="H42" s="11"/>
    </row>
    <row r="43" spans="1:8" customFormat="1" ht="18" customHeight="1">
      <c r="A43" s="13" t="s">
        <v>28</v>
      </c>
      <c r="B43" s="87">
        <v>0</v>
      </c>
      <c r="C43" s="74">
        <v>0</v>
      </c>
      <c r="D43" s="74">
        <v>0</v>
      </c>
      <c r="E43" s="74">
        <v>-50729500.079999894</v>
      </c>
      <c r="F43" s="88">
        <f>SUM(B43:E43)</f>
        <v>-50729500.079999894</v>
      </c>
      <c r="G43" s="12"/>
      <c r="H43" s="11"/>
    </row>
    <row r="44" spans="1:8" customFormat="1" ht="18" customHeight="1">
      <c r="A44" s="13" t="s">
        <v>29</v>
      </c>
      <c r="B44" s="89">
        <v>0</v>
      </c>
      <c r="C44" s="90">
        <v>0</v>
      </c>
      <c r="D44" s="90">
        <v>0</v>
      </c>
      <c r="E44" s="90">
        <v>229317315.78999999</v>
      </c>
      <c r="F44" s="95">
        <f>SUM(B44:E44)</f>
        <v>229317315.78999999</v>
      </c>
      <c r="G44" s="12"/>
      <c r="H44" s="11"/>
    </row>
    <row r="45" spans="1:8" customFormat="1" ht="18" customHeight="1">
      <c r="A45" s="13" t="s">
        <v>30</v>
      </c>
      <c r="B45" s="92">
        <v>0</v>
      </c>
      <c r="C45" s="73">
        <v>0</v>
      </c>
      <c r="D45" s="73">
        <v>0</v>
      </c>
      <c r="E45" s="73">
        <v>0</v>
      </c>
      <c r="F45" s="96">
        <v>0</v>
      </c>
      <c r="G45" s="12"/>
      <c r="H45" s="11"/>
    </row>
    <row r="46" spans="1:8" customFormat="1" ht="18" customHeight="1">
      <c r="A46" s="79" t="s">
        <v>31</v>
      </c>
      <c r="B46" s="87">
        <f>SUM(B43:B45)</f>
        <v>0</v>
      </c>
      <c r="C46" s="74">
        <f>SUM(C43:C45)</f>
        <v>0</v>
      </c>
      <c r="D46" s="74">
        <f>SUM(D43:D45)</f>
        <v>0</v>
      </c>
      <c r="E46" s="74">
        <f>SUM(E43:E45)</f>
        <v>178587815.7100001</v>
      </c>
      <c r="F46" s="88">
        <f>SUM(F43:F45)</f>
        <v>178587815.7100001</v>
      </c>
      <c r="G46" s="12"/>
      <c r="H46" s="11"/>
    </row>
    <row r="47" spans="1:8" customFormat="1" ht="18" customHeight="1">
      <c r="A47" s="13"/>
      <c r="B47" s="94"/>
      <c r="C47" s="72"/>
      <c r="D47" s="72"/>
      <c r="E47" s="72"/>
      <c r="F47" s="91"/>
      <c r="G47" s="12"/>
      <c r="H47" s="11"/>
    </row>
    <row r="48" spans="1:8" customFormat="1" ht="18" customHeight="1">
      <c r="A48" s="102" t="s">
        <v>32</v>
      </c>
      <c r="B48" s="97">
        <f>B40-B46</f>
        <v>532507785.16999912</v>
      </c>
      <c r="C48" s="75">
        <f>C40-C46</f>
        <v>217017795.6000011</v>
      </c>
      <c r="D48" s="75">
        <f>D40-D46</f>
        <v>-250883721.38999987</v>
      </c>
      <c r="E48" s="75">
        <f>E40-E46</f>
        <v>-178587815.7100001</v>
      </c>
      <c r="F48" s="98">
        <f>F40-F46</f>
        <v>320054043.67000049</v>
      </c>
      <c r="G48" s="12"/>
      <c r="H48" s="11"/>
    </row>
    <row r="49" spans="1:7" customFormat="1" ht="9.9" customHeight="1" thickBot="1">
      <c r="A49" s="103"/>
      <c r="B49" s="108"/>
      <c r="C49" s="109"/>
      <c r="D49" s="109"/>
      <c r="E49" s="109"/>
      <c r="F49" s="110"/>
      <c r="G49" s="12"/>
    </row>
    <row r="50" spans="1:7" customFormat="1" ht="18" customHeight="1" thickTop="1">
      <c r="B50" s="11"/>
      <c r="C50" s="11"/>
      <c r="D50" s="11"/>
      <c r="E50" s="11"/>
      <c r="F50" s="11"/>
      <c r="G50" s="12"/>
    </row>
    <row r="51" spans="1:7" customFormat="1" ht="18" customHeight="1">
      <c r="B51" s="11"/>
      <c r="C51" s="11"/>
      <c r="D51" s="11"/>
      <c r="E51" s="11"/>
      <c r="F51" s="11"/>
      <c r="G51" s="12"/>
    </row>
    <row r="52" spans="1:7" customFormat="1" ht="18" customHeight="1">
      <c r="B52" s="11"/>
      <c r="C52" s="11"/>
      <c r="D52" s="11"/>
      <c r="E52" s="11"/>
      <c r="F52" s="11"/>
      <c r="G52" s="12"/>
    </row>
    <row r="53" spans="1:7" customFormat="1" ht="18" customHeight="1">
      <c r="B53" s="11"/>
      <c r="C53" s="11"/>
      <c r="D53" s="11"/>
      <c r="E53" s="11"/>
      <c r="F53" s="11"/>
      <c r="G53" s="12"/>
    </row>
    <row r="54" spans="1:7" customFormat="1" ht="18" customHeight="1">
      <c r="B54" s="11"/>
      <c r="C54" s="11"/>
      <c r="D54" s="11"/>
      <c r="E54" s="11"/>
      <c r="F54" s="11"/>
      <c r="G54" s="12"/>
    </row>
    <row r="55" spans="1:7" customFormat="1" ht="18" customHeight="1">
      <c r="B55" s="11"/>
      <c r="C55" s="11"/>
      <c r="D55" s="11"/>
      <c r="E55" s="11"/>
      <c r="F55" s="11"/>
      <c r="G55" s="12"/>
    </row>
    <row r="56" spans="1:7" customFormat="1" ht="18" customHeight="1">
      <c r="B56" s="11"/>
      <c r="C56" s="11"/>
      <c r="D56" s="11"/>
      <c r="E56" s="11"/>
      <c r="F56" s="11"/>
      <c r="G56" s="12"/>
    </row>
    <row r="57" spans="1:7" customFormat="1" ht="18" customHeight="1">
      <c r="B57" s="11"/>
      <c r="C57" s="11"/>
      <c r="D57" s="11"/>
      <c r="E57" s="11"/>
      <c r="F57" s="11"/>
      <c r="G57" s="12"/>
    </row>
    <row r="58" spans="1:7" customFormat="1" ht="18" customHeight="1">
      <c r="B58" s="11"/>
      <c r="C58" s="11"/>
      <c r="D58" s="11"/>
      <c r="E58" s="11"/>
      <c r="F58" s="11"/>
      <c r="G58" s="12"/>
    </row>
    <row r="59" spans="1:7" customFormat="1" ht="18" customHeight="1">
      <c r="B59" s="11"/>
      <c r="C59" s="11"/>
      <c r="D59" s="11"/>
      <c r="E59" s="11"/>
      <c r="F59" s="11"/>
      <c r="G59" s="12"/>
    </row>
    <row r="60" spans="1:7" customFormat="1" ht="18" customHeight="1">
      <c r="B60" s="11"/>
      <c r="C60" s="11"/>
      <c r="D60" s="11"/>
      <c r="E60" s="11"/>
      <c r="F60" s="11"/>
      <c r="G60" s="12"/>
    </row>
    <row r="61" spans="1:7" customFormat="1" ht="18" customHeight="1">
      <c r="B61" s="11"/>
      <c r="C61" s="11"/>
      <c r="D61" s="11"/>
      <c r="E61" s="11"/>
      <c r="F61" s="11"/>
      <c r="G61" s="12"/>
    </row>
    <row r="62" spans="1:7" customFormat="1" ht="18" customHeight="1">
      <c r="B62" s="11"/>
      <c r="C62" s="11"/>
      <c r="D62" s="11"/>
      <c r="E62" s="11"/>
      <c r="F62" s="11"/>
      <c r="G62" s="12"/>
    </row>
    <row r="63" spans="1:7" customFormat="1" ht="18" customHeight="1">
      <c r="B63" s="11"/>
      <c r="C63" s="11"/>
      <c r="D63" s="11"/>
      <c r="E63" s="11"/>
      <c r="F63" s="11"/>
      <c r="G63" s="12"/>
    </row>
    <row r="64" spans="1:7" customFormat="1" ht="18" customHeight="1">
      <c r="B64" s="11"/>
      <c r="C64" s="11"/>
      <c r="D64" s="11"/>
      <c r="E64" s="11"/>
      <c r="F64" s="11"/>
      <c r="G64" s="12"/>
    </row>
    <row r="65" spans="7:7" customFormat="1" ht="18" customHeight="1">
      <c r="G65" s="12"/>
    </row>
    <row r="66" spans="7:7" customFormat="1" ht="18" customHeight="1">
      <c r="G66" s="12"/>
    </row>
    <row r="67" spans="7:7" customFormat="1" ht="18" customHeight="1">
      <c r="G67" s="12"/>
    </row>
    <row r="68" spans="7:7" customFormat="1" ht="18" customHeight="1">
      <c r="G68" s="12"/>
    </row>
    <row r="69" spans="7:7" customFormat="1" ht="18" customHeight="1">
      <c r="G69" s="12"/>
    </row>
  </sheetData>
  <pageMargins left="0.7" right="0.7" top="0.75" bottom="0.75" header="0.3" footer="0.3"/>
  <pageSetup scale="7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9"/>
  <sheetViews>
    <sheetView topLeftCell="A287" zoomScaleNormal="100" workbookViewId="0">
      <selection activeCell="O21" sqref="O21"/>
    </sheetView>
  </sheetViews>
  <sheetFormatPr defaultRowHeight="10.199999999999999" outlineLevelCol="1"/>
  <cols>
    <col min="1" max="1" width="59.109375" style="3" customWidth="1"/>
    <col min="2" max="2" width="13.5546875" style="4" customWidth="1"/>
    <col min="3" max="3" width="13.6640625" style="4" customWidth="1"/>
    <col min="4" max="4" width="12.88671875" style="4" customWidth="1"/>
    <col min="5" max="5" width="14.88671875" style="4" customWidth="1" outlineLevel="1"/>
    <col min="6" max="6" width="12.88671875" style="4" customWidth="1" outlineLevel="1"/>
    <col min="7" max="7" width="13.6640625" style="4" customWidth="1" outlineLevel="1"/>
    <col min="8" max="8" width="12.21875" style="4" customWidth="1" outlineLevel="1"/>
    <col min="9" max="9" width="13.6640625" style="4" customWidth="1"/>
    <col min="10" max="16384" width="8.88671875" style="4"/>
  </cols>
  <sheetData>
    <row r="1" spans="1:9" ht="13.2">
      <c r="A1" s="160" t="s">
        <v>44</v>
      </c>
      <c r="B1" s="160"/>
      <c r="C1" s="160"/>
      <c r="D1" s="160"/>
      <c r="E1" s="160"/>
      <c r="F1" s="160"/>
      <c r="G1" s="160"/>
      <c r="H1" s="160"/>
      <c r="I1" s="160"/>
    </row>
    <row r="2" spans="1:9" ht="13.2">
      <c r="A2" s="160" t="s">
        <v>48</v>
      </c>
      <c r="B2" s="160"/>
      <c r="C2" s="160"/>
      <c r="D2" s="160"/>
      <c r="E2" s="160"/>
      <c r="F2" s="160"/>
      <c r="G2" s="160"/>
      <c r="H2" s="160"/>
      <c r="I2" s="160"/>
    </row>
    <row r="3" spans="1:9" ht="13.2">
      <c r="A3" s="160" t="str">
        <f>'Allocated (C)'!A3</f>
        <v>FOR THE TWELVE MONTHS ENDED DECEMBER 31, 2017</v>
      </c>
      <c r="B3" s="160"/>
      <c r="C3" s="160"/>
      <c r="D3" s="160"/>
      <c r="E3" s="160"/>
      <c r="F3" s="160"/>
      <c r="G3" s="160"/>
      <c r="H3" s="160"/>
      <c r="I3" s="160"/>
    </row>
    <row r="4" spans="1:9" s="2" customFormat="1" ht="12">
      <c r="A4" s="17" t="s">
        <v>49</v>
      </c>
      <c r="B4" s="18" t="s">
        <v>42</v>
      </c>
      <c r="C4" s="18" t="s">
        <v>50</v>
      </c>
      <c r="D4" s="18" t="s">
        <v>46</v>
      </c>
      <c r="E4" s="18" t="s">
        <v>51</v>
      </c>
      <c r="F4" s="18" t="s">
        <v>52</v>
      </c>
      <c r="G4" s="18" t="s">
        <v>53</v>
      </c>
      <c r="H4" s="18" t="s">
        <v>54</v>
      </c>
      <c r="I4" s="18" t="s">
        <v>55</v>
      </c>
    </row>
    <row r="5" spans="1:9" s="2" customFormat="1">
      <c r="A5" s="1"/>
    </row>
    <row r="6" spans="1:9" ht="10.8" thickBot="1">
      <c r="A6" s="67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0.8" thickTop="1">
      <c r="B7" s="117"/>
      <c r="C7" s="118"/>
      <c r="D7" s="118"/>
      <c r="E7" s="118"/>
      <c r="F7" s="118"/>
      <c r="G7" s="118"/>
      <c r="H7" s="118">
        <f>'Unallocated Detail (C)'!D204</f>
        <v>221055.95</v>
      </c>
      <c r="I7" s="119"/>
    </row>
    <row r="8" spans="1:9" ht="12">
      <c r="A8" s="19" t="s">
        <v>56</v>
      </c>
      <c r="B8" s="120"/>
      <c r="C8" s="121"/>
      <c r="D8" s="121"/>
      <c r="E8" s="121"/>
      <c r="F8" s="121"/>
      <c r="G8" s="121"/>
      <c r="H8" s="121">
        <f>'Unallocated Detail (C)'!D205</f>
        <v>946472.38</v>
      </c>
      <c r="I8" s="122"/>
    </row>
    <row r="9" spans="1:9" ht="11.4">
      <c r="A9" s="20" t="s">
        <v>57</v>
      </c>
      <c r="B9" s="120"/>
      <c r="C9" s="121"/>
      <c r="D9" s="121"/>
      <c r="E9" s="121"/>
      <c r="F9" s="121"/>
      <c r="G9" s="121"/>
      <c r="H9" s="121">
        <f>'Unallocated Detail (C)'!D206</f>
        <v>36340924.689999998</v>
      </c>
      <c r="I9" s="122"/>
    </row>
    <row r="10" spans="1:9" ht="11.4">
      <c r="A10" s="21" t="s">
        <v>58</v>
      </c>
      <c r="B10" s="123">
        <v>1232074695.45999</v>
      </c>
      <c r="C10" s="124">
        <v>0</v>
      </c>
      <c r="D10" s="124">
        <v>0</v>
      </c>
      <c r="E10" s="124">
        <v>0</v>
      </c>
      <c r="F10" s="124">
        <v>0</v>
      </c>
      <c r="G10" s="124">
        <f>B10+E10</f>
        <v>1232074695.45999</v>
      </c>
      <c r="H10" s="124">
        <f>'Unallocated Detail (C)'!D207</f>
        <v>0</v>
      </c>
      <c r="I10" s="125">
        <f>SUM(G10:H10)</f>
        <v>1232074695.45999</v>
      </c>
    </row>
    <row r="11" spans="1:9" ht="11.4">
      <c r="A11" s="21" t="s">
        <v>59</v>
      </c>
      <c r="B11" s="123">
        <v>1008682883.06999</v>
      </c>
      <c r="C11" s="124">
        <v>0</v>
      </c>
      <c r="D11" s="124">
        <v>0</v>
      </c>
      <c r="E11" s="124">
        <v>0</v>
      </c>
      <c r="F11" s="124">
        <v>0</v>
      </c>
      <c r="G11" s="124">
        <f t="shared" ref="G11:G15" si="0">B11+E11</f>
        <v>1008682883.06999</v>
      </c>
      <c r="H11" s="124">
        <f t="shared" ref="H11:H15" si="1">C11+F11</f>
        <v>0</v>
      </c>
      <c r="I11" s="125">
        <f>SUM(G11:H11)</f>
        <v>1008682883.06999</v>
      </c>
    </row>
    <row r="12" spans="1:9" ht="11.4">
      <c r="A12" s="21" t="s">
        <v>60</v>
      </c>
      <c r="B12" s="123">
        <v>19375607.419999901</v>
      </c>
      <c r="C12" s="124">
        <v>0</v>
      </c>
      <c r="D12" s="124">
        <v>0</v>
      </c>
      <c r="E12" s="124">
        <v>0</v>
      </c>
      <c r="F12" s="124">
        <v>0</v>
      </c>
      <c r="G12" s="124">
        <f t="shared" si="0"/>
        <v>19375607.419999901</v>
      </c>
      <c r="H12" s="124">
        <f t="shared" si="1"/>
        <v>0</v>
      </c>
      <c r="I12" s="125">
        <f t="shared" ref="I12:I15" si="2">SUM(G12:H12)</f>
        <v>19375607.419999901</v>
      </c>
    </row>
    <row r="13" spans="1:9" ht="11.4">
      <c r="A13" s="21" t="s">
        <v>61</v>
      </c>
      <c r="B13" s="123">
        <v>0</v>
      </c>
      <c r="C13" s="124">
        <v>686438251.39999998</v>
      </c>
      <c r="D13" s="124">
        <v>0</v>
      </c>
      <c r="E13" s="124">
        <v>0</v>
      </c>
      <c r="F13" s="124">
        <v>0</v>
      </c>
      <c r="G13" s="124">
        <f t="shared" si="0"/>
        <v>0</v>
      </c>
      <c r="H13" s="124">
        <f t="shared" si="1"/>
        <v>686438251.39999998</v>
      </c>
      <c r="I13" s="125">
        <f t="shared" si="2"/>
        <v>686438251.39999998</v>
      </c>
    </row>
    <row r="14" spans="1:9" ht="11.4">
      <c r="A14" s="21" t="s">
        <v>62</v>
      </c>
      <c r="B14" s="123">
        <v>0</v>
      </c>
      <c r="C14" s="124">
        <v>295978215.26999998</v>
      </c>
      <c r="D14" s="124">
        <v>0</v>
      </c>
      <c r="E14" s="124">
        <v>0</v>
      </c>
      <c r="F14" s="124">
        <v>0</v>
      </c>
      <c r="G14" s="124">
        <f t="shared" si="0"/>
        <v>0</v>
      </c>
      <c r="H14" s="124">
        <f t="shared" si="1"/>
        <v>295978215.26999998</v>
      </c>
      <c r="I14" s="125">
        <f t="shared" si="2"/>
        <v>295978215.26999998</v>
      </c>
    </row>
    <row r="15" spans="1:9" ht="11.4">
      <c r="A15" s="21" t="s">
        <v>63</v>
      </c>
      <c r="B15" s="123">
        <v>0</v>
      </c>
      <c r="C15" s="124">
        <v>21718447.989999902</v>
      </c>
      <c r="D15" s="124">
        <v>0</v>
      </c>
      <c r="E15" s="124">
        <v>0</v>
      </c>
      <c r="F15" s="124">
        <v>0</v>
      </c>
      <c r="G15" s="124">
        <f t="shared" si="0"/>
        <v>0</v>
      </c>
      <c r="H15" s="124">
        <f t="shared" si="1"/>
        <v>21718447.989999902</v>
      </c>
      <c r="I15" s="125">
        <f t="shared" si="2"/>
        <v>21718447.989999902</v>
      </c>
    </row>
    <row r="16" spans="1:9" ht="11.4">
      <c r="A16" s="21" t="s">
        <v>64</v>
      </c>
      <c r="B16" s="126">
        <f>SUM(B10:B15)</f>
        <v>2260133185.9499803</v>
      </c>
      <c r="C16" s="111">
        <f t="shared" ref="C16:I16" si="3">SUM(C10:C15)</f>
        <v>1004134914.6599998</v>
      </c>
      <c r="D16" s="111">
        <f t="shared" si="3"/>
        <v>0</v>
      </c>
      <c r="E16" s="111">
        <f t="shared" si="3"/>
        <v>0</v>
      </c>
      <c r="F16" s="111">
        <f t="shared" si="3"/>
        <v>0</v>
      </c>
      <c r="G16" s="111">
        <f t="shared" si="3"/>
        <v>2260133185.9499803</v>
      </c>
      <c r="H16" s="111">
        <f t="shared" si="3"/>
        <v>1004134914.6599998</v>
      </c>
      <c r="I16" s="127">
        <f t="shared" si="3"/>
        <v>3264268100.6099801</v>
      </c>
    </row>
    <row r="17" spans="1:9" ht="11.4">
      <c r="A17" s="20" t="s">
        <v>65</v>
      </c>
      <c r="B17" s="123"/>
      <c r="C17" s="124"/>
      <c r="D17" s="124"/>
      <c r="E17" s="124"/>
      <c r="F17" s="124"/>
      <c r="G17" s="124"/>
      <c r="H17" s="124"/>
      <c r="I17" s="125"/>
    </row>
    <row r="18" spans="1:9" ht="11.4">
      <c r="A18" s="21" t="s">
        <v>66</v>
      </c>
      <c r="B18" s="123">
        <v>354461.30999999901</v>
      </c>
      <c r="C18" s="124">
        <v>0</v>
      </c>
      <c r="D18" s="124">
        <v>0</v>
      </c>
      <c r="E18" s="124">
        <v>0</v>
      </c>
      <c r="F18" s="124">
        <v>0</v>
      </c>
      <c r="G18" s="124">
        <f>B18+E18</f>
        <v>354461.30999999901</v>
      </c>
      <c r="H18" s="124">
        <f>C18+F18</f>
        <v>0</v>
      </c>
      <c r="I18" s="125">
        <f>SUM(G18:H18)</f>
        <v>354461.30999999901</v>
      </c>
    </row>
    <row r="19" spans="1:9" ht="11.4">
      <c r="A19" s="21" t="s">
        <v>67</v>
      </c>
      <c r="B19" s="126">
        <f>SUM(B18)</f>
        <v>354461.30999999901</v>
      </c>
      <c r="C19" s="111">
        <f t="shared" ref="C19:I19" si="4">SUM(C18)</f>
        <v>0</v>
      </c>
      <c r="D19" s="111">
        <f t="shared" si="4"/>
        <v>0</v>
      </c>
      <c r="E19" s="111">
        <f t="shared" si="4"/>
        <v>0</v>
      </c>
      <c r="F19" s="111">
        <f t="shared" si="4"/>
        <v>0</v>
      </c>
      <c r="G19" s="111">
        <f t="shared" si="4"/>
        <v>354461.30999999901</v>
      </c>
      <c r="H19" s="111">
        <f t="shared" si="4"/>
        <v>0</v>
      </c>
      <c r="I19" s="127">
        <f t="shared" si="4"/>
        <v>354461.30999999901</v>
      </c>
    </row>
    <row r="20" spans="1:9" ht="11.4">
      <c r="A20" s="20" t="s">
        <v>68</v>
      </c>
      <c r="B20" s="123"/>
      <c r="C20" s="124"/>
      <c r="D20" s="124"/>
      <c r="E20" s="124"/>
      <c r="F20" s="124"/>
      <c r="G20" s="124"/>
      <c r="H20" s="124"/>
      <c r="I20" s="125"/>
    </row>
    <row r="21" spans="1:9" ht="11.4">
      <c r="A21" s="21" t="s">
        <v>69</v>
      </c>
      <c r="B21" s="123">
        <v>53788809.880000003</v>
      </c>
      <c r="C21" s="124">
        <v>0</v>
      </c>
      <c r="D21" s="124">
        <v>0</v>
      </c>
      <c r="E21" s="124">
        <v>0</v>
      </c>
      <c r="F21" s="124">
        <v>0</v>
      </c>
      <c r="G21" s="124">
        <f t="shared" ref="G21:G22" si="5">B21+E21</f>
        <v>53788809.880000003</v>
      </c>
      <c r="H21" s="124">
        <f t="shared" ref="H21:H22" si="6">C21+F21</f>
        <v>0</v>
      </c>
      <c r="I21" s="125">
        <f t="shared" ref="I21:I22" si="7">SUM(G21:H21)</f>
        <v>53788809.880000003</v>
      </c>
    </row>
    <row r="22" spans="1:9" ht="11.4">
      <c r="A22" s="21" t="s">
        <v>70</v>
      </c>
      <c r="B22" s="123">
        <v>75250578.179999903</v>
      </c>
      <c r="C22" s="124">
        <v>0</v>
      </c>
      <c r="D22" s="124">
        <v>0</v>
      </c>
      <c r="E22" s="124">
        <v>0</v>
      </c>
      <c r="F22" s="124">
        <v>0</v>
      </c>
      <c r="G22" s="124">
        <f t="shared" si="5"/>
        <v>75250578.179999903</v>
      </c>
      <c r="H22" s="124">
        <f t="shared" si="6"/>
        <v>0</v>
      </c>
      <c r="I22" s="125">
        <f t="shared" si="7"/>
        <v>75250578.179999903</v>
      </c>
    </row>
    <row r="23" spans="1:9" ht="11.4">
      <c r="A23" s="21" t="s">
        <v>71</v>
      </c>
      <c r="B23" s="126">
        <f>SUM(B21:B22)</f>
        <v>129039388.05999991</v>
      </c>
      <c r="C23" s="111">
        <f t="shared" ref="C23:I23" si="8">SUM(C21:C22)</f>
        <v>0</v>
      </c>
      <c r="D23" s="111">
        <f t="shared" si="8"/>
        <v>0</v>
      </c>
      <c r="E23" s="111">
        <f t="shared" si="8"/>
        <v>0</v>
      </c>
      <c r="F23" s="111">
        <f t="shared" si="8"/>
        <v>0</v>
      </c>
      <c r="G23" s="111">
        <f t="shared" si="8"/>
        <v>129039388.05999991</v>
      </c>
      <c r="H23" s="111">
        <f t="shared" si="8"/>
        <v>0</v>
      </c>
      <c r="I23" s="127">
        <f t="shared" si="8"/>
        <v>129039388.05999991</v>
      </c>
    </row>
    <row r="24" spans="1:9" ht="11.4">
      <c r="A24" s="20" t="s">
        <v>72</v>
      </c>
      <c r="B24" s="123"/>
      <c r="C24" s="124"/>
      <c r="D24" s="124"/>
      <c r="E24" s="124"/>
      <c r="F24" s="124"/>
      <c r="G24" s="124"/>
      <c r="H24" s="124"/>
      <c r="I24" s="125"/>
    </row>
    <row r="25" spans="1:9" ht="11.4">
      <c r="A25" s="21" t="s">
        <v>73</v>
      </c>
      <c r="B25" s="123">
        <f>[2]Detail!B23</f>
        <v>0</v>
      </c>
      <c r="C25" s="124">
        <f>[2]Detail!C23</f>
        <v>0</v>
      </c>
      <c r="D25" s="124">
        <f>[2]Detail!D23</f>
        <v>0</v>
      </c>
      <c r="E25" s="124">
        <f>[2]Detail!E23</f>
        <v>0</v>
      </c>
      <c r="F25" s="124">
        <f>[2]Detail!F23</f>
        <v>0</v>
      </c>
      <c r="G25" s="124">
        <f t="shared" ref="G25:G36" si="9">B25+E25</f>
        <v>0</v>
      </c>
      <c r="H25" s="124">
        <f t="shared" ref="H25:H36" si="10">C25+F25</f>
        <v>0</v>
      </c>
      <c r="I25" s="125">
        <f t="shared" ref="I25:I36" si="11">SUM(G25:H25)</f>
        <v>0</v>
      </c>
    </row>
    <row r="26" spans="1:9" ht="11.4">
      <c r="A26" s="21" t="s">
        <v>74</v>
      </c>
      <c r="B26" s="123">
        <v>2835883.23999999</v>
      </c>
      <c r="C26" s="124">
        <v>0</v>
      </c>
      <c r="D26" s="124">
        <v>0</v>
      </c>
      <c r="E26" s="124">
        <v>0</v>
      </c>
      <c r="F26" s="124">
        <v>0</v>
      </c>
      <c r="G26" s="124">
        <f t="shared" si="9"/>
        <v>2835883.23999999</v>
      </c>
      <c r="H26" s="124">
        <f t="shared" si="10"/>
        <v>0</v>
      </c>
      <c r="I26" s="125">
        <f t="shared" si="11"/>
        <v>2835883.23999999</v>
      </c>
    </row>
    <row r="27" spans="1:9" ht="11.4">
      <c r="A27" s="21" t="s">
        <v>75</v>
      </c>
      <c r="B27" s="123">
        <v>11948890.949999999</v>
      </c>
      <c r="C27" s="124">
        <v>0</v>
      </c>
      <c r="D27" s="124">
        <v>0</v>
      </c>
      <c r="E27" s="124">
        <v>0</v>
      </c>
      <c r="F27" s="124">
        <v>0</v>
      </c>
      <c r="G27" s="124">
        <f t="shared" si="9"/>
        <v>11948890.949999999</v>
      </c>
      <c r="H27" s="124">
        <f t="shared" si="10"/>
        <v>0</v>
      </c>
      <c r="I27" s="125">
        <f t="shared" si="11"/>
        <v>11948890.949999999</v>
      </c>
    </row>
    <row r="28" spans="1:9" ht="11.4">
      <c r="A28" s="21" t="s">
        <v>76</v>
      </c>
      <c r="B28" s="123">
        <v>18039329.7999999</v>
      </c>
      <c r="C28" s="124">
        <v>0</v>
      </c>
      <c r="D28" s="124">
        <v>0</v>
      </c>
      <c r="E28" s="124">
        <v>0</v>
      </c>
      <c r="F28" s="124">
        <v>0</v>
      </c>
      <c r="G28" s="124">
        <f t="shared" si="9"/>
        <v>18039329.7999999</v>
      </c>
      <c r="H28" s="124">
        <f t="shared" si="10"/>
        <v>0</v>
      </c>
      <c r="I28" s="125">
        <f t="shared" si="11"/>
        <v>18039329.7999999</v>
      </c>
    </row>
    <row r="29" spans="1:9" ht="11.4">
      <c r="A29" s="21" t="s">
        <v>77</v>
      </c>
      <c r="B29" s="123">
        <v>8081598.6899999902</v>
      </c>
      <c r="C29" s="124">
        <v>0</v>
      </c>
      <c r="D29" s="124">
        <v>0</v>
      </c>
      <c r="E29" s="124">
        <v>0</v>
      </c>
      <c r="F29" s="124">
        <v>0</v>
      </c>
      <c r="G29" s="124">
        <f t="shared" si="9"/>
        <v>8081598.6899999902</v>
      </c>
      <c r="H29" s="124">
        <f t="shared" si="10"/>
        <v>0</v>
      </c>
      <c r="I29" s="125">
        <f t="shared" si="11"/>
        <v>8081598.6899999902</v>
      </c>
    </row>
    <row r="30" spans="1:9" ht="11.4">
      <c r="A30" s="21" t="s">
        <v>78</v>
      </c>
      <c r="B30" s="123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f t="shared" si="9"/>
        <v>0</v>
      </c>
      <c r="H30" s="124">
        <f t="shared" si="10"/>
        <v>0</v>
      </c>
      <c r="I30" s="125">
        <f t="shared" si="11"/>
        <v>0</v>
      </c>
    </row>
    <row r="31" spans="1:9" ht="11.4">
      <c r="A31" s="21" t="s">
        <v>79</v>
      </c>
      <c r="B31" s="123">
        <v>7179951.8499999903</v>
      </c>
      <c r="C31" s="124">
        <v>0</v>
      </c>
      <c r="D31" s="124">
        <v>0</v>
      </c>
      <c r="E31" s="124">
        <v>0</v>
      </c>
      <c r="F31" s="124">
        <v>0</v>
      </c>
      <c r="G31" s="124">
        <f t="shared" si="9"/>
        <v>7179951.8499999903</v>
      </c>
      <c r="H31" s="124">
        <f t="shared" si="10"/>
        <v>0</v>
      </c>
      <c r="I31" s="125">
        <f t="shared" si="11"/>
        <v>7179951.8499999903</v>
      </c>
    </row>
    <row r="32" spans="1:9" ht="11.4">
      <c r="A32" s="21" t="s">
        <v>80</v>
      </c>
      <c r="B32" s="123">
        <v>0</v>
      </c>
      <c r="C32" s="124">
        <v>1103535.82</v>
      </c>
      <c r="D32" s="124">
        <v>0</v>
      </c>
      <c r="E32" s="124">
        <v>0</v>
      </c>
      <c r="F32" s="124">
        <v>0</v>
      </c>
      <c r="G32" s="124">
        <f t="shared" si="9"/>
        <v>0</v>
      </c>
      <c r="H32" s="124">
        <f t="shared" si="10"/>
        <v>1103535.82</v>
      </c>
      <c r="I32" s="125">
        <f t="shared" si="11"/>
        <v>1103535.82</v>
      </c>
    </row>
    <row r="33" spans="1:9" ht="11.4">
      <c r="A33" s="21" t="s">
        <v>81</v>
      </c>
      <c r="B33" s="123">
        <v>0</v>
      </c>
      <c r="C33" s="124">
        <v>3455286.93</v>
      </c>
      <c r="D33" s="124">
        <v>0</v>
      </c>
      <c r="E33" s="124">
        <v>0</v>
      </c>
      <c r="F33" s="124">
        <v>0</v>
      </c>
      <c r="G33" s="124">
        <f t="shared" si="9"/>
        <v>0</v>
      </c>
      <c r="H33" s="124">
        <f t="shared" si="10"/>
        <v>3455286.93</v>
      </c>
      <c r="I33" s="125">
        <f t="shared" si="11"/>
        <v>3455286.93</v>
      </c>
    </row>
    <row r="34" spans="1:9" ht="11.4">
      <c r="A34" s="21" t="s">
        <v>82</v>
      </c>
      <c r="B34" s="123">
        <v>0</v>
      </c>
      <c r="C34" s="124">
        <v>980025</v>
      </c>
      <c r="D34" s="124">
        <v>0</v>
      </c>
      <c r="E34" s="124">
        <v>0</v>
      </c>
      <c r="F34" s="124">
        <v>0</v>
      </c>
      <c r="G34" s="124">
        <f t="shared" si="9"/>
        <v>0</v>
      </c>
      <c r="H34" s="124">
        <f t="shared" si="10"/>
        <v>980025</v>
      </c>
      <c r="I34" s="125">
        <f t="shared" si="11"/>
        <v>980025</v>
      </c>
    </row>
    <row r="35" spans="1:9" ht="11.4">
      <c r="A35" s="21" t="s">
        <v>83</v>
      </c>
      <c r="B35" s="123">
        <v>0</v>
      </c>
      <c r="C35" s="124">
        <v>6823438.8699999899</v>
      </c>
      <c r="D35" s="124">
        <v>0</v>
      </c>
      <c r="E35" s="124">
        <v>0</v>
      </c>
      <c r="F35" s="124">
        <v>0</v>
      </c>
      <c r="G35" s="124">
        <f t="shared" si="9"/>
        <v>0</v>
      </c>
      <c r="H35" s="124">
        <f t="shared" si="10"/>
        <v>6823438.8699999899</v>
      </c>
      <c r="I35" s="125">
        <f t="shared" si="11"/>
        <v>6823438.8699999899</v>
      </c>
    </row>
    <row r="36" spans="1:9" ht="11.4">
      <c r="A36" s="21" t="s">
        <v>84</v>
      </c>
      <c r="B36" s="123">
        <v>0</v>
      </c>
      <c r="C36" s="124">
        <v>-18737829.559999902</v>
      </c>
      <c r="D36" s="124">
        <v>0</v>
      </c>
      <c r="E36" s="124">
        <v>0</v>
      </c>
      <c r="F36" s="124">
        <v>0</v>
      </c>
      <c r="G36" s="124">
        <f t="shared" si="9"/>
        <v>0</v>
      </c>
      <c r="H36" s="124">
        <f t="shared" si="10"/>
        <v>-18737829.559999902</v>
      </c>
      <c r="I36" s="125">
        <f t="shared" si="11"/>
        <v>-18737829.559999902</v>
      </c>
    </row>
    <row r="37" spans="1:9" ht="11.4">
      <c r="A37" s="21" t="s">
        <v>85</v>
      </c>
      <c r="B37" s="126">
        <f>SUM(B25:B36)</f>
        <v>48085654.529999867</v>
      </c>
      <c r="C37" s="111">
        <f t="shared" ref="C37:I37" si="12">SUM(C25:C36)</f>
        <v>-6375542.9399999119</v>
      </c>
      <c r="D37" s="111">
        <f t="shared" si="12"/>
        <v>0</v>
      </c>
      <c r="E37" s="111">
        <f t="shared" si="12"/>
        <v>0</v>
      </c>
      <c r="F37" s="111">
        <f t="shared" si="12"/>
        <v>0</v>
      </c>
      <c r="G37" s="111">
        <f t="shared" si="12"/>
        <v>48085654.529999867</v>
      </c>
      <c r="H37" s="111">
        <f t="shared" si="12"/>
        <v>-6375542.9399999119</v>
      </c>
      <c r="I37" s="127">
        <f t="shared" si="12"/>
        <v>41710111.589999959</v>
      </c>
    </row>
    <row r="38" spans="1:9" ht="12">
      <c r="A38" s="19" t="s">
        <v>86</v>
      </c>
      <c r="B38" s="128">
        <f>B16+B19+B23+B37</f>
        <v>2437612689.8499799</v>
      </c>
      <c r="C38" s="112">
        <f t="shared" ref="C38:I38" si="13">C16+C19+C23+C37</f>
        <v>997759371.71999991</v>
      </c>
      <c r="D38" s="112">
        <f t="shared" si="13"/>
        <v>0</v>
      </c>
      <c r="E38" s="112">
        <f t="shared" si="13"/>
        <v>0</v>
      </c>
      <c r="F38" s="112">
        <f t="shared" si="13"/>
        <v>0</v>
      </c>
      <c r="G38" s="112">
        <f t="shared" si="13"/>
        <v>2437612689.8499799</v>
      </c>
      <c r="H38" s="112">
        <f t="shared" si="13"/>
        <v>997759371.71999991</v>
      </c>
      <c r="I38" s="129">
        <f t="shared" si="13"/>
        <v>3435372061.5699801</v>
      </c>
    </row>
    <row r="39" spans="1:9" ht="11.4">
      <c r="A39" s="21"/>
      <c r="B39" s="123"/>
      <c r="C39" s="124"/>
      <c r="D39" s="124"/>
      <c r="E39" s="124"/>
      <c r="F39" s="124"/>
      <c r="G39" s="124"/>
      <c r="H39" s="124"/>
      <c r="I39" s="125"/>
    </row>
    <row r="40" spans="1:9" ht="12">
      <c r="A40" s="19" t="s">
        <v>87</v>
      </c>
      <c r="B40" s="123"/>
      <c r="C40" s="124"/>
      <c r="D40" s="124"/>
      <c r="E40" s="124"/>
      <c r="F40" s="124"/>
      <c r="G40" s="124"/>
      <c r="H40" s="124"/>
      <c r="I40" s="125"/>
    </row>
    <row r="41" spans="1:9" ht="11.4">
      <c r="A41" s="20" t="s">
        <v>88</v>
      </c>
      <c r="B41" s="123"/>
      <c r="C41" s="124"/>
      <c r="D41" s="124"/>
      <c r="E41" s="124"/>
      <c r="F41" s="124"/>
      <c r="G41" s="124"/>
      <c r="H41" s="124"/>
      <c r="I41" s="125"/>
    </row>
    <row r="42" spans="1:9" ht="11.4">
      <c r="A42" s="21" t="s">
        <v>89</v>
      </c>
      <c r="B42" s="123">
        <v>82114040.509999901</v>
      </c>
      <c r="C42" s="124">
        <v>0</v>
      </c>
      <c r="D42" s="124">
        <v>0</v>
      </c>
      <c r="E42" s="124">
        <v>0</v>
      </c>
      <c r="F42" s="124">
        <v>0</v>
      </c>
      <c r="G42" s="124">
        <f t="shared" ref="G42:G43" si="14">B42+E42</f>
        <v>82114040.509999901</v>
      </c>
      <c r="H42" s="124">
        <f t="shared" ref="H42:H43" si="15">C42+F42</f>
        <v>0</v>
      </c>
      <c r="I42" s="125">
        <f t="shared" ref="I42:I43" si="16">SUM(G42:H42)</f>
        <v>82114040.509999901</v>
      </c>
    </row>
    <row r="43" spans="1:9" ht="11.4">
      <c r="A43" s="21" t="s">
        <v>90</v>
      </c>
      <c r="B43" s="123">
        <v>124161366.23999999</v>
      </c>
      <c r="C43" s="124">
        <v>0</v>
      </c>
      <c r="D43" s="124">
        <v>0</v>
      </c>
      <c r="E43" s="124">
        <v>0</v>
      </c>
      <c r="F43" s="124">
        <v>0</v>
      </c>
      <c r="G43" s="124">
        <f t="shared" si="14"/>
        <v>124161366.23999999</v>
      </c>
      <c r="H43" s="124">
        <f t="shared" si="15"/>
        <v>0</v>
      </c>
      <c r="I43" s="125">
        <f t="shared" si="16"/>
        <v>124161366.23999999</v>
      </c>
    </row>
    <row r="44" spans="1:9" ht="11.4">
      <c r="A44" s="21" t="s">
        <v>91</v>
      </c>
      <c r="B44" s="126">
        <f>SUM(B42:B43)</f>
        <v>206275406.74999988</v>
      </c>
      <c r="C44" s="111">
        <f t="shared" ref="C44:I44" si="17">SUM(C42:C43)</f>
        <v>0</v>
      </c>
      <c r="D44" s="111">
        <f t="shared" si="17"/>
        <v>0</v>
      </c>
      <c r="E44" s="111">
        <f t="shared" si="17"/>
        <v>0</v>
      </c>
      <c r="F44" s="111">
        <f t="shared" si="17"/>
        <v>0</v>
      </c>
      <c r="G44" s="111">
        <f t="shared" si="17"/>
        <v>206275406.74999988</v>
      </c>
      <c r="H44" s="111">
        <f t="shared" si="17"/>
        <v>0</v>
      </c>
      <c r="I44" s="127">
        <f t="shared" si="17"/>
        <v>206275406.74999988</v>
      </c>
    </row>
    <row r="45" spans="1:9" ht="11.4">
      <c r="A45" s="20" t="s">
        <v>92</v>
      </c>
      <c r="B45" s="123"/>
      <c r="C45" s="124"/>
      <c r="D45" s="124"/>
      <c r="E45" s="124"/>
      <c r="F45" s="124"/>
      <c r="G45" s="124"/>
      <c r="H45" s="124"/>
      <c r="I45" s="125"/>
    </row>
    <row r="46" spans="1:9" ht="11.4">
      <c r="A46" s="21" t="s">
        <v>93</v>
      </c>
      <c r="B46" s="123">
        <v>533382865.92999899</v>
      </c>
      <c r="C46" s="124">
        <v>0</v>
      </c>
      <c r="D46" s="124">
        <v>0</v>
      </c>
      <c r="E46" s="124">
        <v>0</v>
      </c>
      <c r="F46" s="124">
        <v>0</v>
      </c>
      <c r="G46" s="124">
        <f t="shared" ref="G46:G52" si="18">B46+E46</f>
        <v>533382865.92999899</v>
      </c>
      <c r="H46" s="124">
        <f t="shared" ref="H46:H52" si="19">C46+F46</f>
        <v>0</v>
      </c>
      <c r="I46" s="125">
        <f t="shared" ref="I46:I52" si="20">SUM(G46:H46)</f>
        <v>533382865.92999899</v>
      </c>
    </row>
    <row r="47" spans="1:9" ht="11.4">
      <c r="A47" s="21" t="s">
        <v>94</v>
      </c>
      <c r="B47" s="123">
        <v>7487318.0700000003</v>
      </c>
      <c r="C47" s="124">
        <v>0</v>
      </c>
      <c r="D47" s="124">
        <v>0</v>
      </c>
      <c r="E47" s="124">
        <v>0</v>
      </c>
      <c r="F47" s="124">
        <v>0</v>
      </c>
      <c r="G47" s="124">
        <f t="shared" si="18"/>
        <v>7487318.0700000003</v>
      </c>
      <c r="H47" s="124">
        <f t="shared" si="19"/>
        <v>0</v>
      </c>
      <c r="I47" s="125">
        <f t="shared" si="20"/>
        <v>7487318.0700000003</v>
      </c>
    </row>
    <row r="48" spans="1:9" ht="11.4">
      <c r="A48" s="21" t="s">
        <v>95</v>
      </c>
      <c r="B48" s="123">
        <v>0</v>
      </c>
      <c r="C48" s="124">
        <v>335742003.42000002</v>
      </c>
      <c r="D48" s="124">
        <v>0</v>
      </c>
      <c r="E48" s="124">
        <v>0</v>
      </c>
      <c r="F48" s="124">
        <v>0</v>
      </c>
      <c r="G48" s="124">
        <f t="shared" si="18"/>
        <v>0</v>
      </c>
      <c r="H48" s="124">
        <f t="shared" si="19"/>
        <v>335742003.42000002</v>
      </c>
      <c r="I48" s="125">
        <f t="shared" si="20"/>
        <v>335742003.42000002</v>
      </c>
    </row>
    <row r="49" spans="1:9" ht="11.4">
      <c r="A49" s="21" t="s">
        <v>96</v>
      </c>
      <c r="B49" s="123">
        <v>0</v>
      </c>
      <c r="C49" s="124">
        <v>124857.14</v>
      </c>
      <c r="D49" s="124">
        <v>0</v>
      </c>
      <c r="E49" s="124">
        <v>0</v>
      </c>
      <c r="F49" s="124">
        <v>0</v>
      </c>
      <c r="G49" s="124">
        <f t="shared" si="18"/>
        <v>0</v>
      </c>
      <c r="H49" s="124">
        <f t="shared" si="19"/>
        <v>124857.14</v>
      </c>
      <c r="I49" s="125">
        <f t="shared" si="20"/>
        <v>124857.14</v>
      </c>
    </row>
    <row r="50" spans="1:9" ht="11.4">
      <c r="A50" s="21" t="s">
        <v>97</v>
      </c>
      <c r="B50" s="123">
        <v>0</v>
      </c>
      <c r="C50" s="124">
        <v>18742270.059999999</v>
      </c>
      <c r="D50" s="124">
        <v>0</v>
      </c>
      <c r="E50" s="124">
        <v>0</v>
      </c>
      <c r="F50" s="124">
        <v>0</v>
      </c>
      <c r="G50" s="124">
        <f t="shared" si="18"/>
        <v>0</v>
      </c>
      <c r="H50" s="124">
        <f t="shared" si="19"/>
        <v>18742270.059999999</v>
      </c>
      <c r="I50" s="125">
        <f t="shared" si="20"/>
        <v>18742270.059999999</v>
      </c>
    </row>
    <row r="51" spans="1:9" ht="11.4">
      <c r="A51" s="21" t="s">
        <v>98</v>
      </c>
      <c r="B51" s="123">
        <v>0</v>
      </c>
      <c r="C51" s="124">
        <v>47070554.799999997</v>
      </c>
      <c r="D51" s="124">
        <v>0</v>
      </c>
      <c r="E51" s="124">
        <v>0</v>
      </c>
      <c r="F51" s="124">
        <v>0</v>
      </c>
      <c r="G51" s="124">
        <f t="shared" si="18"/>
        <v>0</v>
      </c>
      <c r="H51" s="124">
        <f t="shared" si="19"/>
        <v>47070554.799999997</v>
      </c>
      <c r="I51" s="125">
        <f t="shared" si="20"/>
        <v>47070554.799999997</v>
      </c>
    </row>
    <row r="52" spans="1:9" ht="11.4">
      <c r="A52" s="21" t="s">
        <v>99</v>
      </c>
      <c r="B52" s="123">
        <v>0</v>
      </c>
      <c r="C52" s="124">
        <v>-41671086.859999999</v>
      </c>
      <c r="D52" s="124">
        <v>0</v>
      </c>
      <c r="E52" s="124">
        <v>0</v>
      </c>
      <c r="F52" s="124">
        <v>0</v>
      </c>
      <c r="G52" s="124">
        <f t="shared" si="18"/>
        <v>0</v>
      </c>
      <c r="H52" s="124">
        <f t="shared" si="19"/>
        <v>-41671086.859999999</v>
      </c>
      <c r="I52" s="125">
        <f t="shared" si="20"/>
        <v>-41671086.859999999</v>
      </c>
    </row>
    <row r="53" spans="1:9" ht="11.4">
      <c r="A53" s="21" t="s">
        <v>100</v>
      </c>
      <c r="B53" s="126">
        <f>SUM(B46:B52)</f>
        <v>540870183.99999905</v>
      </c>
      <c r="C53" s="111">
        <f t="shared" ref="C53:I53" si="21">SUM(C46:C52)</f>
        <v>360008598.56</v>
      </c>
      <c r="D53" s="111">
        <f t="shared" si="21"/>
        <v>0</v>
      </c>
      <c r="E53" s="111">
        <f t="shared" si="21"/>
        <v>0</v>
      </c>
      <c r="F53" s="111">
        <f t="shared" si="21"/>
        <v>0</v>
      </c>
      <c r="G53" s="111">
        <f t="shared" si="21"/>
        <v>540870183.99999905</v>
      </c>
      <c r="H53" s="111">
        <f t="shared" si="21"/>
        <v>360008598.56</v>
      </c>
      <c r="I53" s="127">
        <f t="shared" si="21"/>
        <v>900878782.55999899</v>
      </c>
    </row>
    <row r="54" spans="1:9" ht="11.4">
      <c r="A54" s="20" t="s">
        <v>101</v>
      </c>
      <c r="B54" s="123"/>
      <c r="C54" s="124"/>
      <c r="D54" s="124"/>
      <c r="E54" s="124"/>
      <c r="F54" s="124"/>
      <c r="G54" s="124"/>
      <c r="H54" s="124"/>
      <c r="I54" s="125"/>
    </row>
    <row r="55" spans="1:9" ht="11.4">
      <c r="A55" s="21" t="s">
        <v>102</v>
      </c>
      <c r="B55" s="123">
        <v>117598896.45</v>
      </c>
      <c r="C55" s="124">
        <v>0</v>
      </c>
      <c r="D55" s="124">
        <v>0</v>
      </c>
      <c r="E55" s="124">
        <v>0</v>
      </c>
      <c r="F55" s="124">
        <v>0</v>
      </c>
      <c r="G55" s="124">
        <f t="shared" ref="G55" si="22">B55+E55</f>
        <v>117598896.45</v>
      </c>
      <c r="H55" s="124">
        <f t="shared" ref="H55" si="23">C55+F55</f>
        <v>0</v>
      </c>
      <c r="I55" s="125">
        <f t="shared" ref="I55" si="24">SUM(G55:H55)</f>
        <v>117598896.45</v>
      </c>
    </row>
    <row r="56" spans="1:9" ht="11.4">
      <c r="A56" s="21" t="s">
        <v>103</v>
      </c>
      <c r="B56" s="126">
        <f>SUM(B55)</f>
        <v>117598896.45</v>
      </c>
      <c r="C56" s="111">
        <f t="shared" ref="C56:I56" si="25">SUM(C55)</f>
        <v>0</v>
      </c>
      <c r="D56" s="111">
        <f t="shared" si="25"/>
        <v>0</v>
      </c>
      <c r="E56" s="111">
        <f t="shared" si="25"/>
        <v>0</v>
      </c>
      <c r="F56" s="111">
        <f t="shared" si="25"/>
        <v>0</v>
      </c>
      <c r="G56" s="111">
        <f t="shared" si="25"/>
        <v>117598896.45</v>
      </c>
      <c r="H56" s="111">
        <f t="shared" si="25"/>
        <v>0</v>
      </c>
      <c r="I56" s="127">
        <f t="shared" si="25"/>
        <v>117598896.45</v>
      </c>
    </row>
    <row r="57" spans="1:9" ht="11.4">
      <c r="A57" s="20" t="s">
        <v>104</v>
      </c>
      <c r="B57" s="123"/>
      <c r="C57" s="124"/>
      <c r="D57" s="124"/>
      <c r="E57" s="124"/>
      <c r="F57" s="124"/>
      <c r="G57" s="124"/>
      <c r="H57" s="124"/>
      <c r="I57" s="125"/>
    </row>
    <row r="58" spans="1:9" ht="11.4">
      <c r="A58" s="21" t="s">
        <v>105</v>
      </c>
      <c r="B58" s="130">
        <v>-75933463.799999997</v>
      </c>
      <c r="C58" s="113">
        <v>0</v>
      </c>
      <c r="D58" s="113">
        <v>0</v>
      </c>
      <c r="E58" s="113">
        <v>0</v>
      </c>
      <c r="F58" s="113">
        <v>0</v>
      </c>
      <c r="G58" s="113">
        <f t="shared" ref="G58" si="26">B58+E58</f>
        <v>-75933463.799999997</v>
      </c>
      <c r="H58" s="113">
        <f t="shared" ref="H58" si="27">C58+F58</f>
        <v>0</v>
      </c>
      <c r="I58" s="131">
        <f t="shared" ref="I58" si="28">SUM(G58:H58)</f>
        <v>-75933463.799999997</v>
      </c>
    </row>
    <row r="59" spans="1:9" ht="11.4">
      <c r="A59" s="21" t="s">
        <v>106</v>
      </c>
      <c r="B59" s="123">
        <f>SUM(B58)</f>
        <v>-75933463.799999997</v>
      </c>
      <c r="C59" s="124">
        <f t="shared" ref="C59:I59" si="29">SUM(C58)</f>
        <v>0</v>
      </c>
      <c r="D59" s="124">
        <f t="shared" si="29"/>
        <v>0</v>
      </c>
      <c r="E59" s="124">
        <f t="shared" si="29"/>
        <v>0</v>
      </c>
      <c r="F59" s="124">
        <f t="shared" si="29"/>
        <v>0</v>
      </c>
      <c r="G59" s="124">
        <f t="shared" si="29"/>
        <v>-75933463.799999997</v>
      </c>
      <c r="H59" s="124">
        <f t="shared" si="29"/>
        <v>0</v>
      </c>
      <c r="I59" s="125">
        <f t="shared" si="29"/>
        <v>-75933463.799999997</v>
      </c>
    </row>
    <row r="60" spans="1:9" ht="12">
      <c r="A60" s="19" t="s">
        <v>107</v>
      </c>
      <c r="B60" s="128">
        <f>B44+B53+B56+B59</f>
        <v>788811023.39999902</v>
      </c>
      <c r="C60" s="112">
        <f t="shared" ref="C60:I60" si="30">C44+C53+C56+C59</f>
        <v>360008598.56</v>
      </c>
      <c r="D60" s="112">
        <f t="shared" si="30"/>
        <v>0</v>
      </c>
      <c r="E60" s="112">
        <f t="shared" si="30"/>
        <v>0</v>
      </c>
      <c r="F60" s="112">
        <f t="shared" si="30"/>
        <v>0</v>
      </c>
      <c r="G60" s="112">
        <f t="shared" si="30"/>
        <v>788811023.39999902</v>
      </c>
      <c r="H60" s="112">
        <f t="shared" si="30"/>
        <v>360008598.56</v>
      </c>
      <c r="I60" s="129">
        <f t="shared" si="30"/>
        <v>1148819621.9599991</v>
      </c>
    </row>
    <row r="61" spans="1:9" ht="11.4">
      <c r="A61" s="21"/>
      <c r="B61" s="130"/>
      <c r="C61" s="113"/>
      <c r="D61" s="113"/>
      <c r="E61" s="113"/>
      <c r="F61" s="113"/>
      <c r="G61" s="113"/>
      <c r="H61" s="113"/>
      <c r="I61" s="131"/>
    </row>
    <row r="62" spans="1:9" ht="12.6" thickBot="1">
      <c r="A62" s="19" t="s">
        <v>108</v>
      </c>
      <c r="B62" s="132">
        <f>B38-B60</f>
        <v>1648801666.4499807</v>
      </c>
      <c r="C62" s="114">
        <f t="shared" ref="C62:I62" si="31">C38-C60</f>
        <v>637750773.15999985</v>
      </c>
      <c r="D62" s="114">
        <f t="shared" si="31"/>
        <v>0</v>
      </c>
      <c r="E62" s="114">
        <f t="shared" si="31"/>
        <v>0</v>
      </c>
      <c r="F62" s="114">
        <f t="shared" si="31"/>
        <v>0</v>
      </c>
      <c r="G62" s="114">
        <f t="shared" si="31"/>
        <v>1648801666.4499807</v>
      </c>
      <c r="H62" s="114">
        <f t="shared" si="31"/>
        <v>637750773.15999985</v>
      </c>
      <c r="I62" s="133">
        <f t="shared" si="31"/>
        <v>2286552439.6099811</v>
      </c>
    </row>
    <row r="63" spans="1:9" ht="12" thickTop="1">
      <c r="A63" s="21"/>
      <c r="B63" s="123"/>
      <c r="C63" s="124"/>
      <c r="D63" s="124"/>
      <c r="E63" s="124"/>
      <c r="F63" s="124"/>
      <c r="G63" s="124"/>
      <c r="H63" s="124"/>
      <c r="I63" s="125"/>
    </row>
    <row r="64" spans="1:9" ht="12">
      <c r="A64" s="19" t="s">
        <v>109</v>
      </c>
      <c r="B64" s="123"/>
      <c r="C64" s="124"/>
      <c r="D64" s="124"/>
      <c r="E64" s="124"/>
      <c r="F64" s="124"/>
      <c r="G64" s="124"/>
      <c r="H64" s="124"/>
      <c r="I64" s="125"/>
    </row>
    <row r="65" spans="1:9" ht="11.4">
      <c r="A65" s="21" t="s">
        <v>110</v>
      </c>
      <c r="B65" s="123"/>
      <c r="C65" s="124"/>
      <c r="D65" s="124"/>
      <c r="E65" s="124"/>
      <c r="F65" s="124"/>
      <c r="G65" s="124"/>
      <c r="H65" s="124"/>
      <c r="I65" s="125"/>
    </row>
    <row r="66" spans="1:9" ht="11.4">
      <c r="A66" s="20" t="s">
        <v>111</v>
      </c>
      <c r="B66" s="123"/>
      <c r="C66" s="124"/>
      <c r="D66" s="124"/>
      <c r="E66" s="124"/>
      <c r="F66" s="124"/>
      <c r="G66" s="124"/>
      <c r="H66" s="124"/>
      <c r="I66" s="125"/>
    </row>
    <row r="67" spans="1:9" ht="11.4">
      <c r="A67" s="21" t="s">
        <v>112</v>
      </c>
      <c r="B67" s="123">
        <v>1877707.72999999</v>
      </c>
      <c r="C67" s="124">
        <v>0</v>
      </c>
      <c r="D67" s="124">
        <v>0</v>
      </c>
      <c r="E67" s="124">
        <v>0</v>
      </c>
      <c r="F67" s="124">
        <v>0</v>
      </c>
      <c r="G67" s="124">
        <f t="shared" ref="G67:G130" si="32">B67+E67</f>
        <v>1877707.72999999</v>
      </c>
      <c r="H67" s="124">
        <f t="shared" ref="H67:H130" si="33">C67+F67</f>
        <v>0</v>
      </c>
      <c r="I67" s="125">
        <f t="shared" ref="I67:I130" si="34">SUM(G67:H67)</f>
        <v>1877707.72999999</v>
      </c>
    </row>
    <row r="68" spans="1:9" ht="11.4">
      <c r="A68" s="21" t="s">
        <v>113</v>
      </c>
      <c r="B68" s="123">
        <v>9146030.3200000003</v>
      </c>
      <c r="C68" s="124">
        <v>0</v>
      </c>
      <c r="D68" s="124">
        <v>0</v>
      </c>
      <c r="E68" s="124">
        <v>0</v>
      </c>
      <c r="F68" s="124">
        <v>0</v>
      </c>
      <c r="G68" s="124">
        <f t="shared" si="32"/>
        <v>9146030.3200000003</v>
      </c>
      <c r="H68" s="124">
        <f t="shared" si="33"/>
        <v>0</v>
      </c>
      <c r="I68" s="125">
        <f t="shared" si="34"/>
        <v>9146030.3200000003</v>
      </c>
    </row>
    <row r="69" spans="1:9" ht="11.4">
      <c r="A69" s="21" t="s">
        <v>114</v>
      </c>
      <c r="B69" s="123">
        <v>1772475.02999999</v>
      </c>
      <c r="C69" s="124">
        <v>0</v>
      </c>
      <c r="D69" s="124">
        <v>0</v>
      </c>
      <c r="E69" s="124">
        <v>0</v>
      </c>
      <c r="F69" s="124">
        <v>0</v>
      </c>
      <c r="G69" s="124">
        <f t="shared" si="32"/>
        <v>1772475.02999999</v>
      </c>
      <c r="H69" s="124">
        <f t="shared" si="33"/>
        <v>0</v>
      </c>
      <c r="I69" s="125">
        <f t="shared" si="34"/>
        <v>1772475.02999999</v>
      </c>
    </row>
    <row r="70" spans="1:9" ht="11.4">
      <c r="A70" s="21" t="s">
        <v>115</v>
      </c>
      <c r="B70" s="123">
        <v>8402000.3300000001</v>
      </c>
      <c r="C70" s="124">
        <v>0</v>
      </c>
      <c r="D70" s="124">
        <v>0</v>
      </c>
      <c r="E70" s="124">
        <v>0</v>
      </c>
      <c r="F70" s="124">
        <v>0</v>
      </c>
      <c r="G70" s="124">
        <f t="shared" si="32"/>
        <v>8402000.3300000001</v>
      </c>
      <c r="H70" s="124">
        <f t="shared" si="33"/>
        <v>0</v>
      </c>
      <c r="I70" s="125">
        <f t="shared" si="34"/>
        <v>8402000.3300000001</v>
      </c>
    </row>
    <row r="71" spans="1:9" ht="11.4">
      <c r="A71" s="21" t="s">
        <v>116</v>
      </c>
      <c r="B71" s="123">
        <v>91566.9399999999</v>
      </c>
      <c r="C71" s="124">
        <v>0</v>
      </c>
      <c r="D71" s="124">
        <v>0</v>
      </c>
      <c r="E71" s="124">
        <v>0</v>
      </c>
      <c r="F71" s="124">
        <v>0</v>
      </c>
      <c r="G71" s="124">
        <f t="shared" si="32"/>
        <v>91566.9399999999</v>
      </c>
      <c r="H71" s="124">
        <f t="shared" si="33"/>
        <v>0</v>
      </c>
      <c r="I71" s="125">
        <f t="shared" si="34"/>
        <v>91566.9399999999</v>
      </c>
    </row>
    <row r="72" spans="1:9" ht="11.4">
      <c r="A72" s="21" t="s">
        <v>117</v>
      </c>
      <c r="B72" s="123">
        <v>1584217.13</v>
      </c>
      <c r="C72" s="124">
        <v>0</v>
      </c>
      <c r="D72" s="124">
        <v>0</v>
      </c>
      <c r="E72" s="124">
        <v>0</v>
      </c>
      <c r="F72" s="124">
        <v>0</v>
      </c>
      <c r="G72" s="124">
        <f t="shared" si="32"/>
        <v>1584217.13</v>
      </c>
      <c r="H72" s="124">
        <f t="shared" si="33"/>
        <v>0</v>
      </c>
      <c r="I72" s="125">
        <f t="shared" si="34"/>
        <v>1584217.13</v>
      </c>
    </row>
    <row r="73" spans="1:9" ht="11.4">
      <c r="A73" s="21" t="s">
        <v>118</v>
      </c>
      <c r="B73" s="123">
        <v>2326399.13</v>
      </c>
      <c r="C73" s="124">
        <v>0</v>
      </c>
      <c r="D73" s="124">
        <v>0</v>
      </c>
      <c r="E73" s="124">
        <v>0</v>
      </c>
      <c r="F73" s="124">
        <v>0</v>
      </c>
      <c r="G73" s="124">
        <f t="shared" si="32"/>
        <v>2326399.13</v>
      </c>
      <c r="H73" s="124">
        <f t="shared" si="33"/>
        <v>0</v>
      </c>
      <c r="I73" s="125">
        <f t="shared" si="34"/>
        <v>2326399.13</v>
      </c>
    </row>
    <row r="74" spans="1:9" ht="11.4">
      <c r="A74" s="21" t="s">
        <v>119</v>
      </c>
      <c r="B74" s="123">
        <v>14537103.24</v>
      </c>
      <c r="C74" s="124">
        <v>0</v>
      </c>
      <c r="D74" s="124">
        <v>0</v>
      </c>
      <c r="E74" s="124">
        <v>0</v>
      </c>
      <c r="F74" s="124">
        <v>0</v>
      </c>
      <c r="G74" s="124">
        <f t="shared" si="32"/>
        <v>14537103.24</v>
      </c>
      <c r="H74" s="124">
        <f t="shared" si="33"/>
        <v>0</v>
      </c>
      <c r="I74" s="125">
        <f t="shared" si="34"/>
        <v>14537103.24</v>
      </c>
    </row>
    <row r="75" spans="1:9" ht="11.4">
      <c r="A75" s="21" t="s">
        <v>120</v>
      </c>
      <c r="B75" s="123">
        <v>8312474.7199999997</v>
      </c>
      <c r="C75" s="124">
        <v>0</v>
      </c>
      <c r="D75" s="124">
        <v>0</v>
      </c>
      <c r="E75" s="124">
        <v>0</v>
      </c>
      <c r="F75" s="124">
        <v>0</v>
      </c>
      <c r="G75" s="124">
        <f t="shared" si="32"/>
        <v>8312474.7199999997</v>
      </c>
      <c r="H75" s="124">
        <f t="shared" si="33"/>
        <v>0</v>
      </c>
      <c r="I75" s="125">
        <f t="shared" si="34"/>
        <v>8312474.7199999997</v>
      </c>
    </row>
    <row r="76" spans="1:9" ht="11.4">
      <c r="A76" s="21" t="s">
        <v>121</v>
      </c>
      <c r="B76" s="123">
        <v>2632690.23</v>
      </c>
      <c r="C76" s="124">
        <v>0</v>
      </c>
      <c r="D76" s="124">
        <v>0</v>
      </c>
      <c r="E76" s="124">
        <v>0</v>
      </c>
      <c r="F76" s="124">
        <v>0</v>
      </c>
      <c r="G76" s="124">
        <f t="shared" si="32"/>
        <v>2632690.23</v>
      </c>
      <c r="H76" s="124">
        <f t="shared" si="33"/>
        <v>0</v>
      </c>
      <c r="I76" s="125">
        <f t="shared" si="34"/>
        <v>2632690.23</v>
      </c>
    </row>
    <row r="77" spans="1:9" ht="11.4">
      <c r="A77" s="21" t="s">
        <v>122</v>
      </c>
      <c r="B77" s="123">
        <v>1939539.82</v>
      </c>
      <c r="C77" s="124">
        <v>0</v>
      </c>
      <c r="D77" s="124">
        <v>0</v>
      </c>
      <c r="E77" s="124">
        <v>0</v>
      </c>
      <c r="F77" s="124">
        <v>0</v>
      </c>
      <c r="G77" s="124">
        <f t="shared" si="32"/>
        <v>1939539.82</v>
      </c>
      <c r="H77" s="124">
        <f t="shared" si="33"/>
        <v>0</v>
      </c>
      <c r="I77" s="125">
        <f t="shared" si="34"/>
        <v>1939539.82</v>
      </c>
    </row>
    <row r="78" spans="1:9" ht="11.4">
      <c r="A78" s="21" t="s">
        <v>123</v>
      </c>
      <c r="B78" s="123">
        <v>0</v>
      </c>
      <c r="C78" s="124">
        <v>0</v>
      </c>
      <c r="D78" s="124">
        <v>0</v>
      </c>
      <c r="E78" s="124">
        <v>0</v>
      </c>
      <c r="F78" s="124">
        <v>0</v>
      </c>
      <c r="G78" s="124">
        <f t="shared" si="32"/>
        <v>0</v>
      </c>
      <c r="H78" s="124">
        <f t="shared" si="33"/>
        <v>0</v>
      </c>
      <c r="I78" s="125">
        <f t="shared" si="34"/>
        <v>0</v>
      </c>
    </row>
    <row r="79" spans="1:9" ht="11.4">
      <c r="A79" s="21" t="s">
        <v>124</v>
      </c>
      <c r="B79" s="123">
        <v>3574388.53</v>
      </c>
      <c r="C79" s="124">
        <v>0</v>
      </c>
      <c r="D79" s="124">
        <v>0</v>
      </c>
      <c r="E79" s="124">
        <v>0</v>
      </c>
      <c r="F79" s="124">
        <v>0</v>
      </c>
      <c r="G79" s="124">
        <f t="shared" si="32"/>
        <v>3574388.53</v>
      </c>
      <c r="H79" s="124">
        <f t="shared" si="33"/>
        <v>0</v>
      </c>
      <c r="I79" s="125">
        <f t="shared" si="34"/>
        <v>3574388.53</v>
      </c>
    </row>
    <row r="80" spans="1:9" ht="11.4">
      <c r="A80" s="21" t="s">
        <v>125</v>
      </c>
      <c r="B80" s="123">
        <v>225328.44999999899</v>
      </c>
      <c r="C80" s="124">
        <v>0</v>
      </c>
      <c r="D80" s="124">
        <v>0</v>
      </c>
      <c r="E80" s="124">
        <v>0</v>
      </c>
      <c r="F80" s="124">
        <v>0</v>
      </c>
      <c r="G80" s="124">
        <f t="shared" si="32"/>
        <v>225328.44999999899</v>
      </c>
      <c r="H80" s="124">
        <f t="shared" si="33"/>
        <v>0</v>
      </c>
      <c r="I80" s="125">
        <f t="shared" si="34"/>
        <v>225328.44999999899</v>
      </c>
    </row>
    <row r="81" spans="1:9" ht="11.4">
      <c r="A81" s="21" t="s">
        <v>126</v>
      </c>
      <c r="B81" s="123">
        <v>2811057.6199999899</v>
      </c>
      <c r="C81" s="124">
        <v>0</v>
      </c>
      <c r="D81" s="124">
        <v>0</v>
      </c>
      <c r="E81" s="124">
        <v>0</v>
      </c>
      <c r="F81" s="124">
        <v>0</v>
      </c>
      <c r="G81" s="124">
        <f t="shared" si="32"/>
        <v>2811057.6199999899</v>
      </c>
      <c r="H81" s="124">
        <f t="shared" si="33"/>
        <v>0</v>
      </c>
      <c r="I81" s="125">
        <f t="shared" si="34"/>
        <v>2811057.6199999899</v>
      </c>
    </row>
    <row r="82" spans="1:9" ht="11.4">
      <c r="A82" s="21" t="s">
        <v>127</v>
      </c>
      <c r="B82" s="123">
        <v>0</v>
      </c>
      <c r="C82" s="124">
        <v>0</v>
      </c>
      <c r="D82" s="124">
        <v>0</v>
      </c>
      <c r="E82" s="124">
        <v>0</v>
      </c>
      <c r="F82" s="124">
        <v>0</v>
      </c>
      <c r="G82" s="124">
        <f t="shared" si="32"/>
        <v>0</v>
      </c>
      <c r="H82" s="124">
        <f t="shared" si="33"/>
        <v>0</v>
      </c>
      <c r="I82" s="125">
        <f t="shared" si="34"/>
        <v>0</v>
      </c>
    </row>
    <row r="83" spans="1:9" ht="11.4">
      <c r="A83" s="21" t="s">
        <v>128</v>
      </c>
      <c r="B83" s="123">
        <v>-26068.49</v>
      </c>
      <c r="C83" s="124">
        <v>0</v>
      </c>
      <c r="D83" s="124">
        <v>0</v>
      </c>
      <c r="E83" s="124">
        <v>0</v>
      </c>
      <c r="F83" s="124">
        <v>0</v>
      </c>
      <c r="G83" s="124">
        <f t="shared" si="32"/>
        <v>-26068.49</v>
      </c>
      <c r="H83" s="124">
        <f t="shared" si="33"/>
        <v>0</v>
      </c>
      <c r="I83" s="125">
        <f t="shared" si="34"/>
        <v>-26068.49</v>
      </c>
    </row>
    <row r="84" spans="1:9" ht="11.4">
      <c r="A84" s="21" t="s">
        <v>129</v>
      </c>
      <c r="B84" s="123">
        <v>518604.39</v>
      </c>
      <c r="C84" s="124">
        <v>0</v>
      </c>
      <c r="D84" s="124">
        <v>0</v>
      </c>
      <c r="E84" s="124">
        <v>0</v>
      </c>
      <c r="F84" s="124">
        <v>0</v>
      </c>
      <c r="G84" s="124">
        <f t="shared" si="32"/>
        <v>518604.39</v>
      </c>
      <c r="H84" s="124">
        <f t="shared" si="33"/>
        <v>0</v>
      </c>
      <c r="I84" s="125">
        <f t="shared" si="34"/>
        <v>518604.39</v>
      </c>
    </row>
    <row r="85" spans="1:9" ht="11.4">
      <c r="A85" s="21" t="s">
        <v>130</v>
      </c>
      <c r="B85" s="123">
        <v>613746.05000000005</v>
      </c>
      <c r="C85" s="124">
        <v>0</v>
      </c>
      <c r="D85" s="124">
        <v>0</v>
      </c>
      <c r="E85" s="124">
        <v>0</v>
      </c>
      <c r="F85" s="124">
        <v>0</v>
      </c>
      <c r="G85" s="124">
        <f t="shared" si="32"/>
        <v>613746.05000000005</v>
      </c>
      <c r="H85" s="124">
        <f t="shared" si="33"/>
        <v>0</v>
      </c>
      <c r="I85" s="125">
        <f t="shared" si="34"/>
        <v>613746.05000000005</v>
      </c>
    </row>
    <row r="86" spans="1:9" ht="11.4">
      <c r="A86" s="21" t="s">
        <v>131</v>
      </c>
      <c r="B86" s="123">
        <v>1092338.1799999899</v>
      </c>
      <c r="C86" s="124">
        <v>0</v>
      </c>
      <c r="D86" s="124">
        <v>0</v>
      </c>
      <c r="E86" s="124">
        <v>0</v>
      </c>
      <c r="F86" s="124">
        <v>0</v>
      </c>
      <c r="G86" s="124">
        <f t="shared" si="32"/>
        <v>1092338.1799999899</v>
      </c>
      <c r="H86" s="124">
        <f t="shared" si="33"/>
        <v>0</v>
      </c>
      <c r="I86" s="125">
        <f t="shared" si="34"/>
        <v>1092338.1799999899</v>
      </c>
    </row>
    <row r="87" spans="1:9" ht="11.4">
      <c r="A87" s="21" t="s">
        <v>132</v>
      </c>
      <c r="B87" s="123">
        <v>4496141.96</v>
      </c>
      <c r="C87" s="124">
        <v>0</v>
      </c>
      <c r="D87" s="124">
        <v>0</v>
      </c>
      <c r="E87" s="124">
        <v>0</v>
      </c>
      <c r="F87" s="124">
        <v>0</v>
      </c>
      <c r="G87" s="124">
        <f t="shared" si="32"/>
        <v>4496141.96</v>
      </c>
      <c r="H87" s="124">
        <f t="shared" si="33"/>
        <v>0</v>
      </c>
      <c r="I87" s="125">
        <f t="shared" si="34"/>
        <v>4496141.96</v>
      </c>
    </row>
    <row r="88" spans="1:9" ht="11.4">
      <c r="A88" s="21" t="s">
        <v>133</v>
      </c>
      <c r="B88" s="123">
        <v>3582940.27999999</v>
      </c>
      <c r="C88" s="124">
        <v>0</v>
      </c>
      <c r="D88" s="124">
        <v>0</v>
      </c>
      <c r="E88" s="124">
        <v>0</v>
      </c>
      <c r="F88" s="124">
        <v>0</v>
      </c>
      <c r="G88" s="124">
        <f t="shared" si="32"/>
        <v>3582940.27999999</v>
      </c>
      <c r="H88" s="124">
        <f t="shared" si="33"/>
        <v>0</v>
      </c>
      <c r="I88" s="125">
        <f t="shared" si="34"/>
        <v>3582940.27999999</v>
      </c>
    </row>
    <row r="89" spans="1:9" ht="11.4">
      <c r="A89" s="21" t="s">
        <v>134</v>
      </c>
      <c r="B89" s="123">
        <v>10204130.279999999</v>
      </c>
      <c r="C89" s="124">
        <v>0</v>
      </c>
      <c r="D89" s="124">
        <v>0</v>
      </c>
      <c r="E89" s="124">
        <v>0</v>
      </c>
      <c r="F89" s="124">
        <v>0</v>
      </c>
      <c r="G89" s="124">
        <f t="shared" si="32"/>
        <v>10204130.279999999</v>
      </c>
      <c r="H89" s="124">
        <f t="shared" si="33"/>
        <v>0</v>
      </c>
      <c r="I89" s="125">
        <f t="shared" si="34"/>
        <v>10204130.279999999</v>
      </c>
    </row>
    <row r="90" spans="1:9" ht="11.4">
      <c r="A90" s="21" t="s">
        <v>135</v>
      </c>
      <c r="B90" s="123">
        <v>5282196.6399999997</v>
      </c>
      <c r="C90" s="124">
        <v>0</v>
      </c>
      <c r="D90" s="124">
        <v>0</v>
      </c>
      <c r="E90" s="124">
        <v>0</v>
      </c>
      <c r="F90" s="124">
        <v>0</v>
      </c>
      <c r="G90" s="124">
        <f t="shared" si="32"/>
        <v>5282196.6399999997</v>
      </c>
      <c r="H90" s="124">
        <f t="shared" si="33"/>
        <v>0</v>
      </c>
      <c r="I90" s="125">
        <f t="shared" si="34"/>
        <v>5282196.6399999997</v>
      </c>
    </row>
    <row r="91" spans="1:9" ht="11.4">
      <c r="A91" s="21" t="s">
        <v>136</v>
      </c>
      <c r="B91" s="123">
        <v>6046928.0999999996</v>
      </c>
      <c r="C91" s="124">
        <v>0</v>
      </c>
      <c r="D91" s="124">
        <v>0</v>
      </c>
      <c r="E91" s="124">
        <v>0</v>
      </c>
      <c r="F91" s="124">
        <v>0</v>
      </c>
      <c r="G91" s="124">
        <f t="shared" si="32"/>
        <v>6046928.0999999996</v>
      </c>
      <c r="H91" s="124">
        <f t="shared" si="33"/>
        <v>0</v>
      </c>
      <c r="I91" s="125">
        <f t="shared" si="34"/>
        <v>6046928.0999999996</v>
      </c>
    </row>
    <row r="92" spans="1:9" ht="11.4">
      <c r="A92" s="21" t="s">
        <v>137</v>
      </c>
      <c r="B92" s="123">
        <v>833665.87999999896</v>
      </c>
      <c r="C92" s="124">
        <v>0</v>
      </c>
      <c r="D92" s="124">
        <v>0</v>
      </c>
      <c r="E92" s="124">
        <v>0</v>
      </c>
      <c r="F92" s="124">
        <v>0</v>
      </c>
      <c r="G92" s="124">
        <f t="shared" si="32"/>
        <v>833665.87999999896</v>
      </c>
      <c r="H92" s="124">
        <f t="shared" si="33"/>
        <v>0</v>
      </c>
      <c r="I92" s="125">
        <f t="shared" si="34"/>
        <v>833665.87999999896</v>
      </c>
    </row>
    <row r="93" spans="1:9" ht="11.4">
      <c r="A93" s="21" t="s">
        <v>138</v>
      </c>
      <c r="B93" s="123">
        <v>683120.95</v>
      </c>
      <c r="C93" s="124">
        <v>0</v>
      </c>
      <c r="D93" s="124">
        <v>0</v>
      </c>
      <c r="E93" s="124">
        <v>0</v>
      </c>
      <c r="F93" s="124">
        <v>0</v>
      </c>
      <c r="G93" s="124">
        <f t="shared" si="32"/>
        <v>683120.95</v>
      </c>
      <c r="H93" s="124">
        <f t="shared" si="33"/>
        <v>0</v>
      </c>
      <c r="I93" s="125">
        <f t="shared" si="34"/>
        <v>683120.95</v>
      </c>
    </row>
    <row r="94" spans="1:9" ht="11.4">
      <c r="A94" s="21" t="s">
        <v>139</v>
      </c>
      <c r="B94" s="123">
        <v>30994117.879999999</v>
      </c>
      <c r="C94" s="124">
        <v>0</v>
      </c>
      <c r="D94" s="124">
        <v>0</v>
      </c>
      <c r="E94" s="124">
        <v>0</v>
      </c>
      <c r="F94" s="124">
        <v>0</v>
      </c>
      <c r="G94" s="124">
        <f t="shared" si="32"/>
        <v>30994117.879999999</v>
      </c>
      <c r="H94" s="124">
        <f t="shared" si="33"/>
        <v>0</v>
      </c>
      <c r="I94" s="125">
        <f t="shared" si="34"/>
        <v>30994117.879999999</v>
      </c>
    </row>
    <row r="95" spans="1:9" ht="11.4">
      <c r="A95" s="21" t="s">
        <v>140</v>
      </c>
      <c r="B95" s="123">
        <v>1447593.16</v>
      </c>
      <c r="C95" s="124">
        <v>0</v>
      </c>
      <c r="D95" s="124">
        <v>0</v>
      </c>
      <c r="E95" s="124">
        <v>0</v>
      </c>
      <c r="F95" s="124">
        <v>0</v>
      </c>
      <c r="G95" s="124">
        <f t="shared" si="32"/>
        <v>1447593.16</v>
      </c>
      <c r="H95" s="124">
        <f t="shared" si="33"/>
        <v>0</v>
      </c>
      <c r="I95" s="125">
        <f t="shared" si="34"/>
        <v>1447593.16</v>
      </c>
    </row>
    <row r="96" spans="1:9" ht="11.4">
      <c r="A96" s="21" t="s">
        <v>141</v>
      </c>
      <c r="B96" s="123">
        <v>55210</v>
      </c>
      <c r="C96" s="124">
        <v>0</v>
      </c>
      <c r="D96" s="124">
        <v>0</v>
      </c>
      <c r="E96" s="124">
        <v>0</v>
      </c>
      <c r="F96" s="124">
        <v>0</v>
      </c>
      <c r="G96" s="124">
        <f t="shared" si="32"/>
        <v>55210</v>
      </c>
      <c r="H96" s="124">
        <f t="shared" si="33"/>
        <v>0</v>
      </c>
      <c r="I96" s="125">
        <f t="shared" si="34"/>
        <v>55210</v>
      </c>
    </row>
    <row r="97" spans="1:9" ht="11.4">
      <c r="A97" s="21" t="s">
        <v>142</v>
      </c>
      <c r="B97" s="123">
        <v>0</v>
      </c>
      <c r="C97" s="124">
        <v>0</v>
      </c>
      <c r="D97" s="124">
        <v>0</v>
      </c>
      <c r="E97" s="124">
        <v>0</v>
      </c>
      <c r="F97" s="124">
        <v>0</v>
      </c>
      <c r="G97" s="124">
        <f t="shared" si="32"/>
        <v>0</v>
      </c>
      <c r="H97" s="124">
        <f t="shared" si="33"/>
        <v>0</v>
      </c>
      <c r="I97" s="125">
        <f t="shared" si="34"/>
        <v>0</v>
      </c>
    </row>
    <row r="98" spans="1:9" ht="11.4">
      <c r="A98" s="21" t="s">
        <v>143</v>
      </c>
      <c r="B98" s="123">
        <v>0</v>
      </c>
      <c r="C98" s="124">
        <v>142640.139999999</v>
      </c>
      <c r="D98" s="124">
        <v>0</v>
      </c>
      <c r="E98" s="124">
        <v>0</v>
      </c>
      <c r="F98" s="124">
        <v>0</v>
      </c>
      <c r="G98" s="124">
        <f t="shared" si="32"/>
        <v>0</v>
      </c>
      <c r="H98" s="124">
        <f t="shared" si="33"/>
        <v>142640.139999999</v>
      </c>
      <c r="I98" s="125">
        <f t="shared" si="34"/>
        <v>142640.139999999</v>
      </c>
    </row>
    <row r="99" spans="1:9" ht="11.4">
      <c r="A99" s="21" t="s">
        <v>144</v>
      </c>
      <c r="B99" s="123">
        <v>0</v>
      </c>
      <c r="C99" s="124">
        <v>0</v>
      </c>
      <c r="D99" s="124">
        <v>0</v>
      </c>
      <c r="E99" s="124">
        <v>0</v>
      </c>
      <c r="F99" s="124">
        <v>0</v>
      </c>
      <c r="G99" s="124">
        <f t="shared" si="32"/>
        <v>0</v>
      </c>
      <c r="H99" s="124">
        <f t="shared" si="33"/>
        <v>0</v>
      </c>
      <c r="I99" s="125">
        <f t="shared" si="34"/>
        <v>0</v>
      </c>
    </row>
    <row r="100" spans="1:9" ht="11.4">
      <c r="A100" s="21" t="s">
        <v>145</v>
      </c>
      <c r="B100" s="123">
        <v>0</v>
      </c>
      <c r="C100" s="124">
        <v>0</v>
      </c>
      <c r="D100" s="124">
        <v>0</v>
      </c>
      <c r="E100" s="124">
        <v>0</v>
      </c>
      <c r="F100" s="124">
        <v>0</v>
      </c>
      <c r="G100" s="124">
        <f t="shared" si="32"/>
        <v>0</v>
      </c>
      <c r="H100" s="124">
        <f t="shared" si="33"/>
        <v>0</v>
      </c>
      <c r="I100" s="125">
        <f t="shared" si="34"/>
        <v>0</v>
      </c>
    </row>
    <row r="101" spans="1:9" ht="11.4">
      <c r="A101" s="21" t="s">
        <v>146</v>
      </c>
      <c r="B101" s="123">
        <v>0</v>
      </c>
      <c r="C101" s="124">
        <v>0</v>
      </c>
      <c r="D101" s="124">
        <v>0</v>
      </c>
      <c r="E101" s="124">
        <v>0</v>
      </c>
      <c r="F101" s="124">
        <v>0</v>
      </c>
      <c r="G101" s="124">
        <f t="shared" si="32"/>
        <v>0</v>
      </c>
      <c r="H101" s="124">
        <f t="shared" si="33"/>
        <v>0</v>
      </c>
      <c r="I101" s="125">
        <f t="shared" si="34"/>
        <v>0</v>
      </c>
    </row>
    <row r="102" spans="1:9" ht="11.4">
      <c r="A102" s="21" t="s">
        <v>147</v>
      </c>
      <c r="B102" s="123">
        <v>0</v>
      </c>
      <c r="C102" s="124">
        <v>0</v>
      </c>
      <c r="D102" s="124">
        <v>0</v>
      </c>
      <c r="E102" s="124">
        <v>0</v>
      </c>
      <c r="F102" s="124">
        <v>0</v>
      </c>
      <c r="G102" s="124">
        <f t="shared" si="32"/>
        <v>0</v>
      </c>
      <c r="H102" s="124">
        <f t="shared" si="33"/>
        <v>0</v>
      </c>
      <c r="I102" s="125">
        <f t="shared" si="34"/>
        <v>0</v>
      </c>
    </row>
    <row r="103" spans="1:9" ht="11.4">
      <c r="A103" s="21" t="s">
        <v>148</v>
      </c>
      <c r="B103" s="123">
        <v>0</v>
      </c>
      <c r="C103" s="124">
        <v>0</v>
      </c>
      <c r="D103" s="124">
        <v>0</v>
      </c>
      <c r="E103" s="124">
        <v>0</v>
      </c>
      <c r="F103" s="124">
        <v>0</v>
      </c>
      <c r="G103" s="124">
        <f t="shared" si="32"/>
        <v>0</v>
      </c>
      <c r="H103" s="124">
        <f t="shared" si="33"/>
        <v>0</v>
      </c>
      <c r="I103" s="125">
        <f t="shared" si="34"/>
        <v>0</v>
      </c>
    </row>
    <row r="104" spans="1:9" ht="11.4">
      <c r="A104" s="21" t="s">
        <v>149</v>
      </c>
      <c r="B104" s="123">
        <v>0</v>
      </c>
      <c r="C104" s="124">
        <v>2008380.95999999</v>
      </c>
      <c r="D104" s="124">
        <v>0</v>
      </c>
      <c r="E104" s="124">
        <v>0</v>
      </c>
      <c r="F104" s="124">
        <v>0</v>
      </c>
      <c r="G104" s="124">
        <f t="shared" si="32"/>
        <v>0</v>
      </c>
      <c r="H104" s="124">
        <f t="shared" si="33"/>
        <v>2008380.95999999</v>
      </c>
      <c r="I104" s="125">
        <f t="shared" si="34"/>
        <v>2008380.95999999</v>
      </c>
    </row>
    <row r="105" spans="1:9" ht="11.4">
      <c r="A105" s="21" t="s">
        <v>150</v>
      </c>
      <c r="B105" s="123">
        <v>0</v>
      </c>
      <c r="C105" s="124">
        <v>-62117.82</v>
      </c>
      <c r="D105" s="124">
        <v>0</v>
      </c>
      <c r="E105" s="124">
        <v>0</v>
      </c>
      <c r="F105" s="124">
        <v>0</v>
      </c>
      <c r="G105" s="124">
        <f t="shared" si="32"/>
        <v>0</v>
      </c>
      <c r="H105" s="124">
        <f t="shared" si="33"/>
        <v>-62117.82</v>
      </c>
      <c r="I105" s="125">
        <f t="shared" si="34"/>
        <v>-62117.82</v>
      </c>
    </row>
    <row r="106" spans="1:9" ht="11.4">
      <c r="A106" s="21" t="s">
        <v>151</v>
      </c>
      <c r="B106" s="123">
        <v>0</v>
      </c>
      <c r="C106" s="124">
        <v>339030.63</v>
      </c>
      <c r="D106" s="124">
        <v>0</v>
      </c>
      <c r="E106" s="124">
        <v>0</v>
      </c>
      <c r="F106" s="124">
        <v>0</v>
      </c>
      <c r="G106" s="124">
        <f t="shared" si="32"/>
        <v>0</v>
      </c>
      <c r="H106" s="124">
        <f t="shared" si="33"/>
        <v>339030.63</v>
      </c>
      <c r="I106" s="125">
        <f t="shared" si="34"/>
        <v>339030.63</v>
      </c>
    </row>
    <row r="107" spans="1:9" ht="11.4">
      <c r="A107" s="21" t="s">
        <v>152</v>
      </c>
      <c r="B107" s="123">
        <v>0</v>
      </c>
      <c r="C107" s="124">
        <v>162953.94</v>
      </c>
      <c r="D107" s="124">
        <v>0</v>
      </c>
      <c r="E107" s="124">
        <v>0</v>
      </c>
      <c r="F107" s="124">
        <v>0</v>
      </c>
      <c r="G107" s="124">
        <f t="shared" si="32"/>
        <v>0</v>
      </c>
      <c r="H107" s="124">
        <f t="shared" si="33"/>
        <v>162953.94</v>
      </c>
      <c r="I107" s="125">
        <f t="shared" si="34"/>
        <v>162953.94</v>
      </c>
    </row>
    <row r="108" spans="1:9" ht="11.4">
      <c r="A108" s="21" t="s">
        <v>153</v>
      </c>
      <c r="B108" s="123">
        <v>0</v>
      </c>
      <c r="C108" s="124">
        <v>0</v>
      </c>
      <c r="D108" s="124">
        <v>0</v>
      </c>
      <c r="E108" s="124">
        <v>0</v>
      </c>
      <c r="F108" s="124">
        <v>0</v>
      </c>
      <c r="G108" s="124">
        <f t="shared" si="32"/>
        <v>0</v>
      </c>
      <c r="H108" s="124">
        <f t="shared" si="33"/>
        <v>0</v>
      </c>
      <c r="I108" s="125">
        <f t="shared" si="34"/>
        <v>0</v>
      </c>
    </row>
    <row r="109" spans="1:9" ht="11.4">
      <c r="A109" s="21" t="s">
        <v>154</v>
      </c>
      <c r="B109" s="123">
        <v>0</v>
      </c>
      <c r="C109" s="124">
        <v>34997.57</v>
      </c>
      <c r="D109" s="124">
        <v>0</v>
      </c>
      <c r="E109" s="124">
        <v>0</v>
      </c>
      <c r="F109" s="124">
        <v>0</v>
      </c>
      <c r="G109" s="124">
        <f t="shared" si="32"/>
        <v>0</v>
      </c>
      <c r="H109" s="124">
        <f t="shared" si="33"/>
        <v>34997.57</v>
      </c>
      <c r="I109" s="125">
        <f t="shared" si="34"/>
        <v>34997.57</v>
      </c>
    </row>
    <row r="110" spans="1:9" ht="11.4">
      <c r="A110" s="21" t="s">
        <v>155</v>
      </c>
      <c r="B110" s="123">
        <v>0</v>
      </c>
      <c r="C110" s="124">
        <v>36816.86</v>
      </c>
      <c r="D110" s="124">
        <v>0</v>
      </c>
      <c r="E110" s="124">
        <v>0</v>
      </c>
      <c r="F110" s="124">
        <v>0</v>
      </c>
      <c r="G110" s="124">
        <f t="shared" si="32"/>
        <v>0</v>
      </c>
      <c r="H110" s="124">
        <f t="shared" si="33"/>
        <v>36816.86</v>
      </c>
      <c r="I110" s="125">
        <f t="shared" si="34"/>
        <v>36816.86</v>
      </c>
    </row>
    <row r="111" spans="1:9" ht="11.4">
      <c r="A111" s="21" t="s">
        <v>156</v>
      </c>
      <c r="B111" s="123">
        <v>0</v>
      </c>
      <c r="C111" s="124">
        <v>243742.33</v>
      </c>
      <c r="D111" s="124">
        <v>0</v>
      </c>
      <c r="E111" s="124">
        <v>0</v>
      </c>
      <c r="F111" s="124">
        <v>0</v>
      </c>
      <c r="G111" s="124">
        <f t="shared" si="32"/>
        <v>0</v>
      </c>
      <c r="H111" s="124">
        <f t="shared" si="33"/>
        <v>243742.33</v>
      </c>
      <c r="I111" s="125">
        <f t="shared" si="34"/>
        <v>243742.33</v>
      </c>
    </row>
    <row r="112" spans="1:9" ht="11.4">
      <c r="A112" s="21" t="s">
        <v>157</v>
      </c>
      <c r="B112" s="123">
        <v>0</v>
      </c>
      <c r="C112" s="124">
        <v>31768.35</v>
      </c>
      <c r="D112" s="124">
        <v>0</v>
      </c>
      <c r="E112" s="124">
        <v>0</v>
      </c>
      <c r="F112" s="124">
        <v>0</v>
      </c>
      <c r="G112" s="124">
        <f t="shared" si="32"/>
        <v>0</v>
      </c>
      <c r="H112" s="124">
        <f t="shared" si="33"/>
        <v>31768.35</v>
      </c>
      <c r="I112" s="125">
        <f t="shared" si="34"/>
        <v>31768.35</v>
      </c>
    </row>
    <row r="113" spans="1:9" ht="11.4">
      <c r="A113" s="21" t="s">
        <v>158</v>
      </c>
      <c r="B113" s="123">
        <v>0</v>
      </c>
      <c r="C113" s="124">
        <v>52659.67</v>
      </c>
      <c r="D113" s="124">
        <v>0</v>
      </c>
      <c r="E113" s="124">
        <v>0</v>
      </c>
      <c r="F113" s="124">
        <v>0</v>
      </c>
      <c r="G113" s="124">
        <f t="shared" si="32"/>
        <v>0</v>
      </c>
      <c r="H113" s="124">
        <f t="shared" si="33"/>
        <v>52659.67</v>
      </c>
      <c r="I113" s="125">
        <f t="shared" si="34"/>
        <v>52659.67</v>
      </c>
    </row>
    <row r="114" spans="1:9" ht="11.4">
      <c r="A114" s="21" t="s">
        <v>159</v>
      </c>
      <c r="B114" s="123">
        <v>0</v>
      </c>
      <c r="C114" s="124">
        <v>0</v>
      </c>
      <c r="D114" s="124">
        <v>0</v>
      </c>
      <c r="E114" s="124">
        <v>0</v>
      </c>
      <c r="F114" s="124">
        <v>0</v>
      </c>
      <c r="G114" s="124">
        <f t="shared" si="32"/>
        <v>0</v>
      </c>
      <c r="H114" s="124">
        <f t="shared" si="33"/>
        <v>0</v>
      </c>
      <c r="I114" s="125">
        <f t="shared" si="34"/>
        <v>0</v>
      </c>
    </row>
    <row r="115" spans="1:9" ht="11.4">
      <c r="A115" s="21" t="s">
        <v>160</v>
      </c>
      <c r="B115" s="123">
        <v>0</v>
      </c>
      <c r="C115" s="124">
        <v>0</v>
      </c>
      <c r="D115" s="124">
        <v>0</v>
      </c>
      <c r="E115" s="124">
        <v>0</v>
      </c>
      <c r="F115" s="124">
        <v>0</v>
      </c>
      <c r="G115" s="124">
        <f t="shared" si="32"/>
        <v>0</v>
      </c>
      <c r="H115" s="124">
        <f t="shared" si="33"/>
        <v>0</v>
      </c>
      <c r="I115" s="125">
        <f t="shared" si="34"/>
        <v>0</v>
      </c>
    </row>
    <row r="116" spans="1:9" ht="11.4">
      <c r="A116" s="21" t="s">
        <v>161</v>
      </c>
      <c r="B116" s="123">
        <v>0</v>
      </c>
      <c r="C116" s="124">
        <v>106077.58999999901</v>
      </c>
      <c r="D116" s="124">
        <v>0</v>
      </c>
      <c r="E116" s="124">
        <v>0</v>
      </c>
      <c r="F116" s="124">
        <v>0</v>
      </c>
      <c r="G116" s="124">
        <f t="shared" si="32"/>
        <v>0</v>
      </c>
      <c r="H116" s="124">
        <f t="shared" si="33"/>
        <v>106077.58999999901</v>
      </c>
      <c r="I116" s="125">
        <f t="shared" si="34"/>
        <v>106077.58999999901</v>
      </c>
    </row>
    <row r="117" spans="1:9" ht="11.4">
      <c r="A117" s="21" t="s">
        <v>162</v>
      </c>
      <c r="B117" s="123">
        <v>0</v>
      </c>
      <c r="C117" s="124">
        <v>20605.5</v>
      </c>
      <c r="D117" s="124">
        <v>0</v>
      </c>
      <c r="E117" s="124">
        <v>0</v>
      </c>
      <c r="F117" s="124">
        <v>0</v>
      </c>
      <c r="G117" s="124">
        <f t="shared" si="32"/>
        <v>0</v>
      </c>
      <c r="H117" s="124">
        <f t="shared" si="33"/>
        <v>20605.5</v>
      </c>
      <c r="I117" s="125">
        <f t="shared" si="34"/>
        <v>20605.5</v>
      </c>
    </row>
    <row r="118" spans="1:9" ht="11.4">
      <c r="A118" s="21" t="s">
        <v>163</v>
      </c>
      <c r="B118" s="123">
        <v>0</v>
      </c>
      <c r="C118" s="124">
        <v>0</v>
      </c>
      <c r="D118" s="124">
        <v>0</v>
      </c>
      <c r="E118" s="124">
        <v>0</v>
      </c>
      <c r="F118" s="124">
        <v>0</v>
      </c>
      <c r="G118" s="124">
        <f t="shared" si="32"/>
        <v>0</v>
      </c>
      <c r="H118" s="124">
        <f t="shared" si="33"/>
        <v>0</v>
      </c>
      <c r="I118" s="125">
        <f t="shared" si="34"/>
        <v>0</v>
      </c>
    </row>
    <row r="119" spans="1:9" ht="11.4">
      <c r="A119" s="21" t="s">
        <v>164</v>
      </c>
      <c r="B119" s="123">
        <v>0</v>
      </c>
      <c r="C119" s="124">
        <v>143367.62</v>
      </c>
      <c r="D119" s="124">
        <v>0</v>
      </c>
      <c r="E119" s="124">
        <v>0</v>
      </c>
      <c r="F119" s="124">
        <v>0</v>
      </c>
      <c r="G119" s="124">
        <f t="shared" si="32"/>
        <v>0</v>
      </c>
      <c r="H119" s="124">
        <f t="shared" si="33"/>
        <v>143367.62</v>
      </c>
      <c r="I119" s="125">
        <f t="shared" si="34"/>
        <v>143367.62</v>
      </c>
    </row>
    <row r="120" spans="1:9" ht="11.4">
      <c r="A120" s="21" t="s">
        <v>165</v>
      </c>
      <c r="B120" s="123">
        <v>0</v>
      </c>
      <c r="C120" s="124">
        <v>34003.699999999997</v>
      </c>
      <c r="D120" s="124">
        <v>0</v>
      </c>
      <c r="E120" s="124">
        <v>0</v>
      </c>
      <c r="F120" s="124">
        <v>0</v>
      </c>
      <c r="G120" s="124">
        <f t="shared" si="32"/>
        <v>0</v>
      </c>
      <c r="H120" s="124">
        <f t="shared" si="33"/>
        <v>34003.699999999997</v>
      </c>
      <c r="I120" s="125">
        <f t="shared" si="34"/>
        <v>34003.699999999997</v>
      </c>
    </row>
    <row r="121" spans="1:9" ht="11.4">
      <c r="A121" s="21" t="s">
        <v>166</v>
      </c>
      <c r="B121" s="123">
        <v>0</v>
      </c>
      <c r="C121" s="124">
        <v>120692.549999999</v>
      </c>
      <c r="D121" s="124">
        <v>0</v>
      </c>
      <c r="E121" s="124">
        <v>0</v>
      </c>
      <c r="F121" s="124">
        <v>0</v>
      </c>
      <c r="G121" s="124">
        <f t="shared" si="32"/>
        <v>0</v>
      </c>
      <c r="H121" s="124">
        <f t="shared" si="33"/>
        <v>120692.549999999</v>
      </c>
      <c r="I121" s="125">
        <f t="shared" si="34"/>
        <v>120692.549999999</v>
      </c>
    </row>
    <row r="122" spans="1:9" ht="11.4">
      <c r="A122" s="21" t="s">
        <v>167</v>
      </c>
      <c r="B122" s="123">
        <v>0</v>
      </c>
      <c r="C122" s="124">
        <v>12483.13</v>
      </c>
      <c r="D122" s="124">
        <v>0</v>
      </c>
      <c r="E122" s="124">
        <v>0</v>
      </c>
      <c r="F122" s="124">
        <v>0</v>
      </c>
      <c r="G122" s="124">
        <f t="shared" si="32"/>
        <v>0</v>
      </c>
      <c r="H122" s="124">
        <f t="shared" si="33"/>
        <v>12483.13</v>
      </c>
      <c r="I122" s="125">
        <f t="shared" si="34"/>
        <v>12483.13</v>
      </c>
    </row>
    <row r="123" spans="1:9" ht="11.4">
      <c r="A123" s="21" t="s">
        <v>168</v>
      </c>
      <c r="B123" s="123">
        <v>0</v>
      </c>
      <c r="C123" s="124">
        <v>299712.32999999903</v>
      </c>
      <c r="D123" s="124">
        <v>0</v>
      </c>
      <c r="E123" s="124">
        <v>0</v>
      </c>
      <c r="F123" s="124">
        <v>0</v>
      </c>
      <c r="G123" s="124">
        <f t="shared" si="32"/>
        <v>0</v>
      </c>
      <c r="H123" s="124">
        <f t="shared" si="33"/>
        <v>299712.32999999903</v>
      </c>
      <c r="I123" s="125">
        <f t="shared" si="34"/>
        <v>299712.32999999903</v>
      </c>
    </row>
    <row r="124" spans="1:9" ht="11.4">
      <c r="A124" s="21" t="s">
        <v>169</v>
      </c>
      <c r="B124" s="123">
        <v>0</v>
      </c>
      <c r="C124" s="124">
        <v>0</v>
      </c>
      <c r="D124" s="124">
        <v>0</v>
      </c>
      <c r="E124" s="124">
        <v>0</v>
      </c>
      <c r="F124" s="124">
        <v>0</v>
      </c>
      <c r="G124" s="124">
        <f t="shared" si="32"/>
        <v>0</v>
      </c>
      <c r="H124" s="124">
        <f t="shared" si="33"/>
        <v>0</v>
      </c>
      <c r="I124" s="125">
        <f t="shared" si="34"/>
        <v>0</v>
      </c>
    </row>
    <row r="125" spans="1:9" ht="11.4">
      <c r="A125" s="21" t="s">
        <v>170</v>
      </c>
      <c r="B125" s="123">
        <v>0</v>
      </c>
      <c r="C125" s="124">
        <v>77903.75</v>
      </c>
      <c r="D125" s="124">
        <v>0</v>
      </c>
      <c r="E125" s="124">
        <v>0</v>
      </c>
      <c r="F125" s="124">
        <v>0</v>
      </c>
      <c r="G125" s="124">
        <f t="shared" si="32"/>
        <v>0</v>
      </c>
      <c r="H125" s="124">
        <f t="shared" si="33"/>
        <v>77903.75</v>
      </c>
      <c r="I125" s="125">
        <f t="shared" si="34"/>
        <v>77903.75</v>
      </c>
    </row>
    <row r="126" spans="1:9" ht="11.4">
      <c r="A126" s="21" t="s">
        <v>171</v>
      </c>
      <c r="B126" s="123">
        <v>0</v>
      </c>
      <c r="C126" s="124">
        <v>16976.25</v>
      </c>
      <c r="D126" s="124">
        <v>0</v>
      </c>
      <c r="E126" s="124">
        <v>0</v>
      </c>
      <c r="F126" s="124">
        <v>0</v>
      </c>
      <c r="G126" s="124">
        <f t="shared" si="32"/>
        <v>0</v>
      </c>
      <c r="H126" s="124">
        <f t="shared" si="33"/>
        <v>16976.25</v>
      </c>
      <c r="I126" s="125">
        <f t="shared" si="34"/>
        <v>16976.25</v>
      </c>
    </row>
    <row r="127" spans="1:9" ht="11.4">
      <c r="A127" s="21" t="s">
        <v>172</v>
      </c>
      <c r="B127" s="123">
        <v>0</v>
      </c>
      <c r="C127" s="124">
        <v>556771.08999999904</v>
      </c>
      <c r="D127" s="124">
        <v>0</v>
      </c>
      <c r="E127" s="124">
        <v>0</v>
      </c>
      <c r="F127" s="124">
        <v>0</v>
      </c>
      <c r="G127" s="124">
        <f t="shared" si="32"/>
        <v>0</v>
      </c>
      <c r="H127" s="124">
        <f t="shared" si="33"/>
        <v>556771.08999999904</v>
      </c>
      <c r="I127" s="125">
        <f t="shared" si="34"/>
        <v>556771.08999999904</v>
      </c>
    </row>
    <row r="128" spans="1:9" ht="11.4">
      <c r="A128" s="21" t="s">
        <v>173</v>
      </c>
      <c r="B128" s="123">
        <v>0</v>
      </c>
      <c r="C128" s="124">
        <v>0</v>
      </c>
      <c r="D128" s="124">
        <v>0</v>
      </c>
      <c r="E128" s="124">
        <v>0</v>
      </c>
      <c r="F128" s="124">
        <v>0</v>
      </c>
      <c r="G128" s="124">
        <f t="shared" si="32"/>
        <v>0</v>
      </c>
      <c r="H128" s="124">
        <f t="shared" si="33"/>
        <v>0</v>
      </c>
      <c r="I128" s="125">
        <f t="shared" si="34"/>
        <v>0</v>
      </c>
    </row>
    <row r="129" spans="1:9" ht="11.4">
      <c r="A129" s="21" t="s">
        <v>174</v>
      </c>
      <c r="B129" s="123">
        <v>0</v>
      </c>
      <c r="C129" s="124">
        <v>0</v>
      </c>
      <c r="D129" s="124">
        <v>0</v>
      </c>
      <c r="E129" s="124">
        <v>0</v>
      </c>
      <c r="F129" s="124">
        <v>0</v>
      </c>
      <c r="G129" s="124">
        <f t="shared" si="32"/>
        <v>0</v>
      </c>
      <c r="H129" s="124">
        <f t="shared" si="33"/>
        <v>0</v>
      </c>
      <c r="I129" s="125">
        <f t="shared" si="34"/>
        <v>0</v>
      </c>
    </row>
    <row r="130" spans="1:9" ht="11.4">
      <c r="A130" s="21" t="s">
        <v>175</v>
      </c>
      <c r="B130" s="123">
        <v>0</v>
      </c>
      <c r="C130" s="124">
        <v>0</v>
      </c>
      <c r="D130" s="124">
        <v>0</v>
      </c>
      <c r="E130" s="124">
        <v>0</v>
      </c>
      <c r="F130" s="124">
        <v>0</v>
      </c>
      <c r="G130" s="124">
        <f t="shared" si="32"/>
        <v>0</v>
      </c>
      <c r="H130" s="124">
        <f t="shared" si="33"/>
        <v>0</v>
      </c>
      <c r="I130" s="125">
        <f t="shared" si="34"/>
        <v>0</v>
      </c>
    </row>
    <row r="131" spans="1:9" ht="11.4">
      <c r="A131" s="21" t="s">
        <v>176</v>
      </c>
      <c r="B131" s="123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f t="shared" ref="G131:G133" si="35">B131+E131</f>
        <v>0</v>
      </c>
      <c r="H131" s="124">
        <f t="shared" ref="H131:H133" si="36">C131+F131</f>
        <v>0</v>
      </c>
      <c r="I131" s="125">
        <f t="shared" ref="I131:I133" si="37">SUM(G131:H131)</f>
        <v>0</v>
      </c>
    </row>
    <row r="132" spans="1:9" ht="11.4">
      <c r="A132" s="21" t="s">
        <v>177</v>
      </c>
      <c r="B132" s="123">
        <v>0</v>
      </c>
      <c r="C132" s="124">
        <v>0</v>
      </c>
      <c r="D132" s="124">
        <v>0</v>
      </c>
      <c r="E132" s="124">
        <v>0</v>
      </c>
      <c r="F132" s="124">
        <v>0</v>
      </c>
      <c r="G132" s="124">
        <f t="shared" si="35"/>
        <v>0</v>
      </c>
      <c r="H132" s="124">
        <f t="shared" si="36"/>
        <v>0</v>
      </c>
      <c r="I132" s="125">
        <f t="shared" si="37"/>
        <v>0</v>
      </c>
    </row>
    <row r="133" spans="1:9" ht="11.4">
      <c r="A133" s="21" t="s">
        <v>178</v>
      </c>
      <c r="B133" s="123">
        <v>0</v>
      </c>
      <c r="C133" s="124">
        <v>1458.1399999999901</v>
      </c>
      <c r="D133" s="124">
        <v>0</v>
      </c>
      <c r="E133" s="124">
        <v>0</v>
      </c>
      <c r="F133" s="124">
        <v>0</v>
      </c>
      <c r="G133" s="124">
        <f t="shared" si="35"/>
        <v>0</v>
      </c>
      <c r="H133" s="124">
        <f t="shared" si="36"/>
        <v>1458.1399999999901</v>
      </c>
      <c r="I133" s="125">
        <f t="shared" si="37"/>
        <v>1458.1399999999901</v>
      </c>
    </row>
    <row r="134" spans="1:9" ht="11.4">
      <c r="A134" s="21" t="s">
        <v>179</v>
      </c>
      <c r="B134" s="126">
        <f>SUM(B67:B133)</f>
        <v>125057644.47999993</v>
      </c>
      <c r="C134" s="111">
        <f t="shared" ref="C134:I134" si="38">SUM(C67:C133)</f>
        <v>4380924.2799999844</v>
      </c>
      <c r="D134" s="111">
        <f t="shared" si="38"/>
        <v>0</v>
      </c>
      <c r="E134" s="111">
        <f t="shared" si="38"/>
        <v>0</v>
      </c>
      <c r="F134" s="111">
        <f t="shared" si="38"/>
        <v>0</v>
      </c>
      <c r="G134" s="111">
        <f t="shared" si="38"/>
        <v>125057644.47999993</v>
      </c>
      <c r="H134" s="111">
        <f t="shared" si="38"/>
        <v>4380924.2799999844</v>
      </c>
      <c r="I134" s="127">
        <f t="shared" si="38"/>
        <v>129438568.75999992</v>
      </c>
    </row>
    <row r="135" spans="1:9" ht="11.4">
      <c r="A135" s="20" t="s">
        <v>180</v>
      </c>
      <c r="B135" s="123"/>
      <c r="C135" s="124"/>
      <c r="D135" s="124"/>
      <c r="E135" s="124"/>
      <c r="F135" s="124"/>
      <c r="G135" s="124"/>
      <c r="H135" s="124"/>
      <c r="I135" s="125"/>
    </row>
    <row r="136" spans="1:9" ht="11.4">
      <c r="A136" s="21" t="s">
        <v>181</v>
      </c>
      <c r="B136" s="123">
        <v>1311569.4499999899</v>
      </c>
      <c r="C136" s="124">
        <v>0</v>
      </c>
      <c r="D136" s="124">
        <v>0</v>
      </c>
      <c r="E136" s="124">
        <v>0</v>
      </c>
      <c r="F136" s="124">
        <v>0</v>
      </c>
      <c r="G136" s="124">
        <f t="shared" ref="G136:G163" si="39">B136+E136</f>
        <v>1311569.4499999899</v>
      </c>
      <c r="H136" s="124">
        <f t="shared" ref="H136:H163" si="40">C136+F136</f>
        <v>0</v>
      </c>
      <c r="I136" s="125">
        <f t="shared" ref="I136:I163" si="41">SUM(G136:H136)</f>
        <v>1311569.4499999899</v>
      </c>
    </row>
    <row r="137" spans="1:9" ht="11.4">
      <c r="A137" s="21" t="s">
        <v>182</v>
      </c>
      <c r="B137" s="123">
        <v>0</v>
      </c>
      <c r="C137" s="124">
        <v>0</v>
      </c>
      <c r="D137" s="124">
        <v>0</v>
      </c>
      <c r="E137" s="124">
        <v>0</v>
      </c>
      <c r="F137" s="124">
        <v>0</v>
      </c>
      <c r="G137" s="124">
        <f t="shared" si="39"/>
        <v>0</v>
      </c>
      <c r="H137" s="124">
        <f t="shared" si="40"/>
        <v>0</v>
      </c>
      <c r="I137" s="125">
        <f t="shared" si="41"/>
        <v>0</v>
      </c>
    </row>
    <row r="138" spans="1:9" ht="11.4">
      <c r="A138" s="21" t="s">
        <v>183</v>
      </c>
      <c r="B138" s="123">
        <v>66489.95</v>
      </c>
      <c r="C138" s="124">
        <v>0</v>
      </c>
      <c r="D138" s="124">
        <v>0</v>
      </c>
      <c r="E138" s="124">
        <v>0</v>
      </c>
      <c r="F138" s="124">
        <v>0</v>
      </c>
      <c r="G138" s="124">
        <f t="shared" si="39"/>
        <v>66489.95</v>
      </c>
      <c r="H138" s="124">
        <f t="shared" si="40"/>
        <v>0</v>
      </c>
      <c r="I138" s="125">
        <f t="shared" si="41"/>
        <v>66489.95</v>
      </c>
    </row>
    <row r="139" spans="1:9" ht="11.4">
      <c r="A139" s="21" t="s">
        <v>184</v>
      </c>
      <c r="B139" s="123">
        <v>514540.11</v>
      </c>
      <c r="C139" s="124">
        <v>0</v>
      </c>
      <c r="D139" s="124">
        <v>0</v>
      </c>
      <c r="E139" s="124">
        <v>0</v>
      </c>
      <c r="F139" s="124">
        <v>0</v>
      </c>
      <c r="G139" s="124">
        <f t="shared" si="39"/>
        <v>514540.11</v>
      </c>
      <c r="H139" s="124">
        <f t="shared" si="40"/>
        <v>0</v>
      </c>
      <c r="I139" s="125">
        <f t="shared" si="41"/>
        <v>514540.11</v>
      </c>
    </row>
    <row r="140" spans="1:9" ht="11.4">
      <c r="A140" s="21" t="s">
        <v>185</v>
      </c>
      <c r="B140" s="123">
        <v>261539.56</v>
      </c>
      <c r="C140" s="124">
        <v>0</v>
      </c>
      <c r="D140" s="124">
        <v>0</v>
      </c>
      <c r="E140" s="124">
        <v>0</v>
      </c>
      <c r="F140" s="124">
        <v>0</v>
      </c>
      <c r="G140" s="124">
        <f t="shared" si="39"/>
        <v>261539.56</v>
      </c>
      <c r="H140" s="124">
        <f t="shared" si="40"/>
        <v>0</v>
      </c>
      <c r="I140" s="125">
        <f t="shared" si="41"/>
        <v>261539.56</v>
      </c>
    </row>
    <row r="141" spans="1:9" ht="11.4">
      <c r="A141" s="21" t="s">
        <v>186</v>
      </c>
      <c r="B141" s="123">
        <v>2377867.4</v>
      </c>
      <c r="C141" s="124">
        <v>0</v>
      </c>
      <c r="D141" s="124">
        <v>0</v>
      </c>
      <c r="E141" s="124">
        <v>0</v>
      </c>
      <c r="F141" s="124">
        <v>0</v>
      </c>
      <c r="G141" s="124">
        <f t="shared" si="39"/>
        <v>2377867.4</v>
      </c>
      <c r="H141" s="124">
        <f t="shared" si="40"/>
        <v>0</v>
      </c>
      <c r="I141" s="125">
        <f t="shared" si="41"/>
        <v>2377867.4</v>
      </c>
    </row>
    <row r="142" spans="1:9" ht="11.4">
      <c r="A142" s="21" t="s">
        <v>187</v>
      </c>
      <c r="B142" s="123">
        <v>-58375.27</v>
      </c>
      <c r="C142" s="124">
        <v>0</v>
      </c>
      <c r="D142" s="124">
        <v>0</v>
      </c>
      <c r="E142" s="124">
        <v>0</v>
      </c>
      <c r="F142" s="124">
        <v>0</v>
      </c>
      <c r="G142" s="124">
        <f t="shared" si="39"/>
        <v>-58375.27</v>
      </c>
      <c r="H142" s="124">
        <f t="shared" si="40"/>
        <v>0</v>
      </c>
      <c r="I142" s="125">
        <f t="shared" si="41"/>
        <v>-58375.27</v>
      </c>
    </row>
    <row r="143" spans="1:9" ht="11.4">
      <c r="A143" s="21" t="s">
        <v>188</v>
      </c>
      <c r="B143" s="123">
        <v>3166952.21</v>
      </c>
      <c r="C143" s="124">
        <v>0</v>
      </c>
      <c r="D143" s="124">
        <v>0</v>
      </c>
      <c r="E143" s="124">
        <v>0</v>
      </c>
      <c r="F143" s="124">
        <v>0</v>
      </c>
      <c r="G143" s="124">
        <f t="shared" si="39"/>
        <v>3166952.21</v>
      </c>
      <c r="H143" s="124">
        <f t="shared" si="40"/>
        <v>0</v>
      </c>
      <c r="I143" s="125">
        <f t="shared" si="41"/>
        <v>3166952.21</v>
      </c>
    </row>
    <row r="144" spans="1:9" ht="11.4">
      <c r="A144" s="21" t="s">
        <v>189</v>
      </c>
      <c r="B144" s="123">
        <v>189145.19</v>
      </c>
      <c r="C144" s="124">
        <v>0</v>
      </c>
      <c r="D144" s="124">
        <v>0</v>
      </c>
      <c r="E144" s="124">
        <v>0</v>
      </c>
      <c r="F144" s="124">
        <v>0</v>
      </c>
      <c r="G144" s="124">
        <f t="shared" si="39"/>
        <v>189145.19</v>
      </c>
      <c r="H144" s="124">
        <f t="shared" si="40"/>
        <v>0</v>
      </c>
      <c r="I144" s="125">
        <f t="shared" si="41"/>
        <v>189145.19</v>
      </c>
    </row>
    <row r="145" spans="1:9" ht="11.4">
      <c r="A145" s="21" t="s">
        <v>190</v>
      </c>
      <c r="B145" s="123">
        <v>1117146.52999999</v>
      </c>
      <c r="C145" s="124">
        <v>0</v>
      </c>
      <c r="D145" s="124">
        <v>0</v>
      </c>
      <c r="E145" s="124">
        <v>0</v>
      </c>
      <c r="F145" s="124">
        <v>0</v>
      </c>
      <c r="G145" s="124">
        <f t="shared" si="39"/>
        <v>1117146.52999999</v>
      </c>
      <c r="H145" s="124">
        <f t="shared" si="40"/>
        <v>0</v>
      </c>
      <c r="I145" s="125">
        <f t="shared" si="41"/>
        <v>1117146.52999999</v>
      </c>
    </row>
    <row r="146" spans="1:9" ht="11.4">
      <c r="A146" s="21" t="s">
        <v>191</v>
      </c>
      <c r="B146" s="123">
        <v>552711.72</v>
      </c>
      <c r="C146" s="124">
        <v>0</v>
      </c>
      <c r="D146" s="124">
        <v>0</v>
      </c>
      <c r="E146" s="124">
        <v>0</v>
      </c>
      <c r="F146" s="124">
        <v>0</v>
      </c>
      <c r="G146" s="124">
        <f t="shared" si="39"/>
        <v>552711.72</v>
      </c>
      <c r="H146" s="124">
        <f t="shared" si="40"/>
        <v>0</v>
      </c>
      <c r="I146" s="125">
        <f t="shared" si="41"/>
        <v>552711.72</v>
      </c>
    </row>
    <row r="147" spans="1:9" ht="11.4">
      <c r="A147" s="21" t="s">
        <v>192</v>
      </c>
      <c r="B147" s="123">
        <v>1807675.32</v>
      </c>
      <c r="C147" s="124">
        <v>0</v>
      </c>
      <c r="D147" s="124">
        <v>0</v>
      </c>
      <c r="E147" s="124">
        <v>0</v>
      </c>
      <c r="F147" s="124">
        <v>0</v>
      </c>
      <c r="G147" s="124">
        <f t="shared" si="39"/>
        <v>1807675.32</v>
      </c>
      <c r="H147" s="124">
        <f t="shared" si="40"/>
        <v>0</v>
      </c>
      <c r="I147" s="125">
        <f t="shared" si="41"/>
        <v>1807675.32</v>
      </c>
    </row>
    <row r="148" spans="1:9" ht="11.4">
      <c r="A148" s="21" t="s">
        <v>193</v>
      </c>
      <c r="B148" s="123">
        <v>109301.19</v>
      </c>
      <c r="C148" s="124">
        <v>0</v>
      </c>
      <c r="D148" s="124">
        <v>0</v>
      </c>
      <c r="E148" s="124">
        <v>0</v>
      </c>
      <c r="F148" s="124">
        <v>0</v>
      </c>
      <c r="G148" s="124">
        <f t="shared" si="39"/>
        <v>109301.19</v>
      </c>
      <c r="H148" s="124">
        <f t="shared" si="40"/>
        <v>0</v>
      </c>
      <c r="I148" s="125">
        <f t="shared" si="41"/>
        <v>109301.19</v>
      </c>
    </row>
    <row r="149" spans="1:9" ht="11.4">
      <c r="A149" s="21" t="s">
        <v>194</v>
      </c>
      <c r="B149" s="123">
        <v>83714.349999999904</v>
      </c>
      <c r="C149" s="124">
        <v>0</v>
      </c>
      <c r="D149" s="124">
        <v>0</v>
      </c>
      <c r="E149" s="124">
        <v>0</v>
      </c>
      <c r="F149" s="124">
        <v>0</v>
      </c>
      <c r="G149" s="124">
        <f t="shared" si="39"/>
        <v>83714.349999999904</v>
      </c>
      <c r="H149" s="124">
        <f t="shared" si="40"/>
        <v>0</v>
      </c>
      <c r="I149" s="125">
        <f t="shared" si="41"/>
        <v>83714.349999999904</v>
      </c>
    </row>
    <row r="150" spans="1:9" ht="11.4">
      <c r="A150" s="21" t="s">
        <v>195</v>
      </c>
      <c r="B150" s="123">
        <v>349.82</v>
      </c>
      <c r="C150" s="124">
        <v>0</v>
      </c>
      <c r="D150" s="124">
        <v>0</v>
      </c>
      <c r="E150" s="124">
        <v>0</v>
      </c>
      <c r="F150" s="124">
        <v>0</v>
      </c>
      <c r="G150" s="124">
        <f t="shared" si="39"/>
        <v>349.82</v>
      </c>
      <c r="H150" s="124">
        <f t="shared" si="40"/>
        <v>0</v>
      </c>
      <c r="I150" s="125">
        <f t="shared" si="41"/>
        <v>349.82</v>
      </c>
    </row>
    <row r="151" spans="1:9" ht="11.4">
      <c r="A151" s="21" t="s">
        <v>196</v>
      </c>
      <c r="B151" s="123">
        <v>0</v>
      </c>
      <c r="C151" s="124">
        <v>0</v>
      </c>
      <c r="D151" s="124">
        <v>0</v>
      </c>
      <c r="E151" s="124">
        <v>0</v>
      </c>
      <c r="F151" s="124">
        <v>0</v>
      </c>
      <c r="G151" s="124">
        <f t="shared" si="39"/>
        <v>0</v>
      </c>
      <c r="H151" s="124">
        <f t="shared" si="40"/>
        <v>0</v>
      </c>
      <c r="I151" s="125">
        <f t="shared" si="41"/>
        <v>0</v>
      </c>
    </row>
    <row r="152" spans="1:9" ht="11.4">
      <c r="A152" s="21" t="s">
        <v>197</v>
      </c>
      <c r="B152" s="123">
        <v>124701.1</v>
      </c>
      <c r="C152" s="124">
        <v>0</v>
      </c>
      <c r="D152" s="124">
        <v>0</v>
      </c>
      <c r="E152" s="124">
        <v>0</v>
      </c>
      <c r="F152" s="124">
        <v>0</v>
      </c>
      <c r="G152" s="124">
        <f t="shared" si="39"/>
        <v>124701.1</v>
      </c>
      <c r="H152" s="124">
        <f t="shared" si="40"/>
        <v>0</v>
      </c>
      <c r="I152" s="125">
        <f t="shared" si="41"/>
        <v>124701.1</v>
      </c>
    </row>
    <row r="153" spans="1:9" ht="11.4">
      <c r="A153" s="21" t="s">
        <v>198</v>
      </c>
      <c r="B153" s="123">
        <v>2251717.89</v>
      </c>
      <c r="C153" s="124">
        <v>0</v>
      </c>
      <c r="D153" s="124">
        <v>0</v>
      </c>
      <c r="E153" s="124">
        <v>0</v>
      </c>
      <c r="F153" s="124">
        <v>0</v>
      </c>
      <c r="G153" s="124">
        <f t="shared" si="39"/>
        <v>2251717.89</v>
      </c>
      <c r="H153" s="124">
        <f t="shared" si="40"/>
        <v>0</v>
      </c>
      <c r="I153" s="125">
        <f t="shared" si="41"/>
        <v>2251717.89</v>
      </c>
    </row>
    <row r="154" spans="1:9" ht="11.4">
      <c r="A154" s="21" t="s">
        <v>199</v>
      </c>
      <c r="B154" s="123">
        <v>6795628.1799999997</v>
      </c>
      <c r="C154" s="124">
        <v>0</v>
      </c>
      <c r="D154" s="124">
        <v>0</v>
      </c>
      <c r="E154" s="124">
        <v>0</v>
      </c>
      <c r="F154" s="124">
        <v>0</v>
      </c>
      <c r="G154" s="124">
        <f t="shared" si="39"/>
        <v>6795628.1799999997</v>
      </c>
      <c r="H154" s="124">
        <f t="shared" si="40"/>
        <v>0</v>
      </c>
      <c r="I154" s="125">
        <f t="shared" si="41"/>
        <v>6795628.1799999997</v>
      </c>
    </row>
    <row r="155" spans="1:9" ht="11.4">
      <c r="A155" s="21" t="s">
        <v>200</v>
      </c>
      <c r="B155" s="123">
        <v>11179.87</v>
      </c>
      <c r="C155" s="124">
        <v>0</v>
      </c>
      <c r="D155" s="124">
        <v>0</v>
      </c>
      <c r="E155" s="124">
        <v>0</v>
      </c>
      <c r="F155" s="124">
        <v>0</v>
      </c>
      <c r="G155" s="124">
        <f t="shared" si="39"/>
        <v>11179.87</v>
      </c>
      <c r="H155" s="124">
        <f t="shared" si="40"/>
        <v>0</v>
      </c>
      <c r="I155" s="125">
        <f t="shared" si="41"/>
        <v>11179.87</v>
      </c>
    </row>
    <row r="156" spans="1:9" ht="11.4">
      <c r="A156" s="21" t="s">
        <v>201</v>
      </c>
      <c r="B156" s="123">
        <v>209961.45</v>
      </c>
      <c r="C156" s="124">
        <v>0</v>
      </c>
      <c r="D156" s="124">
        <v>0</v>
      </c>
      <c r="E156" s="124">
        <v>0</v>
      </c>
      <c r="F156" s="124">
        <v>0</v>
      </c>
      <c r="G156" s="124">
        <f t="shared" si="39"/>
        <v>209961.45</v>
      </c>
      <c r="H156" s="124">
        <f t="shared" si="40"/>
        <v>0</v>
      </c>
      <c r="I156" s="125">
        <f t="shared" si="41"/>
        <v>209961.45</v>
      </c>
    </row>
    <row r="157" spans="1:9" ht="11.4">
      <c r="A157" s="21" t="s">
        <v>202</v>
      </c>
      <c r="B157" s="123">
        <v>0</v>
      </c>
      <c r="C157" s="124">
        <v>0</v>
      </c>
      <c r="D157" s="124">
        <v>0</v>
      </c>
      <c r="E157" s="124">
        <v>0</v>
      </c>
      <c r="F157" s="124">
        <v>0</v>
      </c>
      <c r="G157" s="124">
        <f t="shared" si="39"/>
        <v>0</v>
      </c>
      <c r="H157" s="124">
        <f t="shared" si="40"/>
        <v>0</v>
      </c>
      <c r="I157" s="125">
        <f t="shared" si="41"/>
        <v>0</v>
      </c>
    </row>
    <row r="158" spans="1:9" ht="11.4">
      <c r="A158" s="21" t="s">
        <v>203</v>
      </c>
      <c r="B158" s="123">
        <v>0</v>
      </c>
      <c r="C158" s="124">
        <v>0</v>
      </c>
      <c r="D158" s="124">
        <v>0</v>
      </c>
      <c r="E158" s="124">
        <v>0</v>
      </c>
      <c r="F158" s="124">
        <v>0</v>
      </c>
      <c r="G158" s="124">
        <f t="shared" si="39"/>
        <v>0</v>
      </c>
      <c r="H158" s="124">
        <f t="shared" si="40"/>
        <v>0</v>
      </c>
      <c r="I158" s="125">
        <f t="shared" si="41"/>
        <v>0</v>
      </c>
    </row>
    <row r="159" spans="1:9" ht="11.4">
      <c r="A159" s="21" t="s">
        <v>204</v>
      </c>
      <c r="B159" s="123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f t="shared" si="39"/>
        <v>0</v>
      </c>
      <c r="H159" s="124">
        <f t="shared" si="40"/>
        <v>0</v>
      </c>
      <c r="I159" s="125">
        <f t="shared" si="41"/>
        <v>0</v>
      </c>
    </row>
    <row r="160" spans="1:9" ht="11.4">
      <c r="A160" s="21" t="s">
        <v>205</v>
      </c>
      <c r="B160" s="123">
        <v>0</v>
      </c>
      <c r="C160" s="124">
        <v>0</v>
      </c>
      <c r="D160" s="124">
        <v>0</v>
      </c>
      <c r="E160" s="124">
        <v>0</v>
      </c>
      <c r="F160" s="124">
        <v>0</v>
      </c>
      <c r="G160" s="124">
        <f t="shared" si="39"/>
        <v>0</v>
      </c>
      <c r="H160" s="124">
        <f t="shared" si="40"/>
        <v>0</v>
      </c>
      <c r="I160" s="125">
        <f t="shared" si="41"/>
        <v>0</v>
      </c>
    </row>
    <row r="161" spans="1:9" ht="11.4">
      <c r="A161" s="21" t="s">
        <v>206</v>
      </c>
      <c r="B161" s="123">
        <v>0</v>
      </c>
      <c r="C161" s="124">
        <v>0</v>
      </c>
      <c r="D161" s="124">
        <v>0</v>
      </c>
      <c r="E161" s="124">
        <v>0</v>
      </c>
      <c r="F161" s="124">
        <v>0</v>
      </c>
      <c r="G161" s="124">
        <f t="shared" si="39"/>
        <v>0</v>
      </c>
      <c r="H161" s="124">
        <f t="shared" si="40"/>
        <v>0</v>
      </c>
      <c r="I161" s="125">
        <f t="shared" si="41"/>
        <v>0</v>
      </c>
    </row>
    <row r="162" spans="1:9" ht="11.4">
      <c r="A162" s="21" t="s">
        <v>207</v>
      </c>
      <c r="B162" s="123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f t="shared" si="39"/>
        <v>0</v>
      </c>
      <c r="H162" s="124">
        <f t="shared" si="40"/>
        <v>0</v>
      </c>
      <c r="I162" s="125">
        <f t="shared" si="41"/>
        <v>0</v>
      </c>
    </row>
    <row r="163" spans="1:9" ht="11.4">
      <c r="A163" s="21" t="s">
        <v>208</v>
      </c>
      <c r="B163" s="123">
        <v>0</v>
      </c>
      <c r="C163" s="124">
        <v>0</v>
      </c>
      <c r="D163" s="124">
        <v>0</v>
      </c>
      <c r="E163" s="124">
        <v>0</v>
      </c>
      <c r="F163" s="124">
        <v>0</v>
      </c>
      <c r="G163" s="124">
        <f t="shared" si="39"/>
        <v>0</v>
      </c>
      <c r="H163" s="124">
        <f t="shared" si="40"/>
        <v>0</v>
      </c>
      <c r="I163" s="125">
        <f t="shared" si="41"/>
        <v>0</v>
      </c>
    </row>
    <row r="164" spans="1:9" ht="11.4">
      <c r="A164" s="21" t="s">
        <v>209</v>
      </c>
      <c r="B164" s="126">
        <f>SUM(B136:B163)</f>
        <v>20893816.019999981</v>
      </c>
      <c r="C164" s="111">
        <f t="shared" ref="C164:I164" si="42">SUM(C136:C163)</f>
        <v>0</v>
      </c>
      <c r="D164" s="111">
        <f t="shared" si="42"/>
        <v>0</v>
      </c>
      <c r="E164" s="111">
        <f t="shared" si="42"/>
        <v>0</v>
      </c>
      <c r="F164" s="111">
        <f t="shared" si="42"/>
        <v>0</v>
      </c>
      <c r="G164" s="111">
        <f t="shared" si="42"/>
        <v>20893816.019999981</v>
      </c>
      <c r="H164" s="111">
        <f t="shared" si="42"/>
        <v>0</v>
      </c>
      <c r="I164" s="127">
        <f t="shared" si="42"/>
        <v>20893816.019999981</v>
      </c>
    </row>
    <row r="165" spans="1:9" ht="11.4">
      <c r="A165" s="20" t="s">
        <v>210</v>
      </c>
      <c r="B165" s="123"/>
      <c r="C165" s="124"/>
      <c r="D165" s="124"/>
      <c r="E165" s="124"/>
      <c r="F165" s="124"/>
      <c r="G165" s="124"/>
      <c r="H165" s="124"/>
      <c r="I165" s="125"/>
    </row>
    <row r="166" spans="1:9" ht="11.4">
      <c r="A166" s="21" t="s">
        <v>211</v>
      </c>
      <c r="B166" s="123">
        <v>-11707899.460000001</v>
      </c>
      <c r="C166" s="124">
        <v>0</v>
      </c>
      <c r="D166" s="124">
        <v>0</v>
      </c>
      <c r="E166" s="124">
        <v>0</v>
      </c>
      <c r="F166" s="124">
        <v>0</v>
      </c>
      <c r="G166" s="124">
        <f t="shared" ref="G166:G201" si="43">B166+E166</f>
        <v>-11707899.460000001</v>
      </c>
      <c r="H166" s="124">
        <f t="shared" ref="H166:H201" si="44">C166+F166</f>
        <v>0</v>
      </c>
      <c r="I166" s="125">
        <f t="shared" ref="I166:I201" si="45">SUM(G166:H166)</f>
        <v>-11707899.460000001</v>
      </c>
    </row>
    <row r="167" spans="1:9" ht="11.4">
      <c r="A167" s="21" t="s">
        <v>212</v>
      </c>
      <c r="B167" s="123">
        <v>2556050.73999999</v>
      </c>
      <c r="C167" s="124">
        <v>0</v>
      </c>
      <c r="D167" s="124">
        <v>0</v>
      </c>
      <c r="E167" s="124">
        <v>0</v>
      </c>
      <c r="F167" s="124">
        <v>0</v>
      </c>
      <c r="G167" s="124">
        <f t="shared" si="43"/>
        <v>2556050.73999999</v>
      </c>
      <c r="H167" s="124">
        <f t="shared" si="44"/>
        <v>0</v>
      </c>
      <c r="I167" s="125">
        <f t="shared" si="45"/>
        <v>2556050.73999999</v>
      </c>
    </row>
    <row r="168" spans="1:9" ht="11.4">
      <c r="A168" s="21" t="s">
        <v>213</v>
      </c>
      <c r="B168" s="123">
        <v>1139096.5</v>
      </c>
      <c r="C168" s="124">
        <v>0</v>
      </c>
      <c r="D168" s="124">
        <v>0</v>
      </c>
      <c r="E168" s="124">
        <v>0</v>
      </c>
      <c r="F168" s="124">
        <v>0</v>
      </c>
      <c r="G168" s="124">
        <f t="shared" si="43"/>
        <v>1139096.5</v>
      </c>
      <c r="H168" s="124">
        <f t="shared" si="44"/>
        <v>0</v>
      </c>
      <c r="I168" s="125">
        <f t="shared" si="45"/>
        <v>1139096.5</v>
      </c>
    </row>
    <row r="169" spans="1:9" ht="11.4">
      <c r="A169" s="21" t="s">
        <v>214</v>
      </c>
      <c r="B169" s="123">
        <v>2175101.0399999898</v>
      </c>
      <c r="C169" s="124">
        <v>0</v>
      </c>
      <c r="D169" s="124">
        <v>0</v>
      </c>
      <c r="E169" s="124">
        <v>0</v>
      </c>
      <c r="F169" s="124">
        <v>0</v>
      </c>
      <c r="G169" s="124">
        <f t="shared" si="43"/>
        <v>2175101.0399999898</v>
      </c>
      <c r="H169" s="124">
        <f t="shared" si="44"/>
        <v>0</v>
      </c>
      <c r="I169" s="125">
        <f t="shared" si="45"/>
        <v>2175101.0399999898</v>
      </c>
    </row>
    <row r="170" spans="1:9" ht="11.4">
      <c r="A170" s="21" t="s">
        <v>215</v>
      </c>
      <c r="B170" s="123">
        <v>4910091.71</v>
      </c>
      <c r="C170" s="124">
        <v>0</v>
      </c>
      <c r="D170" s="124">
        <v>0</v>
      </c>
      <c r="E170" s="124">
        <v>0</v>
      </c>
      <c r="F170" s="124">
        <v>0</v>
      </c>
      <c r="G170" s="124">
        <f t="shared" si="43"/>
        <v>4910091.71</v>
      </c>
      <c r="H170" s="124">
        <f t="shared" si="44"/>
        <v>0</v>
      </c>
      <c r="I170" s="125">
        <f t="shared" si="45"/>
        <v>4910091.71</v>
      </c>
    </row>
    <row r="171" spans="1:9" ht="11.4">
      <c r="A171" s="21" t="s">
        <v>216</v>
      </c>
      <c r="B171" s="123">
        <v>394447.82</v>
      </c>
      <c r="C171" s="124">
        <v>0</v>
      </c>
      <c r="D171" s="124">
        <v>0</v>
      </c>
      <c r="E171" s="124">
        <v>0</v>
      </c>
      <c r="F171" s="124">
        <v>0</v>
      </c>
      <c r="G171" s="124">
        <f t="shared" si="43"/>
        <v>394447.82</v>
      </c>
      <c r="H171" s="124">
        <f t="shared" si="44"/>
        <v>0</v>
      </c>
      <c r="I171" s="125">
        <f t="shared" si="45"/>
        <v>394447.82</v>
      </c>
    </row>
    <row r="172" spans="1:9" ht="11.4">
      <c r="A172" s="21" t="s">
        <v>217</v>
      </c>
      <c r="B172" s="123">
        <v>-1476692.1699999899</v>
      </c>
      <c r="C172" s="124">
        <v>0</v>
      </c>
      <c r="D172" s="124">
        <v>0</v>
      </c>
      <c r="E172" s="124">
        <v>0</v>
      </c>
      <c r="F172" s="124">
        <v>0</v>
      </c>
      <c r="G172" s="124">
        <f t="shared" si="43"/>
        <v>-1476692.1699999899</v>
      </c>
      <c r="H172" s="124">
        <f t="shared" si="44"/>
        <v>0</v>
      </c>
      <c r="I172" s="125">
        <f t="shared" si="45"/>
        <v>-1476692.1699999899</v>
      </c>
    </row>
    <row r="173" spans="1:9" ht="11.4">
      <c r="A173" s="21" t="s">
        <v>218</v>
      </c>
      <c r="B173" s="123">
        <v>3082942.2499999902</v>
      </c>
      <c r="C173" s="124">
        <v>0</v>
      </c>
      <c r="D173" s="124">
        <v>0</v>
      </c>
      <c r="E173" s="124">
        <v>0</v>
      </c>
      <c r="F173" s="124">
        <v>0</v>
      </c>
      <c r="G173" s="124">
        <f t="shared" si="43"/>
        <v>3082942.2499999902</v>
      </c>
      <c r="H173" s="124">
        <f t="shared" si="44"/>
        <v>0</v>
      </c>
      <c r="I173" s="125">
        <f t="shared" si="45"/>
        <v>3082942.2499999902</v>
      </c>
    </row>
    <row r="174" spans="1:9" ht="11.4">
      <c r="A174" s="21" t="s">
        <v>219</v>
      </c>
      <c r="B174" s="123">
        <v>17982536.2299999</v>
      </c>
      <c r="C174" s="124">
        <v>0</v>
      </c>
      <c r="D174" s="124">
        <v>0</v>
      </c>
      <c r="E174" s="124">
        <v>0</v>
      </c>
      <c r="F174" s="124">
        <v>0</v>
      </c>
      <c r="G174" s="124">
        <f t="shared" si="43"/>
        <v>17982536.2299999</v>
      </c>
      <c r="H174" s="124">
        <f t="shared" si="44"/>
        <v>0</v>
      </c>
      <c r="I174" s="125">
        <f t="shared" si="45"/>
        <v>17982536.2299999</v>
      </c>
    </row>
    <row r="175" spans="1:9" ht="11.4">
      <c r="A175" s="21" t="s">
        <v>220</v>
      </c>
      <c r="B175" s="123">
        <v>1271417.55999999</v>
      </c>
      <c r="C175" s="124">
        <v>0</v>
      </c>
      <c r="D175" s="124">
        <v>0</v>
      </c>
      <c r="E175" s="124">
        <v>0</v>
      </c>
      <c r="F175" s="124">
        <v>0</v>
      </c>
      <c r="G175" s="124">
        <f t="shared" si="43"/>
        <v>1271417.55999999</v>
      </c>
      <c r="H175" s="124">
        <f t="shared" si="44"/>
        <v>0</v>
      </c>
      <c r="I175" s="125">
        <f t="shared" si="45"/>
        <v>1271417.55999999</v>
      </c>
    </row>
    <row r="176" spans="1:9" ht="11.4">
      <c r="A176" s="21" t="s">
        <v>221</v>
      </c>
      <c r="B176" s="123">
        <v>472605.11</v>
      </c>
      <c r="C176" s="124">
        <v>0</v>
      </c>
      <c r="D176" s="124">
        <v>0</v>
      </c>
      <c r="E176" s="124">
        <v>0</v>
      </c>
      <c r="F176" s="124">
        <v>0</v>
      </c>
      <c r="G176" s="124">
        <f t="shared" si="43"/>
        <v>472605.11</v>
      </c>
      <c r="H176" s="124">
        <f t="shared" si="44"/>
        <v>0</v>
      </c>
      <c r="I176" s="125">
        <f t="shared" si="45"/>
        <v>472605.11</v>
      </c>
    </row>
    <row r="177" spans="1:9" ht="11.4">
      <c r="A177" s="21" t="s">
        <v>222</v>
      </c>
      <c r="B177" s="123">
        <v>0</v>
      </c>
      <c r="C177" s="124">
        <v>0</v>
      </c>
      <c r="D177" s="124">
        <v>0</v>
      </c>
      <c r="E177" s="124">
        <v>0</v>
      </c>
      <c r="F177" s="124">
        <v>0</v>
      </c>
      <c r="G177" s="124">
        <f t="shared" si="43"/>
        <v>0</v>
      </c>
      <c r="H177" s="124">
        <f t="shared" si="44"/>
        <v>0</v>
      </c>
      <c r="I177" s="125">
        <f t="shared" si="45"/>
        <v>0</v>
      </c>
    </row>
    <row r="178" spans="1:9" ht="11.4">
      <c r="A178" s="21" t="s">
        <v>223</v>
      </c>
      <c r="B178" s="123">
        <v>1840992.62</v>
      </c>
      <c r="C178" s="124">
        <v>0</v>
      </c>
      <c r="D178" s="124">
        <v>0</v>
      </c>
      <c r="E178" s="124">
        <v>0</v>
      </c>
      <c r="F178" s="124">
        <v>0</v>
      </c>
      <c r="G178" s="124">
        <f t="shared" si="43"/>
        <v>1840992.62</v>
      </c>
      <c r="H178" s="124">
        <f t="shared" si="44"/>
        <v>0</v>
      </c>
      <c r="I178" s="125">
        <f t="shared" si="45"/>
        <v>1840992.62</v>
      </c>
    </row>
    <row r="179" spans="1:9" ht="11.4">
      <c r="A179" s="21" t="s">
        <v>224</v>
      </c>
      <c r="B179" s="123">
        <v>37943900.140000001</v>
      </c>
      <c r="C179" s="124">
        <v>0</v>
      </c>
      <c r="D179" s="124">
        <v>0</v>
      </c>
      <c r="E179" s="124">
        <v>0</v>
      </c>
      <c r="F179" s="124">
        <v>0</v>
      </c>
      <c r="G179" s="124">
        <f t="shared" si="43"/>
        <v>37943900.140000001</v>
      </c>
      <c r="H179" s="124">
        <f t="shared" si="44"/>
        <v>0</v>
      </c>
      <c r="I179" s="125">
        <f t="shared" si="45"/>
        <v>37943900.140000001</v>
      </c>
    </row>
    <row r="180" spans="1:9" ht="11.4">
      <c r="A180" s="21" t="s">
        <v>225</v>
      </c>
      <c r="B180" s="123">
        <v>12822043.2399999</v>
      </c>
      <c r="C180" s="124">
        <v>0</v>
      </c>
      <c r="D180" s="124">
        <v>0</v>
      </c>
      <c r="E180" s="124">
        <v>0</v>
      </c>
      <c r="F180" s="124">
        <v>0</v>
      </c>
      <c r="G180" s="124">
        <f t="shared" si="43"/>
        <v>12822043.2399999</v>
      </c>
      <c r="H180" s="124">
        <f t="shared" si="44"/>
        <v>0</v>
      </c>
      <c r="I180" s="125">
        <f t="shared" si="45"/>
        <v>12822043.2399999</v>
      </c>
    </row>
    <row r="181" spans="1:9" ht="11.4">
      <c r="A181" s="21" t="s">
        <v>226</v>
      </c>
      <c r="B181" s="123">
        <v>145905.47999999899</v>
      </c>
      <c r="C181" s="124">
        <v>0</v>
      </c>
      <c r="D181" s="124">
        <v>0</v>
      </c>
      <c r="E181" s="124">
        <v>0</v>
      </c>
      <c r="F181" s="124">
        <v>0</v>
      </c>
      <c r="G181" s="124">
        <f t="shared" si="43"/>
        <v>145905.47999999899</v>
      </c>
      <c r="H181" s="124">
        <f t="shared" si="44"/>
        <v>0</v>
      </c>
      <c r="I181" s="125">
        <f t="shared" si="45"/>
        <v>145905.47999999899</v>
      </c>
    </row>
    <row r="182" spans="1:9" ht="11.4">
      <c r="A182" s="21" t="s">
        <v>227</v>
      </c>
      <c r="B182" s="123">
        <v>2255929.63</v>
      </c>
      <c r="C182" s="124">
        <v>0</v>
      </c>
      <c r="D182" s="124">
        <v>0</v>
      </c>
      <c r="E182" s="124">
        <v>0</v>
      </c>
      <c r="F182" s="124">
        <v>0</v>
      </c>
      <c r="G182" s="124">
        <f t="shared" si="43"/>
        <v>2255929.63</v>
      </c>
      <c r="H182" s="124">
        <f t="shared" si="44"/>
        <v>0</v>
      </c>
      <c r="I182" s="125">
        <f t="shared" si="45"/>
        <v>2255929.63</v>
      </c>
    </row>
    <row r="183" spans="1:9" ht="11.4">
      <c r="A183" s="21" t="s">
        <v>228</v>
      </c>
      <c r="B183" s="123">
        <v>473522.65</v>
      </c>
      <c r="C183" s="124">
        <v>0</v>
      </c>
      <c r="D183" s="124">
        <v>0</v>
      </c>
      <c r="E183" s="124">
        <v>0</v>
      </c>
      <c r="F183" s="124">
        <v>0</v>
      </c>
      <c r="G183" s="124">
        <f t="shared" si="43"/>
        <v>473522.65</v>
      </c>
      <c r="H183" s="124">
        <f t="shared" si="44"/>
        <v>0</v>
      </c>
      <c r="I183" s="125">
        <f t="shared" si="45"/>
        <v>473522.65</v>
      </c>
    </row>
    <row r="184" spans="1:9" ht="11.4">
      <c r="A184" s="21" t="s">
        <v>229</v>
      </c>
      <c r="B184" s="123">
        <v>0</v>
      </c>
      <c r="C184" s="124">
        <v>0</v>
      </c>
      <c r="D184" s="124">
        <v>0</v>
      </c>
      <c r="E184" s="124">
        <v>0</v>
      </c>
      <c r="F184" s="124">
        <v>0</v>
      </c>
      <c r="G184" s="124">
        <f t="shared" si="43"/>
        <v>0</v>
      </c>
      <c r="H184" s="124">
        <f t="shared" si="44"/>
        <v>0</v>
      </c>
      <c r="I184" s="125">
        <f t="shared" si="45"/>
        <v>0</v>
      </c>
    </row>
    <row r="185" spans="1:9" ht="11.4">
      <c r="A185" s="21" t="s">
        <v>230</v>
      </c>
      <c r="B185" s="123">
        <v>0</v>
      </c>
      <c r="C185" s="124">
        <v>2242133.9</v>
      </c>
      <c r="D185" s="124">
        <v>0</v>
      </c>
      <c r="E185" s="124">
        <v>0</v>
      </c>
      <c r="F185" s="124">
        <v>0</v>
      </c>
      <c r="G185" s="124">
        <f t="shared" si="43"/>
        <v>0</v>
      </c>
      <c r="H185" s="124">
        <f t="shared" si="44"/>
        <v>2242133.9</v>
      </c>
      <c r="I185" s="125">
        <f t="shared" si="45"/>
        <v>2242133.9</v>
      </c>
    </row>
    <row r="186" spans="1:9" ht="11.4">
      <c r="A186" s="21" t="s">
        <v>231</v>
      </c>
      <c r="B186" s="123">
        <v>0</v>
      </c>
      <c r="C186" s="124">
        <v>230473.929999999</v>
      </c>
      <c r="D186" s="124">
        <v>0</v>
      </c>
      <c r="E186" s="124">
        <v>0</v>
      </c>
      <c r="F186" s="124">
        <v>0</v>
      </c>
      <c r="G186" s="124">
        <f t="shared" si="43"/>
        <v>0</v>
      </c>
      <c r="H186" s="124">
        <f t="shared" si="44"/>
        <v>230473.929999999</v>
      </c>
      <c r="I186" s="125">
        <f t="shared" si="45"/>
        <v>230473.929999999</v>
      </c>
    </row>
    <row r="187" spans="1:9" ht="11.4">
      <c r="A187" s="21" t="s">
        <v>232</v>
      </c>
      <c r="B187" s="123">
        <v>0</v>
      </c>
      <c r="C187" s="124">
        <v>15874763.1199999</v>
      </c>
      <c r="D187" s="124">
        <v>0</v>
      </c>
      <c r="E187" s="124">
        <v>0</v>
      </c>
      <c r="F187" s="124">
        <v>0</v>
      </c>
      <c r="G187" s="124">
        <f t="shared" si="43"/>
        <v>0</v>
      </c>
      <c r="H187" s="124">
        <f t="shared" si="44"/>
        <v>15874763.1199999</v>
      </c>
      <c r="I187" s="125">
        <f t="shared" si="45"/>
        <v>15874763.1199999</v>
      </c>
    </row>
    <row r="188" spans="1:9" ht="11.4">
      <c r="A188" s="21" t="s">
        <v>233</v>
      </c>
      <c r="B188" s="123">
        <v>0</v>
      </c>
      <c r="C188" s="124">
        <v>1338284.76</v>
      </c>
      <c r="D188" s="124">
        <v>0</v>
      </c>
      <c r="E188" s="124">
        <v>0</v>
      </c>
      <c r="F188" s="124">
        <v>0</v>
      </c>
      <c r="G188" s="124">
        <f t="shared" si="43"/>
        <v>0</v>
      </c>
      <c r="H188" s="124">
        <f t="shared" si="44"/>
        <v>1338284.76</v>
      </c>
      <c r="I188" s="125">
        <f t="shared" si="45"/>
        <v>1338284.76</v>
      </c>
    </row>
    <row r="189" spans="1:9" ht="11.4">
      <c r="A189" s="21" t="s">
        <v>234</v>
      </c>
      <c r="B189" s="123">
        <v>0</v>
      </c>
      <c r="C189" s="124">
        <v>303920.48</v>
      </c>
      <c r="D189" s="124">
        <v>0</v>
      </c>
      <c r="E189" s="124">
        <v>0</v>
      </c>
      <c r="F189" s="124">
        <v>0</v>
      </c>
      <c r="G189" s="124">
        <f t="shared" si="43"/>
        <v>0</v>
      </c>
      <c r="H189" s="124">
        <f t="shared" si="44"/>
        <v>303920.48</v>
      </c>
      <c r="I189" s="125">
        <f t="shared" si="45"/>
        <v>303920.48</v>
      </c>
    </row>
    <row r="190" spans="1:9" ht="11.4">
      <c r="A190" s="21" t="s">
        <v>235</v>
      </c>
      <c r="B190" s="123">
        <v>0</v>
      </c>
      <c r="C190" s="124">
        <v>2534435.6899999902</v>
      </c>
      <c r="D190" s="124">
        <v>0</v>
      </c>
      <c r="E190" s="124">
        <v>0</v>
      </c>
      <c r="F190" s="124">
        <v>0</v>
      </c>
      <c r="G190" s="124">
        <f t="shared" si="43"/>
        <v>0</v>
      </c>
      <c r="H190" s="124">
        <f t="shared" si="44"/>
        <v>2534435.6899999902</v>
      </c>
      <c r="I190" s="125">
        <f t="shared" si="45"/>
        <v>2534435.6899999902</v>
      </c>
    </row>
    <row r="191" spans="1:9" ht="11.4">
      <c r="A191" s="21" t="s">
        <v>236</v>
      </c>
      <c r="B191" s="123">
        <v>0</v>
      </c>
      <c r="C191" s="124">
        <v>3760085.6399999899</v>
      </c>
      <c r="D191" s="124">
        <v>0</v>
      </c>
      <c r="E191" s="124">
        <v>0</v>
      </c>
      <c r="F191" s="124">
        <v>0</v>
      </c>
      <c r="G191" s="124">
        <f t="shared" si="43"/>
        <v>0</v>
      </c>
      <c r="H191" s="124">
        <f t="shared" si="44"/>
        <v>3760085.6399999899</v>
      </c>
      <c r="I191" s="125">
        <f t="shared" si="45"/>
        <v>3760085.6399999899</v>
      </c>
    </row>
    <row r="192" spans="1:9" ht="11.4">
      <c r="A192" s="21" t="s">
        <v>237</v>
      </c>
      <c r="B192" s="123">
        <v>0</v>
      </c>
      <c r="C192" s="124">
        <v>15149734.6299999</v>
      </c>
      <c r="D192" s="124">
        <v>0</v>
      </c>
      <c r="E192" s="124">
        <v>0</v>
      </c>
      <c r="F192" s="124">
        <v>0</v>
      </c>
      <c r="G192" s="124">
        <f t="shared" si="43"/>
        <v>0</v>
      </c>
      <c r="H192" s="124">
        <f t="shared" si="44"/>
        <v>15149734.6299999</v>
      </c>
      <c r="I192" s="125">
        <f t="shared" si="45"/>
        <v>15149734.6299999</v>
      </c>
    </row>
    <row r="193" spans="1:12" ht="11.4">
      <c r="A193" s="21" t="s">
        <v>238</v>
      </c>
      <c r="B193" s="123">
        <v>0</v>
      </c>
      <c r="C193" s="124">
        <v>256849.18</v>
      </c>
      <c r="D193" s="124">
        <v>0</v>
      </c>
      <c r="E193" s="124">
        <v>0</v>
      </c>
      <c r="F193" s="124">
        <v>0</v>
      </c>
      <c r="G193" s="124">
        <f t="shared" si="43"/>
        <v>0</v>
      </c>
      <c r="H193" s="124">
        <f t="shared" si="44"/>
        <v>256849.18</v>
      </c>
      <c r="I193" s="125">
        <f t="shared" si="45"/>
        <v>256849.18</v>
      </c>
    </row>
    <row r="194" spans="1:12" ht="11.4">
      <c r="A194" s="21" t="s">
        <v>239</v>
      </c>
      <c r="B194" s="123">
        <v>0</v>
      </c>
      <c r="C194" s="124">
        <v>509649.32</v>
      </c>
      <c r="D194" s="124">
        <v>0</v>
      </c>
      <c r="E194" s="124">
        <v>0</v>
      </c>
      <c r="F194" s="124">
        <v>0</v>
      </c>
      <c r="G194" s="124">
        <f t="shared" si="43"/>
        <v>0</v>
      </c>
      <c r="H194" s="124">
        <f t="shared" si="44"/>
        <v>509649.32</v>
      </c>
      <c r="I194" s="125">
        <f t="shared" si="45"/>
        <v>509649.32</v>
      </c>
    </row>
    <row r="195" spans="1:12" ht="11.4">
      <c r="A195" s="21" t="s">
        <v>240</v>
      </c>
      <c r="B195" s="123">
        <v>0</v>
      </c>
      <c r="C195" s="124">
        <v>175705.91999999899</v>
      </c>
      <c r="D195" s="124">
        <v>0</v>
      </c>
      <c r="E195" s="124">
        <v>0</v>
      </c>
      <c r="F195" s="124">
        <v>0</v>
      </c>
      <c r="G195" s="124">
        <f t="shared" si="43"/>
        <v>0</v>
      </c>
      <c r="H195" s="124">
        <f t="shared" si="44"/>
        <v>175705.91999999899</v>
      </c>
      <c r="I195" s="125">
        <f t="shared" si="45"/>
        <v>175705.91999999899</v>
      </c>
    </row>
    <row r="196" spans="1:12" ht="11.4">
      <c r="A196" s="21" t="s">
        <v>241</v>
      </c>
      <c r="B196" s="123">
        <v>0</v>
      </c>
      <c r="C196" s="124">
        <v>9079977.0699999891</v>
      </c>
      <c r="D196" s="124">
        <v>0</v>
      </c>
      <c r="E196" s="124">
        <v>0</v>
      </c>
      <c r="F196" s="124">
        <v>0</v>
      </c>
      <c r="G196" s="124">
        <f t="shared" si="43"/>
        <v>0</v>
      </c>
      <c r="H196" s="124">
        <f t="shared" si="44"/>
        <v>9079977.0699999891</v>
      </c>
      <c r="I196" s="125">
        <f t="shared" si="45"/>
        <v>9079977.0699999891</v>
      </c>
    </row>
    <row r="197" spans="1:12" ht="11.4">
      <c r="A197" s="21" t="s">
        <v>242</v>
      </c>
      <c r="B197" s="123">
        <v>0</v>
      </c>
      <c r="C197" s="124">
        <v>848992.02999999898</v>
      </c>
      <c r="D197" s="124">
        <v>0</v>
      </c>
      <c r="E197" s="124">
        <v>0</v>
      </c>
      <c r="F197" s="124">
        <v>0</v>
      </c>
      <c r="G197" s="124">
        <f t="shared" si="43"/>
        <v>0</v>
      </c>
      <c r="H197" s="124">
        <f t="shared" si="44"/>
        <v>848992.02999999898</v>
      </c>
      <c r="I197" s="125">
        <f t="shared" si="45"/>
        <v>848992.02999999898</v>
      </c>
    </row>
    <row r="198" spans="1:12" ht="11.4">
      <c r="A198" s="21" t="s">
        <v>243</v>
      </c>
      <c r="B198" s="123">
        <v>0</v>
      </c>
      <c r="C198" s="124">
        <v>333250.89</v>
      </c>
      <c r="D198" s="124">
        <v>0</v>
      </c>
      <c r="E198" s="124">
        <v>0</v>
      </c>
      <c r="F198" s="124">
        <v>0</v>
      </c>
      <c r="G198" s="124">
        <f t="shared" si="43"/>
        <v>0</v>
      </c>
      <c r="H198" s="124">
        <f t="shared" si="44"/>
        <v>333250.89</v>
      </c>
      <c r="I198" s="125">
        <f t="shared" si="45"/>
        <v>333250.89</v>
      </c>
    </row>
    <row r="199" spans="1:12" ht="11.4">
      <c r="A199" s="21" t="s">
        <v>244</v>
      </c>
      <c r="B199" s="123">
        <v>0</v>
      </c>
      <c r="C199" s="124">
        <v>5519071.4400000004</v>
      </c>
      <c r="D199" s="124">
        <v>0</v>
      </c>
      <c r="E199" s="124">
        <v>0</v>
      </c>
      <c r="F199" s="124">
        <v>0</v>
      </c>
      <c r="G199" s="124">
        <f t="shared" si="43"/>
        <v>0</v>
      </c>
      <c r="H199" s="124">
        <f t="shared" si="44"/>
        <v>5519071.4400000004</v>
      </c>
      <c r="I199" s="125">
        <f t="shared" si="45"/>
        <v>5519071.4400000004</v>
      </c>
    </row>
    <row r="200" spans="1:12" ht="11.4">
      <c r="A200" s="21" t="s">
        <v>245</v>
      </c>
      <c r="B200" s="123">
        <v>0</v>
      </c>
      <c r="C200" s="124">
        <v>328942.12999999902</v>
      </c>
      <c r="D200" s="124">
        <v>0</v>
      </c>
      <c r="E200" s="124">
        <v>0</v>
      </c>
      <c r="F200" s="124">
        <v>0</v>
      </c>
      <c r="G200" s="124">
        <f t="shared" si="43"/>
        <v>0</v>
      </c>
      <c r="H200" s="124">
        <f t="shared" si="44"/>
        <v>328942.12999999902</v>
      </c>
      <c r="I200" s="125">
        <f t="shared" si="45"/>
        <v>328942.12999999902</v>
      </c>
    </row>
    <row r="201" spans="1:12" ht="11.4">
      <c r="A201" s="21" t="s">
        <v>246</v>
      </c>
      <c r="B201" s="123">
        <v>0</v>
      </c>
      <c r="C201" s="124">
        <v>598231.65</v>
      </c>
      <c r="D201" s="124">
        <v>0</v>
      </c>
      <c r="E201" s="124">
        <v>0</v>
      </c>
      <c r="F201" s="124">
        <v>0</v>
      </c>
      <c r="G201" s="124">
        <f t="shared" si="43"/>
        <v>0</v>
      </c>
      <c r="H201" s="124">
        <f t="shared" si="44"/>
        <v>598231.65</v>
      </c>
      <c r="I201" s="125">
        <f t="shared" si="45"/>
        <v>598231.65</v>
      </c>
    </row>
    <row r="202" spans="1:12" ht="11.4">
      <c r="A202" s="21" t="s">
        <v>247</v>
      </c>
      <c r="B202" s="126">
        <f>SUM(B166:B201)</f>
        <v>76281991.08999978</v>
      </c>
      <c r="C202" s="111">
        <f t="shared" ref="C202:I202" si="46">SUM(C166:C201)</f>
        <v>59084501.779999778</v>
      </c>
      <c r="D202" s="111">
        <f t="shared" si="46"/>
        <v>0</v>
      </c>
      <c r="E202" s="111">
        <f t="shared" si="46"/>
        <v>0</v>
      </c>
      <c r="F202" s="111">
        <f t="shared" si="46"/>
        <v>0</v>
      </c>
      <c r="G202" s="111">
        <f t="shared" si="46"/>
        <v>76281991.08999978</v>
      </c>
      <c r="H202" s="111">
        <f t="shared" si="46"/>
        <v>59084501.779999778</v>
      </c>
      <c r="I202" s="127">
        <f t="shared" si="46"/>
        <v>135366492.86999956</v>
      </c>
    </row>
    <row r="203" spans="1:12" ht="11.4">
      <c r="A203" s="20" t="s">
        <v>248</v>
      </c>
      <c r="B203" s="123"/>
      <c r="C203" s="124"/>
      <c r="D203" s="124"/>
      <c r="E203" s="124"/>
      <c r="F203" s="124"/>
      <c r="G203" s="124"/>
      <c r="H203" s="124"/>
      <c r="I203" s="125"/>
    </row>
    <row r="204" spans="1:12" ht="11.4">
      <c r="A204" s="21" t="s">
        <v>249</v>
      </c>
      <c r="B204" s="123">
        <v>0</v>
      </c>
      <c r="C204" s="124">
        <v>0</v>
      </c>
      <c r="D204" s="124">
        <v>221055.95</v>
      </c>
      <c r="E204" s="124">
        <v>128433.50695</v>
      </c>
      <c r="F204" s="124">
        <v>92622.443050000002</v>
      </c>
      <c r="G204" s="124">
        <f t="shared" ref="G204:G208" si="47">B204+E204</f>
        <v>128433.50695</v>
      </c>
      <c r="H204" s="124">
        <f t="shared" ref="H204:H208" si="48">C204+F204</f>
        <v>92622.443050000002</v>
      </c>
      <c r="I204" s="125">
        <f t="shared" ref="I204:I208" si="49">SUM(G204:H204)</f>
        <v>221055.95</v>
      </c>
      <c r="J204" s="68"/>
      <c r="K204" s="68"/>
      <c r="L204" s="68"/>
    </row>
    <row r="205" spans="1:12" ht="11.4">
      <c r="A205" s="21" t="s">
        <v>250</v>
      </c>
      <c r="B205" s="123">
        <v>10231631.4599999</v>
      </c>
      <c r="C205" s="124">
        <v>7485279.0599999996</v>
      </c>
      <c r="D205" s="124">
        <v>946472.38</v>
      </c>
      <c r="E205" s="124">
        <v>594100.71292600001</v>
      </c>
      <c r="F205" s="124">
        <v>352371.667074</v>
      </c>
      <c r="G205" s="124">
        <f t="shared" si="47"/>
        <v>10825732.172925901</v>
      </c>
      <c r="H205" s="124">
        <f t="shared" si="48"/>
        <v>7837650.7270739991</v>
      </c>
      <c r="I205" s="125">
        <f t="shared" si="49"/>
        <v>18663382.899999902</v>
      </c>
      <c r="J205" s="68"/>
      <c r="K205" s="68"/>
      <c r="L205" s="68"/>
    </row>
    <row r="206" spans="1:12" ht="11.4">
      <c r="A206" s="21" t="s">
        <v>251</v>
      </c>
      <c r="B206" s="123">
        <v>1181259.4099999999</v>
      </c>
      <c r="C206" s="124">
        <v>877039.29</v>
      </c>
      <c r="D206" s="124">
        <v>36340924.689999998</v>
      </c>
      <c r="E206" s="124">
        <v>21114077.244890001</v>
      </c>
      <c r="F206" s="124">
        <v>15226847.4451099</v>
      </c>
      <c r="G206" s="124">
        <f t="shared" si="47"/>
        <v>22295336.654890001</v>
      </c>
      <c r="H206" s="124">
        <f t="shared" si="48"/>
        <v>16103886.735109899</v>
      </c>
      <c r="I206" s="125">
        <f t="shared" si="49"/>
        <v>38399223.389999896</v>
      </c>
      <c r="J206" s="68"/>
      <c r="K206" s="68"/>
      <c r="L206" s="68"/>
    </row>
    <row r="207" spans="1:12" ht="11.4">
      <c r="A207" s="21" t="s">
        <v>252</v>
      </c>
      <c r="B207" s="123">
        <v>16024853.77</v>
      </c>
      <c r="C207" s="124">
        <v>4285876.5599999996</v>
      </c>
      <c r="D207" s="124">
        <v>0</v>
      </c>
      <c r="E207" s="124">
        <v>0</v>
      </c>
      <c r="F207" s="124">
        <v>0</v>
      </c>
      <c r="G207" s="124">
        <f t="shared" si="47"/>
        <v>16024853.77</v>
      </c>
      <c r="H207" s="124">
        <f t="shared" si="48"/>
        <v>4285876.5599999996</v>
      </c>
      <c r="I207" s="125">
        <f t="shared" si="49"/>
        <v>20310730.329999998</v>
      </c>
      <c r="J207" s="68"/>
      <c r="K207" s="68"/>
      <c r="L207" s="68"/>
    </row>
    <row r="208" spans="1:12" ht="11.4">
      <c r="A208" s="21" t="s">
        <v>253</v>
      </c>
      <c r="B208" s="123">
        <v>0</v>
      </c>
      <c r="C208" s="124">
        <v>0</v>
      </c>
      <c r="D208" s="124">
        <v>0</v>
      </c>
      <c r="E208" s="124">
        <v>0</v>
      </c>
      <c r="F208" s="124">
        <v>0</v>
      </c>
      <c r="G208" s="124">
        <f t="shared" si="47"/>
        <v>0</v>
      </c>
      <c r="H208" s="124">
        <f t="shared" si="48"/>
        <v>0</v>
      </c>
      <c r="I208" s="125">
        <f t="shared" si="49"/>
        <v>0</v>
      </c>
    </row>
    <row r="209" spans="1:12" ht="11.4">
      <c r="A209" s="21" t="s">
        <v>254</v>
      </c>
      <c r="B209" s="126">
        <f>SUM(B204:B208)</f>
        <v>27437744.6399999</v>
      </c>
      <c r="C209" s="111">
        <f t="shared" ref="C209:I209" si="50">SUM(C204:C208)</f>
        <v>12648194.91</v>
      </c>
      <c r="D209" s="111">
        <f t="shared" si="50"/>
        <v>37508453.019999996</v>
      </c>
      <c r="E209" s="111">
        <f t="shared" si="50"/>
        <v>21836611.464765999</v>
      </c>
      <c r="F209" s="111">
        <f t="shared" si="50"/>
        <v>15671841.5552339</v>
      </c>
      <c r="G209" s="111">
        <f t="shared" si="50"/>
        <v>49274356.104765907</v>
      </c>
      <c r="H209" s="111">
        <f t="shared" si="50"/>
        <v>28320036.465233896</v>
      </c>
      <c r="I209" s="127">
        <f t="shared" si="50"/>
        <v>77594392.569999799</v>
      </c>
    </row>
    <row r="210" spans="1:12" ht="11.4">
      <c r="A210" s="20" t="s">
        <v>255</v>
      </c>
      <c r="B210" s="123"/>
      <c r="C210" s="124"/>
      <c r="D210" s="124"/>
      <c r="E210" s="124"/>
      <c r="F210" s="124"/>
      <c r="G210" s="124"/>
      <c r="H210" s="124"/>
      <c r="I210" s="125"/>
    </row>
    <row r="211" spans="1:12" ht="11.4">
      <c r="A211" s="21" t="s">
        <v>256</v>
      </c>
      <c r="B211" s="123">
        <v>18051331.8199999</v>
      </c>
      <c r="C211" s="124">
        <v>6421990.4699999997</v>
      </c>
      <c r="D211" s="124">
        <v>1306814.93</v>
      </c>
      <c r="E211" s="124">
        <v>759259.47433</v>
      </c>
      <c r="F211" s="124">
        <v>547555.45566999901</v>
      </c>
      <c r="G211" s="124">
        <f t="shared" ref="G211:G217" si="51">B211+E211</f>
        <v>18810591.2943299</v>
      </c>
      <c r="H211" s="124">
        <f t="shared" ref="H211:H217" si="52">C211+F211</f>
        <v>6969545.9256699989</v>
      </c>
      <c r="I211" s="125">
        <f t="shared" ref="I211:I217" si="53">SUM(G211:H211)</f>
        <v>25780137.219999898</v>
      </c>
      <c r="J211" s="68"/>
      <c r="K211" s="68"/>
      <c r="L211" s="68"/>
    </row>
    <row r="212" spans="1:12" ht="11.4">
      <c r="A212" s="21" t="s">
        <v>257</v>
      </c>
      <c r="B212" s="123">
        <v>1357837.66</v>
      </c>
      <c r="C212" s="124">
        <v>390744.67</v>
      </c>
      <c r="D212" s="124">
        <v>1608463.45</v>
      </c>
      <c r="E212" s="124">
        <v>934517.26445000002</v>
      </c>
      <c r="F212" s="124">
        <v>673946.18555000005</v>
      </c>
      <c r="G212" s="124">
        <f t="shared" si="51"/>
        <v>2292354.9244499998</v>
      </c>
      <c r="H212" s="124">
        <f t="shared" si="52"/>
        <v>1064690.85555</v>
      </c>
      <c r="I212" s="125">
        <f t="shared" si="53"/>
        <v>3357045.78</v>
      </c>
      <c r="J212" s="68"/>
      <c r="K212" s="68"/>
      <c r="L212" s="68"/>
    </row>
    <row r="213" spans="1:12" ht="11.4">
      <c r="A213" s="21" t="s">
        <v>258</v>
      </c>
      <c r="B213" s="123">
        <v>0</v>
      </c>
      <c r="C213" s="124">
        <v>0</v>
      </c>
      <c r="D213" s="124">
        <v>1878.87</v>
      </c>
      <c r="E213" s="124">
        <v>1091.62347</v>
      </c>
      <c r="F213" s="124">
        <v>787.24653000000001</v>
      </c>
      <c r="G213" s="124">
        <f t="shared" si="51"/>
        <v>1091.62347</v>
      </c>
      <c r="H213" s="124">
        <f t="shared" si="52"/>
        <v>787.24653000000001</v>
      </c>
      <c r="I213" s="125">
        <f t="shared" si="53"/>
        <v>1878.87</v>
      </c>
      <c r="J213" s="68"/>
      <c r="K213" s="68"/>
      <c r="L213" s="68"/>
    </row>
    <row r="214" spans="1:12" ht="11.4">
      <c r="A214" s="21" t="s">
        <v>259</v>
      </c>
      <c r="B214" s="123">
        <v>0</v>
      </c>
      <c r="C214" s="124">
        <v>0</v>
      </c>
      <c r="D214" s="124">
        <v>0</v>
      </c>
      <c r="E214" s="124">
        <v>0</v>
      </c>
      <c r="F214" s="124">
        <v>0</v>
      </c>
      <c r="G214" s="124">
        <f t="shared" si="51"/>
        <v>0</v>
      </c>
      <c r="H214" s="124">
        <f t="shared" si="52"/>
        <v>0</v>
      </c>
      <c r="I214" s="125">
        <f t="shared" si="53"/>
        <v>0</v>
      </c>
      <c r="J214" s="68"/>
      <c r="K214" s="68"/>
      <c r="L214" s="68"/>
    </row>
    <row r="215" spans="1:12" ht="11.4">
      <c r="A215" s="21" t="s">
        <v>260</v>
      </c>
      <c r="B215" s="123">
        <v>774779.23</v>
      </c>
      <c r="C215" s="124">
        <v>0</v>
      </c>
      <c r="D215" s="124">
        <v>0</v>
      </c>
      <c r="E215" s="124">
        <v>0</v>
      </c>
      <c r="F215" s="124">
        <v>0</v>
      </c>
      <c r="G215" s="124">
        <f t="shared" si="51"/>
        <v>774779.23</v>
      </c>
      <c r="H215" s="124">
        <f t="shared" si="52"/>
        <v>0</v>
      </c>
      <c r="I215" s="125">
        <f t="shared" si="53"/>
        <v>774779.23</v>
      </c>
      <c r="J215" s="68"/>
      <c r="K215" s="68"/>
      <c r="L215" s="68"/>
    </row>
    <row r="216" spans="1:12" ht="11.4">
      <c r="A216" s="21" t="s">
        <v>261</v>
      </c>
      <c r="B216" s="123">
        <v>0</v>
      </c>
      <c r="C216" s="124">
        <v>0</v>
      </c>
      <c r="D216" s="124">
        <v>0</v>
      </c>
      <c r="E216" s="124">
        <v>0</v>
      </c>
      <c r="F216" s="124">
        <v>0</v>
      </c>
      <c r="G216" s="124">
        <f t="shared" si="51"/>
        <v>0</v>
      </c>
      <c r="H216" s="124">
        <f t="shared" si="52"/>
        <v>0</v>
      </c>
      <c r="I216" s="125">
        <f t="shared" si="53"/>
        <v>0</v>
      </c>
      <c r="J216" s="68"/>
      <c r="K216" s="68"/>
      <c r="L216" s="68"/>
    </row>
    <row r="217" spans="1:12" ht="11.4">
      <c r="A217" s="21" t="s">
        <v>262</v>
      </c>
      <c r="B217" s="123">
        <v>-5467</v>
      </c>
      <c r="C217" s="124">
        <v>0</v>
      </c>
      <c r="D217" s="124">
        <v>0</v>
      </c>
      <c r="E217" s="124">
        <v>0</v>
      </c>
      <c r="F217" s="124">
        <v>0</v>
      </c>
      <c r="G217" s="124">
        <f t="shared" si="51"/>
        <v>-5467</v>
      </c>
      <c r="H217" s="124">
        <f t="shared" si="52"/>
        <v>0</v>
      </c>
      <c r="I217" s="125">
        <f t="shared" si="53"/>
        <v>-5467</v>
      </c>
      <c r="J217" s="68"/>
      <c r="K217" s="68"/>
      <c r="L217" s="68"/>
    </row>
    <row r="218" spans="1:12" ht="11.4">
      <c r="A218" s="21" t="s">
        <v>263</v>
      </c>
      <c r="B218" s="126">
        <f>SUM(B211:B217)</f>
        <v>20178481.7099999</v>
      </c>
      <c r="C218" s="111">
        <f t="shared" ref="C218:I218" si="54">SUM(C211:C217)</f>
        <v>6812735.1399999997</v>
      </c>
      <c r="D218" s="111">
        <f t="shared" si="54"/>
        <v>2917157.25</v>
      </c>
      <c r="E218" s="111">
        <f t="shared" si="54"/>
        <v>1694868.36225</v>
      </c>
      <c r="F218" s="111">
        <f t="shared" si="54"/>
        <v>1222288.8877499991</v>
      </c>
      <c r="G218" s="111">
        <f t="shared" si="54"/>
        <v>21873350.072249901</v>
      </c>
      <c r="H218" s="111">
        <f t="shared" si="54"/>
        <v>8035024.0277499985</v>
      </c>
      <c r="I218" s="127">
        <f t="shared" si="54"/>
        <v>29908374.099999901</v>
      </c>
    </row>
    <row r="219" spans="1:12" ht="11.4">
      <c r="A219" s="20" t="s">
        <v>264</v>
      </c>
      <c r="B219" s="123"/>
      <c r="C219" s="124"/>
      <c r="D219" s="124"/>
      <c r="E219" s="124"/>
      <c r="F219" s="124"/>
      <c r="G219" s="124"/>
      <c r="H219" s="124"/>
      <c r="I219" s="125"/>
    </row>
    <row r="220" spans="1:12" ht="11.4">
      <c r="A220" s="21" t="s">
        <v>265</v>
      </c>
      <c r="B220" s="123">
        <v>104947340.19</v>
      </c>
      <c r="C220" s="124">
        <v>16268879.609999999</v>
      </c>
      <c r="D220" s="124">
        <v>0</v>
      </c>
      <c r="E220" s="124">
        <v>0</v>
      </c>
      <c r="F220" s="124">
        <v>0</v>
      </c>
      <c r="G220" s="124">
        <f t="shared" ref="G220" si="55">B220+E220</f>
        <v>104947340.19</v>
      </c>
      <c r="H220" s="124">
        <f t="shared" ref="H220" si="56">C220+F220</f>
        <v>16268879.609999999</v>
      </c>
      <c r="I220" s="125">
        <f t="shared" ref="I220" si="57">SUM(G220:H220)</f>
        <v>121216219.8</v>
      </c>
    </row>
    <row r="221" spans="1:12" ht="11.4">
      <c r="A221" s="21" t="s">
        <v>266</v>
      </c>
      <c r="B221" s="126">
        <f>SUM(B220)</f>
        <v>104947340.19</v>
      </c>
      <c r="C221" s="111">
        <f t="shared" ref="C221:I221" si="58">SUM(C220)</f>
        <v>16268879.609999999</v>
      </c>
      <c r="D221" s="111">
        <f t="shared" si="58"/>
        <v>0</v>
      </c>
      <c r="E221" s="111">
        <f t="shared" si="58"/>
        <v>0</v>
      </c>
      <c r="F221" s="111">
        <f t="shared" si="58"/>
        <v>0</v>
      </c>
      <c r="G221" s="111">
        <f t="shared" si="58"/>
        <v>104947340.19</v>
      </c>
      <c r="H221" s="111">
        <f t="shared" si="58"/>
        <v>16268879.609999999</v>
      </c>
      <c r="I221" s="127">
        <f t="shared" si="58"/>
        <v>121216219.8</v>
      </c>
    </row>
    <row r="222" spans="1:12" ht="11.4">
      <c r="A222" s="20" t="s">
        <v>267</v>
      </c>
      <c r="B222" s="123"/>
      <c r="C222" s="124"/>
      <c r="D222" s="124"/>
      <c r="E222" s="124"/>
      <c r="F222" s="124"/>
      <c r="G222" s="124"/>
      <c r="H222" s="124"/>
      <c r="I222" s="125"/>
    </row>
    <row r="223" spans="1:12" ht="11.4">
      <c r="A223" s="21" t="s">
        <v>268</v>
      </c>
      <c r="B223" s="123">
        <v>2992279.7299999902</v>
      </c>
      <c r="C223" s="124">
        <v>1448339.06</v>
      </c>
      <c r="D223" s="124">
        <v>76332696.920000002</v>
      </c>
      <c r="E223" s="124">
        <v>50967341.733484</v>
      </c>
      <c r="F223" s="124">
        <v>25365355.186516002</v>
      </c>
      <c r="G223" s="124">
        <f t="shared" ref="G223:G235" si="59">B223+E223</f>
        <v>53959621.463483989</v>
      </c>
      <c r="H223" s="124">
        <f t="shared" ref="H223:H235" si="60">C223+F223</f>
        <v>26813694.246516</v>
      </c>
      <c r="I223" s="125">
        <f t="shared" ref="I223:I235" si="61">SUM(G223:H223)</f>
        <v>80773315.709999993</v>
      </c>
      <c r="J223" s="68"/>
      <c r="K223" s="68"/>
      <c r="L223" s="68"/>
    </row>
    <row r="224" spans="1:12" ht="11.4">
      <c r="A224" s="21" t="s">
        <v>269</v>
      </c>
      <c r="B224" s="123">
        <v>758447.26999999897</v>
      </c>
      <c r="C224" s="124">
        <v>257186.82</v>
      </c>
      <c r="D224" s="124">
        <v>1616224.77</v>
      </c>
      <c r="E224" s="124">
        <v>1079153.278929</v>
      </c>
      <c r="F224" s="124">
        <v>537071.491071</v>
      </c>
      <c r="G224" s="124">
        <f t="shared" si="59"/>
        <v>1837600.5489289989</v>
      </c>
      <c r="H224" s="124">
        <f t="shared" si="60"/>
        <v>794258.31107100006</v>
      </c>
      <c r="I224" s="125">
        <f t="shared" si="61"/>
        <v>2631858.8599999989</v>
      </c>
      <c r="J224" s="68"/>
      <c r="K224" s="68"/>
      <c r="L224" s="68"/>
    </row>
    <row r="225" spans="1:14" ht="11.4">
      <c r="A225" s="21" t="s">
        <v>270</v>
      </c>
      <c r="B225" s="123">
        <v>0</v>
      </c>
      <c r="C225" s="124">
        <v>0</v>
      </c>
      <c r="D225" s="124">
        <v>-29837904.07</v>
      </c>
      <c r="E225" s="124">
        <v>-19922768.547538999</v>
      </c>
      <c r="F225" s="124">
        <v>-9915135.5224610008</v>
      </c>
      <c r="G225" s="124">
        <f t="shared" si="59"/>
        <v>-19922768.547538999</v>
      </c>
      <c r="H225" s="124">
        <f t="shared" si="60"/>
        <v>-9915135.5224610008</v>
      </c>
      <c r="I225" s="125">
        <f t="shared" si="61"/>
        <v>-29837904.07</v>
      </c>
      <c r="J225" s="68"/>
      <c r="K225" s="68"/>
      <c r="L225" s="68"/>
    </row>
    <row r="226" spans="1:14" ht="11.4">
      <c r="A226" s="21" t="s">
        <v>271</v>
      </c>
      <c r="B226" s="123">
        <v>1943282.30999999</v>
      </c>
      <c r="C226" s="124">
        <v>1073400.5900000001</v>
      </c>
      <c r="D226" s="124">
        <v>24898420.48</v>
      </c>
      <c r="E226" s="124">
        <v>16624675.354496</v>
      </c>
      <c r="F226" s="124">
        <v>8273745.1255040001</v>
      </c>
      <c r="G226" s="124">
        <f t="shared" si="59"/>
        <v>18567957.66449599</v>
      </c>
      <c r="H226" s="124">
        <f t="shared" si="60"/>
        <v>9347145.715504</v>
      </c>
      <c r="I226" s="125">
        <f t="shared" si="61"/>
        <v>27915103.379999988</v>
      </c>
      <c r="J226" s="68"/>
      <c r="K226" s="68"/>
      <c r="L226" s="68"/>
    </row>
    <row r="227" spans="1:14" ht="11.4">
      <c r="A227" s="21" t="s">
        <v>272</v>
      </c>
      <c r="B227" s="123">
        <v>4826582.92</v>
      </c>
      <c r="C227" s="124">
        <v>190302.50999999899</v>
      </c>
      <c r="D227" s="124">
        <v>54332.38</v>
      </c>
      <c r="E227" s="124">
        <v>33023.220564000003</v>
      </c>
      <c r="F227" s="124">
        <v>21309.159436000002</v>
      </c>
      <c r="G227" s="124">
        <f t="shared" si="59"/>
        <v>4859606.1405640002</v>
      </c>
      <c r="H227" s="124">
        <f t="shared" si="60"/>
        <v>211611.66943599901</v>
      </c>
      <c r="I227" s="125">
        <f t="shared" si="61"/>
        <v>5071217.8099999996</v>
      </c>
      <c r="J227" s="68"/>
      <c r="K227" s="68"/>
      <c r="L227" s="68"/>
      <c r="N227" s="68"/>
    </row>
    <row r="228" spans="1:14" ht="11.4">
      <c r="A228" s="21" t="s">
        <v>273</v>
      </c>
      <c r="B228" s="123">
        <v>2181188.34</v>
      </c>
      <c r="C228" s="124">
        <v>3716697.01</v>
      </c>
      <c r="D228" s="124">
        <v>6668693.2999999998</v>
      </c>
      <c r="E228" s="124">
        <v>3874510.8073</v>
      </c>
      <c r="F228" s="124">
        <v>2794182.4926999998</v>
      </c>
      <c r="G228" s="124">
        <f t="shared" si="59"/>
        <v>6055699.1472999994</v>
      </c>
      <c r="H228" s="124">
        <f t="shared" si="60"/>
        <v>6510879.5026999991</v>
      </c>
      <c r="I228" s="125">
        <f t="shared" si="61"/>
        <v>12566578.649999999</v>
      </c>
      <c r="J228" s="68"/>
      <c r="K228" s="68"/>
      <c r="L228" s="68"/>
    </row>
    <row r="229" spans="1:14" ht="11.4">
      <c r="A229" s="21" t="s">
        <v>274</v>
      </c>
      <c r="B229" s="123">
        <v>15134089.699999999</v>
      </c>
      <c r="C229" s="124">
        <v>7857544.3499999996</v>
      </c>
      <c r="D229" s="124">
        <v>17790998.529999901</v>
      </c>
      <c r="E229" s="124">
        <v>12014261.307308899</v>
      </c>
      <c r="F229" s="124">
        <v>5776737.2226909902</v>
      </c>
      <c r="G229" s="124">
        <f t="shared" si="59"/>
        <v>27148351.0073089</v>
      </c>
      <c r="H229" s="124">
        <f t="shared" si="60"/>
        <v>13634281.57269099</v>
      </c>
      <c r="I229" s="125">
        <f t="shared" si="61"/>
        <v>40782632.579999894</v>
      </c>
      <c r="J229" s="68"/>
      <c r="K229" s="68"/>
      <c r="L229" s="68"/>
    </row>
    <row r="230" spans="1:14" ht="11.4">
      <c r="A230" s="21" t="s">
        <v>275</v>
      </c>
      <c r="B230" s="123">
        <v>7334828.27999999</v>
      </c>
      <c r="C230" s="124">
        <v>2052343.77999999</v>
      </c>
      <c r="D230" s="124">
        <v>2008766.5899999901</v>
      </c>
      <c r="E230" s="124">
        <v>1341253.452143</v>
      </c>
      <c r="F230" s="124">
        <v>667513.13785699999</v>
      </c>
      <c r="G230" s="124">
        <f t="shared" si="59"/>
        <v>8676081.7321429905</v>
      </c>
      <c r="H230" s="124">
        <f t="shared" si="60"/>
        <v>2719856.9178569899</v>
      </c>
      <c r="I230" s="125">
        <f t="shared" si="61"/>
        <v>11395938.64999998</v>
      </c>
      <c r="J230" s="68"/>
      <c r="K230" s="68"/>
      <c r="L230" s="68"/>
    </row>
    <row r="231" spans="1:14" ht="11.4">
      <c r="A231" s="21" t="s">
        <v>276</v>
      </c>
      <c r="B231" s="123">
        <v>0</v>
      </c>
      <c r="C231" s="124">
        <v>0</v>
      </c>
      <c r="D231" s="124">
        <v>747.099999999999</v>
      </c>
      <c r="E231" s="124">
        <v>498.83866999999901</v>
      </c>
      <c r="F231" s="124">
        <v>248.26132999999999</v>
      </c>
      <c r="G231" s="124">
        <f t="shared" si="59"/>
        <v>498.83866999999901</v>
      </c>
      <c r="H231" s="124">
        <f t="shared" si="60"/>
        <v>248.26132999999999</v>
      </c>
      <c r="I231" s="125">
        <f t="shared" si="61"/>
        <v>747.099999999999</v>
      </c>
      <c r="J231" s="68"/>
      <c r="K231" s="68"/>
      <c r="L231" s="68"/>
    </row>
    <row r="232" spans="1:14" ht="11.4">
      <c r="A232" s="21" t="s">
        <v>277</v>
      </c>
      <c r="B232" s="123">
        <v>784465.27</v>
      </c>
      <c r="C232" s="124">
        <v>533395.88</v>
      </c>
      <c r="D232" s="124">
        <v>2373452.52</v>
      </c>
      <c r="E232" s="124">
        <v>1584754.2476039999</v>
      </c>
      <c r="F232" s="124">
        <v>788698.27239599905</v>
      </c>
      <c r="G232" s="124">
        <f t="shared" si="59"/>
        <v>2369219.5176039999</v>
      </c>
      <c r="H232" s="124">
        <f t="shared" si="60"/>
        <v>1322094.1523959991</v>
      </c>
      <c r="I232" s="125">
        <f t="shared" si="61"/>
        <v>3691313.669999999</v>
      </c>
      <c r="J232" s="68"/>
      <c r="K232" s="68"/>
      <c r="L232" s="68"/>
    </row>
    <row r="233" spans="1:14" ht="11.4">
      <c r="A233" s="21" t="s">
        <v>278</v>
      </c>
      <c r="B233" s="123">
        <v>222234</v>
      </c>
      <c r="C233" s="124">
        <v>0</v>
      </c>
      <c r="D233" s="124">
        <v>12386981.060000001</v>
      </c>
      <c r="E233" s="124">
        <v>8270787.2537620002</v>
      </c>
      <c r="F233" s="124">
        <v>4116193.8062379998</v>
      </c>
      <c r="G233" s="124">
        <f t="shared" si="59"/>
        <v>8493021.2537619993</v>
      </c>
      <c r="H233" s="124">
        <f t="shared" si="60"/>
        <v>4116193.8062379998</v>
      </c>
      <c r="I233" s="125">
        <f t="shared" si="61"/>
        <v>12609215.059999999</v>
      </c>
      <c r="J233" s="68"/>
      <c r="K233" s="68"/>
      <c r="L233" s="68"/>
    </row>
    <row r="234" spans="1:14" ht="11.4">
      <c r="A234" s="21" t="s">
        <v>279</v>
      </c>
      <c r="B234" s="123">
        <v>0</v>
      </c>
      <c r="C234" s="124">
        <v>940358.13</v>
      </c>
      <c r="D234" s="124">
        <v>0</v>
      </c>
      <c r="E234" s="124">
        <v>0</v>
      </c>
      <c r="F234" s="124">
        <v>0</v>
      </c>
      <c r="G234" s="124">
        <f t="shared" si="59"/>
        <v>0</v>
      </c>
      <c r="H234" s="124">
        <f t="shared" si="60"/>
        <v>940358.13</v>
      </c>
      <c r="I234" s="125">
        <f t="shared" si="61"/>
        <v>940358.13</v>
      </c>
      <c r="J234" s="68"/>
      <c r="K234" s="68"/>
      <c r="L234" s="68"/>
    </row>
    <row r="235" spans="1:14" ht="11.4">
      <c r="A235" s="21" t="s">
        <v>280</v>
      </c>
      <c r="B235" s="123">
        <v>996905.86</v>
      </c>
      <c r="C235" s="124">
        <v>0</v>
      </c>
      <c r="D235" s="124">
        <v>23365023.77</v>
      </c>
      <c r="E235" s="124">
        <v>15600826.3712289</v>
      </c>
      <c r="F235" s="124">
        <v>7764197.3987709899</v>
      </c>
      <c r="G235" s="124">
        <f t="shared" si="59"/>
        <v>16597732.231228899</v>
      </c>
      <c r="H235" s="124">
        <f t="shared" si="60"/>
        <v>7764197.3987709899</v>
      </c>
      <c r="I235" s="125">
        <f t="shared" si="61"/>
        <v>24361929.629999891</v>
      </c>
      <c r="J235" s="68"/>
      <c r="K235" s="68"/>
      <c r="L235" s="68"/>
      <c r="N235" s="68"/>
    </row>
    <row r="236" spans="1:14" ht="11.4">
      <c r="A236" s="21" t="s">
        <v>281</v>
      </c>
      <c r="B236" s="126">
        <f>SUM(B223:B235)</f>
        <v>37174303.67999997</v>
      </c>
      <c r="C236" s="111">
        <f t="shared" ref="C236:I236" si="62">SUM(C223:C235)</f>
        <v>18069568.129999988</v>
      </c>
      <c r="D236" s="111">
        <f t="shared" si="62"/>
        <v>137658433.34999987</v>
      </c>
      <c r="E236" s="111">
        <f t="shared" si="62"/>
        <v>91468317.317950815</v>
      </c>
      <c r="F236" s="111">
        <f t="shared" si="62"/>
        <v>46190116.032048985</v>
      </c>
      <c r="G236" s="111">
        <f t="shared" si="62"/>
        <v>128642620.99795075</v>
      </c>
      <c r="H236" s="111">
        <f t="shared" si="62"/>
        <v>64259684.162048981</v>
      </c>
      <c r="I236" s="127">
        <f t="shared" si="62"/>
        <v>192902305.15999973</v>
      </c>
    </row>
    <row r="237" spans="1:14" ht="12" thickBot="1">
      <c r="A237" s="21" t="s">
        <v>282</v>
      </c>
      <c r="B237" s="126">
        <f>B134+B164+B202+B209+B218+B221+B236</f>
        <v>411971321.80999941</v>
      </c>
      <c r="C237" s="111">
        <f t="shared" ref="C237:I237" si="63">C134+C164+C202+C209+C218+C221+C236</f>
        <v>117264803.84999976</v>
      </c>
      <c r="D237" s="111">
        <f t="shared" si="63"/>
        <v>178084043.61999989</v>
      </c>
      <c r="E237" s="111">
        <f t="shared" si="63"/>
        <v>114999797.14496681</v>
      </c>
      <c r="F237" s="111">
        <f t="shared" si="63"/>
        <v>63084246.475032881</v>
      </c>
      <c r="G237" s="111">
        <f t="shared" si="63"/>
        <v>526971118.95496619</v>
      </c>
      <c r="H237" s="111">
        <f t="shared" si="63"/>
        <v>180349050.32503265</v>
      </c>
      <c r="I237" s="127">
        <f t="shared" si="63"/>
        <v>707320169.27999902</v>
      </c>
    </row>
    <row r="238" spans="1:14" ht="12" thickTop="1">
      <c r="A238" s="21"/>
      <c r="B238" s="126"/>
      <c r="C238" s="115"/>
      <c r="D238" s="115"/>
      <c r="E238" s="115"/>
      <c r="F238" s="115"/>
      <c r="G238" s="115"/>
      <c r="H238" s="115"/>
      <c r="I238" s="134"/>
    </row>
    <row r="239" spans="1:14" ht="11.4">
      <c r="A239" s="21" t="s">
        <v>283</v>
      </c>
      <c r="B239" s="123"/>
      <c r="C239" s="124"/>
      <c r="D239" s="124"/>
      <c r="E239" s="124"/>
      <c r="F239" s="124"/>
      <c r="G239" s="124"/>
      <c r="H239" s="124"/>
      <c r="I239" s="125"/>
    </row>
    <row r="240" spans="1:14" ht="11.4">
      <c r="A240" s="20" t="s">
        <v>284</v>
      </c>
      <c r="B240" s="123"/>
      <c r="C240" s="124"/>
      <c r="D240" s="124"/>
      <c r="E240" s="124"/>
      <c r="F240" s="124"/>
      <c r="G240" s="124"/>
      <c r="H240" s="124"/>
      <c r="I240" s="125"/>
    </row>
    <row r="241" spans="1:12" ht="11.4">
      <c r="A241" s="21" t="s">
        <v>285</v>
      </c>
      <c r="B241" s="123">
        <v>259475041.419999</v>
      </c>
      <c r="C241" s="124">
        <v>122026360.29000001</v>
      </c>
      <c r="D241" s="124">
        <v>24776049.32</v>
      </c>
      <c r="E241" s="124">
        <v>16542968.130964</v>
      </c>
      <c r="F241" s="124">
        <v>8233081.1890359996</v>
      </c>
      <c r="G241" s="124">
        <f t="shared" ref="G241:G242" si="64">B241+E241</f>
        <v>276018009.55096298</v>
      </c>
      <c r="H241" s="124">
        <f t="shared" ref="H241:H242" si="65">C241+F241</f>
        <v>130259441.479036</v>
      </c>
      <c r="I241" s="125">
        <f t="shared" ref="I241:I242" si="66">SUM(G241:H241)</f>
        <v>406277451.02999902</v>
      </c>
      <c r="J241" s="68"/>
      <c r="K241" s="68"/>
      <c r="L241" s="68"/>
    </row>
    <row r="242" spans="1:12" ht="11.4">
      <c r="A242" s="21" t="s">
        <v>286</v>
      </c>
      <c r="B242" s="123">
        <v>7379823.3099999996</v>
      </c>
      <c r="C242" s="124">
        <v>131151.45000000001</v>
      </c>
      <c r="D242" s="124">
        <v>0</v>
      </c>
      <c r="E242" s="124">
        <v>0</v>
      </c>
      <c r="F242" s="124">
        <v>0</v>
      </c>
      <c r="G242" s="124">
        <f t="shared" si="64"/>
        <v>7379823.3099999996</v>
      </c>
      <c r="H242" s="124">
        <f t="shared" si="65"/>
        <v>131151.45000000001</v>
      </c>
      <c r="I242" s="125">
        <f t="shared" si="66"/>
        <v>7510974.7599999998</v>
      </c>
      <c r="J242" s="68"/>
      <c r="K242" s="68"/>
      <c r="L242" s="68"/>
    </row>
    <row r="243" spans="1:12" ht="11.4">
      <c r="A243" s="21" t="s">
        <v>287</v>
      </c>
      <c r="B243" s="126">
        <f>SUM(B241:B242)</f>
        <v>266854864.72999901</v>
      </c>
      <c r="C243" s="111">
        <f t="shared" ref="C243:I243" si="67">SUM(C241:C242)</f>
        <v>122157511.74000001</v>
      </c>
      <c r="D243" s="111">
        <f t="shared" si="67"/>
        <v>24776049.32</v>
      </c>
      <c r="E243" s="111">
        <f t="shared" si="67"/>
        <v>16542968.130964</v>
      </c>
      <c r="F243" s="111">
        <f t="shared" si="67"/>
        <v>8233081.1890359996</v>
      </c>
      <c r="G243" s="111">
        <f t="shared" si="67"/>
        <v>283397832.86096299</v>
      </c>
      <c r="H243" s="111">
        <f t="shared" si="67"/>
        <v>130390592.92903601</v>
      </c>
      <c r="I243" s="127">
        <f t="shared" si="67"/>
        <v>413788425.78999901</v>
      </c>
    </row>
    <row r="244" spans="1:12" ht="11.4">
      <c r="A244" s="20" t="s">
        <v>288</v>
      </c>
      <c r="B244" s="123"/>
      <c r="C244" s="124"/>
      <c r="D244" s="124"/>
      <c r="E244" s="124"/>
      <c r="F244" s="124"/>
      <c r="G244" s="124"/>
      <c r="H244" s="124"/>
      <c r="I244" s="125"/>
    </row>
    <row r="245" spans="1:12" ht="11.4">
      <c r="A245" s="21" t="s">
        <v>289</v>
      </c>
      <c r="B245" s="123">
        <v>14789311.259999899</v>
      </c>
      <c r="C245" s="124">
        <v>3238920.09</v>
      </c>
      <c r="D245" s="124">
        <v>40888143.329999998</v>
      </c>
      <c r="E245" s="124">
        <v>27301013.301440999</v>
      </c>
      <c r="F245" s="124">
        <v>13587130.028558901</v>
      </c>
      <c r="G245" s="124">
        <f t="shared" ref="G245:G247" si="68">B245+E245</f>
        <v>42090324.5614409</v>
      </c>
      <c r="H245" s="124">
        <f t="shared" ref="H245:H247" si="69">C245+F245</f>
        <v>16826050.118558899</v>
      </c>
      <c r="I245" s="125">
        <f t="shared" ref="I245:I247" si="70">SUM(G245:H245)</f>
        <v>58916374.679999799</v>
      </c>
      <c r="J245" s="68"/>
      <c r="K245" s="68"/>
      <c r="L245" s="68"/>
    </row>
    <row r="246" spans="1:12" ht="11.4">
      <c r="A246" s="21" t="s">
        <v>290</v>
      </c>
      <c r="B246" s="123">
        <v>11657189.2199999</v>
      </c>
      <c r="C246" s="124">
        <v>0</v>
      </c>
      <c r="D246" s="124">
        <v>0</v>
      </c>
      <c r="E246" s="124">
        <v>0</v>
      </c>
      <c r="F246" s="124">
        <v>0</v>
      </c>
      <c r="G246" s="124">
        <f t="shared" si="68"/>
        <v>11657189.2199999</v>
      </c>
      <c r="H246" s="124">
        <f t="shared" si="69"/>
        <v>0</v>
      </c>
      <c r="I246" s="125">
        <f t="shared" si="70"/>
        <v>11657189.2199999</v>
      </c>
      <c r="J246" s="68"/>
      <c r="K246" s="68"/>
      <c r="L246" s="68"/>
    </row>
    <row r="247" spans="1:12" ht="11.4">
      <c r="A247" s="21" t="s">
        <v>291</v>
      </c>
      <c r="B247" s="123">
        <v>5418935.8099999996</v>
      </c>
      <c r="C247" s="124">
        <v>37896.07</v>
      </c>
      <c r="D247" s="124">
        <v>0</v>
      </c>
      <c r="E247" s="124">
        <v>0</v>
      </c>
      <c r="F247" s="124">
        <v>0</v>
      </c>
      <c r="G247" s="124">
        <f t="shared" si="68"/>
        <v>5418935.8099999996</v>
      </c>
      <c r="H247" s="124">
        <f t="shared" si="69"/>
        <v>37896.07</v>
      </c>
      <c r="I247" s="125">
        <f t="shared" si="70"/>
        <v>5456831.8799999999</v>
      </c>
      <c r="J247" s="68"/>
      <c r="K247" s="68"/>
      <c r="L247" s="68"/>
    </row>
    <row r="248" spans="1:12" ht="11.4">
      <c r="A248" s="21" t="s">
        <v>292</v>
      </c>
      <c r="B248" s="126">
        <f>SUM(B245:B247)</f>
        <v>31865436.289999798</v>
      </c>
      <c r="C248" s="111">
        <f t="shared" ref="C248:I248" si="71">SUM(C245:C247)</f>
        <v>3276816.1599999997</v>
      </c>
      <c r="D248" s="111">
        <f t="shared" si="71"/>
        <v>40888143.329999998</v>
      </c>
      <c r="E248" s="111">
        <f t="shared" si="71"/>
        <v>27301013.301440999</v>
      </c>
      <c r="F248" s="111">
        <f t="shared" si="71"/>
        <v>13587130.028558901</v>
      </c>
      <c r="G248" s="111">
        <f t="shared" si="71"/>
        <v>59166449.591440804</v>
      </c>
      <c r="H248" s="111">
        <f t="shared" si="71"/>
        <v>16863946.188558899</v>
      </c>
      <c r="I248" s="127">
        <f t="shared" si="71"/>
        <v>76030395.779999688</v>
      </c>
    </row>
    <row r="249" spans="1:12" ht="11.4">
      <c r="A249" s="20" t="s">
        <v>293</v>
      </c>
      <c r="B249" s="123"/>
      <c r="C249" s="124"/>
      <c r="D249" s="124"/>
      <c r="E249" s="124"/>
      <c r="F249" s="124"/>
      <c r="G249" s="124"/>
      <c r="H249" s="124"/>
      <c r="I249" s="125"/>
    </row>
    <row r="250" spans="1:12" ht="11.4">
      <c r="A250" s="21" t="s">
        <v>294</v>
      </c>
      <c r="B250" s="123">
        <v>20885273.43</v>
      </c>
      <c r="C250" s="124">
        <v>0</v>
      </c>
      <c r="D250" s="124">
        <v>0</v>
      </c>
      <c r="E250" s="124">
        <v>0</v>
      </c>
      <c r="F250" s="124">
        <v>0</v>
      </c>
      <c r="G250" s="124">
        <f t="shared" ref="G250" si="72">B250+E250</f>
        <v>20885273.43</v>
      </c>
      <c r="H250" s="124">
        <f t="shared" ref="H250" si="73">C250+F250</f>
        <v>0</v>
      </c>
      <c r="I250" s="125">
        <f t="shared" ref="I250" si="74">SUM(G250:H250)</f>
        <v>20885273.43</v>
      </c>
    </row>
    <row r="251" spans="1:12" ht="11.4">
      <c r="A251" s="21" t="s">
        <v>295</v>
      </c>
      <c r="B251" s="126">
        <f>SUM(B250)</f>
        <v>20885273.43</v>
      </c>
      <c r="C251" s="111">
        <f t="shared" ref="C251:I251" si="75">SUM(C250)</f>
        <v>0</v>
      </c>
      <c r="D251" s="111">
        <f t="shared" si="75"/>
        <v>0</v>
      </c>
      <c r="E251" s="111">
        <f t="shared" si="75"/>
        <v>0</v>
      </c>
      <c r="F251" s="111">
        <f t="shared" si="75"/>
        <v>0</v>
      </c>
      <c r="G251" s="111">
        <f t="shared" si="75"/>
        <v>20885273.43</v>
      </c>
      <c r="H251" s="111">
        <f t="shared" si="75"/>
        <v>0</v>
      </c>
      <c r="I251" s="127">
        <f t="shared" si="75"/>
        <v>20885273.43</v>
      </c>
    </row>
    <row r="252" spans="1:12" ht="11.4">
      <c r="A252" s="20" t="s">
        <v>296</v>
      </c>
      <c r="B252" s="123"/>
      <c r="C252" s="124"/>
      <c r="D252" s="124"/>
      <c r="E252" s="124"/>
      <c r="F252" s="124"/>
      <c r="G252" s="124"/>
      <c r="H252" s="124"/>
      <c r="I252" s="125"/>
    </row>
    <row r="253" spans="1:12" ht="11.4">
      <c r="A253" s="21" t="s">
        <v>297</v>
      </c>
      <c r="B253" s="123">
        <v>-39719153.009999998</v>
      </c>
      <c r="C253" s="124">
        <v>321528.03000000003</v>
      </c>
      <c r="D253" s="124">
        <v>0</v>
      </c>
      <c r="E253" s="124">
        <v>0</v>
      </c>
      <c r="F253" s="124">
        <v>0</v>
      </c>
      <c r="G253" s="124">
        <f t="shared" ref="G253:G258" si="76">B253+E253</f>
        <v>-39719153.009999998</v>
      </c>
      <c r="H253" s="124">
        <f t="shared" ref="H253:H258" si="77">C253+F253</f>
        <v>321528.03000000003</v>
      </c>
      <c r="I253" s="125">
        <f t="shared" ref="I253:I258" si="78">SUM(G253:H253)</f>
        <v>-39397624.979999997</v>
      </c>
    </row>
    <row r="254" spans="1:12" ht="11.4">
      <c r="A254" s="21" t="s">
        <v>298</v>
      </c>
      <c r="B254" s="123">
        <v>-42123698.640000001</v>
      </c>
      <c r="C254" s="124">
        <v>0</v>
      </c>
      <c r="D254" s="124">
        <v>0</v>
      </c>
      <c r="E254" s="124">
        <v>0</v>
      </c>
      <c r="F254" s="124">
        <v>0</v>
      </c>
      <c r="G254" s="124">
        <f t="shared" si="76"/>
        <v>-42123698.640000001</v>
      </c>
      <c r="H254" s="124">
        <f t="shared" si="77"/>
        <v>0</v>
      </c>
      <c r="I254" s="125">
        <f t="shared" si="78"/>
        <v>-42123698.640000001</v>
      </c>
    </row>
    <row r="255" spans="1:12" ht="11.4">
      <c r="A255" s="21" t="s">
        <v>299</v>
      </c>
      <c r="B255" s="123">
        <v>-637284.43999999994</v>
      </c>
      <c r="C255" s="124">
        <v>-58779.609999999899</v>
      </c>
      <c r="D255" s="124">
        <v>0</v>
      </c>
      <c r="E255" s="124">
        <v>0</v>
      </c>
      <c r="F255" s="124">
        <v>0</v>
      </c>
      <c r="G255" s="124">
        <f t="shared" si="76"/>
        <v>-637284.43999999994</v>
      </c>
      <c r="H255" s="124">
        <f t="shared" si="77"/>
        <v>-58779.609999999899</v>
      </c>
      <c r="I255" s="125">
        <f t="shared" si="78"/>
        <v>-696064.04999999981</v>
      </c>
    </row>
    <row r="256" spans="1:12" ht="11.4">
      <c r="A256" s="21" t="s">
        <v>300</v>
      </c>
      <c r="B256" s="123">
        <v>127721.07</v>
      </c>
      <c r="C256" s="124">
        <v>19059.400000000001</v>
      </c>
      <c r="D256" s="124">
        <v>0</v>
      </c>
      <c r="E256" s="124">
        <v>0</v>
      </c>
      <c r="F256" s="124">
        <v>0</v>
      </c>
      <c r="G256" s="124">
        <f t="shared" si="76"/>
        <v>127721.07</v>
      </c>
      <c r="H256" s="124">
        <f t="shared" si="77"/>
        <v>19059.400000000001</v>
      </c>
      <c r="I256" s="125">
        <f t="shared" si="78"/>
        <v>146780.47</v>
      </c>
    </row>
    <row r="257" spans="1:12" ht="11.4">
      <c r="A257" s="21" t="s">
        <v>301</v>
      </c>
      <c r="B257" s="123">
        <v>-12569.08</v>
      </c>
      <c r="C257" s="124">
        <v>0</v>
      </c>
      <c r="D257" s="124">
        <v>0</v>
      </c>
      <c r="E257" s="124">
        <v>0</v>
      </c>
      <c r="F257" s="124">
        <v>0</v>
      </c>
      <c r="G257" s="124">
        <f t="shared" si="76"/>
        <v>-12569.08</v>
      </c>
      <c r="H257" s="124">
        <f t="shared" si="77"/>
        <v>0</v>
      </c>
      <c r="I257" s="125">
        <f t="shared" si="78"/>
        <v>-12569.08</v>
      </c>
    </row>
    <row r="258" spans="1:12" ht="11.4">
      <c r="A258" s="21" t="s">
        <v>302</v>
      </c>
      <c r="B258" s="123">
        <v>0</v>
      </c>
      <c r="C258" s="124">
        <v>0</v>
      </c>
      <c r="D258" s="124">
        <v>0</v>
      </c>
      <c r="E258" s="124">
        <v>0</v>
      </c>
      <c r="F258" s="124">
        <v>0</v>
      </c>
      <c r="G258" s="124">
        <f t="shared" si="76"/>
        <v>0</v>
      </c>
      <c r="H258" s="124">
        <f t="shared" si="77"/>
        <v>0</v>
      </c>
      <c r="I258" s="125">
        <f t="shared" si="78"/>
        <v>0</v>
      </c>
    </row>
    <row r="259" spans="1:12" ht="11.4">
      <c r="A259" s="21" t="s">
        <v>303</v>
      </c>
      <c r="B259" s="126">
        <f>SUM(B253:B258)</f>
        <v>-82364984.100000009</v>
      </c>
      <c r="C259" s="111">
        <f t="shared" ref="C259:I259" si="79">SUM(C253:C258)</f>
        <v>281807.82000000018</v>
      </c>
      <c r="D259" s="111">
        <f t="shared" si="79"/>
        <v>0</v>
      </c>
      <c r="E259" s="111">
        <f t="shared" si="79"/>
        <v>0</v>
      </c>
      <c r="F259" s="111">
        <f t="shared" si="79"/>
        <v>0</v>
      </c>
      <c r="G259" s="111">
        <f t="shared" si="79"/>
        <v>-82364984.100000009</v>
      </c>
      <c r="H259" s="111">
        <f t="shared" si="79"/>
        <v>281807.82000000018</v>
      </c>
      <c r="I259" s="127">
        <f t="shared" si="79"/>
        <v>-82083176.280000001</v>
      </c>
    </row>
    <row r="260" spans="1:12" ht="11.4">
      <c r="A260" s="20" t="s">
        <v>304</v>
      </c>
      <c r="B260" s="123"/>
      <c r="C260" s="124"/>
      <c r="D260" s="124"/>
      <c r="E260" s="124"/>
      <c r="F260" s="124"/>
      <c r="G260" s="124"/>
      <c r="H260" s="124"/>
      <c r="I260" s="125"/>
    </row>
    <row r="261" spans="1:12" ht="11.4">
      <c r="A261" s="21" t="s">
        <v>305</v>
      </c>
      <c r="B261" s="123">
        <v>24760576.249999899</v>
      </c>
      <c r="C261" s="124">
        <v>0</v>
      </c>
      <c r="D261" s="124">
        <v>0</v>
      </c>
      <c r="E261" s="124">
        <v>0</v>
      </c>
      <c r="F261" s="124">
        <v>0</v>
      </c>
      <c r="G261" s="124">
        <f t="shared" ref="G261:G262" si="80">B261+E261</f>
        <v>24760576.249999899</v>
      </c>
      <c r="H261" s="124">
        <f t="shared" ref="H261:H262" si="81">C261+F261</f>
        <v>0</v>
      </c>
      <c r="I261" s="125">
        <f t="shared" ref="I261:I262" si="82">SUM(G261:H261)</f>
        <v>24760576.249999899</v>
      </c>
    </row>
    <row r="262" spans="1:12" ht="11.4">
      <c r="A262" s="21" t="s">
        <v>306</v>
      </c>
      <c r="B262" s="123">
        <v>6029879.1699999999</v>
      </c>
      <c r="C262" s="124">
        <v>0</v>
      </c>
      <c r="D262" s="124">
        <v>0</v>
      </c>
      <c r="E262" s="124">
        <v>0</v>
      </c>
      <c r="F262" s="124">
        <v>0</v>
      </c>
      <c r="G262" s="124">
        <f t="shared" si="80"/>
        <v>6029879.1699999999</v>
      </c>
      <c r="H262" s="124">
        <f t="shared" si="81"/>
        <v>0</v>
      </c>
      <c r="I262" s="125">
        <f t="shared" si="82"/>
        <v>6029879.1699999999</v>
      </c>
    </row>
    <row r="263" spans="1:12" ht="11.4">
      <c r="A263" s="21" t="s">
        <v>307</v>
      </c>
      <c r="B263" s="126">
        <f>SUM(B261:B262)</f>
        <v>30790455.419999897</v>
      </c>
      <c r="C263" s="111">
        <f t="shared" ref="C263:I263" si="83">SUM(C261:C262)</f>
        <v>0</v>
      </c>
      <c r="D263" s="111">
        <f t="shared" si="83"/>
        <v>0</v>
      </c>
      <c r="E263" s="111">
        <f t="shared" si="83"/>
        <v>0</v>
      </c>
      <c r="F263" s="111">
        <f t="shared" si="83"/>
        <v>0</v>
      </c>
      <c r="G263" s="111">
        <f t="shared" si="83"/>
        <v>30790455.419999897</v>
      </c>
      <c r="H263" s="111">
        <f t="shared" si="83"/>
        <v>0</v>
      </c>
      <c r="I263" s="127">
        <f t="shared" si="83"/>
        <v>30790455.419999897</v>
      </c>
    </row>
    <row r="264" spans="1:12" ht="12" thickBot="1">
      <c r="A264" s="21" t="s">
        <v>308</v>
      </c>
      <c r="B264" s="126">
        <f>B243+B248+B251+B259+B263</f>
        <v>268031045.76999867</v>
      </c>
      <c r="C264" s="111">
        <f t="shared" ref="C264:I264" si="84">C243+C248+C251+C259+C263</f>
        <v>125716135.72</v>
      </c>
      <c r="D264" s="111">
        <f t="shared" si="84"/>
        <v>65664192.649999999</v>
      </c>
      <c r="E264" s="111">
        <f t="shared" si="84"/>
        <v>43843981.432404995</v>
      </c>
      <c r="F264" s="111">
        <f t="shared" si="84"/>
        <v>21820211.217594899</v>
      </c>
      <c r="G264" s="111">
        <f t="shared" si="84"/>
        <v>311875027.20240366</v>
      </c>
      <c r="H264" s="111">
        <f t="shared" si="84"/>
        <v>147536346.93759489</v>
      </c>
      <c r="I264" s="127">
        <f t="shared" si="84"/>
        <v>459411374.13999861</v>
      </c>
    </row>
    <row r="265" spans="1:12" ht="12" thickTop="1">
      <c r="A265" s="21" t="s">
        <v>309</v>
      </c>
      <c r="B265" s="135"/>
      <c r="C265" s="115"/>
      <c r="D265" s="115"/>
      <c r="E265" s="115"/>
      <c r="F265" s="115"/>
      <c r="G265" s="115"/>
      <c r="H265" s="115"/>
      <c r="I265" s="134"/>
    </row>
    <row r="266" spans="1:12" ht="11.4">
      <c r="A266" s="20" t="s">
        <v>310</v>
      </c>
      <c r="B266" s="123"/>
      <c r="C266" s="124"/>
      <c r="D266" s="124"/>
      <c r="E266" s="124"/>
      <c r="F266" s="124"/>
      <c r="G266" s="124"/>
      <c r="H266" s="124"/>
      <c r="I266" s="125"/>
    </row>
    <row r="267" spans="1:12" ht="11.4">
      <c r="A267" s="21" t="s">
        <v>311</v>
      </c>
      <c r="B267" s="123">
        <v>240902641.06</v>
      </c>
      <c r="C267" s="124">
        <v>112132736.999999</v>
      </c>
      <c r="D267" s="124">
        <v>7073084.1899999995</v>
      </c>
      <c r="E267" s="124">
        <v>4722698.3136629993</v>
      </c>
      <c r="F267" s="124">
        <v>2350385.8763369992</v>
      </c>
      <c r="G267" s="124">
        <f t="shared" ref="G267" si="85">B267+E267</f>
        <v>245625339.37366301</v>
      </c>
      <c r="H267" s="124">
        <f t="shared" ref="H267" si="86">C267+F267</f>
        <v>114483122.87633601</v>
      </c>
      <c r="I267" s="125">
        <f t="shared" ref="I267" si="87">SUM(G267:H267)</f>
        <v>360108462.24999905</v>
      </c>
      <c r="J267" s="68"/>
      <c r="K267" s="68"/>
      <c r="L267" s="68"/>
    </row>
    <row r="268" spans="1:12" ht="11.4">
      <c r="A268" s="21" t="s">
        <v>312</v>
      </c>
      <c r="B268" s="126">
        <f>SUM(B267)</f>
        <v>240902641.06</v>
      </c>
      <c r="C268" s="111">
        <f t="shared" ref="C268:I268" si="88">SUM(C267)</f>
        <v>112132736.999999</v>
      </c>
      <c r="D268" s="111">
        <f t="shared" si="88"/>
        <v>7073084.1899999995</v>
      </c>
      <c r="E268" s="111">
        <f t="shared" si="88"/>
        <v>4722698.3136629993</v>
      </c>
      <c r="F268" s="111">
        <f t="shared" si="88"/>
        <v>2350385.8763369992</v>
      </c>
      <c r="G268" s="111">
        <f t="shared" si="88"/>
        <v>245625339.37366301</v>
      </c>
      <c r="H268" s="111">
        <f t="shared" si="88"/>
        <v>114483122.87633601</v>
      </c>
      <c r="I268" s="127">
        <f t="shared" si="88"/>
        <v>360108462.24999905</v>
      </c>
    </row>
    <row r="269" spans="1:12" ht="11.4">
      <c r="A269" s="20" t="s">
        <v>313</v>
      </c>
      <c r="B269" s="123"/>
      <c r="C269" s="124"/>
      <c r="D269" s="124"/>
      <c r="E269" s="124"/>
      <c r="F269" s="124"/>
      <c r="G269" s="124"/>
      <c r="H269" s="124"/>
      <c r="I269" s="125"/>
    </row>
    <row r="270" spans="1:12" ht="11.4">
      <c r="A270" s="21" t="s">
        <v>314</v>
      </c>
      <c r="B270" s="123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f t="shared" ref="G270:G272" si="89">B270+E270</f>
        <v>0</v>
      </c>
      <c r="H270" s="124">
        <f t="shared" ref="H270:H272" si="90">C270+F270</f>
        <v>0</v>
      </c>
      <c r="I270" s="125">
        <f t="shared" ref="I270:I272" si="91">SUM(G270:H270)</f>
        <v>0</v>
      </c>
    </row>
    <row r="271" spans="1:12" ht="11.4">
      <c r="A271" s="21" t="s">
        <v>315</v>
      </c>
      <c r="B271" s="123">
        <v>16513.11</v>
      </c>
      <c r="C271" s="124">
        <v>0</v>
      </c>
      <c r="D271" s="124">
        <v>0</v>
      </c>
      <c r="E271" s="124">
        <v>0</v>
      </c>
      <c r="F271" s="124">
        <v>0</v>
      </c>
      <c r="G271" s="124">
        <f t="shared" si="89"/>
        <v>16513.11</v>
      </c>
      <c r="H271" s="124">
        <f t="shared" si="90"/>
        <v>0</v>
      </c>
      <c r="I271" s="125">
        <f t="shared" si="91"/>
        <v>16513.11</v>
      </c>
    </row>
    <row r="272" spans="1:12" ht="11.4">
      <c r="A272" s="21" t="s">
        <v>316</v>
      </c>
      <c r="B272" s="123">
        <v>61577667.359999999</v>
      </c>
      <c r="C272" s="124">
        <v>17027972.359999999</v>
      </c>
      <c r="D272" s="124">
        <v>0</v>
      </c>
      <c r="E272" s="124">
        <v>0</v>
      </c>
      <c r="F272" s="124">
        <v>0</v>
      </c>
      <c r="G272" s="124">
        <f t="shared" si="89"/>
        <v>61577667.359999999</v>
      </c>
      <c r="H272" s="124">
        <f t="shared" si="90"/>
        <v>17027972.359999999</v>
      </c>
      <c r="I272" s="125">
        <f t="shared" si="91"/>
        <v>78605639.719999999</v>
      </c>
    </row>
    <row r="273" spans="1:12" ht="11.4">
      <c r="A273" s="21" t="s">
        <v>317</v>
      </c>
      <c r="B273" s="126">
        <f>SUM(B270:B272)</f>
        <v>61594180.469999999</v>
      </c>
      <c r="C273" s="111">
        <f t="shared" ref="C273:I273" si="92">SUM(C270:C272)</f>
        <v>17027972.359999999</v>
      </c>
      <c r="D273" s="111">
        <f t="shared" si="92"/>
        <v>0</v>
      </c>
      <c r="E273" s="111">
        <f t="shared" si="92"/>
        <v>0</v>
      </c>
      <c r="F273" s="111">
        <f t="shared" si="92"/>
        <v>0</v>
      </c>
      <c r="G273" s="111">
        <f t="shared" si="92"/>
        <v>61594180.469999999</v>
      </c>
      <c r="H273" s="111">
        <f t="shared" si="92"/>
        <v>17027972.359999999</v>
      </c>
      <c r="I273" s="127">
        <f t="shared" si="92"/>
        <v>78622152.829999998</v>
      </c>
    </row>
    <row r="274" spans="1:12" ht="11.4">
      <c r="A274" s="20" t="s">
        <v>318</v>
      </c>
      <c r="B274" s="123"/>
      <c r="C274" s="124"/>
      <c r="D274" s="124"/>
      <c r="E274" s="124"/>
      <c r="F274" s="124"/>
      <c r="G274" s="124"/>
      <c r="H274" s="124"/>
      <c r="I274" s="125"/>
    </row>
    <row r="275" spans="1:12" ht="11.4">
      <c r="A275" s="21" t="s">
        <v>319</v>
      </c>
      <c r="B275" s="123">
        <v>718578202.30999994</v>
      </c>
      <c r="C275" s="124">
        <v>299554601.96999902</v>
      </c>
      <c r="D275" s="124">
        <v>62400.93</v>
      </c>
      <c r="E275" s="124">
        <v>41665.100960999996</v>
      </c>
      <c r="F275" s="124">
        <v>20735.829039</v>
      </c>
      <c r="G275" s="124">
        <f t="shared" ref="G275:G277" si="93">B275+E275</f>
        <v>718619867.41096091</v>
      </c>
      <c r="H275" s="124">
        <f t="shared" ref="H275:H277" si="94">C275+F275</f>
        <v>299575337.79903799</v>
      </c>
      <c r="I275" s="125">
        <f t="shared" ref="I275:I277" si="95">SUM(G275:H275)</f>
        <v>1018195205.2099988</v>
      </c>
      <c r="J275" s="68"/>
      <c r="K275" s="68"/>
      <c r="L275" s="68"/>
    </row>
    <row r="276" spans="1:12" ht="11.4">
      <c r="A276" s="21" t="s">
        <v>320</v>
      </c>
      <c r="B276" s="123">
        <v>-584783510.13999999</v>
      </c>
      <c r="C276" s="124">
        <v>-250963273.33999899</v>
      </c>
      <c r="D276" s="124">
        <v>0</v>
      </c>
      <c r="E276" s="124">
        <v>0</v>
      </c>
      <c r="F276" s="124">
        <v>0</v>
      </c>
      <c r="G276" s="124">
        <f t="shared" si="93"/>
        <v>-584783510.13999999</v>
      </c>
      <c r="H276" s="124">
        <f t="shared" si="94"/>
        <v>-250963273.33999899</v>
      </c>
      <c r="I276" s="125">
        <f t="shared" si="95"/>
        <v>-835746783.47999895</v>
      </c>
      <c r="J276" s="68"/>
      <c r="K276" s="68"/>
      <c r="L276" s="68"/>
    </row>
    <row r="277" spans="1:12" ht="11.4">
      <c r="A277" s="21" t="s">
        <v>321</v>
      </c>
      <c r="B277" s="123">
        <v>0</v>
      </c>
      <c r="C277" s="124">
        <v>0</v>
      </c>
      <c r="D277" s="124">
        <v>0</v>
      </c>
      <c r="E277" s="124">
        <v>0</v>
      </c>
      <c r="F277" s="124">
        <v>0</v>
      </c>
      <c r="G277" s="124">
        <f t="shared" si="93"/>
        <v>0</v>
      </c>
      <c r="H277" s="124">
        <f t="shared" si="94"/>
        <v>0</v>
      </c>
      <c r="I277" s="125">
        <f t="shared" si="95"/>
        <v>0</v>
      </c>
    </row>
    <row r="278" spans="1:12" ht="11.4">
      <c r="A278" s="21" t="s">
        <v>322</v>
      </c>
      <c r="B278" s="126">
        <f>SUM(B275:B277)</f>
        <v>133794692.16999996</v>
      </c>
      <c r="C278" s="111">
        <f t="shared" ref="C278:I278" si="96">SUM(C275:C277)</f>
        <v>48591328.630000025</v>
      </c>
      <c r="D278" s="111">
        <f t="shared" si="96"/>
        <v>62400.93</v>
      </c>
      <c r="E278" s="116">
        <f t="shared" si="96"/>
        <v>41665.100960999996</v>
      </c>
      <c r="F278" s="116">
        <f t="shared" si="96"/>
        <v>20735.829039</v>
      </c>
      <c r="G278" s="116">
        <f t="shared" si="96"/>
        <v>133836357.27096093</v>
      </c>
      <c r="H278" s="116">
        <f t="shared" si="96"/>
        <v>48612064.459039003</v>
      </c>
      <c r="I278" s="136">
        <f t="shared" si="96"/>
        <v>182448421.7299999</v>
      </c>
    </row>
    <row r="279" spans="1:12" ht="11.4">
      <c r="A279" s="21"/>
      <c r="B279" s="130"/>
      <c r="C279" s="113"/>
      <c r="D279" s="113"/>
      <c r="E279" s="113"/>
      <c r="F279" s="113"/>
      <c r="G279" s="113"/>
      <c r="H279" s="113"/>
      <c r="I279" s="131"/>
    </row>
    <row r="280" spans="1:12" ht="12.6" thickBot="1">
      <c r="A280" s="19" t="s">
        <v>26</v>
      </c>
      <c r="B280" s="132">
        <f>B62-B237-B264-B268-B273-B278</f>
        <v>532507785.16998255</v>
      </c>
      <c r="C280" s="114">
        <f t="shared" ref="C280:I280" si="97">C62-C237-C264-C268-C273-C278</f>
        <v>217017795.60000101</v>
      </c>
      <c r="D280" s="114">
        <f t="shared" si="97"/>
        <v>-250883721.3899999</v>
      </c>
      <c r="E280" s="114">
        <f t="shared" si="97"/>
        <v>-163608141.99199581</v>
      </c>
      <c r="F280" s="114">
        <f t="shared" si="97"/>
        <v>-87275579.398003787</v>
      </c>
      <c r="G280" s="114">
        <f t="shared" si="97"/>
        <v>368899643.17798698</v>
      </c>
      <c r="H280" s="114">
        <f t="shared" si="97"/>
        <v>129742216.20199731</v>
      </c>
      <c r="I280" s="133">
        <f t="shared" si="97"/>
        <v>498641859.37998438</v>
      </c>
    </row>
    <row r="281" spans="1:12" ht="12" thickTop="1">
      <c r="A281" s="21"/>
      <c r="B281" s="123"/>
      <c r="C281" s="124"/>
      <c r="D281" s="124"/>
      <c r="E281" s="124"/>
      <c r="F281" s="124"/>
      <c r="G281" s="124"/>
      <c r="H281" s="124"/>
      <c r="I281" s="125"/>
    </row>
    <row r="282" spans="1:12" ht="12">
      <c r="A282" s="19" t="s">
        <v>27</v>
      </c>
      <c r="B282" s="123"/>
      <c r="C282" s="124"/>
      <c r="D282" s="124"/>
      <c r="E282" s="124"/>
      <c r="F282" s="124"/>
      <c r="G282" s="124"/>
      <c r="H282" s="124"/>
      <c r="I282" s="125"/>
    </row>
    <row r="283" spans="1:12" ht="11.4">
      <c r="A283" s="20" t="s">
        <v>323</v>
      </c>
      <c r="B283" s="123"/>
      <c r="C283" s="124"/>
      <c r="D283" s="124"/>
      <c r="E283" s="124"/>
      <c r="F283" s="124"/>
      <c r="G283" s="124"/>
      <c r="H283" s="124"/>
      <c r="I283" s="125"/>
    </row>
    <row r="284" spans="1:12" ht="11.4">
      <c r="A284" s="21" t="s">
        <v>324</v>
      </c>
      <c r="B284" s="123">
        <v>344832.179999999</v>
      </c>
      <c r="C284" s="124">
        <v>0</v>
      </c>
      <c r="D284" s="124">
        <v>0</v>
      </c>
      <c r="E284" s="124">
        <v>0</v>
      </c>
      <c r="F284" s="124">
        <v>0</v>
      </c>
      <c r="G284" s="124">
        <f t="shared" ref="G284:G307" si="98">B284+E284</f>
        <v>344832.179999999</v>
      </c>
      <c r="H284" s="124">
        <f t="shared" ref="H284:H307" si="99">C284+F284</f>
        <v>0</v>
      </c>
      <c r="I284" s="125">
        <f t="shared" ref="I284:I307" si="100">SUM(G284:H284)</f>
        <v>344832.179999999</v>
      </c>
    </row>
    <row r="285" spans="1:12" ht="11.4">
      <c r="A285" s="21" t="s">
        <v>325</v>
      </c>
      <c r="B285" s="123">
        <v>0</v>
      </c>
      <c r="C285" s="124">
        <v>0</v>
      </c>
      <c r="D285" s="124">
        <v>-77478306.079999894</v>
      </c>
      <c r="E285" s="124">
        <v>-51732264.969615899</v>
      </c>
      <c r="F285" s="124">
        <v>-25746041.110383999</v>
      </c>
      <c r="G285" s="124">
        <f t="shared" si="98"/>
        <v>-51732264.969615899</v>
      </c>
      <c r="H285" s="124">
        <f t="shared" si="99"/>
        <v>-25746041.110383999</v>
      </c>
      <c r="I285" s="125">
        <f t="shared" si="100"/>
        <v>-77478306.079999894</v>
      </c>
      <c r="J285" s="68"/>
      <c r="K285" s="68"/>
      <c r="L285" s="68"/>
    </row>
    <row r="286" spans="1:12" ht="11.4">
      <c r="A286" s="21" t="s">
        <v>326</v>
      </c>
      <c r="B286" s="123">
        <v>0</v>
      </c>
      <c r="C286" s="124">
        <v>0</v>
      </c>
      <c r="D286" s="124">
        <v>28134380.949999999</v>
      </c>
      <c r="E286" s="124">
        <v>18785326.160315</v>
      </c>
      <c r="F286" s="124">
        <v>9349054.7896849997</v>
      </c>
      <c r="G286" s="124">
        <f t="shared" si="98"/>
        <v>18785326.160315</v>
      </c>
      <c r="H286" s="124">
        <f t="shared" si="99"/>
        <v>9349054.7896849997</v>
      </c>
      <c r="I286" s="125">
        <f t="shared" si="100"/>
        <v>28134380.949999999</v>
      </c>
      <c r="J286" s="68"/>
      <c r="K286" s="68"/>
      <c r="L286" s="68"/>
    </row>
    <row r="287" spans="1:12" ht="11.4">
      <c r="A287" s="21" t="s">
        <v>327</v>
      </c>
      <c r="B287" s="123">
        <v>0</v>
      </c>
      <c r="C287" s="124">
        <v>0</v>
      </c>
      <c r="D287" s="124">
        <v>0</v>
      </c>
      <c r="E287" s="124">
        <v>0</v>
      </c>
      <c r="F287" s="124">
        <v>0</v>
      </c>
      <c r="G287" s="124">
        <f t="shared" si="98"/>
        <v>0</v>
      </c>
      <c r="H287" s="124">
        <f t="shared" si="99"/>
        <v>0</v>
      </c>
      <c r="I287" s="125">
        <f t="shared" si="100"/>
        <v>0</v>
      </c>
      <c r="J287" s="68"/>
      <c r="K287" s="68"/>
      <c r="L287" s="68"/>
    </row>
    <row r="288" spans="1:12" ht="11.4">
      <c r="A288" s="21" t="s">
        <v>328</v>
      </c>
      <c r="B288" s="123">
        <v>0</v>
      </c>
      <c r="C288" s="124">
        <v>0</v>
      </c>
      <c r="D288" s="124">
        <v>-398019.75</v>
      </c>
      <c r="E288" s="124">
        <v>-265757.787075</v>
      </c>
      <c r="F288" s="124">
        <v>-132261.962925</v>
      </c>
      <c r="G288" s="124">
        <f t="shared" si="98"/>
        <v>-265757.787075</v>
      </c>
      <c r="H288" s="124">
        <f t="shared" si="99"/>
        <v>-132261.962925</v>
      </c>
      <c r="I288" s="125">
        <f t="shared" si="100"/>
        <v>-398019.75</v>
      </c>
      <c r="J288" s="68"/>
      <c r="K288" s="68"/>
      <c r="L288" s="68"/>
    </row>
    <row r="289" spans="1:12" ht="11.4">
      <c r="A289" s="21" t="s">
        <v>329</v>
      </c>
      <c r="B289" s="123">
        <v>0</v>
      </c>
      <c r="C289" s="124">
        <v>0</v>
      </c>
      <c r="D289" s="124">
        <v>363889.1</v>
      </c>
      <c r="E289" s="124">
        <v>242968.75206999999</v>
      </c>
      <c r="F289" s="124">
        <v>120920.347929999</v>
      </c>
      <c r="G289" s="124">
        <f t="shared" si="98"/>
        <v>242968.75206999999</v>
      </c>
      <c r="H289" s="124">
        <f t="shared" si="99"/>
        <v>120920.347929999</v>
      </c>
      <c r="I289" s="125">
        <f t="shared" si="100"/>
        <v>363889.09999999899</v>
      </c>
      <c r="J289" s="68"/>
      <c r="K289" s="68"/>
      <c r="L289" s="68"/>
    </row>
    <row r="290" spans="1:12" ht="11.4">
      <c r="A290" s="21" t="s">
        <v>330</v>
      </c>
      <c r="B290" s="123">
        <v>0</v>
      </c>
      <c r="C290" s="124">
        <v>0</v>
      </c>
      <c r="D290" s="124">
        <v>-41317165.939999998</v>
      </c>
      <c r="E290" s="124">
        <v>-27587471.698137999</v>
      </c>
      <c r="F290" s="124">
        <v>-13729694.2418619</v>
      </c>
      <c r="G290" s="124">
        <f t="shared" si="98"/>
        <v>-27587471.698137999</v>
      </c>
      <c r="H290" s="124">
        <f t="shared" si="99"/>
        <v>-13729694.2418619</v>
      </c>
      <c r="I290" s="125">
        <f t="shared" si="100"/>
        <v>-41317165.939999901</v>
      </c>
      <c r="J290" s="68"/>
      <c r="K290" s="68"/>
      <c r="L290" s="68"/>
    </row>
    <row r="291" spans="1:12" ht="11.4">
      <c r="A291" s="21" t="s">
        <v>331</v>
      </c>
      <c r="B291" s="123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f t="shared" si="98"/>
        <v>0</v>
      </c>
      <c r="H291" s="124">
        <f t="shared" si="99"/>
        <v>0</v>
      </c>
      <c r="I291" s="125">
        <f t="shared" si="100"/>
        <v>0</v>
      </c>
      <c r="J291" s="68"/>
      <c r="K291" s="68"/>
      <c r="L291" s="68"/>
    </row>
    <row r="292" spans="1:12" ht="11.4">
      <c r="A292" s="21" t="s">
        <v>332</v>
      </c>
      <c r="B292" s="123">
        <v>0</v>
      </c>
      <c r="C292" s="124">
        <v>0</v>
      </c>
      <c r="D292" s="124">
        <v>45309853.68</v>
      </c>
      <c r="E292" s="124">
        <v>30253389.3021359</v>
      </c>
      <c r="F292" s="124">
        <v>15056464.377863999</v>
      </c>
      <c r="G292" s="124">
        <f t="shared" si="98"/>
        <v>30253389.3021359</v>
      </c>
      <c r="H292" s="124">
        <f t="shared" si="99"/>
        <v>15056464.377863999</v>
      </c>
      <c r="I292" s="125">
        <f t="shared" si="100"/>
        <v>45309853.679999903</v>
      </c>
      <c r="J292" s="68"/>
      <c r="K292" s="68"/>
      <c r="L292" s="68"/>
    </row>
    <row r="293" spans="1:12" ht="11.4">
      <c r="A293" s="21" t="s">
        <v>333</v>
      </c>
      <c r="B293" s="123">
        <v>0</v>
      </c>
      <c r="C293" s="124">
        <v>0</v>
      </c>
      <c r="D293" s="124">
        <v>0</v>
      </c>
      <c r="E293" s="124">
        <v>0</v>
      </c>
      <c r="F293" s="124">
        <v>0</v>
      </c>
      <c r="G293" s="124">
        <f t="shared" si="98"/>
        <v>0</v>
      </c>
      <c r="H293" s="124">
        <f t="shared" si="99"/>
        <v>0</v>
      </c>
      <c r="I293" s="125">
        <f t="shared" si="100"/>
        <v>0</v>
      </c>
      <c r="J293" s="68"/>
      <c r="K293" s="68"/>
      <c r="L293" s="68"/>
    </row>
    <row r="294" spans="1:12" ht="11.4">
      <c r="A294" s="21" t="s">
        <v>334</v>
      </c>
      <c r="B294" s="123">
        <v>0</v>
      </c>
      <c r="C294" s="124">
        <v>0</v>
      </c>
      <c r="D294" s="124">
        <v>2245730</v>
      </c>
      <c r="E294" s="124">
        <v>1499473.9209999901</v>
      </c>
      <c r="F294" s="124">
        <v>746256.07899999898</v>
      </c>
      <c r="G294" s="124">
        <f t="shared" si="98"/>
        <v>1499473.9209999901</v>
      </c>
      <c r="H294" s="124">
        <f t="shared" si="99"/>
        <v>746256.07899999898</v>
      </c>
      <c r="I294" s="125">
        <f t="shared" si="100"/>
        <v>2245729.9999999888</v>
      </c>
      <c r="J294" s="68"/>
      <c r="K294" s="68"/>
      <c r="L294" s="68"/>
    </row>
    <row r="295" spans="1:12" ht="11.4">
      <c r="A295" s="21" t="s">
        <v>335</v>
      </c>
      <c r="B295" s="123">
        <v>0</v>
      </c>
      <c r="C295" s="124">
        <v>0</v>
      </c>
      <c r="D295" s="124">
        <v>-7280801.4400000004</v>
      </c>
      <c r="E295" s="124">
        <v>-4861391.1214880003</v>
      </c>
      <c r="F295" s="124">
        <v>-2419410.3185119899</v>
      </c>
      <c r="G295" s="124">
        <f t="shared" si="98"/>
        <v>-4861391.1214880003</v>
      </c>
      <c r="H295" s="124">
        <f t="shared" si="99"/>
        <v>-2419410.3185119899</v>
      </c>
      <c r="I295" s="125">
        <f t="shared" si="100"/>
        <v>-7280801.4399999902</v>
      </c>
      <c r="J295" s="68"/>
      <c r="K295" s="68"/>
      <c r="L295" s="68"/>
    </row>
    <row r="296" spans="1:12" ht="11.4">
      <c r="A296" s="21" t="s">
        <v>336</v>
      </c>
      <c r="B296" s="123">
        <v>-7818714.48999999</v>
      </c>
      <c r="C296" s="124">
        <v>-3817091.8</v>
      </c>
      <c r="D296" s="124">
        <v>-3391617.33</v>
      </c>
      <c r="E296" s="124">
        <v>-2264582.891241</v>
      </c>
      <c r="F296" s="124">
        <v>-1127034.438759</v>
      </c>
      <c r="G296" s="124">
        <f t="shared" si="98"/>
        <v>-10083297.38124099</v>
      </c>
      <c r="H296" s="124">
        <f t="shared" si="99"/>
        <v>-4944126.2387589999</v>
      </c>
      <c r="I296" s="125">
        <f t="shared" si="100"/>
        <v>-15027423.61999999</v>
      </c>
      <c r="J296" s="68"/>
      <c r="K296" s="68"/>
      <c r="L296" s="68"/>
    </row>
    <row r="297" spans="1:12" ht="11.4">
      <c r="A297" s="21" t="s">
        <v>337</v>
      </c>
      <c r="B297" s="123">
        <v>-70688.570000000007</v>
      </c>
      <c r="C297" s="124">
        <v>-3500</v>
      </c>
      <c r="D297" s="124">
        <v>-6266.67</v>
      </c>
      <c r="E297" s="124">
        <v>-4184.2555590000002</v>
      </c>
      <c r="F297" s="124">
        <v>-2082.4144409999999</v>
      </c>
      <c r="G297" s="124">
        <f t="shared" si="98"/>
        <v>-74872.825559000004</v>
      </c>
      <c r="H297" s="124">
        <f t="shared" si="99"/>
        <v>-5582.4144409999999</v>
      </c>
      <c r="I297" s="125">
        <f t="shared" si="100"/>
        <v>-80455.240000000005</v>
      </c>
      <c r="J297" s="68"/>
      <c r="K297" s="68"/>
      <c r="L297" s="68"/>
    </row>
    <row r="298" spans="1:12" ht="11.4">
      <c r="A298" s="21" t="s">
        <v>338</v>
      </c>
      <c r="B298" s="123">
        <v>-201437.03</v>
      </c>
      <c r="C298" s="124">
        <v>0</v>
      </c>
      <c r="D298" s="124">
        <v>0</v>
      </c>
      <c r="E298" s="124">
        <v>0</v>
      </c>
      <c r="F298" s="124">
        <v>0</v>
      </c>
      <c r="G298" s="124">
        <f t="shared" si="98"/>
        <v>-201437.03</v>
      </c>
      <c r="H298" s="124">
        <f t="shared" si="99"/>
        <v>0</v>
      </c>
      <c r="I298" s="125">
        <f t="shared" si="100"/>
        <v>-201437.03</v>
      </c>
      <c r="J298" s="68"/>
      <c r="K298" s="68"/>
      <c r="L298" s="68"/>
    </row>
    <row r="299" spans="1:12" ht="11.4">
      <c r="A299" s="21" t="s">
        <v>339</v>
      </c>
      <c r="B299" s="123">
        <v>0</v>
      </c>
      <c r="C299" s="124">
        <v>0</v>
      </c>
      <c r="D299" s="124">
        <v>0</v>
      </c>
      <c r="E299" s="124">
        <v>0</v>
      </c>
      <c r="F299" s="124">
        <v>0</v>
      </c>
      <c r="G299" s="124">
        <f t="shared" si="98"/>
        <v>0</v>
      </c>
      <c r="H299" s="124">
        <f t="shared" si="99"/>
        <v>0</v>
      </c>
      <c r="I299" s="125">
        <f t="shared" si="100"/>
        <v>0</v>
      </c>
      <c r="J299" s="68"/>
      <c r="K299" s="68"/>
      <c r="L299" s="68"/>
    </row>
    <row r="300" spans="1:12" ht="11.4">
      <c r="A300" s="21" t="s">
        <v>340</v>
      </c>
      <c r="B300" s="123">
        <v>-1398730.83</v>
      </c>
      <c r="C300" s="124">
        <v>0</v>
      </c>
      <c r="D300" s="124">
        <v>0</v>
      </c>
      <c r="E300" s="124">
        <v>0</v>
      </c>
      <c r="F300" s="124">
        <v>0</v>
      </c>
      <c r="G300" s="124">
        <f t="shared" si="98"/>
        <v>-1398730.83</v>
      </c>
      <c r="H300" s="124">
        <f t="shared" si="99"/>
        <v>0</v>
      </c>
      <c r="I300" s="125">
        <f t="shared" si="100"/>
        <v>-1398730.83</v>
      </c>
      <c r="J300" s="68"/>
      <c r="K300" s="68"/>
      <c r="L300" s="68"/>
    </row>
    <row r="301" spans="1:12" ht="11.4">
      <c r="A301" s="21" t="s">
        <v>341</v>
      </c>
      <c r="B301" s="123">
        <v>0</v>
      </c>
      <c r="C301" s="124">
        <v>0</v>
      </c>
      <c r="D301" s="124">
        <v>0</v>
      </c>
      <c r="E301" s="124">
        <v>0</v>
      </c>
      <c r="F301" s="124">
        <v>0</v>
      </c>
      <c r="G301" s="124">
        <f t="shared" si="98"/>
        <v>0</v>
      </c>
      <c r="H301" s="124">
        <f t="shared" si="99"/>
        <v>0</v>
      </c>
      <c r="I301" s="125">
        <f t="shared" si="100"/>
        <v>0</v>
      </c>
      <c r="J301" s="68"/>
      <c r="K301" s="68"/>
      <c r="L301" s="68"/>
    </row>
    <row r="302" spans="1:12" ht="11.4">
      <c r="A302" s="21" t="s">
        <v>342</v>
      </c>
      <c r="B302" s="123">
        <v>0</v>
      </c>
      <c r="C302" s="124">
        <v>0</v>
      </c>
      <c r="D302" s="124">
        <v>0</v>
      </c>
      <c r="E302" s="124">
        <v>0</v>
      </c>
      <c r="F302" s="124">
        <v>0</v>
      </c>
      <c r="G302" s="124">
        <f t="shared" si="98"/>
        <v>0</v>
      </c>
      <c r="H302" s="124">
        <f t="shared" si="99"/>
        <v>0</v>
      </c>
      <c r="I302" s="125">
        <f t="shared" si="100"/>
        <v>0</v>
      </c>
      <c r="J302" s="68"/>
      <c r="K302" s="68"/>
      <c r="L302" s="68"/>
    </row>
    <row r="303" spans="1:12" ht="11.4">
      <c r="A303" s="21" t="s">
        <v>343</v>
      </c>
      <c r="B303" s="123">
        <v>0</v>
      </c>
      <c r="C303" s="124">
        <v>0</v>
      </c>
      <c r="D303" s="124">
        <v>45969.32</v>
      </c>
      <c r="E303" s="124">
        <v>30693.714963999901</v>
      </c>
      <c r="F303" s="124">
        <v>15275.605035999901</v>
      </c>
      <c r="G303" s="124">
        <f t="shared" si="98"/>
        <v>30693.714963999901</v>
      </c>
      <c r="H303" s="124">
        <f t="shared" si="99"/>
        <v>15275.605035999901</v>
      </c>
      <c r="I303" s="125">
        <f t="shared" si="100"/>
        <v>45969.319999999803</v>
      </c>
      <c r="J303" s="68"/>
      <c r="K303" s="68"/>
      <c r="L303" s="68"/>
    </row>
    <row r="304" spans="1:12" ht="11.4">
      <c r="A304" s="21" t="s">
        <v>344</v>
      </c>
      <c r="B304" s="123">
        <v>0</v>
      </c>
      <c r="C304" s="124">
        <v>0</v>
      </c>
      <c r="D304" s="124">
        <v>-2361236.6599999899</v>
      </c>
      <c r="E304" s="124">
        <v>-1576597.7178819999</v>
      </c>
      <c r="F304" s="124">
        <v>-784638.94211799896</v>
      </c>
      <c r="G304" s="124">
        <f t="shared" si="98"/>
        <v>-1576597.7178819999</v>
      </c>
      <c r="H304" s="124">
        <f t="shared" si="99"/>
        <v>-784638.94211799896</v>
      </c>
      <c r="I304" s="125">
        <f t="shared" si="100"/>
        <v>-2361236.6599999988</v>
      </c>
      <c r="J304" s="68"/>
      <c r="K304" s="68"/>
      <c r="L304" s="68"/>
    </row>
    <row r="305" spans="1:12" ht="11.4">
      <c r="A305" s="21" t="s">
        <v>345</v>
      </c>
      <c r="B305" s="123">
        <v>0</v>
      </c>
      <c r="C305" s="124">
        <v>0</v>
      </c>
      <c r="D305" s="124">
        <v>-500400</v>
      </c>
      <c r="E305" s="124">
        <v>-334117.08</v>
      </c>
      <c r="F305" s="124">
        <v>-166282.92000000001</v>
      </c>
      <c r="G305" s="124">
        <f t="shared" si="98"/>
        <v>-334117.08</v>
      </c>
      <c r="H305" s="124">
        <f t="shared" si="99"/>
        <v>-166282.92000000001</v>
      </c>
      <c r="I305" s="125">
        <f t="shared" si="100"/>
        <v>-500400</v>
      </c>
      <c r="J305" s="68"/>
      <c r="K305" s="68"/>
      <c r="L305" s="68"/>
    </row>
    <row r="306" spans="1:12" ht="11.4">
      <c r="A306" s="21" t="s">
        <v>346</v>
      </c>
      <c r="B306" s="123">
        <v>0</v>
      </c>
      <c r="C306" s="124">
        <v>0</v>
      </c>
      <c r="D306" s="124">
        <v>5085931.05</v>
      </c>
      <c r="E306" s="124">
        <v>3395876.162085</v>
      </c>
      <c r="F306" s="124">
        <v>1690054.8879150001</v>
      </c>
      <c r="G306" s="124">
        <f t="shared" si="98"/>
        <v>3395876.162085</v>
      </c>
      <c r="H306" s="124">
        <f t="shared" si="99"/>
        <v>1690054.8879150001</v>
      </c>
      <c r="I306" s="125">
        <f t="shared" si="100"/>
        <v>5085931.05</v>
      </c>
      <c r="J306" s="68"/>
      <c r="K306" s="68"/>
      <c r="L306" s="68"/>
    </row>
    <row r="307" spans="1:12" ht="11.4">
      <c r="A307" s="21" t="s">
        <v>347</v>
      </c>
      <c r="B307" s="123">
        <v>0</v>
      </c>
      <c r="C307" s="124">
        <v>0</v>
      </c>
      <c r="D307" s="124">
        <v>13783890.23</v>
      </c>
      <c r="E307" s="124">
        <v>9203503.5065709893</v>
      </c>
      <c r="F307" s="124">
        <v>4580386.723429</v>
      </c>
      <c r="G307" s="124">
        <f t="shared" si="98"/>
        <v>9203503.5065709893</v>
      </c>
      <c r="H307" s="124">
        <f t="shared" si="99"/>
        <v>4580386.723429</v>
      </c>
      <c r="I307" s="125">
        <f t="shared" si="100"/>
        <v>13783890.229999989</v>
      </c>
      <c r="J307" s="68"/>
      <c r="K307" s="68"/>
      <c r="L307" s="68"/>
    </row>
    <row r="308" spans="1:12" ht="11.4">
      <c r="A308" s="21" t="s">
        <v>348</v>
      </c>
      <c r="B308" s="126">
        <f>SUM(B284:B307)</f>
        <v>-9144738.7399999909</v>
      </c>
      <c r="C308" s="111">
        <f t="shared" ref="C308:I308" si="101">SUM(C284:C307)</f>
        <v>-3820591.8</v>
      </c>
      <c r="D308" s="111">
        <f t="shared" si="101"/>
        <v>-37764169.539999872</v>
      </c>
      <c r="E308" s="111">
        <f t="shared" si="101"/>
        <v>-25215136.001858018</v>
      </c>
      <c r="F308" s="111">
        <f t="shared" si="101"/>
        <v>-12549033.538141889</v>
      </c>
      <c r="G308" s="111">
        <f t="shared" si="101"/>
        <v>-34359874.741858013</v>
      </c>
      <c r="H308" s="111">
        <f t="shared" si="101"/>
        <v>-16369625.33814189</v>
      </c>
      <c r="I308" s="127">
        <f t="shared" si="101"/>
        <v>-50729500.079999909</v>
      </c>
    </row>
    <row r="309" spans="1:12" ht="11.4">
      <c r="A309" s="20" t="s">
        <v>349</v>
      </c>
      <c r="B309" s="123"/>
      <c r="C309" s="124"/>
      <c r="D309" s="124"/>
      <c r="E309" s="124"/>
      <c r="F309" s="124"/>
      <c r="G309" s="124"/>
      <c r="H309" s="124"/>
      <c r="I309" s="125"/>
    </row>
    <row r="310" spans="1:12" ht="11.4">
      <c r="A310" s="21" t="s">
        <v>350</v>
      </c>
      <c r="B310" s="123">
        <v>0</v>
      </c>
      <c r="C310" s="124">
        <v>0</v>
      </c>
      <c r="D310" s="124">
        <v>217547316.84</v>
      </c>
      <c r="E310" s="124">
        <v>145256343.45406801</v>
      </c>
      <c r="F310" s="124">
        <v>72290973.385931998</v>
      </c>
      <c r="G310" s="137">
        <f t="shared" ref="G310:G318" si="102">B310+E310</f>
        <v>145256343.45406801</v>
      </c>
      <c r="H310" s="137">
        <f t="shared" ref="H310:H318" si="103">C310+F310</f>
        <v>72290973.385931998</v>
      </c>
      <c r="I310" s="138">
        <f t="shared" ref="I310:I318" si="104">SUM(G310:H310)</f>
        <v>217547316.84</v>
      </c>
      <c r="J310" s="68"/>
      <c r="K310" s="68"/>
      <c r="L310" s="68"/>
    </row>
    <row r="311" spans="1:12" ht="11.4">
      <c r="A311" s="21" t="s">
        <v>351</v>
      </c>
      <c r="B311" s="123">
        <v>0</v>
      </c>
      <c r="C311" s="124">
        <v>0</v>
      </c>
      <c r="D311" s="124">
        <v>0</v>
      </c>
      <c r="E311" s="124">
        <v>0</v>
      </c>
      <c r="F311" s="124">
        <v>0</v>
      </c>
      <c r="G311" s="124">
        <f t="shared" si="102"/>
        <v>0</v>
      </c>
      <c r="H311" s="124">
        <f t="shared" si="103"/>
        <v>0</v>
      </c>
      <c r="I311" s="125">
        <f t="shared" si="104"/>
        <v>0</v>
      </c>
      <c r="J311" s="68"/>
      <c r="K311" s="68"/>
      <c r="L311" s="68"/>
    </row>
    <row r="312" spans="1:12" ht="11.4">
      <c r="A312" s="21" t="s">
        <v>352</v>
      </c>
      <c r="B312" s="123">
        <v>0</v>
      </c>
      <c r="C312" s="124">
        <v>0</v>
      </c>
      <c r="D312" s="124">
        <v>2668381.48</v>
      </c>
      <c r="E312" s="124">
        <v>1781678.3141960001</v>
      </c>
      <c r="F312" s="124">
        <v>886703.16580399999</v>
      </c>
      <c r="G312" s="124">
        <f t="shared" si="102"/>
        <v>1781678.3141960001</v>
      </c>
      <c r="H312" s="124">
        <f t="shared" si="103"/>
        <v>886703.16580399999</v>
      </c>
      <c r="I312" s="125">
        <f t="shared" si="104"/>
        <v>2668381.48</v>
      </c>
      <c r="J312" s="68"/>
      <c r="K312" s="68"/>
      <c r="L312" s="68"/>
    </row>
    <row r="313" spans="1:12" ht="11.4">
      <c r="A313" s="21" t="s">
        <v>353</v>
      </c>
      <c r="B313" s="123">
        <v>10310.359999999901</v>
      </c>
      <c r="C313" s="124">
        <v>6293.4199999999901</v>
      </c>
      <c r="D313" s="124">
        <v>2648582.5299999998</v>
      </c>
      <c r="E313" s="124">
        <v>1768458.555281</v>
      </c>
      <c r="F313" s="124">
        <v>880123.97471900005</v>
      </c>
      <c r="G313" s="124">
        <f t="shared" si="102"/>
        <v>1778768.9152809998</v>
      </c>
      <c r="H313" s="124">
        <f t="shared" si="103"/>
        <v>886417.39471900009</v>
      </c>
      <c r="I313" s="125">
        <f t="shared" si="104"/>
        <v>2665186.31</v>
      </c>
      <c r="J313" s="68"/>
      <c r="K313" s="68"/>
      <c r="L313" s="68"/>
    </row>
    <row r="314" spans="1:12" ht="11.4">
      <c r="A314" s="21" t="s">
        <v>354</v>
      </c>
      <c r="B314" s="123">
        <v>0</v>
      </c>
      <c r="C314" s="124">
        <v>0</v>
      </c>
      <c r="D314" s="124">
        <v>0</v>
      </c>
      <c r="E314" s="124">
        <v>0</v>
      </c>
      <c r="F314" s="124">
        <v>0</v>
      </c>
      <c r="G314" s="124">
        <f t="shared" si="102"/>
        <v>0</v>
      </c>
      <c r="H314" s="124">
        <f t="shared" si="103"/>
        <v>0</v>
      </c>
      <c r="I314" s="125">
        <f t="shared" si="104"/>
        <v>0</v>
      </c>
      <c r="J314" s="68"/>
      <c r="K314" s="68"/>
      <c r="L314" s="68"/>
    </row>
    <row r="315" spans="1:12" ht="11.4">
      <c r="A315" s="21" t="s">
        <v>355</v>
      </c>
      <c r="B315" s="123">
        <v>0</v>
      </c>
      <c r="C315" s="124">
        <v>0</v>
      </c>
      <c r="D315" s="124">
        <v>0</v>
      </c>
      <c r="E315" s="124">
        <v>0</v>
      </c>
      <c r="F315" s="124">
        <v>0</v>
      </c>
      <c r="G315" s="124">
        <f t="shared" si="102"/>
        <v>0</v>
      </c>
      <c r="H315" s="124">
        <f t="shared" si="103"/>
        <v>0</v>
      </c>
      <c r="I315" s="125">
        <f t="shared" si="104"/>
        <v>0</v>
      </c>
      <c r="J315" s="68"/>
      <c r="K315" s="68"/>
      <c r="L315" s="68"/>
    </row>
    <row r="316" spans="1:12" ht="11.4">
      <c r="A316" s="21" t="s">
        <v>356</v>
      </c>
      <c r="B316" s="123">
        <v>0</v>
      </c>
      <c r="C316" s="124">
        <v>0</v>
      </c>
      <c r="D316" s="124">
        <v>0</v>
      </c>
      <c r="E316" s="124">
        <v>0</v>
      </c>
      <c r="F316" s="124">
        <v>0</v>
      </c>
      <c r="G316" s="124">
        <f t="shared" si="102"/>
        <v>0</v>
      </c>
      <c r="H316" s="124">
        <f t="shared" si="103"/>
        <v>0</v>
      </c>
      <c r="I316" s="125">
        <f t="shared" si="104"/>
        <v>0</v>
      </c>
      <c r="J316" s="68"/>
      <c r="K316" s="68"/>
      <c r="L316" s="68"/>
    </row>
    <row r="317" spans="1:12" ht="11.4">
      <c r="A317" s="21" t="s">
        <v>357</v>
      </c>
      <c r="B317" s="123">
        <v>13391589.82</v>
      </c>
      <c r="C317" s="124">
        <v>466547.74</v>
      </c>
      <c r="D317" s="124">
        <v>3404525.32</v>
      </c>
      <c r="E317" s="124">
        <v>2273201.5561640002</v>
      </c>
      <c r="F317" s="124">
        <v>1131323.7638359901</v>
      </c>
      <c r="G317" s="124">
        <f t="shared" si="102"/>
        <v>15664791.376164</v>
      </c>
      <c r="H317" s="124">
        <f t="shared" si="103"/>
        <v>1597871.5038359901</v>
      </c>
      <c r="I317" s="125">
        <f t="shared" si="104"/>
        <v>17262662.879999992</v>
      </c>
      <c r="J317" s="68"/>
      <c r="K317" s="68"/>
      <c r="L317" s="68"/>
    </row>
    <row r="318" spans="1:12" ht="11.4">
      <c r="A318" s="21" t="s">
        <v>358</v>
      </c>
      <c r="B318" s="123">
        <v>-5856692.9699999997</v>
      </c>
      <c r="C318" s="124">
        <v>-2492440.29</v>
      </c>
      <c r="D318" s="124">
        <v>-2477098.46</v>
      </c>
      <c r="E318" s="124">
        <v>-1653958.6417419999</v>
      </c>
      <c r="F318" s="124">
        <v>-823139.81825799996</v>
      </c>
      <c r="G318" s="124">
        <f t="shared" si="102"/>
        <v>-7510651.6117419992</v>
      </c>
      <c r="H318" s="124">
        <f t="shared" si="103"/>
        <v>-3315580.1082580001</v>
      </c>
      <c r="I318" s="125">
        <f t="shared" si="104"/>
        <v>-10826231.719999999</v>
      </c>
      <c r="J318" s="68"/>
      <c r="K318" s="68"/>
      <c r="L318" s="68"/>
    </row>
    <row r="319" spans="1:12" ht="11.4">
      <c r="A319" s="21" t="s">
        <v>359</v>
      </c>
      <c r="B319" s="126">
        <f>SUM(B310:B318)</f>
        <v>7545207.21</v>
      </c>
      <c r="C319" s="111">
        <f t="shared" ref="C319:I319" si="105">SUM(C310:C318)</f>
        <v>-2019599.1300000001</v>
      </c>
      <c r="D319" s="111">
        <f t="shared" si="105"/>
        <v>223791707.70999998</v>
      </c>
      <c r="E319" s="111">
        <f t="shared" si="105"/>
        <v>149425723.23796701</v>
      </c>
      <c r="F319" s="111">
        <f t="shared" si="105"/>
        <v>74365984.472032994</v>
      </c>
      <c r="G319" s="111">
        <f t="shared" si="105"/>
        <v>156970930.44796699</v>
      </c>
      <c r="H319" s="111">
        <f t="shared" si="105"/>
        <v>72346385.342032999</v>
      </c>
      <c r="I319" s="127">
        <f t="shared" si="105"/>
        <v>229317315.78999999</v>
      </c>
    </row>
    <row r="320" spans="1:12" ht="11.4">
      <c r="A320" s="20" t="s">
        <v>360</v>
      </c>
      <c r="B320" s="123"/>
      <c r="C320" s="124"/>
      <c r="D320" s="124"/>
      <c r="E320" s="124"/>
      <c r="F320" s="124"/>
      <c r="G320" s="124"/>
      <c r="H320" s="124"/>
      <c r="I320" s="125"/>
    </row>
    <row r="321" spans="1:9" ht="11.4">
      <c r="A321" s="21" t="s">
        <v>361</v>
      </c>
      <c r="B321" s="123">
        <v>0</v>
      </c>
      <c r="C321" s="124">
        <v>0</v>
      </c>
      <c r="D321" s="124">
        <v>0</v>
      </c>
      <c r="E321" s="124">
        <v>0</v>
      </c>
      <c r="F321" s="124">
        <v>0</v>
      </c>
      <c r="G321" s="124">
        <f t="shared" ref="G321:G322" si="106">B321+E321</f>
        <v>0</v>
      </c>
      <c r="H321" s="124">
        <f t="shared" ref="H321:H322" si="107">C321+F321</f>
        <v>0</v>
      </c>
      <c r="I321" s="125">
        <f t="shared" ref="I321:I322" si="108">SUM(G321:H321)</f>
        <v>0</v>
      </c>
    </row>
    <row r="322" spans="1:9" ht="11.4">
      <c r="A322" s="21" t="s">
        <v>362</v>
      </c>
      <c r="B322" s="123">
        <v>0</v>
      </c>
      <c r="C322" s="124">
        <v>0</v>
      </c>
      <c r="D322" s="124">
        <v>0</v>
      </c>
      <c r="E322" s="124">
        <v>0</v>
      </c>
      <c r="F322" s="124">
        <v>0</v>
      </c>
      <c r="G322" s="124">
        <f t="shared" si="106"/>
        <v>0</v>
      </c>
      <c r="H322" s="124">
        <f t="shared" si="107"/>
        <v>0</v>
      </c>
      <c r="I322" s="125">
        <f t="shared" si="108"/>
        <v>0</v>
      </c>
    </row>
    <row r="323" spans="1:9" ht="11.4">
      <c r="A323" s="21" t="s">
        <v>363</v>
      </c>
      <c r="B323" s="126">
        <f>SUM(B321:B322)</f>
        <v>0</v>
      </c>
      <c r="C323" s="111">
        <f t="shared" ref="C323:I323" si="109">SUM(C321:C322)</f>
        <v>0</v>
      </c>
      <c r="D323" s="111">
        <f t="shared" si="109"/>
        <v>0</v>
      </c>
      <c r="E323" s="111">
        <f t="shared" si="109"/>
        <v>0</v>
      </c>
      <c r="F323" s="111">
        <f t="shared" si="109"/>
        <v>0</v>
      </c>
      <c r="G323" s="111">
        <f t="shared" si="109"/>
        <v>0</v>
      </c>
      <c r="H323" s="111">
        <f t="shared" si="109"/>
        <v>0</v>
      </c>
      <c r="I323" s="127">
        <f t="shared" si="109"/>
        <v>0</v>
      </c>
    </row>
    <row r="324" spans="1:9" ht="11.4">
      <c r="A324" s="21"/>
      <c r="B324" s="130"/>
      <c r="C324" s="113"/>
      <c r="D324" s="113"/>
      <c r="E324" s="113"/>
      <c r="F324" s="113"/>
      <c r="G324" s="113"/>
      <c r="H324" s="113"/>
      <c r="I324" s="131"/>
    </row>
    <row r="325" spans="1:9" ht="12.6" thickBot="1">
      <c r="A325" s="19" t="s">
        <v>31</v>
      </c>
      <c r="B325" s="132">
        <f>B308+B319+B323</f>
        <v>-1599531.5299999909</v>
      </c>
      <c r="C325" s="114">
        <f t="shared" ref="C325:I325" si="110">C308+C319+C323</f>
        <v>-5840190.9299999997</v>
      </c>
      <c r="D325" s="114">
        <f t="shared" si="110"/>
        <v>186027538.17000011</v>
      </c>
      <c r="E325" s="114">
        <f t="shared" si="110"/>
        <v>124210587.23610899</v>
      </c>
      <c r="F325" s="114">
        <f t="shared" si="110"/>
        <v>61816950.933891103</v>
      </c>
      <c r="G325" s="114">
        <f t="shared" si="110"/>
        <v>122611055.70610899</v>
      </c>
      <c r="H325" s="114">
        <f t="shared" si="110"/>
        <v>55976760.00389111</v>
      </c>
      <c r="I325" s="133">
        <f t="shared" si="110"/>
        <v>178587815.7100001</v>
      </c>
    </row>
    <row r="326" spans="1:9" ht="13.2" thickTop="1" thickBot="1">
      <c r="A326" s="21"/>
      <c r="B326" s="132"/>
      <c r="C326" s="113"/>
      <c r="D326" s="113"/>
      <c r="E326" s="113"/>
      <c r="F326" s="113"/>
      <c r="G326" s="113"/>
      <c r="H326" s="113"/>
      <c r="I326" s="131"/>
    </row>
    <row r="327" spans="1:9" ht="13.2" thickTop="1" thickBot="1">
      <c r="A327" s="19" t="s">
        <v>32</v>
      </c>
      <c r="B327" s="139">
        <f>B280-B325</f>
        <v>534107316.69998252</v>
      </c>
      <c r="C327" s="140">
        <f>C280-C325</f>
        <v>222857986.53000101</v>
      </c>
      <c r="D327" s="140">
        <f t="shared" ref="D327:I327" si="111">D280-D325</f>
        <v>-436911259.56</v>
      </c>
      <c r="E327" s="140">
        <f t="shared" si="111"/>
        <v>-287818729.22810483</v>
      </c>
      <c r="F327" s="140">
        <f t="shared" si="111"/>
        <v>-149092530.33189487</v>
      </c>
      <c r="G327" s="140">
        <f t="shared" si="111"/>
        <v>246288587.47187799</v>
      </c>
      <c r="H327" s="140">
        <f t="shared" si="111"/>
        <v>73765456.1981062</v>
      </c>
      <c r="I327" s="141">
        <f t="shared" si="111"/>
        <v>320054043.66998428</v>
      </c>
    </row>
    <row r="328" spans="1:9" ht="10.8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4" max="8" man="1"/>
    <brk id="2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9"/>
  <sheetViews>
    <sheetView topLeftCell="A27" zoomScaleNormal="100" workbookViewId="0">
      <selection activeCell="C58" sqref="C58:D58"/>
    </sheetView>
  </sheetViews>
  <sheetFormatPr defaultColWidth="8.88671875" defaultRowHeight="13.2"/>
  <cols>
    <col min="1" max="1" width="3.33203125" style="22" customWidth="1"/>
    <col min="2" max="2" width="48.5546875" style="22" customWidth="1"/>
    <col min="3" max="3" width="15.109375" style="22" customWidth="1"/>
    <col min="4" max="4" width="13.88671875" style="22" customWidth="1"/>
    <col min="5" max="5" width="13.109375" style="22" customWidth="1"/>
    <col min="6" max="6" width="13.6640625" style="22" customWidth="1"/>
    <col min="7" max="7" width="12.33203125" style="22" customWidth="1"/>
    <col min="8" max="8" width="15.6640625" style="22" customWidth="1"/>
    <col min="9" max="16384" width="8.88671875" style="22"/>
  </cols>
  <sheetData>
    <row r="1" spans="1:8" ht="15.9" customHeight="1">
      <c r="A1" s="66"/>
      <c r="B1" s="161" t="s">
        <v>44</v>
      </c>
      <c r="C1" s="161"/>
      <c r="D1" s="161"/>
      <c r="E1" s="161"/>
      <c r="F1" s="161"/>
      <c r="G1" s="161"/>
      <c r="H1" s="161"/>
    </row>
    <row r="2" spans="1:8" ht="15.9" customHeight="1">
      <c r="A2" s="65"/>
      <c r="B2" s="160" t="s">
        <v>416</v>
      </c>
      <c r="C2" s="160"/>
      <c r="D2" s="160"/>
      <c r="E2" s="160"/>
      <c r="F2" s="160"/>
      <c r="G2" s="160"/>
      <c r="H2" s="160"/>
    </row>
    <row r="3" spans="1:8" ht="15.9" customHeight="1">
      <c r="A3" s="160" t="str">
        <f>'Allocated (C)'!A3:D3</f>
        <v>FOR THE TWELVE MONTHS ENDED DECEMBER 31, 2017</v>
      </c>
      <c r="B3" s="160"/>
      <c r="C3" s="160"/>
      <c r="D3" s="160"/>
      <c r="E3" s="160"/>
      <c r="F3" s="160"/>
      <c r="G3" s="160"/>
      <c r="H3" s="160"/>
    </row>
    <row r="4" spans="1:8" ht="15.9" customHeight="1">
      <c r="A4" s="26"/>
      <c r="B4" s="162" t="s">
        <v>422</v>
      </c>
      <c r="C4" s="162"/>
      <c r="D4" s="162"/>
      <c r="E4" s="162"/>
      <c r="F4" s="162"/>
      <c r="G4" s="162"/>
      <c r="H4" s="162"/>
    </row>
    <row r="5" spans="1:8" ht="52.8">
      <c r="A5" s="64"/>
      <c r="B5" s="63" t="s">
        <v>415</v>
      </c>
      <c r="C5" s="60" t="s">
        <v>414</v>
      </c>
      <c r="D5" s="60" t="s">
        <v>413</v>
      </c>
      <c r="E5" s="62" t="s">
        <v>412</v>
      </c>
      <c r="F5" s="61" t="s">
        <v>411</v>
      </c>
      <c r="G5" s="61" t="s">
        <v>410</v>
      </c>
      <c r="H5" s="60" t="s">
        <v>46</v>
      </c>
    </row>
    <row r="6" spans="1:8" ht="15.9" customHeight="1" thickBot="1">
      <c r="A6" s="27" t="s">
        <v>14</v>
      </c>
      <c r="B6" s="46"/>
      <c r="C6" s="59"/>
      <c r="D6" s="59"/>
      <c r="E6" s="58"/>
      <c r="F6" s="57"/>
      <c r="G6" s="57"/>
      <c r="H6" s="6"/>
    </row>
    <row r="7" spans="1:8" ht="15.9" customHeight="1" thickTop="1">
      <c r="A7" s="27"/>
      <c r="B7" s="55" t="s">
        <v>409</v>
      </c>
      <c r="C7" s="189">
        <f>$H7*F7</f>
        <v>128433.50695</v>
      </c>
      <c r="D7" s="188">
        <f>$H7*G7</f>
        <v>92622.443050000002</v>
      </c>
      <c r="E7" s="143">
        <v>1</v>
      </c>
      <c r="F7" s="51">
        <f>VLOOKUP($E7,$B$60:$G$66,5,FALSE)</f>
        <v>0.58099999999999996</v>
      </c>
      <c r="G7" s="50">
        <f>VLOOKUP($E7,$B$60:$G$66,6,FALSE)</f>
        <v>0.41899999999999998</v>
      </c>
      <c r="H7" s="187">
        <f>'Unallocated Detail (C)'!D204</f>
        <v>221055.95</v>
      </c>
    </row>
    <row r="8" spans="1:8" ht="15.9" customHeight="1">
      <c r="A8" s="27" t="s">
        <v>372</v>
      </c>
      <c r="B8" s="55" t="s">
        <v>408</v>
      </c>
      <c r="C8" s="186">
        <f>$H8*F8</f>
        <v>594100.71292600001</v>
      </c>
      <c r="D8" s="185">
        <f>$H8*G8</f>
        <v>352371.667074</v>
      </c>
      <c r="E8" s="143">
        <v>2</v>
      </c>
      <c r="F8" s="51">
        <f>VLOOKUP($E8,$B$60:$G$66,5,FALSE)</f>
        <v>0.62770000000000004</v>
      </c>
      <c r="G8" s="50">
        <f>VLOOKUP($E8,$B$60:$G$66,6,FALSE)</f>
        <v>0.37230000000000002</v>
      </c>
      <c r="H8" s="184">
        <f>'Unallocated Detail (C)'!D205</f>
        <v>946472.38</v>
      </c>
    </row>
    <row r="9" spans="1:8" ht="15.9" customHeight="1">
      <c r="A9" s="27" t="s">
        <v>372</v>
      </c>
      <c r="B9" s="55" t="s">
        <v>407</v>
      </c>
      <c r="C9" s="186">
        <f>$H9*F9</f>
        <v>21114077.244889997</v>
      </c>
      <c r="D9" s="185">
        <f>$H9*G9</f>
        <v>15226847.445109999</v>
      </c>
      <c r="E9" s="143">
        <v>1</v>
      </c>
      <c r="F9" s="51">
        <f>VLOOKUP($E9,$B$60:$G$66,5,FALSE)</f>
        <v>0.58099999999999996</v>
      </c>
      <c r="G9" s="50">
        <f>VLOOKUP($E9,$B$60:$G$66,6,FALSE)</f>
        <v>0.41899999999999998</v>
      </c>
      <c r="H9" s="184">
        <f>'Unallocated Detail (C)'!D206</f>
        <v>36340924.689999998</v>
      </c>
    </row>
    <row r="10" spans="1:8" ht="15.9" customHeight="1">
      <c r="A10" s="27" t="s">
        <v>372</v>
      </c>
      <c r="B10" s="55" t="s">
        <v>406</v>
      </c>
      <c r="C10" s="171">
        <f>$H10*F10</f>
        <v>0</v>
      </c>
      <c r="D10" s="170">
        <f>$H10*G10</f>
        <v>0</v>
      </c>
      <c r="E10" s="144">
        <v>1</v>
      </c>
      <c r="F10" s="48">
        <f>VLOOKUP($E10,$B$60:$G$66,5,FALSE)</f>
        <v>0.58099999999999996</v>
      </c>
      <c r="G10" s="149">
        <f>VLOOKUP($E10,$B$60:$G$66,6,FALSE)</f>
        <v>0.41899999999999998</v>
      </c>
      <c r="H10" s="169">
        <f>'Unallocated Detail (C)'!D208</f>
        <v>0</v>
      </c>
    </row>
    <row r="11" spans="1:8" ht="15.9" customHeight="1">
      <c r="A11" s="27" t="s">
        <v>372</v>
      </c>
      <c r="B11" s="26" t="s">
        <v>371</v>
      </c>
      <c r="C11" s="174">
        <f>SUM(C7:C10)</f>
        <v>21836611.464765996</v>
      </c>
      <c r="D11" s="173">
        <f>SUM(D7:D10)</f>
        <v>15671841.555233998</v>
      </c>
      <c r="E11" s="143"/>
      <c r="F11" s="56"/>
      <c r="G11" s="33"/>
      <c r="H11" s="172">
        <f>SUM(H7:H10)</f>
        <v>37508453.019999996</v>
      </c>
    </row>
    <row r="12" spans="1:8" ht="15.9" customHeight="1">
      <c r="A12" s="27" t="s">
        <v>15</v>
      </c>
      <c r="B12" s="26"/>
      <c r="C12" s="147"/>
      <c r="D12" s="148"/>
      <c r="E12" s="143"/>
      <c r="F12" s="45"/>
      <c r="G12" s="33"/>
      <c r="H12" s="152"/>
    </row>
    <row r="13" spans="1:8" ht="15.9" customHeight="1">
      <c r="A13" s="27"/>
      <c r="B13" s="55" t="s">
        <v>405</v>
      </c>
      <c r="C13" s="174">
        <f>$H13*F13</f>
        <v>759259.47432999988</v>
      </c>
      <c r="D13" s="173">
        <f>$H13*G13</f>
        <v>547555.45566999994</v>
      </c>
      <c r="E13" s="143">
        <v>1</v>
      </c>
      <c r="F13" s="51">
        <f>VLOOKUP($E13,$B$60:$G$66,5,FALSE)</f>
        <v>0.58099999999999996</v>
      </c>
      <c r="G13" s="50">
        <f>VLOOKUP($E13,$B$60:$G$66,6,FALSE)</f>
        <v>0.41899999999999998</v>
      </c>
      <c r="H13" s="172">
        <f>'Unallocated Detail (C)'!D211</f>
        <v>1306814.93</v>
      </c>
    </row>
    <row r="14" spans="1:8" ht="15.9" customHeight="1">
      <c r="A14" s="27" t="s">
        <v>372</v>
      </c>
      <c r="B14" s="55" t="s">
        <v>404</v>
      </c>
      <c r="C14" s="186">
        <f>$H14*F14</f>
        <v>934517.2644499999</v>
      </c>
      <c r="D14" s="185">
        <f>$H14*G14</f>
        <v>673946.18554999994</v>
      </c>
      <c r="E14" s="143">
        <v>1</v>
      </c>
      <c r="F14" s="51">
        <f>VLOOKUP($E14,$B$60:$G$66,5,FALSE)</f>
        <v>0.58099999999999996</v>
      </c>
      <c r="G14" s="50">
        <f>VLOOKUP($E14,$B$60:$G$66,6,FALSE)</f>
        <v>0.41899999999999998</v>
      </c>
      <c r="H14" s="184">
        <f>'Unallocated Detail (C)'!D212</f>
        <v>1608463.45</v>
      </c>
    </row>
    <row r="15" spans="1:8" ht="15.9" customHeight="1">
      <c r="A15" s="27" t="s">
        <v>372</v>
      </c>
      <c r="B15" s="55" t="s">
        <v>403</v>
      </c>
      <c r="C15" s="186">
        <f>$H15*F15</f>
        <v>1091.6234699999998</v>
      </c>
      <c r="D15" s="185">
        <f>$H15*G15</f>
        <v>787.24652999999989</v>
      </c>
      <c r="E15" s="143">
        <v>1</v>
      </c>
      <c r="F15" s="51">
        <f>VLOOKUP($E15,$B$60:$G$66,5,FALSE)</f>
        <v>0.58099999999999996</v>
      </c>
      <c r="G15" s="50">
        <f>VLOOKUP($E15,$B$60:$G$66,6,FALSE)</f>
        <v>0.41899999999999998</v>
      </c>
      <c r="H15" s="184">
        <f>'Unallocated Detail (C)'!D213</f>
        <v>1878.87</v>
      </c>
    </row>
    <row r="16" spans="1:8" ht="15.9" customHeight="1">
      <c r="A16" s="27"/>
      <c r="B16" s="55" t="s">
        <v>402</v>
      </c>
      <c r="C16" s="186">
        <f>$H16*F16</f>
        <v>0</v>
      </c>
      <c r="D16" s="185">
        <f>$H16*G16</f>
        <v>0</v>
      </c>
      <c r="E16" s="143">
        <v>1</v>
      </c>
      <c r="F16" s="51">
        <f>VLOOKUP($E16,$B$60:$G$66,5,FALSE)</f>
        <v>0.58099999999999996</v>
      </c>
      <c r="G16" s="50">
        <f>VLOOKUP($E16,$B$60:$G$66,6,FALSE)</f>
        <v>0.41899999999999998</v>
      </c>
      <c r="H16" s="184">
        <f>'Unallocated Detail (C)'!D214</f>
        <v>0</v>
      </c>
    </row>
    <row r="17" spans="1:8" ht="15.9" customHeight="1">
      <c r="A17" s="27" t="s">
        <v>372</v>
      </c>
      <c r="B17" s="55" t="s">
        <v>401</v>
      </c>
      <c r="C17" s="186">
        <f>$H17*F17</f>
        <v>0</v>
      </c>
      <c r="D17" s="185">
        <f>$H17*G17</f>
        <v>0</v>
      </c>
      <c r="E17" s="143">
        <v>1</v>
      </c>
      <c r="F17" s="51">
        <f>VLOOKUP($E17,$B$60:$G$66,5,FALSE)</f>
        <v>0.58099999999999996</v>
      </c>
      <c r="G17" s="50">
        <f>VLOOKUP($E17,$B$60:$G$66,6,FALSE)</f>
        <v>0.41899999999999998</v>
      </c>
      <c r="H17" s="184">
        <f>'Unallocated Detail (C)'!D215</f>
        <v>0</v>
      </c>
    </row>
    <row r="18" spans="1:8" ht="15.9" customHeight="1">
      <c r="A18" s="27"/>
      <c r="B18" s="55" t="s">
        <v>400</v>
      </c>
      <c r="C18" s="186">
        <f>$H18*F18</f>
        <v>0</v>
      </c>
      <c r="D18" s="185">
        <f>$H18*G18</f>
        <v>0</v>
      </c>
      <c r="E18" s="143">
        <v>1</v>
      </c>
      <c r="F18" s="51">
        <f>VLOOKUP($E18,$B$60:$G$66,5,FALSE)</f>
        <v>0.58099999999999996</v>
      </c>
      <c r="G18" s="50">
        <f>VLOOKUP($E18,$B$60:$G$66,6,FALSE)</f>
        <v>0.41899999999999998</v>
      </c>
      <c r="H18" s="184">
        <f>'Unallocated Detail (C)'!D216</f>
        <v>0</v>
      </c>
    </row>
    <row r="19" spans="1:8" ht="15.9" customHeight="1">
      <c r="A19" s="27"/>
      <c r="B19" s="55" t="s">
        <v>399</v>
      </c>
      <c r="C19" s="171">
        <f>$H19*F19</f>
        <v>0</v>
      </c>
      <c r="D19" s="170">
        <f>$H19*G19</f>
        <v>0</v>
      </c>
      <c r="E19" s="144">
        <v>1</v>
      </c>
      <c r="F19" s="48">
        <f>VLOOKUP($E19,$B$60:$G$66,5,FALSE)</f>
        <v>0.58099999999999996</v>
      </c>
      <c r="G19" s="149">
        <f>VLOOKUP($E19,$B$60:$G$66,6,FALSE)</f>
        <v>0.41899999999999998</v>
      </c>
      <c r="H19" s="169">
        <f>'Unallocated Detail (C)'!D217</f>
        <v>0</v>
      </c>
    </row>
    <row r="20" spans="1:8" ht="15.9" customHeight="1">
      <c r="A20" s="27" t="s">
        <v>372</v>
      </c>
      <c r="B20" s="26" t="s">
        <v>371</v>
      </c>
      <c r="C20" s="174">
        <f>SUM(C13:C18)</f>
        <v>1694868.3622499998</v>
      </c>
      <c r="D20" s="173">
        <f>SUM(D13:D18)</f>
        <v>1222288.8877499998</v>
      </c>
      <c r="E20" s="143"/>
      <c r="F20" s="56"/>
      <c r="G20" s="33"/>
      <c r="H20" s="172">
        <f>SUM(H13:H18)</f>
        <v>2917157.25</v>
      </c>
    </row>
    <row r="21" spans="1:8" ht="15.9" customHeight="1">
      <c r="A21" s="27" t="s">
        <v>17</v>
      </c>
      <c r="B21" s="26"/>
      <c r="C21" s="147"/>
      <c r="D21" s="148"/>
      <c r="E21" s="143"/>
      <c r="F21" s="45"/>
      <c r="G21" s="33"/>
      <c r="H21" s="152"/>
    </row>
    <row r="22" spans="1:8" ht="15.9" customHeight="1">
      <c r="A22" s="27"/>
      <c r="B22" s="55" t="s">
        <v>398</v>
      </c>
      <c r="C22" s="174">
        <f>$H22*F22</f>
        <v>50967341.733484</v>
      </c>
      <c r="D22" s="173">
        <f>$H22*G22</f>
        <v>25365355.186515998</v>
      </c>
      <c r="E22" s="143">
        <v>4</v>
      </c>
      <c r="F22" s="51">
        <f>VLOOKUP($E22,$B$60:$G$66,5,FALSE)</f>
        <v>0.66769999999999996</v>
      </c>
      <c r="G22" s="50">
        <f>VLOOKUP($E22,$B$60:$G$66,6,FALSE)</f>
        <v>0.33229999999999998</v>
      </c>
      <c r="H22" s="172">
        <f>'Unallocated Detail (C)'!D223</f>
        <v>76332696.920000002</v>
      </c>
    </row>
    <row r="23" spans="1:8" ht="15.9" customHeight="1">
      <c r="A23" s="27"/>
      <c r="B23" s="55" t="s">
        <v>397</v>
      </c>
      <c r="C23" s="186">
        <f>$H23*F23</f>
        <v>1079153.278929</v>
      </c>
      <c r="D23" s="185">
        <f>$H23*G23</f>
        <v>537071.491071</v>
      </c>
      <c r="E23" s="143">
        <v>4</v>
      </c>
      <c r="F23" s="51">
        <f>VLOOKUP($E23,$B$60:$G$66,5,FALSE)</f>
        <v>0.66769999999999996</v>
      </c>
      <c r="G23" s="50">
        <f>VLOOKUP($E23,$B$60:$G$66,6,FALSE)</f>
        <v>0.33229999999999998</v>
      </c>
      <c r="H23" s="184">
        <f>'Unallocated Detail (C)'!D224</f>
        <v>1616224.77</v>
      </c>
    </row>
    <row r="24" spans="1:8" ht="15.9" customHeight="1">
      <c r="A24" s="27" t="s">
        <v>372</v>
      </c>
      <c r="B24" s="55" t="s">
        <v>396</v>
      </c>
      <c r="C24" s="186">
        <f>$H24*F24</f>
        <v>-19922768.547538999</v>
      </c>
      <c r="D24" s="185">
        <f>$H24*G24</f>
        <v>-9915135.522460999</v>
      </c>
      <c r="E24" s="143">
        <v>4</v>
      </c>
      <c r="F24" s="51">
        <f>VLOOKUP($E24,$B$60:$G$66,5,FALSE)</f>
        <v>0.66769999999999996</v>
      </c>
      <c r="G24" s="50">
        <f>VLOOKUP($E24,$B$60:$G$66,6,FALSE)</f>
        <v>0.33229999999999998</v>
      </c>
      <c r="H24" s="184">
        <f>'Unallocated Detail (C)'!D225</f>
        <v>-29837904.07</v>
      </c>
    </row>
    <row r="25" spans="1:8" ht="15.9" customHeight="1">
      <c r="A25" s="27" t="s">
        <v>372</v>
      </c>
      <c r="B25" s="55" t="s">
        <v>395</v>
      </c>
      <c r="C25" s="186">
        <f>$H25*F25</f>
        <v>16624675.354495998</v>
      </c>
      <c r="D25" s="185">
        <f>$H25*G25</f>
        <v>8273745.1255040001</v>
      </c>
      <c r="E25" s="143">
        <v>4</v>
      </c>
      <c r="F25" s="51">
        <f>VLOOKUP($E25,$B$60:$G$66,5,FALSE)</f>
        <v>0.66769999999999996</v>
      </c>
      <c r="G25" s="50">
        <f>VLOOKUP($E25,$B$60:$G$66,6,FALSE)</f>
        <v>0.33229999999999998</v>
      </c>
      <c r="H25" s="184">
        <f>'Unallocated Detail (C)'!D226</f>
        <v>24898420.48</v>
      </c>
    </row>
    <row r="26" spans="1:8" ht="15.9" customHeight="1">
      <c r="A26" s="27" t="s">
        <v>372</v>
      </c>
      <c r="B26" s="55" t="s">
        <v>394</v>
      </c>
      <c r="C26" s="186">
        <f>$H26*F26</f>
        <v>33023.220563999996</v>
      </c>
      <c r="D26" s="185">
        <f>$H26*G26</f>
        <v>21309.159435999998</v>
      </c>
      <c r="E26" s="143">
        <v>3</v>
      </c>
      <c r="F26" s="51">
        <f>VLOOKUP($E26,$B$60:$G$66,5,FALSE)</f>
        <v>0.60780000000000001</v>
      </c>
      <c r="G26" s="50">
        <f>VLOOKUP($E26,$B$60:$G$66,6,FALSE)</f>
        <v>0.39219999999999999</v>
      </c>
      <c r="H26" s="184">
        <f>'Unallocated Detail (C)'!D227</f>
        <v>54332.38</v>
      </c>
    </row>
    <row r="27" spans="1:8" ht="15.9" customHeight="1">
      <c r="A27" s="27" t="s">
        <v>372</v>
      </c>
      <c r="B27" s="55" t="s">
        <v>393</v>
      </c>
      <c r="C27" s="186">
        <f>$H27*F27</f>
        <v>3874510.8072999995</v>
      </c>
      <c r="D27" s="185">
        <f>$H27*G27</f>
        <v>2794182.4926999998</v>
      </c>
      <c r="E27" s="143">
        <v>1</v>
      </c>
      <c r="F27" s="51">
        <f>VLOOKUP($E27,$B$60:$G$66,5,FALSE)</f>
        <v>0.58099999999999996</v>
      </c>
      <c r="G27" s="50">
        <f>VLOOKUP($E27,$B$60:$G$66,6,FALSE)</f>
        <v>0.41899999999999998</v>
      </c>
      <c r="H27" s="184">
        <f>'Unallocated Detail (C)'!D228</f>
        <v>6668693.2999999998</v>
      </c>
    </row>
    <row r="28" spans="1:8" ht="15.9" customHeight="1">
      <c r="A28" s="27" t="s">
        <v>372</v>
      </c>
      <c r="B28" s="55" t="s">
        <v>392</v>
      </c>
      <c r="C28" s="186">
        <f>$H28*F28</f>
        <v>12014261.307308933</v>
      </c>
      <c r="D28" s="185">
        <f>$H28*G28</f>
        <v>5776737.2226909678</v>
      </c>
      <c r="E28" s="143">
        <v>5</v>
      </c>
      <c r="F28" s="51">
        <f>VLOOKUP($E28,$B$60:$G$66,5,FALSE)</f>
        <v>0.67530000000000001</v>
      </c>
      <c r="G28" s="50">
        <f>VLOOKUP($E28,$B$60:$G$66,6,FALSE)</f>
        <v>0.32469999999999999</v>
      </c>
      <c r="H28" s="184">
        <f>'Unallocated Detail (C)'!D229</f>
        <v>17790998.529999901</v>
      </c>
    </row>
    <row r="29" spans="1:8" ht="15.9" customHeight="1">
      <c r="A29" s="27"/>
      <c r="B29" s="55" t="s">
        <v>391</v>
      </c>
      <c r="C29" s="186">
        <f>$H29*F29</f>
        <v>1341253.4521429932</v>
      </c>
      <c r="D29" s="185">
        <f>$H29*G29</f>
        <v>667513.13785699662</v>
      </c>
      <c r="E29" s="143">
        <v>4</v>
      </c>
      <c r="F29" s="51">
        <f>VLOOKUP($E29,$B$60:$G$66,5,FALSE)</f>
        <v>0.66769999999999996</v>
      </c>
      <c r="G29" s="50">
        <f>VLOOKUP($E29,$B$60:$G$66,6,FALSE)</f>
        <v>0.33229999999999998</v>
      </c>
      <c r="H29" s="184">
        <f>'Unallocated Detail (C)'!D230</f>
        <v>2008766.5899999901</v>
      </c>
    </row>
    <row r="30" spans="1:8" ht="15.9" customHeight="1">
      <c r="A30" s="27" t="s">
        <v>372</v>
      </c>
      <c r="B30" s="55" t="s">
        <v>390</v>
      </c>
      <c r="C30" s="186">
        <f>$H30*F30</f>
        <v>498.8386699999993</v>
      </c>
      <c r="D30" s="185">
        <f>$H30*G30</f>
        <v>248.26132999999965</v>
      </c>
      <c r="E30" s="143">
        <v>4</v>
      </c>
      <c r="F30" s="51">
        <f>VLOOKUP($E30,$B$60:$G$66,5,FALSE)</f>
        <v>0.66769999999999996</v>
      </c>
      <c r="G30" s="50">
        <f>VLOOKUP($E30,$B$60:$G$66,6,FALSE)</f>
        <v>0.33229999999999998</v>
      </c>
      <c r="H30" s="184">
        <f>'Unallocated Detail (C)'!D231</f>
        <v>747.099999999999</v>
      </c>
    </row>
    <row r="31" spans="1:8" ht="15.9" customHeight="1">
      <c r="A31" s="27" t="s">
        <v>372</v>
      </c>
      <c r="B31" s="55" t="s">
        <v>389</v>
      </c>
      <c r="C31" s="186">
        <f>$H31*F31</f>
        <v>1584754.2476039999</v>
      </c>
      <c r="D31" s="185">
        <f>$H31*G31</f>
        <v>788698.27239599999</v>
      </c>
      <c r="E31" s="143">
        <v>4</v>
      </c>
      <c r="F31" s="51">
        <f>VLOOKUP($E31,$B$60:$G$66,5,FALSE)</f>
        <v>0.66769999999999996</v>
      </c>
      <c r="G31" s="50">
        <f>VLOOKUP($E31,$B$60:$G$66,6,FALSE)</f>
        <v>0.33229999999999998</v>
      </c>
      <c r="H31" s="184">
        <f>'Unallocated Detail (C)'!D232</f>
        <v>2373452.52</v>
      </c>
    </row>
    <row r="32" spans="1:8" ht="15.9" customHeight="1">
      <c r="A32" s="27" t="s">
        <v>372</v>
      </c>
      <c r="B32" s="55" t="s">
        <v>388</v>
      </c>
      <c r="C32" s="186">
        <f>$H32*F32</f>
        <v>8270787.2537620002</v>
      </c>
      <c r="D32" s="185">
        <f>$H32*G32</f>
        <v>4116193.8062379998</v>
      </c>
      <c r="E32" s="143">
        <v>4</v>
      </c>
      <c r="F32" s="51">
        <f>VLOOKUP($E32,$B$60:$G$66,5,FALSE)</f>
        <v>0.66769999999999996</v>
      </c>
      <c r="G32" s="50">
        <f>VLOOKUP($E32,$B$60:$G$66,6,FALSE)</f>
        <v>0.33229999999999998</v>
      </c>
      <c r="H32" s="184">
        <f>'Unallocated Detail (C)'!D233</f>
        <v>12386981.060000001</v>
      </c>
    </row>
    <row r="33" spans="1:8" ht="15.9" customHeight="1">
      <c r="A33" s="27"/>
      <c r="B33" s="55" t="s">
        <v>387</v>
      </c>
      <c r="C33" s="186">
        <f>$H33*F33</f>
        <v>0</v>
      </c>
      <c r="D33" s="185">
        <f>$H33*G33</f>
        <v>0</v>
      </c>
      <c r="E33" s="143">
        <v>4</v>
      </c>
      <c r="F33" s="51">
        <f>VLOOKUP($E33,$B$60:$G$66,5,FALSE)</f>
        <v>0.66769999999999996</v>
      </c>
      <c r="G33" s="50">
        <f>VLOOKUP($E33,$B$60:$G$66,6,FALSE)</f>
        <v>0.33229999999999998</v>
      </c>
      <c r="H33" s="184">
        <f>'Unallocated Detail (C)'!D234</f>
        <v>0</v>
      </c>
    </row>
    <row r="34" spans="1:8" ht="15.9" customHeight="1">
      <c r="A34" s="27"/>
      <c r="B34" s="55" t="s">
        <v>386</v>
      </c>
      <c r="C34" s="171">
        <f>$H34*F34</f>
        <v>15600826.371228999</v>
      </c>
      <c r="D34" s="170">
        <f>$H34*G34</f>
        <v>7764197.3987709992</v>
      </c>
      <c r="E34" s="144">
        <v>4</v>
      </c>
      <c r="F34" s="48">
        <f>VLOOKUP($E34,$B$60:$G$66,5,FALSE)</f>
        <v>0.66769999999999996</v>
      </c>
      <c r="G34" s="149">
        <f>VLOOKUP($E34,$B$60:$G$66,6,FALSE)</f>
        <v>0.33229999999999998</v>
      </c>
      <c r="H34" s="169">
        <f>'Unallocated Detail (C)'!D235</f>
        <v>23365023.77</v>
      </c>
    </row>
    <row r="35" spans="1:8" ht="15.9" customHeight="1">
      <c r="A35" s="27" t="s">
        <v>372</v>
      </c>
      <c r="B35" s="26" t="s">
        <v>371</v>
      </c>
      <c r="C35" s="174">
        <f>SUM(C22:C34)</f>
        <v>91468317.317950934</v>
      </c>
      <c r="D35" s="173">
        <f>SUM(D22:D34)</f>
        <v>46190116.03204897</v>
      </c>
      <c r="E35" s="143"/>
      <c r="F35" s="56"/>
      <c r="G35" s="33"/>
      <c r="H35" s="172">
        <f>SUM(H22:H34)</f>
        <v>137658433.34999987</v>
      </c>
    </row>
    <row r="36" spans="1:8" ht="15.9" customHeight="1">
      <c r="A36" s="27" t="s">
        <v>385</v>
      </c>
      <c r="B36" s="26"/>
      <c r="C36" s="147"/>
      <c r="D36" s="148"/>
      <c r="E36" s="143"/>
      <c r="F36" s="45"/>
      <c r="G36" s="33"/>
      <c r="H36" s="152"/>
    </row>
    <row r="37" spans="1:8" ht="15.9" customHeight="1">
      <c r="A37" s="27"/>
      <c r="B37" s="55" t="s">
        <v>384</v>
      </c>
      <c r="C37" s="174">
        <f>$H37*F37</f>
        <v>16542968.130964</v>
      </c>
      <c r="D37" s="173">
        <f>$H37*G37</f>
        <v>8233081.1890359996</v>
      </c>
      <c r="E37" s="143">
        <v>4</v>
      </c>
      <c r="F37" s="51">
        <f>VLOOKUP($E37,$B$60:$G$66,5,FALSE)</f>
        <v>0.66769999999999996</v>
      </c>
      <c r="G37" s="50">
        <f>VLOOKUP($E37,$B$60:$G$66,6,FALSE)</f>
        <v>0.33229999999999998</v>
      </c>
      <c r="H37" s="172">
        <f>'Unallocated Detail (C)'!D241</f>
        <v>24776049.32</v>
      </c>
    </row>
    <row r="38" spans="1:8" ht="15.9" customHeight="1">
      <c r="A38" s="27"/>
      <c r="B38" s="49" t="s">
        <v>383</v>
      </c>
      <c r="C38" s="171">
        <f>$H38*F38</f>
        <v>0</v>
      </c>
      <c r="D38" s="170">
        <f>$H38*G38</f>
        <v>0</v>
      </c>
      <c r="E38" s="144">
        <v>4</v>
      </c>
      <c r="F38" s="48">
        <f>VLOOKUP($E38,$B$60:$G$66,5,FALSE)</f>
        <v>0.66769999999999996</v>
      </c>
      <c r="G38" s="149">
        <f>VLOOKUP($E38,$B$60:$G$66,6,FALSE)</f>
        <v>0.33229999999999998</v>
      </c>
      <c r="H38" s="169">
        <f>'Unallocated Detail (C)'!D242</f>
        <v>0</v>
      </c>
    </row>
    <row r="39" spans="1:8" ht="15.9" customHeight="1">
      <c r="A39" s="27"/>
      <c r="B39" s="26" t="s">
        <v>371</v>
      </c>
      <c r="C39" s="174">
        <f>SUM(C37:C38)</f>
        <v>16542968.130964</v>
      </c>
      <c r="D39" s="173">
        <f>SUM(D37:D38)</f>
        <v>8233081.1890359996</v>
      </c>
      <c r="E39" s="143"/>
      <c r="F39" s="45"/>
      <c r="G39" s="33"/>
      <c r="H39" s="172">
        <f>SUM(H37:H38)</f>
        <v>24776049.32</v>
      </c>
    </row>
    <row r="40" spans="1:8" ht="15.9" customHeight="1">
      <c r="A40" s="27" t="s">
        <v>19</v>
      </c>
      <c r="B40" s="55"/>
      <c r="C40" s="177"/>
      <c r="D40" s="176"/>
      <c r="E40" s="143"/>
      <c r="F40" s="45"/>
      <c r="G40" s="33"/>
      <c r="H40" s="175"/>
    </row>
    <row r="41" spans="1:8" ht="15.9" customHeight="1">
      <c r="A41" s="27"/>
      <c r="B41" s="55" t="s">
        <v>382</v>
      </c>
      <c r="C41" s="174">
        <f>$H41*F41</f>
        <v>27301013.301440999</v>
      </c>
      <c r="D41" s="173">
        <f>$H41*G41</f>
        <v>13587130.028558999</v>
      </c>
      <c r="E41" s="143">
        <v>4</v>
      </c>
      <c r="F41" s="51">
        <f>VLOOKUP($E41,$B$60:$G$66,5,FALSE)</f>
        <v>0.66769999999999996</v>
      </c>
      <c r="G41" s="50">
        <f>VLOOKUP($E41,$B$60:$G$66,6,FALSE)</f>
        <v>0.33229999999999998</v>
      </c>
      <c r="H41" s="172">
        <f>'Unallocated Detail (C)'!D245</f>
        <v>40888143.329999998</v>
      </c>
    </row>
    <row r="42" spans="1:8" ht="15.9" customHeight="1">
      <c r="A42" s="27"/>
      <c r="B42" s="55" t="s">
        <v>381</v>
      </c>
      <c r="C42" s="186">
        <f>$H42*F42</f>
        <v>0</v>
      </c>
      <c r="D42" s="185">
        <f>$H42*G42</f>
        <v>0</v>
      </c>
      <c r="E42" s="143">
        <v>4</v>
      </c>
      <c r="F42" s="51">
        <f>VLOOKUP($E42,$B$60:$G$66,5,FALSE)</f>
        <v>0.66769999999999996</v>
      </c>
      <c r="G42" s="50">
        <f>VLOOKUP($E42,$B$60:$G$66,6,FALSE)</f>
        <v>0.33229999999999998</v>
      </c>
      <c r="H42" s="184">
        <f>'Unallocated Detail (C)'!D246</f>
        <v>0</v>
      </c>
    </row>
    <row r="43" spans="1:8" ht="15.9" customHeight="1">
      <c r="A43" s="27"/>
      <c r="B43" s="49" t="s">
        <v>380</v>
      </c>
      <c r="C43" s="171">
        <f>$H43*F43</f>
        <v>0</v>
      </c>
      <c r="D43" s="170">
        <f>$H43*G43</f>
        <v>0</v>
      </c>
      <c r="E43" s="144">
        <v>4</v>
      </c>
      <c r="F43" s="48">
        <f>VLOOKUP($E43,$B$60:$G$66,5,FALSE)</f>
        <v>0.66769999999999996</v>
      </c>
      <c r="G43" s="149">
        <f>VLOOKUP($E43,$B$60:$G$66,6,FALSE)</f>
        <v>0.33229999999999998</v>
      </c>
      <c r="H43" s="169">
        <f>'Unallocated Detail (C)'!D247</f>
        <v>0</v>
      </c>
    </row>
    <row r="44" spans="1:8" ht="15.9" customHeight="1">
      <c r="A44" s="27" t="s">
        <v>372</v>
      </c>
      <c r="B44" s="26" t="s">
        <v>371</v>
      </c>
      <c r="C44" s="174">
        <f>SUM(C41:C43)</f>
        <v>27301013.301440999</v>
      </c>
      <c r="D44" s="173">
        <f>SUM(D41:D43)</f>
        <v>13587130.028558999</v>
      </c>
      <c r="E44" s="143"/>
      <c r="F44" s="45"/>
      <c r="G44" s="33"/>
      <c r="H44" s="172">
        <f>SUM(H41:H43)</f>
        <v>40888143.329999998</v>
      </c>
    </row>
    <row r="45" spans="1:8" ht="15.9" customHeight="1">
      <c r="A45" s="27" t="s">
        <v>379</v>
      </c>
      <c r="B45" s="26"/>
      <c r="C45" s="147"/>
      <c r="D45" s="148"/>
      <c r="E45" s="143"/>
      <c r="F45" s="45"/>
      <c r="G45" s="33"/>
      <c r="H45" s="152"/>
    </row>
    <row r="46" spans="1:8" ht="15.9" customHeight="1">
      <c r="A46" s="27"/>
      <c r="B46" s="49" t="s">
        <v>378</v>
      </c>
      <c r="C46" s="180">
        <f>$H46*F46</f>
        <v>4722698.3136629993</v>
      </c>
      <c r="D46" s="179">
        <f>$H46*G46</f>
        <v>2350385.8763369997</v>
      </c>
      <c r="E46" s="144">
        <v>4</v>
      </c>
      <c r="F46" s="48">
        <f>VLOOKUP($E46,$B$60:$G$66,5,FALSE)</f>
        <v>0.66769999999999996</v>
      </c>
      <c r="G46" s="149">
        <f>VLOOKUP($E46,$B$60:$G$66,6,FALSE)</f>
        <v>0.33229999999999998</v>
      </c>
      <c r="H46" s="178">
        <f>'Unallocated Detail (C)'!D267</f>
        <v>7073084.1899999995</v>
      </c>
    </row>
    <row r="47" spans="1:8" ht="15.9" customHeight="1">
      <c r="A47" s="27" t="s">
        <v>372</v>
      </c>
      <c r="B47" s="26" t="s">
        <v>371</v>
      </c>
      <c r="C47" s="174">
        <f>C46</f>
        <v>4722698.3136629993</v>
      </c>
      <c r="D47" s="173">
        <f>D46</f>
        <v>2350385.8763369997</v>
      </c>
      <c r="E47" s="143"/>
      <c r="F47" s="45"/>
      <c r="G47" s="33"/>
      <c r="H47" s="172">
        <f>H46</f>
        <v>7073084.1899999995</v>
      </c>
    </row>
    <row r="48" spans="1:8" ht="15.9" customHeight="1">
      <c r="A48" s="27"/>
      <c r="B48" s="26"/>
      <c r="C48" s="177"/>
      <c r="D48" s="176"/>
      <c r="E48" s="143"/>
      <c r="F48" s="45"/>
      <c r="G48" s="33"/>
      <c r="H48" s="175"/>
    </row>
    <row r="49" spans="1:8" ht="15.9" customHeight="1">
      <c r="A49" s="52" t="s">
        <v>377</v>
      </c>
      <c r="B49" s="26"/>
      <c r="C49" s="183"/>
      <c r="D49" s="182"/>
      <c r="E49" s="46"/>
      <c r="F49" s="54"/>
      <c r="G49" s="27"/>
      <c r="H49" s="181"/>
    </row>
    <row r="50" spans="1:8" ht="15.9" customHeight="1">
      <c r="A50" s="52"/>
      <c r="B50" s="49" t="s">
        <v>376</v>
      </c>
      <c r="C50" s="180">
        <v>0</v>
      </c>
      <c r="D50" s="179">
        <v>0</v>
      </c>
      <c r="E50" s="144">
        <v>4</v>
      </c>
      <c r="F50" s="48">
        <f>VLOOKUP($E50,$B$60:$G$66,5,FALSE)</f>
        <v>0.66769999999999996</v>
      </c>
      <c r="G50" s="149">
        <f>VLOOKUP($E50,$B$60:$G$66,6,FALSE)</f>
        <v>0.33229999999999998</v>
      </c>
      <c r="H50" s="178">
        <f>'Unallocated Detail (C)'!D270</f>
        <v>0</v>
      </c>
    </row>
    <row r="51" spans="1:8" ht="15.9" customHeight="1">
      <c r="A51" s="52"/>
      <c r="B51" s="26" t="s">
        <v>371</v>
      </c>
      <c r="C51" s="174">
        <f>SUM(C50)</f>
        <v>0</v>
      </c>
      <c r="D51" s="173">
        <f>SUM(D50)</f>
        <v>0</v>
      </c>
      <c r="E51" s="143"/>
      <c r="F51" s="53"/>
      <c r="G51" s="150"/>
      <c r="H51" s="172">
        <f>SUM(H50)</f>
        <v>0</v>
      </c>
    </row>
    <row r="52" spans="1:8" ht="15.9" customHeight="1">
      <c r="A52" s="52"/>
      <c r="B52" s="26"/>
      <c r="C52" s="177"/>
      <c r="D52" s="176"/>
      <c r="E52" s="143"/>
      <c r="F52" s="45"/>
      <c r="G52" s="33"/>
      <c r="H52" s="175"/>
    </row>
    <row r="53" spans="1:8" ht="15.9" customHeight="1">
      <c r="A53" s="27" t="s">
        <v>375</v>
      </c>
      <c r="B53" s="26"/>
      <c r="C53" s="147"/>
      <c r="D53" s="148"/>
      <c r="E53" s="143"/>
      <c r="F53" s="45"/>
      <c r="G53" s="33"/>
      <c r="H53" s="152"/>
    </row>
    <row r="54" spans="1:8" ht="15.9" customHeight="1">
      <c r="A54" s="27"/>
      <c r="B54" s="49" t="s">
        <v>374</v>
      </c>
      <c r="C54" s="174">
        <f>$H54*F54</f>
        <v>41665.100960999996</v>
      </c>
      <c r="D54" s="173">
        <f>$H54*G54</f>
        <v>20735.829039</v>
      </c>
      <c r="E54" s="143">
        <v>4</v>
      </c>
      <c r="F54" s="51">
        <f>VLOOKUP($E54,$B$60:$G$66,5,FALSE)</f>
        <v>0.66769999999999996</v>
      </c>
      <c r="G54" s="50">
        <f>VLOOKUP($E54,$B$60:$G$66,6,FALSE)</f>
        <v>0.33229999999999998</v>
      </c>
      <c r="H54" s="172">
        <f>'Unallocated Detail (C)'!D275</f>
        <v>62400.93</v>
      </c>
    </row>
    <row r="55" spans="1:8" ht="15.9" customHeight="1">
      <c r="A55" s="27"/>
      <c r="B55" s="49" t="s">
        <v>373</v>
      </c>
      <c r="C55" s="171">
        <f>$H55*F55</f>
        <v>0</v>
      </c>
      <c r="D55" s="170">
        <f>$H55*G55</f>
        <v>0</v>
      </c>
      <c r="E55" s="145">
        <v>4</v>
      </c>
      <c r="F55" s="48">
        <f>VLOOKUP($E55,$B$60:$G$66,5,FALSE)</f>
        <v>0.66769999999999996</v>
      </c>
      <c r="G55" s="149">
        <f>VLOOKUP($E55,$B$60:$G$66,6,FALSE)</f>
        <v>0.33229999999999998</v>
      </c>
      <c r="H55" s="169">
        <v>0</v>
      </c>
    </row>
    <row r="56" spans="1:8" ht="15.9" customHeight="1">
      <c r="A56" s="25" t="s">
        <v>372</v>
      </c>
      <c r="B56" s="142" t="s">
        <v>371</v>
      </c>
      <c r="C56" s="168">
        <f>SUM(C54:C55)</f>
        <v>41665.100960999996</v>
      </c>
      <c r="D56" s="167">
        <f>SUM(D54:D55)</f>
        <v>20735.829039</v>
      </c>
      <c r="E56" s="144"/>
      <c r="F56" s="47"/>
      <c r="G56" s="29"/>
      <c r="H56" s="166">
        <f>SUM(H54:H55)</f>
        <v>62400.93</v>
      </c>
    </row>
    <row r="57" spans="1:8" ht="15.9" customHeight="1">
      <c r="A57" s="27"/>
      <c r="B57" s="26"/>
      <c r="C57" s="147"/>
      <c r="D57" s="148"/>
      <c r="E57" s="6"/>
      <c r="F57" s="45"/>
      <c r="G57" s="33"/>
      <c r="H57" s="152"/>
    </row>
    <row r="58" spans="1:8" ht="15.9" customHeight="1" thickBot="1">
      <c r="A58" s="25" t="s">
        <v>370</v>
      </c>
      <c r="B58" s="142"/>
      <c r="C58" s="165">
        <f t="shared" ref="C58:D58" si="0">C11+C20+C35+C39+C44+C47+C51+C56</f>
        <v>163608141.99199593</v>
      </c>
      <c r="D58" s="164">
        <f t="shared" si="0"/>
        <v>87275579.398003981</v>
      </c>
      <c r="E58" s="146"/>
      <c r="F58" s="44"/>
      <c r="G58" s="151"/>
      <c r="H58" s="163">
        <f>H11+H20+H35+H39+H44+H47+H51+H56</f>
        <v>250883721.38999987</v>
      </c>
    </row>
    <row r="59" spans="1:8" ht="15.9" customHeight="1" thickTop="1">
      <c r="C59" s="43"/>
      <c r="D59" s="43"/>
      <c r="E59" s="43"/>
      <c r="F59" s="43"/>
      <c r="G59" s="43"/>
      <c r="H59" s="43"/>
    </row>
    <row r="60" spans="1:8" ht="15.9" customHeight="1">
      <c r="A60" s="42"/>
      <c r="B60" s="41" t="s">
        <v>369</v>
      </c>
      <c r="C60" s="40"/>
      <c r="D60" s="40"/>
      <c r="E60" s="40"/>
      <c r="F60" s="39" t="s">
        <v>42</v>
      </c>
      <c r="G60" s="39" t="s">
        <v>41</v>
      </c>
      <c r="H60" s="38"/>
    </row>
    <row r="61" spans="1:8" ht="15.9" customHeight="1">
      <c r="A61" s="27"/>
      <c r="B61" s="35">
        <v>1</v>
      </c>
      <c r="C61" s="34" t="s">
        <v>368</v>
      </c>
      <c r="D61" s="14"/>
      <c r="E61" s="14"/>
      <c r="F61" s="37">
        <v>0.58099999999999996</v>
      </c>
      <c r="G61" s="36">
        <v>0.41899999999999998</v>
      </c>
      <c r="H61" s="32">
        <f>SUM(F61:G61)</f>
        <v>1</v>
      </c>
    </row>
    <row r="62" spans="1:8" ht="15.9" customHeight="1">
      <c r="A62" s="27"/>
      <c r="B62" s="35">
        <v>2</v>
      </c>
      <c r="C62" s="34" t="s">
        <v>367</v>
      </c>
      <c r="D62" s="14"/>
      <c r="E62" s="14"/>
      <c r="F62" s="33">
        <v>0.62770000000000004</v>
      </c>
      <c r="G62" s="32">
        <v>0.37230000000000002</v>
      </c>
      <c r="H62" s="32">
        <f>SUM(F62:G62)</f>
        <v>1</v>
      </c>
    </row>
    <row r="63" spans="1:8" ht="15.9" customHeight="1">
      <c r="A63" s="27"/>
      <c r="B63" s="35">
        <v>3</v>
      </c>
      <c r="C63" s="14" t="s">
        <v>366</v>
      </c>
      <c r="D63" s="14"/>
      <c r="E63" s="14"/>
      <c r="F63" s="33">
        <v>0.60780000000000001</v>
      </c>
      <c r="G63" s="32">
        <v>0.39219999999999999</v>
      </c>
      <c r="H63" s="32">
        <f>SUM(F63:G63)</f>
        <v>1</v>
      </c>
    </row>
    <row r="64" spans="1:8" ht="15.9" customHeight="1">
      <c r="A64" s="27"/>
      <c r="B64" s="35">
        <v>4</v>
      </c>
      <c r="C64" s="34" t="s">
        <v>365</v>
      </c>
      <c r="D64" s="14"/>
      <c r="E64" s="14"/>
      <c r="F64" s="33">
        <v>0.66769999999999996</v>
      </c>
      <c r="G64" s="32">
        <v>0.33229999999999998</v>
      </c>
      <c r="H64" s="32">
        <f>SUM(F64:G64)</f>
        <v>1</v>
      </c>
    </row>
    <row r="65" spans="1:8" ht="15.9" customHeight="1">
      <c r="A65" s="25"/>
      <c r="B65" s="31">
        <v>5</v>
      </c>
      <c r="C65" s="30" t="s">
        <v>364</v>
      </c>
      <c r="D65" s="5"/>
      <c r="E65" s="5"/>
      <c r="F65" s="29">
        <v>0.67530000000000001</v>
      </c>
      <c r="G65" s="28">
        <v>0.32469999999999999</v>
      </c>
      <c r="H65" s="28">
        <f>SUM(F65:G65)</f>
        <v>1</v>
      </c>
    </row>
    <row r="66" spans="1:8" ht="12" customHeight="1"/>
    <row r="68" spans="1:8" ht="15.9" customHeight="1">
      <c r="A68" s="24"/>
      <c r="C68" s="23"/>
      <c r="D68" s="23"/>
      <c r="E68" s="23"/>
      <c r="F68" s="23"/>
      <c r="G68" s="23"/>
      <c r="H68" s="23"/>
    </row>
    <row r="69" spans="1:8" ht="15.9" customHeight="1">
      <c r="C69" s="23"/>
      <c r="D69" s="23"/>
      <c r="E69" s="23"/>
      <c r="F69" s="23"/>
      <c r="G69" s="23"/>
      <c r="H69" s="23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56" fitToWidth="0" fitToHeight="0" orientation="portrait" r:id="rId1"/>
  <headerFooter>
    <oddHeader>&amp;RCONFIDENTIAL PER WAC 480-07-160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6FEEFA-0645-47D2-8351-C34451FFAB13}"/>
</file>

<file path=customXml/itemProps2.xml><?xml version="1.0" encoding="utf-8"?>
<ds:datastoreItem xmlns:ds="http://schemas.openxmlformats.org/officeDocument/2006/customXml" ds:itemID="{4A737402-E329-4D61-AB85-E05F363A43DD}"/>
</file>

<file path=customXml/itemProps3.xml><?xml version="1.0" encoding="utf-8"?>
<ds:datastoreItem xmlns:ds="http://schemas.openxmlformats.org/officeDocument/2006/customXml" ds:itemID="{E0BFBF7A-A907-45C6-B312-2DD8E9FA0FE2}"/>
</file>

<file path=customXml/itemProps4.xml><?xml version="1.0" encoding="utf-8"?>
<ds:datastoreItem xmlns:ds="http://schemas.openxmlformats.org/officeDocument/2006/customXml" ds:itemID="{2BA975DD-9434-44FC-B9BF-96500DDED7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Unallocated Detail (C)</vt:lpstr>
      <vt:lpstr>Common by Account (C)</vt:lpstr>
      <vt:lpstr>'Unallocated Detail (C)'!Print_Titles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2018-02-14T21:54:41Z</cp:lastPrinted>
  <dcterms:created xsi:type="dcterms:W3CDTF">2017-11-21T21:36:26Z</dcterms:created>
  <dcterms:modified xsi:type="dcterms:W3CDTF">2018-02-15T01:24:46Z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