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 31\Mashell Telecom\"/>
    </mc:Choice>
  </mc:AlternateContent>
  <bookViews>
    <workbookView xWindow="0" yWindow="0" windowWidth="21600" windowHeight="9735" firstSheet="7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oncurrentCalc="0"/>
</workbook>
</file>

<file path=xl/calcChain.xml><?xml version="1.0" encoding="utf-8"?>
<calcChain xmlns="http://schemas.openxmlformats.org/spreadsheetml/2006/main">
  <c r="D14" i="2" l="1"/>
  <c r="A3" i="5"/>
  <c r="I35" i="12"/>
  <c r="G35" i="5"/>
  <c r="E14" i="18"/>
  <c r="D10" i="2"/>
  <c r="I35" i="2"/>
  <c r="F35" i="5"/>
  <c r="D14" i="18"/>
  <c r="E16" i="13"/>
  <c r="D16" i="10"/>
  <c r="E17" i="13"/>
  <c r="D17" i="10"/>
  <c r="E18" i="13"/>
  <c r="D18" i="10"/>
  <c r="E19" i="13"/>
  <c r="D19" i="10"/>
  <c r="E20" i="13"/>
  <c r="D20" i="10"/>
  <c r="E21" i="13"/>
  <c r="D21" i="10"/>
  <c r="D22" i="10"/>
  <c r="E16" i="1"/>
  <c r="C16" i="10"/>
  <c r="E17" i="1"/>
  <c r="C17" i="10"/>
  <c r="E18" i="1"/>
  <c r="C18" i="10"/>
  <c r="E19" i="1"/>
  <c r="C19" i="10"/>
  <c r="E20" i="1"/>
  <c r="C20" i="10"/>
  <c r="E21" i="1"/>
  <c r="C21" i="10"/>
  <c r="C22" i="10"/>
  <c r="D22" i="13"/>
  <c r="C22" i="13"/>
  <c r="E22" i="1"/>
  <c r="D22" i="1"/>
  <c r="C22" i="1"/>
  <c r="B4" i="16"/>
  <c r="A3" i="17"/>
  <c r="B3" i="3"/>
  <c r="B3" i="10"/>
  <c r="B3" i="13"/>
  <c r="B3" i="1"/>
  <c r="B3" i="8"/>
  <c r="B3" i="18"/>
  <c r="A3" i="12"/>
  <c r="F14" i="18"/>
  <c r="E19" i="3"/>
  <c r="D19" i="3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E22" i="13"/>
  <c r="E51" i="13"/>
  <c r="E34" i="13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3" i="12"/>
  <c r="G43" i="5"/>
  <c r="I23" i="12"/>
  <c r="G23" i="5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8" i="12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0" i="3"/>
  <c r="D21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6" i="2"/>
  <c r="I46" i="2"/>
  <c r="F46" i="5"/>
  <c r="F47" i="5"/>
  <c r="F49" i="5"/>
  <c r="C47" i="1"/>
  <c r="C56" i="1"/>
  <c r="C55" i="1"/>
  <c r="H47" i="2"/>
  <c r="H49" i="2"/>
  <c r="D35" i="2"/>
  <c r="D39" i="10"/>
  <c r="D47" i="10"/>
  <c r="G49" i="2"/>
  <c r="B49" i="2"/>
  <c r="B47" i="5"/>
  <c r="G49" i="5"/>
  <c r="B25" i="5"/>
  <c r="C49" i="5"/>
  <c r="D16" i="16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<sst xmlns="http://schemas.openxmlformats.org/spreadsheetml/2006/main" count="630" uniqueCount="269">
  <si>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</si>
  <si>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</si>
  <si>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</si>
  <si>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</si>
  <si>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</si>
  <si>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</si>
  <si>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</si>
  <si>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</si>
  <si>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</si>
  <si>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</si>
  <si>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</si>
  <si>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</si>
  <si>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</si>
  <si>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</si>
  <si>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</si>
  <si>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</si>
  <si>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</si>
  <si>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</si>
  <si>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</si>
  <si>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</si>
  <si>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</si>
  <si>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</si>
  <si>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</si>
  <si>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</si>
  <si>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</si>
  <si>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</si>
  <si>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</si>
  <si>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</si>
  <si>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</si>
  <si>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</si>
  <si>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</si>
  <si>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</si>
  <si>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</si>
  <si>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</si>
  <si>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</si>
  <si>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</si>
  <si>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</si>
  <si>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</si>
  <si>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</si>
  <si>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</si>
  <si>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</si>
  <si>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</si>
  <si>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</si>
  <si>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</si>
  <si>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</si>
  <si>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</si>
  <si>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</si>
  <si>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</si>
  <si>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</si>
  <si>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</si>
  <si>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</si>
  <si>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</si>
  <si>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</si>
  <si>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</si>
  <si>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</si>
  <si>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</si>
  <si>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</si>
  <si>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</si>
  <si>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</si>
  <si>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</si>
  <si>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</si>
  <si>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</si>
  <si>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</si>
  <si>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</si>
  <si>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</si>
  <si>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</si>
  <si>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</si>
  <si>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</si>
  <si>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</si>
  <si>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</si>
  <si>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</si>
  <si>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</si>
  <si>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</si>
  <si>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</si>
  <si>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</si>
  <si>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</si>
  <si>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</si>
  <si>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</si>
  <si>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</si>
  <si>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</si>
  <si>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</si>
  <si>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</si>
  <si>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</si>
  <si>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</si>
  <si>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</si>
  <si>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</si>
  <si>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</si>
  <si>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</si>
  <si>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</si>
  <si>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</si>
  <si>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</si>
  <si>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</si>
  <si>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</si>
  <si>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</si>
  <si>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</si>
  <si>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</si>
  <si>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</si>
  <si>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</si>
  <si>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</si>
  <si>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</si>
  <si>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</si>
  <si>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</si>
  <si>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</si>
  <si>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</si>
  <si>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</si>
  <si>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</si>
  <si>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</si>
  <si>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</si>
  <si>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</si>
  <si>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</si>
  <si>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</si>
  <si>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</si>
  <si>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</si>
  <si>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</si>
  <si>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</si>
  <si>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</si>
  <si>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</si>
  <si>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</si>
  <si>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</si>
  <si>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</si>
  <si>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</si>
  <si>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</si>
  <si>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</si>
  <si>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</si>
  <si>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</si>
  <si>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</si>
  <si>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</si>
  <si>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</si>
  <si>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</si>
  <si>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</si>
  <si>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</si>
  <si>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</si>
  <si>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</si>
  <si>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</si>
  <si>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</si>
  <si>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</si>
  <si>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</si>
  <si>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</si>
  <si>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</si>
  <si>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</si>
  <si>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</si>
  <si>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</si>
  <si>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</si>
  <si>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</si>
  <si>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</si>
  <si>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</si>
  <si>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</si>
  <si>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</si>
  <si>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</si>
  <si>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</si>
  <si>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</si>
  <si>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</si>
  <si>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</si>
  <si>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</si>
  <si>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</si>
  <si>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</si>
  <si>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</si>
  <si>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</si>
  <si>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</si>
  <si>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</si>
  <si>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</si>
  <si>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</si>
  <si>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</si>
  <si>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</si>
  <si>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</si>
  <si>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</si>
  <si>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</si>
  <si>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</si>
  <si>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</si>
  <si>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</si>
  <si>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</si>
  <si>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</si>
  <si>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</si>
  <si>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</si>
  <si>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</si>
  <si>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</si>
  <si>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</si>
  <si>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</si>
  <si>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</si>
  <si>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</si>
  <si>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</si>
  <si>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</si>
  <si>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</si>
  <si>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</si>
  <si>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</si>
  <si>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</si>
  <si>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</si>
  <si>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</si>
  <si>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</si>
  <si>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</si>
  <si>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</si>
  <si>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</si>
  <si>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</si>
  <si>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</si>
  <si>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</si>
  <si>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</si>
  <si>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</si>
  <si>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</si>
  <si>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</si>
  <si>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</si>
  <si>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</si>
  <si>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</si>
  <si>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</si>
  <si>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</si>
  <si>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</si>
  <si>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</si>
  <si>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</si>
  <si>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</si>
  <si>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</si>
  <si>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</si>
  <si>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</si>
  <si>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</si>
  <si>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</si>
  <si>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</si>
  <si>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</si>
  <si>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</si>
  <si>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</si>
  <si>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</si>
  <si>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</si>
  <si>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</si>
  <si>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</si>
  <si>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</si>
  <si>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</si>
  <si>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</si>
  <si>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</si>
  <si>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</si>
  <si>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</si>
  <si>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</si>
  <si>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</si>
  <si>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</si>
  <si>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</si>
  <si>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</si>
  <si>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</si>
  <si>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</si>
  <si>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</si>
  <si>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</si>
  <si>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</si>
  <si>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</si>
  <si>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</si>
  <si>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</si>
  <si>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</si>
  <si>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</si>
  <si>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</si>
  <si>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</si>
  <si>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</si>
  <si>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</si>
  <si>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</si>
  <si>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</si>
  <si>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</si>
  <si>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</si>
  <si>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</si>
  <si>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</si>
  <si>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</si>
  <si>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</si>
  <si>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</si>
  <si>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</si>
  <si>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</si>
  <si>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</si>
  <si>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</si>
  <si>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</si>
  <si>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</si>
  <si>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</si>
  <si>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</si>
  <si>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</si>
  <si>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</si>
  <si>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</si>
  <si>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</si>
  <si>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</si>
  <si>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Mashell Telecom,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</si>
</sst>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opLeftCell="A2" workbookViewId="0">
      <selection activeCell="A13" sqref="A13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8" sqref="E18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Mashell Telecom,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395383</v>
      </c>
      <c r="E9" s="55">
        <v>394045.45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87132</v>
      </c>
      <c r="E11" s="52">
        <v>97507.33</v>
      </c>
    </row>
    <row r="12" spans="1:5" x14ac:dyDescent="0.25">
      <c r="A12" s="10" t="s">
        <v>183</v>
      </c>
      <c r="B12" s="17" t="s">
        <v>210</v>
      </c>
      <c r="C12" s="10"/>
      <c r="D12" s="52">
        <v>835714</v>
      </c>
      <c r="E12" s="52">
        <v>928862.33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22649</v>
      </c>
      <c r="E14" s="52">
        <v>21202.52</v>
      </c>
    </row>
    <row r="15" spans="1:5" x14ac:dyDescent="0.25">
      <c r="A15" s="10" t="s">
        <v>185</v>
      </c>
      <c r="B15" s="17" t="s">
        <v>148</v>
      </c>
      <c r="C15" s="10"/>
      <c r="D15" s="52">
        <v>835200</v>
      </c>
      <c r="E15" s="52">
        <v>771602.9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430249.48</v>
      </c>
      <c r="E16" s="52">
        <v>458834</v>
      </c>
    </row>
    <row r="17" spans="1:5" x14ac:dyDescent="0.25">
      <c r="A17" s="10">
        <v>5</v>
      </c>
      <c r="B17" s="17" t="s">
        <v>199</v>
      </c>
      <c r="C17" s="10"/>
      <c r="D17" s="52">
        <v>149838.45000000001</v>
      </c>
      <c r="E17" s="52">
        <v>172173.16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2756165.93</v>
      </c>
      <c r="E19" s="35">
        <f>E9+E11+E12+E14+E15+E16+E17+E18</f>
        <v>2844227.69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2756166</v>
      </c>
      <c r="E20" s="37">
        <f>IncomeStmtSummary!D10</f>
        <v>2844228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-6.9999999832361937E-2</v>
      </c>
      <c r="E21" s="34">
        <f>E19-E20</f>
        <v>-0.31000000005587935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Mashell Telecom, Inc.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Mashell Telecom,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2763801</v>
      </c>
      <c r="D10" s="82">
        <f>C10</f>
        <v>2763801</v>
      </c>
    </row>
    <row r="11" spans="1:4" x14ac:dyDescent="0.25">
      <c r="A11" s="75">
        <v>2</v>
      </c>
      <c r="B11" s="79" t="s">
        <v>177</v>
      </c>
      <c r="C11" s="94">
        <f>'RateBase '!E15</f>
        <v>2810013</v>
      </c>
      <c r="D11" s="94">
        <f>C11</f>
        <v>2810013</v>
      </c>
    </row>
    <row r="12" spans="1:4" x14ac:dyDescent="0.25">
      <c r="A12" s="75">
        <v>3</v>
      </c>
      <c r="B12" s="90" t="s">
        <v>178</v>
      </c>
      <c r="C12" s="80">
        <f>(C10+C11)/2</f>
        <v>2786907</v>
      </c>
      <c r="D12" s="80">
        <f>(D10+D11)/2</f>
        <v>2786907</v>
      </c>
    </row>
    <row r="13" spans="1:4" x14ac:dyDescent="0.25">
      <c r="A13" s="75">
        <v>4</v>
      </c>
      <c r="B13" s="79" t="s">
        <v>179</v>
      </c>
      <c r="C13" s="58">
        <f>IncomeStmtSummary!D29</f>
        <v>-1628353</v>
      </c>
      <c r="D13" s="58">
        <f>C13</f>
        <v>-1628353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-1628353</v>
      </c>
      <c r="D15" s="80">
        <f>D13+D14</f>
        <v>-1628353</v>
      </c>
    </row>
    <row r="16" spans="1:4" x14ac:dyDescent="0.25">
      <c r="A16" s="75">
        <v>7</v>
      </c>
      <c r="B16" s="90" t="s">
        <v>180</v>
      </c>
      <c r="C16" s="81">
        <f>C15/C12</f>
        <v>-0.58428680971413827</v>
      </c>
      <c r="D16" s="81">
        <f>D15/D12</f>
        <v>-0.58428680971413827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4" sqref="A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654374</v>
      </c>
      <c r="C10" s="54"/>
      <c r="D10" s="58">
        <f>SUM(B10:C10)</f>
        <v>654374</v>
      </c>
      <c r="E10" s="17"/>
      <c r="F10" s="17" t="s">
        <v>78</v>
      </c>
      <c r="G10" s="52">
        <v>2490808</v>
      </c>
      <c r="H10" s="54"/>
      <c r="I10" s="58">
        <f>SUM(G10:H10)</f>
        <v>2490808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47</v>
      </c>
      <c r="B14" s="52">
        <v>-897</v>
      </c>
      <c r="C14" s="54"/>
      <c r="D14" s="58">
        <f>SUM(B14:C14)</f>
        <v>-897</v>
      </c>
      <c r="E14" s="17"/>
      <c r="F14" s="17" t="s">
        <v>84</v>
      </c>
      <c r="G14" s="52">
        <v>608224</v>
      </c>
      <c r="H14" s="54"/>
      <c r="I14" s="58">
        <f t="shared" si="0"/>
        <v>608224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28689</v>
      </c>
      <c r="H16" s="54"/>
      <c r="I16" s="58">
        <f t="shared" si="0"/>
        <v>28689</v>
      </c>
    </row>
    <row r="17" spans="1:9" x14ac:dyDescent="0.25">
      <c r="A17" s="17" t="s">
        <v>44</v>
      </c>
      <c r="B17" s="52">
        <v>118402</v>
      </c>
      <c r="C17" s="54"/>
      <c r="D17" s="58">
        <f>SUM(B17:C17)</f>
        <v>118402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>
        <v>2719</v>
      </c>
      <c r="C18" s="54"/>
      <c r="D18" s="58">
        <f t="shared" ref="D18:D24" si="2">SUM(B18:C18)</f>
        <v>2719</v>
      </c>
      <c r="E18" s="17"/>
      <c r="F18" s="17" t="s">
        <v>88</v>
      </c>
      <c r="G18" s="52">
        <v>90377</v>
      </c>
      <c r="H18" s="54"/>
      <c r="I18" s="58">
        <f t="shared" si="0"/>
        <v>90377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361036</v>
      </c>
      <c r="H19" s="113"/>
      <c r="I19" s="59">
        <f t="shared" si="0"/>
        <v>361036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3579834</v>
      </c>
      <c r="H20" s="58">
        <f>SUM(H10:H19)</f>
        <v>0</v>
      </c>
      <c r="I20" s="58">
        <f t="shared" ref="I20" si="3">SUM(I10:I19)</f>
        <v>3579834</v>
      </c>
    </row>
    <row r="21" spans="1:9" x14ac:dyDescent="0.25">
      <c r="A21" s="17" t="s">
        <v>49</v>
      </c>
      <c r="B21" s="52">
        <v>253921</v>
      </c>
      <c r="C21" s="54">
        <v>-195359</v>
      </c>
      <c r="D21" s="58">
        <f t="shared" si="2"/>
        <v>58562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>
        <v>62485</v>
      </c>
      <c r="C23" s="54"/>
      <c r="D23" s="58">
        <f t="shared" si="2"/>
        <v>62485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>
        <v>6103034</v>
      </c>
      <c r="H24" s="54"/>
      <c r="I24" s="58">
        <f t="shared" si="4"/>
        <v>6103034</v>
      </c>
    </row>
    <row r="25" spans="1:9" x14ac:dyDescent="0.25">
      <c r="A25" s="17" t="s">
        <v>41</v>
      </c>
      <c r="B25" s="58">
        <f>B10+B11+B13+B14+B15+B17+B18+B19+B20+B21+B22+B23+B24</f>
        <v>1091004</v>
      </c>
      <c r="C25" s="58">
        <f>C10+C11+C13+C14+C15+C17+C18+C19+C20+C21+C22+C23+C24</f>
        <v>-195359</v>
      </c>
      <c r="D25" s="58">
        <f t="shared" ref="D25" si="5">D10+D11+D13+D14+D15+D17+D18+D19+D20+D21+D22+D23+D24</f>
        <v>895645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>
        <v>13489</v>
      </c>
      <c r="H29" s="54"/>
      <c r="I29" s="58">
        <f t="shared" si="6"/>
        <v>13489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>
        <v>707820</v>
      </c>
      <c r="H30" s="54"/>
      <c r="I30" s="58">
        <f t="shared" si="6"/>
        <v>707820</v>
      </c>
    </row>
    <row r="31" spans="1:9" x14ac:dyDescent="0.25">
      <c r="A31" s="17" t="s">
        <v>56</v>
      </c>
      <c r="B31" s="52">
        <v>110821</v>
      </c>
      <c r="C31" s="54"/>
      <c r="D31" s="58">
        <f>SUM(B31:C31)</f>
        <v>110821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6824343</v>
      </c>
      <c r="H32" s="121">
        <f>SUM(H22:H31)</f>
        <v>0</v>
      </c>
      <c r="I32" s="121">
        <f>SUM(I22:I31)</f>
        <v>6824343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60003</v>
      </c>
      <c r="C34" s="54"/>
      <c r="D34" s="58">
        <f t="shared" ref="D34:D38" si="7">SUM(B34:C34)</f>
        <v>60003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>
        <v>8453657</v>
      </c>
      <c r="C35" s="69">
        <f>-1*(C25+C30+C31+C33+C34+C36+C37+C38+C47)</f>
        <v>-2567576</v>
      </c>
      <c r="D35" s="58">
        <f t="shared" si="7"/>
        <v>5886081</v>
      </c>
      <c r="E35" s="17"/>
      <c r="F35" s="18" t="s">
        <v>236</v>
      </c>
      <c r="G35" s="52"/>
      <c r="H35" s="52">
        <v>57696</v>
      </c>
      <c r="I35" s="58">
        <f>SUM(G35:H35)</f>
        <v>57696</v>
      </c>
    </row>
    <row r="36" spans="1:9" x14ac:dyDescent="0.25">
      <c r="A36" s="17" t="s">
        <v>62</v>
      </c>
      <c r="B36" s="52">
        <v>141312</v>
      </c>
      <c r="C36" s="54"/>
      <c r="D36" s="58">
        <f t="shared" si="7"/>
        <v>141312</v>
      </c>
      <c r="E36" s="17"/>
      <c r="F36" s="17" t="s">
        <v>263</v>
      </c>
      <c r="G36" s="52">
        <v>80193</v>
      </c>
      <c r="H36" s="114"/>
      <c r="I36" s="58">
        <f t="shared" ref="I36:I37" si="8">SUM(G36:H36)</f>
        <v>80193</v>
      </c>
    </row>
    <row r="37" spans="1:9" x14ac:dyDescent="0.25">
      <c r="A37" s="17" t="s">
        <v>63</v>
      </c>
      <c r="B37" s="52">
        <v>604681</v>
      </c>
      <c r="C37" s="54"/>
      <c r="D37" s="58">
        <f t="shared" si="7"/>
        <v>604681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80193</v>
      </c>
      <c r="H38" s="58">
        <f>SUM(H34:H37)</f>
        <v>57696</v>
      </c>
      <c r="I38" s="58">
        <f>SUM(I34:I37)</f>
        <v>137889</v>
      </c>
    </row>
    <row r="39" spans="1:9" x14ac:dyDescent="0.25">
      <c r="A39" s="17" t="s">
        <v>65</v>
      </c>
      <c r="B39" s="58">
        <f>B30+B31+B33+B34+B35+B36+B37+B38</f>
        <v>9370474</v>
      </c>
      <c r="C39" s="58">
        <f>C30+C31+C33+C34+C35+C36+C37+C38</f>
        <v>-2567576</v>
      </c>
      <c r="D39" s="58">
        <f>D30+D31+D33+D34+D35+D36+D37+D38</f>
        <v>6802898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57050</v>
      </c>
      <c r="H40" s="22"/>
      <c r="I40" s="58">
        <f>SUM(G40:H40)</f>
        <v>57050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>
        <v>8093354</v>
      </c>
      <c r="H41" s="22"/>
      <c r="I41" s="58">
        <f t="shared" ref="I41:I46" si="9">SUM(G41:H41)</f>
        <v>8093354</v>
      </c>
    </row>
    <row r="42" spans="1:9" x14ac:dyDescent="0.25">
      <c r="A42" s="17" t="s">
        <v>166</v>
      </c>
      <c r="B42" s="52">
        <v>16747980</v>
      </c>
      <c r="C42" s="52">
        <v>-168433</v>
      </c>
      <c r="D42" s="58">
        <f>SUM(B42:C42)</f>
        <v>16579547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921186</v>
      </c>
      <c r="C44" s="52">
        <v>0</v>
      </c>
      <c r="D44" s="58">
        <f t="shared" si="10"/>
        <v>921186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-16747980</v>
      </c>
      <c r="C46" s="53">
        <v>2931368</v>
      </c>
      <c r="D46" s="59">
        <f t="shared" si="10"/>
        <v>-13816612</v>
      </c>
      <c r="E46" s="17"/>
      <c r="F46" s="17" t="s">
        <v>243</v>
      </c>
      <c r="G46" s="53">
        <v>-7252110</v>
      </c>
      <c r="H46" s="95">
        <f>-1*(H20+H32+H38)</f>
        <v>-57696</v>
      </c>
      <c r="I46" s="59">
        <f t="shared" si="9"/>
        <v>-7309806</v>
      </c>
    </row>
    <row r="47" spans="1:9" x14ac:dyDescent="0.25">
      <c r="A47" s="17" t="s">
        <v>71</v>
      </c>
      <c r="B47" s="58">
        <f>B42+B43+B44+B45+B46</f>
        <v>921186</v>
      </c>
      <c r="C47" s="58">
        <f t="shared" ref="C47:D47" si="11">C42+C43+C44+C45+C46</f>
        <v>2762935</v>
      </c>
      <c r="D47" s="58">
        <f t="shared" si="11"/>
        <v>3684121</v>
      </c>
      <c r="E47" s="17"/>
      <c r="F47" s="17" t="s">
        <v>244</v>
      </c>
      <c r="G47" s="58">
        <f>SUM(G40:G46)</f>
        <v>898294</v>
      </c>
      <c r="H47" s="61">
        <f t="shared" ref="H47:I47" si="12">SUM(H40:H46)</f>
        <v>-57696</v>
      </c>
      <c r="I47" s="58">
        <f t="shared" si="12"/>
        <v>840598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11382664</v>
      </c>
      <c r="C49" s="60">
        <f>C25+C39+C47</f>
        <v>0</v>
      </c>
      <c r="D49" s="60">
        <f>D25+D39+D47</f>
        <v>11382664</v>
      </c>
      <c r="E49" s="19"/>
      <c r="F49" s="83" t="s">
        <v>248</v>
      </c>
      <c r="G49" s="60">
        <f>G20+G32+G38+G47</f>
        <v>11382664</v>
      </c>
      <c r="H49" s="60">
        <f>H20+H32+H38+H47</f>
        <v>0</v>
      </c>
      <c r="I49" s="60">
        <f>I20+I32+I38+I47</f>
        <v>11382664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Mashell Telecom,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457058</v>
      </c>
      <c r="C10" s="54"/>
      <c r="D10" s="58">
        <f>SUM(B10:C10)</f>
        <v>457058</v>
      </c>
      <c r="E10" s="17"/>
      <c r="F10" s="17" t="s">
        <v>78</v>
      </c>
      <c r="G10" s="52">
        <v>729595</v>
      </c>
      <c r="H10" s="54"/>
      <c r="I10" s="58">
        <f>SUM(G10:H10)</f>
        <v>729595</v>
      </c>
    </row>
    <row r="11" spans="1:9" x14ac:dyDescent="0.25">
      <c r="A11" s="17" t="s">
        <v>134</v>
      </c>
      <c r="B11" s="52">
        <v>1239651</v>
      </c>
      <c r="C11" s="54"/>
      <c r="D11" s="58">
        <f>SUM(B11:C11)</f>
        <v>1239651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>
        <v>832</v>
      </c>
      <c r="H13" s="54"/>
      <c r="I13" s="58">
        <f t="shared" si="0"/>
        <v>832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>
        <v>912534</v>
      </c>
      <c r="H14" s="54"/>
      <c r="I14" s="58">
        <f t="shared" si="0"/>
        <v>912534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10815</v>
      </c>
      <c r="H16" s="54"/>
      <c r="I16" s="58">
        <f t="shared" si="0"/>
        <v>10815</v>
      </c>
    </row>
    <row r="17" spans="1:9" x14ac:dyDescent="0.25">
      <c r="A17" s="17" t="s">
        <v>44</v>
      </c>
      <c r="B17" s="52">
        <v>219365</v>
      </c>
      <c r="C17" s="54"/>
      <c r="D17" s="58">
        <f>SUM(B17:C17)</f>
        <v>219365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>
        <v>6558</v>
      </c>
      <c r="C18" s="54"/>
      <c r="D18" s="58">
        <f t="shared" ref="D18:D24" si="2">SUM(B18:C18)</f>
        <v>6558</v>
      </c>
      <c r="E18" s="17"/>
      <c r="F18" s="17" t="s">
        <v>88</v>
      </c>
      <c r="G18" s="52">
        <v>59314</v>
      </c>
      <c r="H18" s="54"/>
      <c r="I18" s="58">
        <f t="shared" si="0"/>
        <v>59314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366107</v>
      </c>
      <c r="H19" s="113"/>
      <c r="I19" s="59">
        <f t="shared" si="0"/>
        <v>366107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2079197</v>
      </c>
      <c r="H20" s="58">
        <f>SUM(H10:H19)</f>
        <v>0</v>
      </c>
      <c r="I20" s="58">
        <f t="shared" ref="I20" si="3">SUM(I10:I19)</f>
        <v>2079197</v>
      </c>
    </row>
    <row r="21" spans="1:9" x14ac:dyDescent="0.25">
      <c r="A21" s="17" t="s">
        <v>49</v>
      </c>
      <c r="B21" s="52">
        <v>207918</v>
      </c>
      <c r="C21" s="54">
        <v>-111703</v>
      </c>
      <c r="D21" s="58">
        <f t="shared" si="2"/>
        <v>96215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87644</v>
      </c>
      <c r="C24" s="113"/>
      <c r="D24" s="59">
        <f t="shared" si="2"/>
        <v>87644</v>
      </c>
      <c r="E24" s="17"/>
      <c r="F24" s="17" t="s">
        <v>94</v>
      </c>
      <c r="G24" s="52">
        <v>9129783</v>
      </c>
      <c r="H24" s="54"/>
      <c r="I24" s="58">
        <f t="shared" si="4"/>
        <v>9129783</v>
      </c>
    </row>
    <row r="25" spans="1:9" x14ac:dyDescent="0.25">
      <c r="A25" s="17" t="s">
        <v>41</v>
      </c>
      <c r="B25" s="58">
        <f>B10+B11+B13+B14+B15+B17+B18+B19+B20+B21+B22+B23+B24</f>
        <v>2218194</v>
      </c>
      <c r="C25" s="58">
        <f>C10+C11+C13+C14+C15+C17+C18+C19+C20+C21+C22+C23+C24</f>
        <v>-111703</v>
      </c>
      <c r="D25" s="58">
        <f t="shared" ref="D25" si="5">D10+D11+D13+D14+D15+D17+D18+D19+D20+D21+D22+D23+D24</f>
        <v>2106491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>
        <v>1071602</v>
      </c>
      <c r="H30" s="54"/>
      <c r="I30" s="58">
        <f t="shared" si="6"/>
        <v>1071602</v>
      </c>
    </row>
    <row r="31" spans="1:9" x14ac:dyDescent="0.25">
      <c r="A31" s="17" t="s">
        <v>56</v>
      </c>
      <c r="B31" s="52">
        <v>210837</v>
      </c>
      <c r="C31" s="54"/>
      <c r="D31" s="58">
        <f>SUM(B31:C31)</f>
        <v>210837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10201385</v>
      </c>
      <c r="H32" s="82">
        <f>SUM(H22:H31)</f>
        <v>0</v>
      </c>
      <c r="I32" s="58">
        <f>SUM(I22:I31)</f>
        <v>10201385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>
        <v>100304</v>
      </c>
      <c r="C34" s="54"/>
      <c r="D34" s="58">
        <f t="shared" ref="D34:D38" si="7">SUM(B34:C34)</f>
        <v>100304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>
        <v>5610239</v>
      </c>
      <c r="C35" s="69">
        <f>-1*(C25+C30+C31+C33+C34+C36+C37+C38+C47)</f>
        <v>-83684</v>
      </c>
      <c r="D35" s="58">
        <f t="shared" si="7"/>
        <v>5526555</v>
      </c>
      <c r="E35" s="17"/>
      <c r="F35" s="18" t="s">
        <v>236</v>
      </c>
      <c r="G35" s="52"/>
      <c r="H35" s="52">
        <v>-211079</v>
      </c>
      <c r="I35" s="58">
        <f>SUM(G35:H35)</f>
        <v>-211079</v>
      </c>
    </row>
    <row r="36" spans="1:11" x14ac:dyDescent="0.25">
      <c r="A36" s="17" t="s">
        <v>62</v>
      </c>
      <c r="B36" s="52">
        <v>183150</v>
      </c>
      <c r="C36" s="54"/>
      <c r="D36" s="58">
        <f t="shared" si="7"/>
        <v>183150</v>
      </c>
      <c r="E36" s="17"/>
      <c r="F36" s="17" t="s">
        <v>263</v>
      </c>
      <c r="G36" s="52">
        <v>90211</v>
      </c>
      <c r="H36" s="119"/>
      <c r="I36" s="58">
        <f t="shared" ref="I36:I37" si="8">SUM(G36:H36)</f>
        <v>90211</v>
      </c>
    </row>
    <row r="37" spans="1:11" x14ac:dyDescent="0.25">
      <c r="A37" s="17" t="s">
        <v>63</v>
      </c>
      <c r="B37" s="52">
        <v>537494</v>
      </c>
      <c r="C37" s="54"/>
      <c r="D37" s="58">
        <f t="shared" si="7"/>
        <v>537494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90211</v>
      </c>
      <c r="H38" s="58">
        <f>SUM(H34:H37)</f>
        <v>-211079</v>
      </c>
      <c r="I38" s="58">
        <f>SUM(I34:I37)</f>
        <v>-120868</v>
      </c>
    </row>
    <row r="39" spans="1:11" x14ac:dyDescent="0.25">
      <c r="A39" s="17" t="s">
        <v>65</v>
      </c>
      <c r="B39" s="58">
        <f>B30+B31+B33+B34+B35+B36+B37+B38</f>
        <v>6642024</v>
      </c>
      <c r="C39" s="58">
        <f>C30+C31+C33+C34+C35+C36+C37+C38</f>
        <v>-83684</v>
      </c>
      <c r="D39" s="58">
        <f t="shared" ref="D39" si="9">D30+D31+D33+D34+D35+D36+D37+D38</f>
        <v>6558340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57050</v>
      </c>
      <c r="H40" s="22"/>
      <c r="I40" s="58">
        <f>SUM(G40:H40)</f>
        <v>57050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>
        <v>8093354</v>
      </c>
      <c r="H41" s="22"/>
      <c r="I41" s="58">
        <f t="shared" ref="I41:I46" si="10">SUM(G41:H41)</f>
        <v>8093354</v>
      </c>
    </row>
    <row r="42" spans="1:11" x14ac:dyDescent="0.25">
      <c r="A42" s="17" t="s">
        <v>166</v>
      </c>
      <c r="B42" s="52">
        <v>16571966</v>
      </c>
      <c r="C42" s="52">
        <v>610004</v>
      </c>
      <c r="D42" s="58">
        <f>SUM(B42:C42)</f>
        <v>17181970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1666824</v>
      </c>
      <c r="C44" s="52">
        <v>0</v>
      </c>
      <c r="D44" s="58">
        <f t="shared" si="11"/>
        <v>1666824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-14264634</v>
      </c>
      <c r="C46" s="53">
        <v>-414617</v>
      </c>
      <c r="D46" s="59">
        <f t="shared" si="11"/>
        <v>-14679251</v>
      </c>
      <c r="E46" s="17"/>
      <c r="F46" s="17" t="s">
        <v>243</v>
      </c>
      <c r="G46" s="53">
        <v>-7686823</v>
      </c>
      <c r="H46" s="95">
        <f>-1*(H20+H32+H38)</f>
        <v>211079</v>
      </c>
      <c r="I46" s="59">
        <f t="shared" si="10"/>
        <v>-7475744</v>
      </c>
    </row>
    <row r="47" spans="1:11" x14ac:dyDescent="0.25">
      <c r="A47" s="17" t="s">
        <v>71</v>
      </c>
      <c r="B47" s="58">
        <f>B42+B43+B44+B45+B46</f>
        <v>3974156</v>
      </c>
      <c r="C47" s="58">
        <f t="shared" ref="C47:D47" si="12">C42+C43+C44+C45+C46</f>
        <v>195387</v>
      </c>
      <c r="D47" s="58">
        <f t="shared" si="12"/>
        <v>4169543</v>
      </c>
      <c r="E47" s="17"/>
      <c r="F47" s="17" t="s">
        <v>244</v>
      </c>
      <c r="G47" s="58">
        <f>SUM(G40:G46)</f>
        <v>463581</v>
      </c>
      <c r="H47" s="61">
        <f t="shared" ref="H47:I47" si="13">SUM(H40:H46)</f>
        <v>211079</v>
      </c>
      <c r="I47" s="58">
        <f t="shared" si="13"/>
        <v>674660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12834374</v>
      </c>
      <c r="C49" s="60">
        <f t="shared" ref="C49:D49" si="14">C25+C39+C47</f>
        <v>0</v>
      </c>
      <c r="D49" s="60">
        <f t="shared" si="14"/>
        <v>12834374</v>
      </c>
      <c r="E49" s="19"/>
      <c r="F49" s="83" t="s">
        <v>247</v>
      </c>
      <c r="G49" s="60">
        <f>G20+G32+G38+G47</f>
        <v>12834374</v>
      </c>
      <c r="H49" s="60">
        <f>H20+H32+H38+H47</f>
        <v>0</v>
      </c>
      <c r="I49" s="60">
        <f>I20+I32+I38+I47</f>
        <v>12834374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31"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Mashell Telecom,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654374</v>
      </c>
      <c r="C10" s="32">
        <f>'CurrentYearBalanceSheet '!D10</f>
        <v>457058</v>
      </c>
      <c r="D10" s="17"/>
      <c r="E10" s="17" t="s">
        <v>78</v>
      </c>
      <c r="F10" s="32">
        <f>PriorYearBalanceSheet!I10</f>
        <v>2490808</v>
      </c>
      <c r="G10" s="32">
        <f>'CurrentYearBalanceSheet '!I10</f>
        <v>729595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1239651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700</v>
      </c>
      <c r="G13" s="32">
        <f>'CurrentYearBalanceSheet '!I13</f>
        <v>832</v>
      </c>
    </row>
    <row r="14" spans="1:7" x14ac:dyDescent="0.25">
      <c r="A14" s="17" t="s">
        <v>47</v>
      </c>
      <c r="B14" s="32">
        <f>PriorYearBalanceSheet!D14</f>
        <v>-897</v>
      </c>
      <c r="C14" s="32">
        <f>'CurrentYearBalanceSheet '!D14</f>
        <v>0</v>
      </c>
      <c r="D14" s="17"/>
      <c r="E14" s="17" t="s">
        <v>84</v>
      </c>
      <c r="F14" s="32">
        <f>PriorYearBalanceSheet!I14</f>
        <v>608224</v>
      </c>
      <c r="G14" s="32">
        <f>'CurrentYearBalanceSheet '!I14</f>
        <v>912534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28689</v>
      </c>
      <c r="G16" s="32">
        <f>'CurrentYearBalanceSheet '!I16</f>
        <v>10815</v>
      </c>
    </row>
    <row r="17" spans="1:7" x14ac:dyDescent="0.25">
      <c r="A17" s="17" t="s">
        <v>44</v>
      </c>
      <c r="B17" s="32">
        <f>PriorYearBalanceSheet!D17</f>
        <v>118402</v>
      </c>
      <c r="C17" s="32">
        <f>'CurrentYearBalanceSheet '!D17</f>
        <v>219365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2719</v>
      </c>
      <c r="C18" s="32">
        <f>'CurrentYearBalanceSheet '!D18</f>
        <v>6558</v>
      </c>
      <c r="D18" s="17"/>
      <c r="E18" s="17" t="s">
        <v>88</v>
      </c>
      <c r="F18" s="32">
        <f>PriorYearBalanceSheet!I18</f>
        <v>90377</v>
      </c>
      <c r="G18" s="32">
        <f>'CurrentYearBalanceSheet '!I18</f>
        <v>59314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361036</v>
      </c>
      <c r="G19" s="32">
        <f>'CurrentYearBalanceSheet '!I19</f>
        <v>366107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3579834</v>
      </c>
      <c r="G20" s="35">
        <f>SUM(G10:G19)</f>
        <v>2079197</v>
      </c>
    </row>
    <row r="21" spans="1:7" x14ac:dyDescent="0.25">
      <c r="A21" s="17" t="s">
        <v>49</v>
      </c>
      <c r="B21" s="32">
        <f>PriorYearBalanceSheet!D21</f>
        <v>58562</v>
      </c>
      <c r="C21" s="32">
        <f>'CurrentYearBalanceSheet '!D21</f>
        <v>96215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62485</v>
      </c>
      <c r="C23" s="32">
        <f>'CurrentYearBalanceSheet '!D23</f>
        <v>0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0</v>
      </c>
      <c r="C24" s="33">
        <f>'CurrentYearBalanceSheet '!D24</f>
        <v>87644</v>
      </c>
      <c r="D24" s="17"/>
      <c r="E24" s="17" t="s">
        <v>94</v>
      </c>
      <c r="F24" s="32">
        <f>PriorYearBalanceSheet!I24</f>
        <v>6103034</v>
      </c>
      <c r="G24" s="32">
        <f>'CurrentYearBalanceSheet '!I24</f>
        <v>9129783</v>
      </c>
    </row>
    <row r="25" spans="1:7" x14ac:dyDescent="0.25">
      <c r="A25" s="17" t="s">
        <v>41</v>
      </c>
      <c r="B25" s="32">
        <f>B10+B11+B13+B14+B15+B17+B18+B19+B20+B21+B22+B23+B24</f>
        <v>895645</v>
      </c>
      <c r="C25" s="32">
        <f>C10+C11+C13+C14+C15+C17+C18+C19+C20+C21+C22+C23+C24</f>
        <v>2106491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13489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707820</v>
      </c>
      <c r="G30" s="32">
        <f>'CurrentYearBalanceSheet '!I30</f>
        <v>1071602</v>
      </c>
    </row>
    <row r="31" spans="1:7" x14ac:dyDescent="0.25">
      <c r="A31" s="17" t="s">
        <v>56</v>
      </c>
      <c r="B31" s="32">
        <f>PriorYearBalanceSheet!D31</f>
        <v>110821</v>
      </c>
      <c r="C31" s="32">
        <f>'CurrentYearBalanceSheet '!D31</f>
        <v>210837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6824343</v>
      </c>
      <c r="G32" s="32">
        <f>SUM(G22:G31)</f>
        <v>10201385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60003</v>
      </c>
      <c r="C34" s="32">
        <f>'CurrentYearBalanceSheet '!D34</f>
        <v>100304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5886081</v>
      </c>
      <c r="C35" s="32">
        <f>'CurrentYearBalanceSheet '!D35</f>
        <v>5526555</v>
      </c>
      <c r="D35" s="17"/>
      <c r="E35" s="18" t="s">
        <v>236</v>
      </c>
      <c r="F35" s="32">
        <f>PriorYearBalanceSheet!I35</f>
        <v>57696</v>
      </c>
      <c r="G35" s="32">
        <f>'CurrentYearBalanceSheet '!I35</f>
        <v>-211079</v>
      </c>
    </row>
    <row r="36" spans="1:7" x14ac:dyDescent="0.25">
      <c r="A36" s="17" t="s">
        <v>62</v>
      </c>
      <c r="B36" s="32">
        <f>PriorYearBalanceSheet!D36</f>
        <v>141312</v>
      </c>
      <c r="C36" s="32">
        <f>'CurrentYearBalanceSheet '!D36</f>
        <v>183150</v>
      </c>
      <c r="D36" s="17"/>
      <c r="E36" s="17" t="s">
        <v>251</v>
      </c>
      <c r="F36" s="32">
        <f>PriorYearBalanceSheet!I36</f>
        <v>80193</v>
      </c>
      <c r="G36" s="32">
        <f>'CurrentYearBalanceSheet '!I36</f>
        <v>90211</v>
      </c>
    </row>
    <row r="37" spans="1:7" x14ac:dyDescent="0.25">
      <c r="A37" s="17" t="s">
        <v>63</v>
      </c>
      <c r="B37" s="32">
        <f>PriorYearBalanceSheet!D37</f>
        <v>604681</v>
      </c>
      <c r="C37" s="32">
        <f>'CurrentYearBalanceSheet '!D37</f>
        <v>537494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137889</v>
      </c>
      <c r="G38" s="32">
        <f>SUM(G34:G37)</f>
        <v>-120868</v>
      </c>
    </row>
    <row r="39" spans="1:7" x14ac:dyDescent="0.25">
      <c r="A39" s="17" t="s">
        <v>65</v>
      </c>
      <c r="B39" s="32">
        <f>B30+B31+B33+B34+B35+B36+B37+B38</f>
        <v>6802898</v>
      </c>
      <c r="C39" s="32">
        <f>C30+C31+C33+C34+C35+C36+C37+C38</f>
        <v>6558340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57050</v>
      </c>
      <c r="G40" s="32">
        <f>'CurrentYearBalanceSheet '!I40</f>
        <v>57050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8093354</v>
      </c>
      <c r="G41" s="32">
        <f>'CurrentYearBalanceSheet '!I41</f>
        <v>8093354</v>
      </c>
    </row>
    <row r="42" spans="1:7" x14ac:dyDescent="0.25">
      <c r="A42" s="17" t="s">
        <v>67</v>
      </c>
      <c r="B42" s="32">
        <f>PriorYearBalanceSheet!D42</f>
        <v>16579547</v>
      </c>
      <c r="C42" s="32">
        <f>'CurrentYearBalanceSheet '!D42</f>
        <v>17181970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921186</v>
      </c>
      <c r="C44" s="32">
        <f>'CurrentYearBalanceSheet '!D44</f>
        <v>1666824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-13816612</v>
      </c>
      <c r="C46" s="33">
        <f>'CurrentYearBalanceSheet '!D46</f>
        <v>-14679251</v>
      </c>
      <c r="D46" s="17"/>
      <c r="E46" s="17" t="s">
        <v>252</v>
      </c>
      <c r="F46" s="33">
        <f>PriorYearBalanceSheet!I46</f>
        <v>-7309806</v>
      </c>
      <c r="G46" s="33">
        <f>'CurrentYearBalanceSheet '!I46</f>
        <v>-7475744</v>
      </c>
    </row>
    <row r="47" spans="1:7" x14ac:dyDescent="0.25">
      <c r="A47" s="17" t="s">
        <v>71</v>
      </c>
      <c r="B47" s="32">
        <f>SUM(B42:B46)</f>
        <v>3684121</v>
      </c>
      <c r="C47" s="32">
        <f>SUM(C42:C46)</f>
        <v>4169543</v>
      </c>
      <c r="D47" s="17"/>
      <c r="E47" s="17" t="s">
        <v>244</v>
      </c>
      <c r="F47" s="32">
        <f>SUM(F40:F46)</f>
        <v>840598</v>
      </c>
      <c r="G47" s="32">
        <f>SUM(G40:G46)</f>
        <v>674660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11382664</v>
      </c>
      <c r="C49" s="34">
        <f>C25+C39+C47</f>
        <v>12834374</v>
      </c>
      <c r="D49" s="17"/>
      <c r="E49" s="21" t="s">
        <v>245</v>
      </c>
      <c r="F49" s="34">
        <f>F20+F32+F38+F47</f>
        <v>11382664</v>
      </c>
      <c r="G49" s="34">
        <f>G20+G32+G38+G47</f>
        <v>12834374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16579547</v>
      </c>
      <c r="E10" s="58">
        <f>'BalanceSheet(Summary)'!C42</f>
        <v>17181970</v>
      </c>
      <c r="F10" s="58">
        <f>(D10+E10)/2</f>
        <v>16880758.5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-13816612</v>
      </c>
      <c r="E12" s="58">
        <f>'BalanceSheet(Summary)'!C46</f>
        <v>-14679251</v>
      </c>
      <c r="F12" s="58">
        <f t="shared" ref="F12:F15" si="0">(D12+E12)/2</f>
        <v>-14247931.5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58562</v>
      </c>
      <c r="E13" s="58">
        <f>'BalanceSheet(Summary)'!C21</f>
        <v>96215</v>
      </c>
      <c r="F13" s="58">
        <f t="shared" si="0"/>
        <v>77388.5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-57696</v>
      </c>
      <c r="E14" s="52">
        <f>'BalanceSheet(Summary)'!G35*-1</f>
        <v>211079</v>
      </c>
      <c r="F14" s="58">
        <f t="shared" si="0"/>
        <v>76691.5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2763801</v>
      </c>
      <c r="E15" s="62">
        <f>SUM(E10:E14)</f>
        <v>2810013</v>
      </c>
      <c r="F15" s="63">
        <f t="shared" si="0"/>
        <v>2786907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2084</v>
      </c>
      <c r="D10" s="52">
        <v>1999</v>
      </c>
      <c r="E10" s="32">
        <f>D10-C10</f>
        <v>-85</v>
      </c>
      <c r="F10" s="38">
        <f>E10/C10</f>
        <v>-4.0786948176583494E-2</v>
      </c>
    </row>
    <row r="11" spans="1:6" x14ac:dyDescent="0.25">
      <c r="A11" s="10">
        <v>2</v>
      </c>
      <c r="B11" s="19" t="s">
        <v>127</v>
      </c>
      <c r="C11" s="52">
        <v>575</v>
      </c>
      <c r="D11" s="52">
        <v>548</v>
      </c>
      <c r="E11" s="32">
        <f>D11-C11</f>
        <v>-27</v>
      </c>
      <c r="F11" s="38">
        <f t="shared" ref="F11:F12" si="0">E11/C11</f>
        <v>-4.6956521739130432E-2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2659</v>
      </c>
      <c r="D12" s="34">
        <f t="shared" ref="D12:E12" si="1">SUM(D10:D11)</f>
        <v>2547</v>
      </c>
      <c r="E12" s="34">
        <f t="shared" si="1"/>
        <v>-112</v>
      </c>
      <c r="F12" s="39">
        <f t="shared" si="0"/>
        <v>-4.2121098157201955E-2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5"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638853</v>
      </c>
      <c r="D9" s="52"/>
      <c r="E9" s="58">
        <f>SUM(C9:D9)</f>
        <v>638853</v>
      </c>
    </row>
    <row r="10" spans="1:6" x14ac:dyDescent="0.25">
      <c r="A10" s="10">
        <v>2</v>
      </c>
      <c r="B10" s="14" t="s">
        <v>2</v>
      </c>
      <c r="C10" s="52">
        <v>2756166</v>
      </c>
      <c r="D10" s="52"/>
      <c r="E10" s="58">
        <f t="shared" ref="E10:E14" si="0">SUM(C10:D10)</f>
        <v>2756166</v>
      </c>
    </row>
    <row r="11" spans="1:6" x14ac:dyDescent="0.25">
      <c r="A11" s="10">
        <v>3</v>
      </c>
      <c r="B11" s="14" t="s">
        <v>3</v>
      </c>
      <c r="C11" s="52">
        <v>163403</v>
      </c>
      <c r="D11" s="52"/>
      <c r="E11" s="58">
        <f t="shared" si="0"/>
        <v>163403</v>
      </c>
    </row>
    <row r="12" spans="1:6" x14ac:dyDescent="0.25">
      <c r="A12" s="10">
        <v>4</v>
      </c>
      <c r="B12" s="14" t="s">
        <v>4</v>
      </c>
      <c r="C12" s="52">
        <v>20</v>
      </c>
      <c r="D12" s="52"/>
      <c r="E12" s="58">
        <f t="shared" si="0"/>
        <v>20</v>
      </c>
    </row>
    <row r="13" spans="1:6" x14ac:dyDescent="0.25">
      <c r="A13" s="10">
        <v>5</v>
      </c>
      <c r="B13" s="14" t="s">
        <v>5</v>
      </c>
      <c r="C13" s="52">
        <v>36811</v>
      </c>
      <c r="D13" s="52"/>
      <c r="E13" s="58">
        <f t="shared" si="0"/>
        <v>36811</v>
      </c>
    </row>
    <row r="14" spans="1:6" x14ac:dyDescent="0.25">
      <c r="A14" s="10">
        <v>6</v>
      </c>
      <c r="B14" s="14" t="s">
        <v>139</v>
      </c>
      <c r="C14" s="52">
        <v>-13571</v>
      </c>
      <c r="D14" s="52"/>
      <c r="E14" s="58">
        <f t="shared" si="0"/>
        <v>-13571</v>
      </c>
    </row>
    <row r="15" spans="1:6" x14ac:dyDescent="0.25">
      <c r="A15" s="10">
        <v>7</v>
      </c>
      <c r="B15" s="89" t="s">
        <v>138</v>
      </c>
      <c r="C15" s="97">
        <f>SUM(C9:C14)</f>
        <v>3581682</v>
      </c>
      <c r="D15" s="97">
        <f t="shared" ref="D15:E15" si="1">SUM(D9:D14)</f>
        <v>0</v>
      </c>
      <c r="E15" s="97">
        <f t="shared" si="1"/>
        <v>3581682</v>
      </c>
      <c r="F15" s="1"/>
    </row>
    <row r="16" spans="1:6" x14ac:dyDescent="0.25">
      <c r="A16" s="10">
        <v>8</v>
      </c>
      <c r="B16" s="14" t="s">
        <v>6</v>
      </c>
      <c r="C16" s="52">
        <v>1384429</v>
      </c>
      <c r="D16" s="52">
        <v>-1324</v>
      </c>
      <c r="E16" s="41">
        <f>SUM(C16:D16)</f>
        <v>1383105</v>
      </c>
    </row>
    <row r="17" spans="1:6" x14ac:dyDescent="0.25">
      <c r="A17" s="10">
        <v>9</v>
      </c>
      <c r="B17" s="14" t="s">
        <v>40</v>
      </c>
      <c r="C17" s="52">
        <v>528657</v>
      </c>
      <c r="D17" s="52">
        <v>-99487</v>
      </c>
      <c r="E17" s="41">
        <f t="shared" ref="E17:E21" si="2">SUM(C17:D17)</f>
        <v>429170</v>
      </c>
    </row>
    <row r="18" spans="1:6" x14ac:dyDescent="0.25">
      <c r="A18" s="10">
        <v>10</v>
      </c>
      <c r="B18" s="14" t="s">
        <v>7</v>
      </c>
      <c r="C18" s="52">
        <v>368156</v>
      </c>
      <c r="D18" s="52">
        <v>70549</v>
      </c>
      <c r="E18" s="41">
        <f t="shared" si="2"/>
        <v>438705</v>
      </c>
    </row>
    <row r="19" spans="1:6" x14ac:dyDescent="0.25">
      <c r="A19" s="10">
        <v>11</v>
      </c>
      <c r="B19" s="14" t="s">
        <v>8</v>
      </c>
      <c r="C19" s="52">
        <v>8629</v>
      </c>
      <c r="D19" s="52">
        <v>1829</v>
      </c>
      <c r="E19" s="41">
        <f t="shared" si="2"/>
        <v>10458</v>
      </c>
    </row>
    <row r="20" spans="1:6" x14ac:dyDescent="0.25">
      <c r="A20" s="10">
        <v>12</v>
      </c>
      <c r="B20" s="14" t="s">
        <v>9</v>
      </c>
      <c r="C20" s="52">
        <v>899399</v>
      </c>
      <c r="D20" s="52">
        <v>-260665</v>
      </c>
      <c r="E20" s="41">
        <f t="shared" si="2"/>
        <v>638734</v>
      </c>
    </row>
    <row r="21" spans="1:6" x14ac:dyDescent="0.25">
      <c r="A21" s="10">
        <v>13</v>
      </c>
      <c r="B21" s="14" t="s">
        <v>10</v>
      </c>
      <c r="C21" s="52">
        <v>1028900</v>
      </c>
      <c r="D21" s="52">
        <v>0</v>
      </c>
      <c r="E21" s="41">
        <f t="shared" si="2"/>
        <v>1028900</v>
      </c>
    </row>
    <row r="22" spans="1:6" x14ac:dyDescent="0.25">
      <c r="A22" s="10">
        <v>14</v>
      </c>
      <c r="B22" s="84" t="s">
        <v>260</v>
      </c>
      <c r="C22" s="97">
        <f>C16+C17+C18+C19+C20+C21</f>
        <v>4218170</v>
      </c>
      <c r="D22" s="97">
        <f>D16+D17+D18+D19+D20+D21</f>
        <v>-289098</v>
      </c>
      <c r="E22" s="98">
        <f>E16+E17+E18+E19+E20+E21</f>
        <v>3929072</v>
      </c>
      <c r="F22" s="1"/>
    </row>
    <row r="23" spans="1:6" x14ac:dyDescent="0.25">
      <c r="A23" s="10">
        <v>15</v>
      </c>
      <c r="B23" s="14" t="s">
        <v>14</v>
      </c>
      <c r="C23" s="58">
        <f>C15-C22</f>
        <v>-636488</v>
      </c>
      <c r="D23" s="58">
        <f>D15-D22</f>
        <v>289098</v>
      </c>
      <c r="E23" s="58">
        <f>E15-E22</f>
        <v>-347390</v>
      </c>
    </row>
    <row r="24" spans="1:6" x14ac:dyDescent="0.25">
      <c r="A24" s="10">
        <v>16</v>
      </c>
      <c r="B24" s="14" t="s">
        <v>140</v>
      </c>
      <c r="C24" s="52">
        <v>-133666</v>
      </c>
      <c r="D24" s="54">
        <v>133666</v>
      </c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191052</v>
      </c>
      <c r="D25" s="114">
        <v>-2722</v>
      </c>
      <c r="E25" s="58">
        <f t="shared" ref="E25:E27" si="3">SUM(C25:D25)</f>
        <v>188330</v>
      </c>
    </row>
    <row r="26" spans="1:6" x14ac:dyDescent="0.25">
      <c r="A26" s="10">
        <v>18</v>
      </c>
      <c r="B26" s="14" t="s">
        <v>200</v>
      </c>
      <c r="C26" s="52">
        <v>897</v>
      </c>
      <c r="D26" s="54">
        <v>78448</v>
      </c>
      <c r="E26" s="58">
        <f t="shared" si="3"/>
        <v>79345</v>
      </c>
    </row>
    <row r="27" spans="1:6" x14ac:dyDescent="0.25">
      <c r="A27" s="10">
        <v>19</v>
      </c>
      <c r="B27" s="14" t="s">
        <v>13</v>
      </c>
      <c r="C27" s="52"/>
      <c r="D27" s="114"/>
      <c r="E27" s="58">
        <f t="shared" si="3"/>
        <v>0</v>
      </c>
    </row>
    <row r="28" spans="1:6" x14ac:dyDescent="0.25">
      <c r="A28" s="10">
        <v>20</v>
      </c>
      <c r="B28" s="89" t="s">
        <v>12</v>
      </c>
      <c r="C28" s="80">
        <f>SUM(C25:C27)</f>
        <v>191949</v>
      </c>
      <c r="D28" s="80">
        <f t="shared" ref="D28:E28" si="4">SUM(D25:D27)</f>
        <v>75726</v>
      </c>
      <c r="E28" s="99">
        <f t="shared" si="4"/>
        <v>267675</v>
      </c>
    </row>
    <row r="29" spans="1:6" x14ac:dyDescent="0.25">
      <c r="A29" s="10">
        <v>21</v>
      </c>
      <c r="B29" s="89" t="s">
        <v>23</v>
      </c>
      <c r="C29" s="80">
        <f>C23+C24-C28</f>
        <v>-962103</v>
      </c>
      <c r="D29" s="80">
        <f>D23+D24-D28</f>
        <v>347038</v>
      </c>
      <c r="E29" s="99">
        <f>E23+E24-E28</f>
        <v>-615065</v>
      </c>
    </row>
    <row r="30" spans="1:6" x14ac:dyDescent="0.25">
      <c r="A30" s="10">
        <v>22</v>
      </c>
      <c r="B30" s="14" t="s">
        <v>15</v>
      </c>
      <c r="C30" s="52">
        <v>152743</v>
      </c>
      <c r="D30" s="54">
        <v>-132653</v>
      </c>
      <c r="E30" s="58">
        <f>SUM(C30:D30)</f>
        <v>20090</v>
      </c>
    </row>
    <row r="31" spans="1:6" x14ac:dyDescent="0.25">
      <c r="A31" s="10">
        <v>23</v>
      </c>
      <c r="B31" s="14" t="s">
        <v>16</v>
      </c>
      <c r="C31" s="52">
        <v>2961</v>
      </c>
      <c r="D31" s="54">
        <v>-2961</v>
      </c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155704</v>
      </c>
      <c r="D34" s="100">
        <f t="shared" ref="D34" si="6">SUM(D30:D33)</f>
        <v>-135614</v>
      </c>
      <c r="E34" s="80">
        <f>SUM(E30:E33)</f>
        <v>20090</v>
      </c>
    </row>
    <row r="35" spans="1:10" x14ac:dyDescent="0.25">
      <c r="A35" s="10">
        <v>27</v>
      </c>
      <c r="B35" s="14" t="s">
        <v>19</v>
      </c>
      <c r="C35" s="52">
        <v>-88450</v>
      </c>
      <c r="D35" s="54">
        <v>60797</v>
      </c>
      <c r="E35" s="32">
        <f>SUM(C35:D35)</f>
        <v>-27653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1006447</v>
      </c>
      <c r="D38" s="69">
        <f>-1*(D29-D34)</f>
        <v>-482652</v>
      </c>
      <c r="E38" s="32">
        <f t="shared" si="7"/>
        <v>523795</v>
      </c>
    </row>
    <row r="39" spans="1:10" x14ac:dyDescent="0.25">
      <c r="A39" s="10">
        <v>31</v>
      </c>
      <c r="B39" s="89" t="s">
        <v>22</v>
      </c>
      <c r="C39" s="80">
        <f>C29-C34+C35+C36+C37+C38</f>
        <v>-199810</v>
      </c>
      <c r="D39" s="80">
        <f t="shared" ref="D39:E39" si="8">D29-D34+D35+D36+D37+D38</f>
        <v>60797</v>
      </c>
      <c r="E39" s="80">
        <f t="shared" si="8"/>
        <v>-139013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-7052300</v>
      </c>
      <c r="D41" s="54"/>
      <c r="E41" s="58">
        <f t="shared" ref="E41:E46" si="9">SUM(C41:D41)</f>
        <v>-7052300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-7252110</v>
      </c>
      <c r="D47" s="100">
        <f t="shared" ref="D47:E47" si="10">(D39+D41+D42)-(D43+D44+D45+D46)</f>
        <v>60797</v>
      </c>
      <c r="E47" s="99">
        <f t="shared" si="10"/>
        <v>-7191313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455897</v>
      </c>
      <c r="D52" s="102"/>
      <c r="E52" s="32">
        <f>C52</f>
        <v>455897</v>
      </c>
    </row>
    <row r="53" spans="1:7" x14ac:dyDescent="0.25">
      <c r="A53" s="10">
        <v>45</v>
      </c>
      <c r="B53" s="14" t="s">
        <v>36</v>
      </c>
      <c r="C53" s="103">
        <f>((C22+C28-C18-C19)/C15)</f>
        <v>1.126100530421182</v>
      </c>
      <c r="D53" s="103" t="e">
        <f>((D22+D28-D18-D19)/D15)</f>
        <v>#DIV/0!</v>
      </c>
      <c r="E53" s="103">
        <f>((E22+E28-E18-E19)/E15)</f>
        <v>1.0463195783433594</v>
      </c>
    </row>
    <row r="54" spans="1:7" x14ac:dyDescent="0.25">
      <c r="A54" s="10">
        <v>46</v>
      </c>
      <c r="B54" s="14" t="s">
        <v>37</v>
      </c>
      <c r="C54" s="103">
        <f>((C22+C28+C34)/C15)</f>
        <v>1.2747706245278057</v>
      </c>
      <c r="D54" s="103" t="e">
        <f>((D22+D28+D34)/D15)</f>
        <v>#DIV/0!</v>
      </c>
      <c r="E54" s="103">
        <f>((E22+E28+E34)/E15)</f>
        <v>1.1773342803744162</v>
      </c>
    </row>
    <row r="55" spans="1:7" x14ac:dyDescent="0.25">
      <c r="A55" s="10">
        <v>47</v>
      </c>
      <c r="B55" s="14" t="s">
        <v>38</v>
      </c>
      <c r="C55" s="103">
        <f>((C39+C34)/C34)</f>
        <v>-0.28326825258182192</v>
      </c>
      <c r="D55" s="103">
        <f t="shared" ref="D55:E55" si="13">((D39+D34)/D34)</f>
        <v>0.55169082838055072</v>
      </c>
      <c r="E55" s="103">
        <f t="shared" si="13"/>
        <v>-5.9195121951219516</v>
      </c>
    </row>
    <row r="56" spans="1:7" x14ac:dyDescent="0.25">
      <c r="A56" s="10">
        <v>48</v>
      </c>
      <c r="B56" s="14" t="s">
        <v>39</v>
      </c>
      <c r="C56" s="103">
        <f>(C39+C34+C18+C19)/C52</f>
        <v>0.72972403854379386</v>
      </c>
      <c r="D56" s="103" t="e">
        <f>(D39+D34+D18+D19)/D52</f>
        <v>#DIV/0!</v>
      </c>
      <c r="E56" s="103">
        <f>(E39+E34+E18+E19)/E52</f>
        <v>0.72437414591453775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13"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644596</v>
      </c>
      <c r="D9" s="52"/>
      <c r="E9" s="32">
        <f>SUM(C9:D9)</f>
        <v>644596</v>
      </c>
    </row>
    <row r="10" spans="1:6" x14ac:dyDescent="0.25">
      <c r="A10" s="10">
        <v>2</v>
      </c>
      <c r="B10" s="17" t="s">
        <v>2</v>
      </c>
      <c r="C10" s="52">
        <v>2844228</v>
      </c>
      <c r="D10" s="52"/>
      <c r="E10" s="32">
        <f t="shared" ref="E10:E14" si="0">SUM(C10:D10)</f>
        <v>2844228</v>
      </c>
    </row>
    <row r="11" spans="1:6" x14ac:dyDescent="0.25">
      <c r="A11" s="10">
        <v>3</v>
      </c>
      <c r="B11" s="17" t="s">
        <v>3</v>
      </c>
      <c r="C11" s="52">
        <v>172777</v>
      </c>
      <c r="D11" s="52"/>
      <c r="E11" s="32">
        <f t="shared" si="0"/>
        <v>172777</v>
      </c>
    </row>
    <row r="12" spans="1:6" x14ac:dyDescent="0.25">
      <c r="A12" s="10">
        <v>4</v>
      </c>
      <c r="B12" s="17" t="s">
        <v>4</v>
      </c>
      <c r="C12" s="52">
        <v>3</v>
      </c>
      <c r="D12" s="52"/>
      <c r="E12" s="32">
        <f t="shared" si="0"/>
        <v>3</v>
      </c>
    </row>
    <row r="13" spans="1:6" x14ac:dyDescent="0.25">
      <c r="A13" s="10">
        <v>5</v>
      </c>
      <c r="B13" s="17" t="s">
        <v>5</v>
      </c>
      <c r="C13" s="52">
        <v>28079</v>
      </c>
      <c r="D13" s="52"/>
      <c r="E13" s="32">
        <f t="shared" si="0"/>
        <v>28079</v>
      </c>
    </row>
    <row r="14" spans="1:6" x14ac:dyDescent="0.25">
      <c r="A14" s="10">
        <v>6</v>
      </c>
      <c r="B14" s="17" t="s">
        <v>139</v>
      </c>
      <c r="C14" s="52">
        <v>-43</v>
      </c>
      <c r="D14" s="52"/>
      <c r="E14" s="32">
        <f t="shared" si="0"/>
        <v>-43</v>
      </c>
    </row>
    <row r="15" spans="1:6" x14ac:dyDescent="0.25">
      <c r="A15" s="10">
        <v>7</v>
      </c>
      <c r="B15" s="84" t="s">
        <v>138</v>
      </c>
      <c r="C15" s="40">
        <f>SUM(C9:C14)</f>
        <v>3689640</v>
      </c>
      <c r="D15" s="40">
        <f t="shared" ref="D15:E15" si="1">SUM(D9:D14)</f>
        <v>0</v>
      </c>
      <c r="E15" s="40">
        <f t="shared" si="1"/>
        <v>3689640</v>
      </c>
      <c r="F15" s="1"/>
    </row>
    <row r="16" spans="1:6" x14ac:dyDescent="0.25">
      <c r="A16" s="10">
        <v>8</v>
      </c>
      <c r="B16" s="17" t="s">
        <v>6</v>
      </c>
      <c r="C16" s="52">
        <v>1528858</v>
      </c>
      <c r="D16" s="52">
        <v>-9259</v>
      </c>
      <c r="E16" s="41">
        <f>SUM(C16:D16)</f>
        <v>1519599</v>
      </c>
    </row>
    <row r="17" spans="1:6" x14ac:dyDescent="0.25">
      <c r="A17" s="10">
        <v>9</v>
      </c>
      <c r="B17" s="17" t="s">
        <v>40</v>
      </c>
      <c r="C17" s="52">
        <v>616202</v>
      </c>
      <c r="D17" s="52">
        <v>-138032</v>
      </c>
      <c r="E17" s="41">
        <f t="shared" ref="E17:E21" si="2">SUM(C17:D17)</f>
        <v>478170</v>
      </c>
    </row>
    <row r="18" spans="1:6" x14ac:dyDescent="0.25">
      <c r="A18" s="10">
        <v>10</v>
      </c>
      <c r="B18" s="17" t="s">
        <v>7</v>
      </c>
      <c r="C18" s="52">
        <v>752423</v>
      </c>
      <c r="D18" s="52">
        <v>20541</v>
      </c>
      <c r="E18" s="41">
        <f t="shared" si="2"/>
        <v>772964</v>
      </c>
    </row>
    <row r="19" spans="1:6" x14ac:dyDescent="0.25">
      <c r="A19" s="10">
        <v>11</v>
      </c>
      <c r="B19" s="17" t="s">
        <v>8</v>
      </c>
      <c r="C19" s="52">
        <v>8629</v>
      </c>
      <c r="D19" s="52">
        <v>1652</v>
      </c>
      <c r="E19" s="41">
        <f t="shared" si="2"/>
        <v>10281</v>
      </c>
    </row>
    <row r="20" spans="1:6" x14ac:dyDescent="0.25">
      <c r="A20" s="10">
        <v>12</v>
      </c>
      <c r="B20" s="17" t="s">
        <v>9</v>
      </c>
      <c r="C20" s="52">
        <v>1048963</v>
      </c>
      <c r="D20" s="52">
        <v>0</v>
      </c>
      <c r="E20" s="41">
        <f t="shared" si="2"/>
        <v>1048963</v>
      </c>
    </row>
    <row r="21" spans="1:6" x14ac:dyDescent="0.25">
      <c r="A21" s="10">
        <v>13</v>
      </c>
      <c r="B21" s="17" t="s">
        <v>10</v>
      </c>
      <c r="C21" s="52">
        <v>1168562</v>
      </c>
      <c r="D21" s="52">
        <v>9259</v>
      </c>
      <c r="E21" s="41">
        <f t="shared" si="2"/>
        <v>1177821</v>
      </c>
    </row>
    <row r="22" spans="1:6" x14ac:dyDescent="0.25">
      <c r="A22" s="10">
        <v>14</v>
      </c>
      <c r="B22" s="84" t="s">
        <v>260</v>
      </c>
      <c r="C22" s="40">
        <f>C16+C17+C18+C19+C20+C21</f>
        <v>5123637</v>
      </c>
      <c r="D22" s="40">
        <f>D16+D17+D18+D19+D20+D21</f>
        <v>-115839</v>
      </c>
      <c r="E22" s="42">
        <f>E16+E17+E18+E19+E20+E21</f>
        <v>5007798</v>
      </c>
      <c r="F22" s="1"/>
    </row>
    <row r="23" spans="1:6" x14ac:dyDescent="0.25">
      <c r="A23" s="10">
        <v>15</v>
      </c>
      <c r="B23" s="17" t="s">
        <v>14</v>
      </c>
      <c r="C23" s="32">
        <f>C15-C22</f>
        <v>-1433997</v>
      </c>
      <c r="D23" s="32">
        <f>D15-D22</f>
        <v>115839</v>
      </c>
      <c r="E23" s="32">
        <f>E15-E22</f>
        <v>-1318158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159403</v>
      </c>
      <c r="D25" s="114">
        <v>-2592</v>
      </c>
      <c r="E25" s="32">
        <f t="shared" ref="E25:E27" si="3">SUM(C25:D25)</f>
        <v>156811</v>
      </c>
    </row>
    <row r="26" spans="1:6" x14ac:dyDescent="0.25">
      <c r="A26" s="10">
        <v>18</v>
      </c>
      <c r="B26" s="17" t="s">
        <v>200</v>
      </c>
      <c r="C26" s="52">
        <v>-41820</v>
      </c>
      <c r="D26" s="54">
        <v>195204</v>
      </c>
      <c r="E26" s="32">
        <f t="shared" si="3"/>
        <v>153384</v>
      </c>
    </row>
    <row r="27" spans="1:6" x14ac:dyDescent="0.25">
      <c r="A27" s="10">
        <v>19</v>
      </c>
      <c r="B27" s="17" t="s">
        <v>13</v>
      </c>
      <c r="C27" s="52"/>
      <c r="D27" s="114"/>
      <c r="E27" s="32">
        <f t="shared" si="3"/>
        <v>0</v>
      </c>
    </row>
    <row r="28" spans="1:6" x14ac:dyDescent="0.25">
      <c r="A28" s="10">
        <v>20</v>
      </c>
      <c r="B28" s="84" t="s">
        <v>12</v>
      </c>
      <c r="C28" s="37">
        <f>SUM(C25:C27)</f>
        <v>117583</v>
      </c>
      <c r="D28" s="37">
        <f t="shared" ref="D28:E28" si="4">SUM(D25:D27)</f>
        <v>192612</v>
      </c>
      <c r="E28" s="43">
        <f t="shared" si="4"/>
        <v>310195</v>
      </c>
    </row>
    <row r="29" spans="1:6" x14ac:dyDescent="0.25">
      <c r="A29" s="10">
        <v>21</v>
      </c>
      <c r="B29" s="84" t="s">
        <v>23</v>
      </c>
      <c r="C29" s="37">
        <f>C23+C24-C28</f>
        <v>-1551580</v>
      </c>
      <c r="D29" s="37">
        <f>D23+D24-D28</f>
        <v>-76773</v>
      </c>
      <c r="E29" s="43">
        <f>E23+E24-E28</f>
        <v>-1628353</v>
      </c>
    </row>
    <row r="30" spans="1:6" x14ac:dyDescent="0.25">
      <c r="A30" s="10">
        <v>22</v>
      </c>
      <c r="B30" s="17" t="s">
        <v>15</v>
      </c>
      <c r="C30" s="52">
        <v>158639</v>
      </c>
      <c r="D30" s="54"/>
      <c r="E30" s="32">
        <f>SUM(C30:D30)</f>
        <v>158639</v>
      </c>
    </row>
    <row r="31" spans="1:6" x14ac:dyDescent="0.25">
      <c r="A31" s="10">
        <v>23</v>
      </c>
      <c r="B31" s="17" t="s">
        <v>16</v>
      </c>
      <c r="C31" s="52">
        <v>1418</v>
      </c>
      <c r="D31" s="54"/>
      <c r="E31" s="32">
        <f t="shared" ref="E31:E33" si="5">SUM(C31:D31)</f>
        <v>1418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>
        <v>24618</v>
      </c>
      <c r="D33" s="54"/>
      <c r="E33" s="33">
        <f t="shared" si="5"/>
        <v>24618</v>
      </c>
    </row>
    <row r="34" spans="1:5" x14ac:dyDescent="0.25">
      <c r="A34" s="10">
        <v>26</v>
      </c>
      <c r="B34" s="84" t="s">
        <v>18</v>
      </c>
      <c r="C34" s="37">
        <f>SUM(C30:C33)</f>
        <v>184675</v>
      </c>
      <c r="D34" s="64">
        <f t="shared" ref="D34" si="6">SUM(D30:D33)</f>
        <v>0</v>
      </c>
      <c r="E34" s="37">
        <f>SUM(E30:E33)</f>
        <v>184675</v>
      </c>
    </row>
    <row r="35" spans="1:5" x14ac:dyDescent="0.25">
      <c r="A35" s="10">
        <v>27</v>
      </c>
      <c r="B35" s="17" t="s">
        <v>19</v>
      </c>
      <c r="C35" s="52">
        <v>115238</v>
      </c>
      <c r="D35" s="54"/>
      <c r="E35" s="32">
        <f>SUM(C35:D35)</f>
        <v>115238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v>1186304</v>
      </c>
      <c r="D38" s="69">
        <f>-1*(D29-D34)</f>
        <v>76773</v>
      </c>
      <c r="E38" s="32">
        <f t="shared" si="7"/>
        <v>1263077</v>
      </c>
    </row>
    <row r="39" spans="1:5" x14ac:dyDescent="0.25">
      <c r="A39" s="10">
        <v>31</v>
      </c>
      <c r="B39" s="84" t="s">
        <v>22</v>
      </c>
      <c r="C39" s="37">
        <f>C29-C34+C35+C36+C37+C38</f>
        <v>-434713</v>
      </c>
      <c r="D39" s="37">
        <f t="shared" ref="D39:E39" si="8">D29-D34+D35+D36+D37+D38</f>
        <v>0</v>
      </c>
      <c r="E39" s="37">
        <f t="shared" si="8"/>
        <v>-434713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-7252110</v>
      </c>
      <c r="D41" s="54"/>
      <c r="E41" s="32">
        <f t="shared" ref="E41:E46" si="9">SUM(C41:D41)</f>
        <v>-7252110</v>
      </c>
    </row>
    <row r="42" spans="1:5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-7686823</v>
      </c>
      <c r="D47" s="64">
        <f t="shared" ref="D47:E47" si="10">(D39+D41+D42)-(D43+D44+D45+D46)</f>
        <v>0</v>
      </c>
      <c r="E47" s="43">
        <f t="shared" si="10"/>
        <v>-7686823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823497</v>
      </c>
      <c r="D52" s="96"/>
      <c r="E52" s="32">
        <f>C52</f>
        <v>823497</v>
      </c>
    </row>
    <row r="53" spans="1:7" x14ac:dyDescent="0.25">
      <c r="A53" s="10">
        <v>45</v>
      </c>
      <c r="B53" s="17" t="s">
        <v>36</v>
      </c>
      <c r="C53" s="46">
        <f>((C22+C28-C18-C19)/C15)</f>
        <v>1.2142561333897075</v>
      </c>
      <c r="D53" s="46" t="e">
        <f>((D22+D28-D18-D19)/D15)</f>
        <v>#DIV/0!</v>
      </c>
      <c r="E53" s="46">
        <f>((E22+E28-E18-E19)/E15)</f>
        <v>1.229048904500168</v>
      </c>
    </row>
    <row r="54" spans="1:7" x14ac:dyDescent="0.25">
      <c r="A54" s="10">
        <v>46</v>
      </c>
      <c r="B54" s="17" t="s">
        <v>37</v>
      </c>
      <c r="C54" s="46">
        <f>((C22+C28+C34)/C15)</f>
        <v>1.4705757201244565</v>
      </c>
      <c r="D54" s="46" t="e">
        <f>((D22+D28+D34)/D15)</f>
        <v>#DIV/0!</v>
      </c>
      <c r="E54" s="46">
        <f>((E22+E28+E34)/E15)</f>
        <v>1.4913834412029359</v>
      </c>
    </row>
    <row r="55" spans="1:7" x14ac:dyDescent="0.25">
      <c r="A55" s="10">
        <v>47</v>
      </c>
      <c r="B55" s="17" t="s">
        <v>38</v>
      </c>
      <c r="C55" s="46">
        <f>((C39+C34)/C34)</f>
        <v>-1.3539352917287126</v>
      </c>
      <c r="D55" s="46" t="e">
        <f t="shared" ref="D55:E55" si="13">((D39+D34)/D34)</f>
        <v>#DIV/0!</v>
      </c>
      <c r="E55" s="46">
        <f t="shared" si="13"/>
        <v>-1.3539352917287126</v>
      </c>
    </row>
    <row r="56" spans="1:7" x14ac:dyDescent="0.25">
      <c r="A56" s="10">
        <v>48</v>
      </c>
      <c r="B56" s="17" t="s">
        <v>39</v>
      </c>
      <c r="C56" s="46">
        <f>(C39+C34+C18+C19)/C52</f>
        <v>0.62054142273742341</v>
      </c>
      <c r="D56" s="46" t="e">
        <f>(D39+D34+D18+D19)/D52</f>
        <v>#DIV/0!</v>
      </c>
      <c r="E56" s="46">
        <f>(E39+E34+E18+E19)/E52</f>
        <v>0.64749112625789773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37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Mashell Telecom,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638853</v>
      </c>
      <c r="D9" s="41">
        <f>'CurrentYearIncomeStmt '!E9</f>
        <v>644596</v>
      </c>
    </row>
    <row r="10" spans="1:5" x14ac:dyDescent="0.25">
      <c r="A10" s="10">
        <v>2</v>
      </c>
      <c r="B10" s="17" t="s">
        <v>2</v>
      </c>
      <c r="C10" s="32">
        <f>PriorYearIncomeStmt!E10</f>
        <v>2756166</v>
      </c>
      <c r="D10" s="41">
        <f>'CurrentYearIncomeStmt '!E10</f>
        <v>2844228</v>
      </c>
    </row>
    <row r="11" spans="1:5" x14ac:dyDescent="0.25">
      <c r="A11" s="10">
        <v>3</v>
      </c>
      <c r="B11" s="17" t="s">
        <v>3</v>
      </c>
      <c r="C11" s="32">
        <f>PriorYearIncomeStmt!E11</f>
        <v>163403</v>
      </c>
      <c r="D11" s="41">
        <f>'CurrentYearIncomeStmt '!E11</f>
        <v>172777</v>
      </c>
    </row>
    <row r="12" spans="1:5" x14ac:dyDescent="0.25">
      <c r="A12" s="10">
        <v>4</v>
      </c>
      <c r="B12" s="17" t="s">
        <v>4</v>
      </c>
      <c r="C12" s="32">
        <f>PriorYearIncomeStmt!E12</f>
        <v>20</v>
      </c>
      <c r="D12" s="41">
        <f>'CurrentYearIncomeStmt '!E12</f>
        <v>3</v>
      </c>
    </row>
    <row r="13" spans="1:5" x14ac:dyDescent="0.25">
      <c r="A13" s="10">
        <v>5</v>
      </c>
      <c r="B13" s="17" t="s">
        <v>5</v>
      </c>
      <c r="C13" s="32">
        <f>PriorYearIncomeStmt!E13</f>
        <v>36811</v>
      </c>
      <c r="D13" s="41">
        <f>'CurrentYearIncomeStmt '!E13</f>
        <v>28079</v>
      </c>
    </row>
    <row r="14" spans="1:5" x14ac:dyDescent="0.25">
      <c r="A14" s="10">
        <v>6</v>
      </c>
      <c r="B14" s="17" t="s">
        <v>139</v>
      </c>
      <c r="C14" s="32">
        <f>PriorYearIncomeStmt!E14</f>
        <v>-13571</v>
      </c>
      <c r="D14" s="41">
        <f>'CurrentYearIncomeStmt '!E14</f>
        <v>-43</v>
      </c>
    </row>
    <row r="15" spans="1:5" x14ac:dyDescent="0.25">
      <c r="A15" s="10">
        <v>7</v>
      </c>
      <c r="B15" s="84" t="s">
        <v>138</v>
      </c>
      <c r="C15" s="40">
        <f>SUM(C9:C14)</f>
        <v>3581682</v>
      </c>
      <c r="D15" s="42">
        <f t="shared" ref="D15" si="0">SUM(D9:D14)</f>
        <v>3689640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1383105</v>
      </c>
      <c r="D16" s="41">
        <f>'CurrentYearIncomeStmt '!E16</f>
        <v>1519599</v>
      </c>
    </row>
    <row r="17" spans="1:5" x14ac:dyDescent="0.25">
      <c r="A17" s="10">
        <v>9</v>
      </c>
      <c r="B17" s="17" t="s">
        <v>40</v>
      </c>
      <c r="C17" s="32">
        <f>PriorYearIncomeStmt!E17</f>
        <v>429170</v>
      </c>
      <c r="D17" s="41">
        <f>'CurrentYearIncomeStmt '!E17</f>
        <v>478170</v>
      </c>
    </row>
    <row r="18" spans="1:5" x14ac:dyDescent="0.25">
      <c r="A18" s="10">
        <v>10</v>
      </c>
      <c r="B18" s="17" t="s">
        <v>7</v>
      </c>
      <c r="C18" s="32">
        <f>PriorYearIncomeStmt!E18</f>
        <v>438705</v>
      </c>
      <c r="D18" s="41">
        <f>'CurrentYearIncomeStmt '!E18</f>
        <v>772964</v>
      </c>
    </row>
    <row r="19" spans="1:5" x14ac:dyDescent="0.25">
      <c r="A19" s="10">
        <v>11</v>
      </c>
      <c r="B19" s="17" t="s">
        <v>8</v>
      </c>
      <c r="C19" s="32">
        <f>PriorYearIncomeStmt!E19</f>
        <v>10458</v>
      </c>
      <c r="D19" s="41">
        <f>'CurrentYearIncomeStmt '!E19</f>
        <v>10281</v>
      </c>
    </row>
    <row r="20" spans="1:5" x14ac:dyDescent="0.25">
      <c r="A20" s="10">
        <v>12</v>
      </c>
      <c r="B20" s="17" t="s">
        <v>9</v>
      </c>
      <c r="C20" s="32">
        <f>PriorYearIncomeStmt!E20</f>
        <v>638734</v>
      </c>
      <c r="D20" s="41">
        <f>'CurrentYearIncomeStmt '!E20</f>
        <v>1048963</v>
      </c>
    </row>
    <row r="21" spans="1:5" x14ac:dyDescent="0.25">
      <c r="A21" s="10">
        <v>13</v>
      </c>
      <c r="B21" s="17" t="s">
        <v>10</v>
      </c>
      <c r="C21" s="32">
        <f>PriorYearIncomeStmt!E21</f>
        <v>1028900</v>
      </c>
      <c r="D21" s="41">
        <f>'CurrentYearIncomeStmt '!E21</f>
        <v>1177821</v>
      </c>
    </row>
    <row r="22" spans="1:5" x14ac:dyDescent="0.25">
      <c r="A22" s="10">
        <v>14</v>
      </c>
      <c r="B22" s="84" t="s">
        <v>260</v>
      </c>
      <c r="C22" s="40">
        <f>C16+C17+C18+C19+C20+C21</f>
        <v>3929072</v>
      </c>
      <c r="D22" s="42">
        <f>D16+D17+D18+D19+D20+D21</f>
        <v>5007798</v>
      </c>
      <c r="E22" s="1"/>
    </row>
    <row r="23" spans="1:5" x14ac:dyDescent="0.25">
      <c r="A23" s="10">
        <v>15</v>
      </c>
      <c r="B23" s="17" t="s">
        <v>14</v>
      </c>
      <c r="C23" s="32">
        <f>C15-C22</f>
        <v>-347390</v>
      </c>
      <c r="D23" s="41">
        <f>D15-D22</f>
        <v>-1318158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188330</v>
      </c>
      <c r="D25" s="41">
        <f>'CurrentYearIncomeStmt '!E25</f>
        <v>156811</v>
      </c>
    </row>
    <row r="26" spans="1:5" x14ac:dyDescent="0.25">
      <c r="A26" s="10">
        <v>18</v>
      </c>
      <c r="B26" s="17" t="s">
        <v>188</v>
      </c>
      <c r="C26" s="32">
        <f>PriorYearIncomeStmt!E26</f>
        <v>79345</v>
      </c>
      <c r="D26" s="41">
        <f>'CurrentYearIncomeStmt '!E26</f>
        <v>153384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4" t="s">
        <v>12</v>
      </c>
      <c r="C28" s="37">
        <f>SUM(C25:C27)</f>
        <v>267675</v>
      </c>
      <c r="D28" s="43">
        <f t="shared" ref="D28" si="1">SUM(D25:D27)</f>
        <v>310195</v>
      </c>
    </row>
    <row r="29" spans="1:5" x14ac:dyDescent="0.25">
      <c r="A29" s="10">
        <v>21</v>
      </c>
      <c r="B29" s="84" t="s">
        <v>23</v>
      </c>
      <c r="C29" s="37">
        <f>C23+C24-C28</f>
        <v>-615065</v>
      </c>
      <c r="D29" s="43">
        <f>D23+D24-D28</f>
        <v>-1628353</v>
      </c>
    </row>
    <row r="30" spans="1:5" x14ac:dyDescent="0.25">
      <c r="A30" s="10">
        <v>22</v>
      </c>
      <c r="B30" s="17" t="s">
        <v>15</v>
      </c>
      <c r="C30" s="32">
        <f>PriorYearIncomeStmt!E30</f>
        <v>20090</v>
      </c>
      <c r="D30" s="41">
        <f>'CurrentYearIncomeStmt '!E30</f>
        <v>158639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1418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24618</v>
      </c>
    </row>
    <row r="34" spans="1:4" x14ac:dyDescent="0.25">
      <c r="A34" s="10">
        <v>26</v>
      </c>
      <c r="B34" s="84" t="s">
        <v>18</v>
      </c>
      <c r="C34" s="37">
        <f>SUM(C30:C33)</f>
        <v>20090</v>
      </c>
      <c r="D34" s="43">
        <f t="shared" ref="D34" si="2">SUM(D30:D33)</f>
        <v>184675</v>
      </c>
    </row>
    <row r="35" spans="1:4" x14ac:dyDescent="0.25">
      <c r="A35" s="10">
        <v>27</v>
      </c>
      <c r="B35" s="17" t="s">
        <v>19</v>
      </c>
      <c r="C35" s="32">
        <f>PriorYearIncomeStmt!E35</f>
        <v>-27653</v>
      </c>
      <c r="D35" s="41">
        <f>'CurrentYearIncomeStmt '!E35</f>
        <v>115238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523795</v>
      </c>
      <c r="D38" s="41">
        <f>'CurrentYearIncomeStmt '!E38</f>
        <v>1263077</v>
      </c>
    </row>
    <row r="39" spans="1:4" x14ac:dyDescent="0.25">
      <c r="A39" s="10">
        <v>31</v>
      </c>
      <c r="B39" s="84" t="s">
        <v>22</v>
      </c>
      <c r="C39" s="37">
        <f>C29-C34+C35+C36+C37+C38</f>
        <v>-139013</v>
      </c>
      <c r="D39" s="43">
        <f t="shared" ref="D39" si="3">D29-D34+D35+D36+D37+D38</f>
        <v>-434713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-7052300</v>
      </c>
      <c r="D41" s="41">
        <f>'CurrentYearIncomeStmt '!E41</f>
        <v>-7252110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-7191313</v>
      </c>
      <c r="D47" s="43">
        <f t="shared" ref="D47" si="4">(D39+D41+D42)-(D43+D44+D45+D46)</f>
        <v>-7686823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455897</v>
      </c>
      <c r="D52" s="41">
        <f>'CurrentYearIncomeStmt '!E52</f>
        <v>823497</v>
      </c>
    </row>
    <row r="53" spans="1:8" x14ac:dyDescent="0.25">
      <c r="A53" s="10">
        <v>45</v>
      </c>
      <c r="B53" s="17" t="s">
        <v>36</v>
      </c>
      <c r="C53" s="49">
        <f>((C22+C28-C18-C19)/C15)</f>
        <v>1.0463195783433594</v>
      </c>
      <c r="D53" s="49">
        <f>((D22+D28-D18-D19)/D15)</f>
        <v>1.229048904500168</v>
      </c>
    </row>
    <row r="54" spans="1:8" x14ac:dyDescent="0.25">
      <c r="A54" s="10">
        <v>46</v>
      </c>
      <c r="B54" s="17" t="s">
        <v>37</v>
      </c>
      <c r="C54" s="49">
        <f>((C22+C28+C34)/C15)</f>
        <v>1.1773342803744162</v>
      </c>
      <c r="D54" s="49">
        <f>((D22+D28+D34)/D15)</f>
        <v>1.4913834412029359</v>
      </c>
    </row>
    <row r="55" spans="1:8" x14ac:dyDescent="0.25">
      <c r="A55" s="10">
        <v>47</v>
      </c>
      <c r="B55" s="17" t="s">
        <v>38</v>
      </c>
      <c r="C55" s="49">
        <f>((C39+C34)/C34)</f>
        <v>-5.9195121951219516</v>
      </c>
      <c r="D55" s="49">
        <f t="shared" ref="D55" si="6">((D39+D34)/D34)</f>
        <v>-1.3539352917287126</v>
      </c>
    </row>
    <row r="56" spans="1:8" x14ac:dyDescent="0.25">
      <c r="A56" s="10">
        <v>48</v>
      </c>
      <c r="B56" s="17" t="s">
        <v>39</v>
      </c>
      <c r="C56" s="45">
        <f>(C39+C34+C18+C19)/C52</f>
        <v>0.72437414591453775</v>
      </c>
      <c r="D56" s="49">
        <f>(D39+D34+D18+D19)/D52</f>
        <v>0.64749112625789773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Mashell Telecom, Inc.</CaseCompanyNames>
    <Nickname xmlns="http://schemas.microsoft.com/sharepoint/v3" xsi:nil="true"/>
    <DocketNumber xmlns="dc463f71-b30c-4ab2-9473-d307f9d35888">170857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3D710D5DB83040B693619F08758128" ma:contentTypeVersion="104" ma:contentTypeDescription="" ma:contentTypeScope="" ma:versionID="94e5c74d5ed2b77a9195f06906b0f8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32400E-A117-4F12-9E0C-1DBF744FC83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a7bd91e-004b-490a-8704-e368d63d5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7FDD6D-BA4E-4940-A719-657E3AAE6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931C5-1F1A-4F9C-A04E-1330F0338CAD}"/>
</file>

<file path=customXml/itemProps4.xml><?xml version="1.0" encoding="utf-8"?>
<ds:datastoreItem xmlns:ds="http://schemas.openxmlformats.org/officeDocument/2006/customXml" ds:itemID="{76068EBD-181F-4435-A536-4499F5D4E8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2017-05-11T21:23:33Z</cp:lastPrinted>
  <dcterms:created xsi:type="dcterms:W3CDTF">2014-05-21T17:51:51Z</dcterms:created>
  <dcterms:modified xsi:type="dcterms:W3CDTF">2017-07-31T20:32:48Z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0x0101006E56B4D1795A2E4DB2F0B01679ED314A00AB3D710D5DB83040B693619F08758128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