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July 2017\July 25\Avista Tariff\"/>
    </mc:Choice>
  </mc:AlternateContent>
  <bookViews>
    <workbookView xWindow="0" yWindow="0" windowWidth="18870" windowHeight="7350"/>
  </bookViews>
  <sheets>
    <sheet name="Lev and Tilt" sheetId="3" r:id="rId1"/>
    <sheet name="IRP Prices New" sheetId="4" r:id="rId2"/>
    <sheet name="IRP Prices Existing" sheetId="5" r:id="rId3"/>
  </sheets>
  <definedNames>
    <definedName name="DIS">'Lev and Tilt'!$C$24</definedName>
    <definedName name="DR" localSheetId="2">'IRP Prices Existing'!#REF!</definedName>
    <definedName name="DR">'IRP Prices New'!#REF!</definedName>
  </definedNames>
  <calcPr calcId="152511"/>
</workbook>
</file>

<file path=xl/calcChain.xml><?xml version="1.0" encoding="utf-8"?>
<calcChain xmlns="http://schemas.openxmlformats.org/spreadsheetml/2006/main">
  <c r="B12" i="5" l="1"/>
  <c r="B13" i="4" l="1"/>
  <c r="B14" i="4"/>
  <c r="B15" i="4"/>
  <c r="B16" i="4"/>
  <c r="B12" i="4"/>
  <c r="B13" i="5"/>
  <c r="B14" i="5"/>
  <c r="B15" i="5"/>
  <c r="B16" i="5"/>
  <c r="D13" i="3" l="1"/>
  <c r="E12" i="5"/>
  <c r="O8" i="5"/>
  <c r="O7" i="5"/>
  <c r="O9" i="5" s="1"/>
  <c r="C15" i="5" s="1"/>
  <c r="D15" i="5" s="1"/>
  <c r="E13" i="5" l="1"/>
  <c r="D15" i="3" s="1"/>
  <c r="H10" i="3" s="1"/>
  <c r="C14" i="5"/>
  <c r="D14" i="5" s="1"/>
  <c r="D14" i="3"/>
  <c r="G10" i="3" s="1"/>
  <c r="C13" i="5"/>
  <c r="D13" i="5" s="1"/>
  <c r="C16" i="5"/>
  <c r="D16" i="5" s="1"/>
  <c r="C12" i="5"/>
  <c r="E14" i="5"/>
  <c r="D16" i="3" s="1"/>
  <c r="I10" i="3" s="1"/>
  <c r="C11" i="5" l="1"/>
  <c r="D11" i="5" s="1"/>
  <c r="D8" i="5" s="1"/>
  <c r="D12" i="5"/>
  <c r="E15" i="5"/>
  <c r="E16" i="5" l="1"/>
  <c r="E8" i="5" s="1"/>
  <c r="D17" i="3"/>
  <c r="C13" i="3"/>
  <c r="E12" i="4"/>
  <c r="C11" i="4"/>
  <c r="D11" i="4" s="1"/>
  <c r="B13" i="3" s="1"/>
  <c r="E13" i="4" l="1"/>
  <c r="D11" i="3"/>
  <c r="J10" i="3"/>
  <c r="D18" i="3"/>
  <c r="K10" i="3" s="1"/>
  <c r="E9" i="5"/>
  <c r="C16" i="4"/>
  <c r="D16" i="4" s="1"/>
  <c r="C15" i="4" l="1"/>
  <c r="B18" i="3" l="1"/>
  <c r="D15" i="4"/>
  <c r="B17" i="3" s="1"/>
  <c r="C14" i="4" l="1"/>
  <c r="D14" i="4" s="1"/>
  <c r="B16" i="3" s="1"/>
  <c r="C13" i="4"/>
  <c r="D13" i="4" s="1"/>
  <c r="B15" i="3" s="1"/>
  <c r="C14" i="3"/>
  <c r="G9" i="3" l="1"/>
  <c r="C12" i="4"/>
  <c r="D12" i="4" s="1"/>
  <c r="D8" i="4" s="1"/>
  <c r="E14" i="4"/>
  <c r="C15" i="3"/>
  <c r="H9" i="3" s="1"/>
  <c r="B14" i="3" l="1"/>
  <c r="B11" i="3" s="1"/>
  <c r="E15" i="4"/>
  <c r="C16" i="3"/>
  <c r="I9" i="3" l="1"/>
  <c r="E16" i="4"/>
  <c r="E8" i="4" s="1"/>
  <c r="C17" i="3"/>
  <c r="J9" i="3" l="1"/>
  <c r="C18" i="3"/>
  <c r="C11" i="3" s="1"/>
  <c r="E9" i="4"/>
  <c r="K9" i="3" l="1"/>
  <c r="A30" i="3"/>
</calcChain>
</file>

<file path=xl/comments1.xml><?xml version="1.0" encoding="utf-8"?>
<comments xmlns="http://schemas.openxmlformats.org/spreadsheetml/2006/main">
  <authors>
    <author>James Gall</author>
  </authors>
  <commentList>
    <comment ref="L4" authorId="0" shapeId="0">
      <text>
        <r>
          <rPr>
            <b/>
            <sz val="9"/>
            <color indexed="81"/>
            <rFont val="Tahoma"/>
            <family val="2"/>
          </rPr>
          <t xml:space="preserve">For Resources with Existing Capacity Payments. Uses Annual Capacity Value of Large NG Fired Resources  from 2017 IRP if AVA were short capacity beginning 2018 (instead of 2027). Then is Tilted &amp; Levelized using 2% escalator.  </t>
        </r>
      </text>
    </comment>
  </commentList>
</comments>
</file>

<file path=xl/sharedStrings.xml><?xml version="1.0" encoding="utf-8"?>
<sst xmlns="http://schemas.openxmlformats.org/spreadsheetml/2006/main" count="59" uniqueCount="33">
  <si>
    <t>Avoided</t>
  </si>
  <si>
    <t>Cost</t>
  </si>
  <si>
    <t>$/MWh</t>
  </si>
  <si>
    <t>Avista Corp.</t>
  </si>
  <si>
    <t>Washington Avoided Cost</t>
  </si>
  <si>
    <t>Levelized</t>
  </si>
  <si>
    <t>&amp; Tilted @</t>
  </si>
  <si>
    <t>Seasonal Adjustment</t>
  </si>
  <si>
    <t>July - Feb</t>
  </si>
  <si>
    <t>March - June</t>
  </si>
  <si>
    <t>Tilted</t>
  </si>
  <si>
    <t>Capacity</t>
  </si>
  <si>
    <t>Total</t>
  </si>
  <si>
    <t>Energy</t>
  </si>
  <si>
    <t>Year of Delivery</t>
  </si>
  <si>
    <t>Rates Effective January 1, 2017</t>
  </si>
  <si>
    <t>2017 IRP Avoided Cost</t>
  </si>
  <si>
    <t>2017 (Sep-Dec)*</t>
  </si>
  <si>
    <t>Year</t>
  </si>
  <si>
    <t>Flat Energy $/MWh</t>
  </si>
  <si>
    <t>Capacity Value $/kW-Yr</t>
  </si>
  <si>
    <t>Maintenance</t>
  </si>
  <si>
    <t>Forced Outage</t>
  </si>
  <si>
    <t>Derate</t>
  </si>
  <si>
    <t>NG Fired CT Availability</t>
  </si>
  <si>
    <t>New</t>
  </si>
  <si>
    <t>Existing</t>
  </si>
  <si>
    <t>Rate (new)</t>
  </si>
  <si>
    <t>Rate (existing)</t>
  </si>
  <si>
    <t>Table 11.6: 2017 IRP Avoided Costs</t>
  </si>
  <si>
    <t>*July 24, 2017 Mid-C Forwards</t>
  </si>
  <si>
    <t>Discount Rate**</t>
  </si>
  <si>
    <t>**Discount rate used in 2017 IRP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</si>
</sst>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3" formatCode="_(* #,##0.00_);_(* \(#,##0.00\);_(* &quot;-&quot;??_);_(@_)"/>
    <numFmt numFmtId="164" formatCode="&quot;$&quot;#,##0.00"/>
    <numFmt numFmtId="165" formatCode="0.0%"/>
    <numFmt numFmtId="166" formatCode="_(* #,##0_);_(* \(#,##0\);_(* &quot;-&quot;??_);_(@_)"/>
  </numFmts>
  <fonts count="13" x14ac:knownFonts="1">
    <font>
      <sz val="10"/>
      <name val="Arial"/>
    </font>
    <font>
      <sz val="10"/>
      <name val="Arial"/>
      <family val="2"/>
    </font>
    <font>
      <u/>
      <sz val="10"/>
      <name val="Arial"/>
      <family val="2"/>
    </font>
    <font>
      <sz val="9"/>
      <name val="Arial"/>
      <family val="2"/>
    </font>
    <font>
      <b/>
      <sz val="10"/>
      <name val="Arial"/>
      <family val="2"/>
    </font>
    <font>
      <sz val="10"/>
      <name val="Arial"/>
      <family val="2"/>
    </font>
    <font>
      <b/>
      <sz val="12"/>
      <name val="Arial"/>
      <family val="2"/>
    </font>
    <font>
      <sz val="8"/>
      <name val="Arial"/>
      <family val="2"/>
    </font>
    <font>
      <sz val="9"/>
      <name val="Arial"/>
      <family val="2"/>
    </font>
    <font>
      <b/>
      <sz val="11"/>
      <color rgb="FFFFFFFF"/>
      <name val="Arial"/>
      <family val="2"/>
    </font>
    <font>
      <sz val="11"/>
      <color rgb="FF000000"/>
      <name val="Arial"/>
      <family val="2"/>
    </font>
    <font>
      <b/>
      <sz val="9"/>
      <color indexed="81"/>
      <name val="Tahoma"/>
      <family val="2"/>
    </font>
    <font>
      <sz val="11"/>
      <color rgb="FF000000"/>
      <name val="Calibri"/>
      <family val="2"/>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76BE"/>
        <bgColor indexed="64"/>
      </patternFill>
    </fill>
  </fills>
  <borders count="33">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rgb="FF000000"/>
      </bottom>
      <diagonal/>
    </border>
    <border>
      <left style="thin">
        <color indexed="64"/>
      </left>
      <right style="thin">
        <color indexed="64"/>
      </right>
      <top style="medium">
        <color indexed="64"/>
      </top>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164" fontId="0" fillId="0" borderId="0" xfId="0" applyNumberFormat="1"/>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8" fontId="5" fillId="0" borderId="0" xfId="0" applyNumberFormat="1" applyFont="1" applyAlignment="1">
      <alignment horizontal="right"/>
    </xf>
    <xf numFmtId="10" fontId="0" fillId="0" borderId="0" xfId="2" applyNumberFormat="1" applyFont="1"/>
    <xf numFmtId="0" fontId="0" fillId="4" borderId="0" xfId="0" applyFill="1"/>
    <xf numFmtId="0" fontId="0" fillId="0" borderId="0" xfId="0" applyBorder="1" applyAlignment="1">
      <alignment horizontal="center"/>
    </xf>
    <xf numFmtId="165" fontId="2" fillId="0" borderId="0" xfId="2" applyNumberFormat="1" applyFont="1" applyBorder="1" applyAlignment="1">
      <alignment horizontal="center"/>
    </xf>
    <xf numFmtId="0" fontId="3" fillId="0" borderId="0" xfId="0" applyFont="1" applyBorder="1" applyAlignment="1">
      <alignment horizontal="center"/>
    </xf>
    <xf numFmtId="8" fontId="5" fillId="0" borderId="0" xfId="0" applyNumberFormat="1" applyFont="1" applyBorder="1" applyAlignment="1">
      <alignment horizontal="right"/>
    </xf>
    <xf numFmtId="0" fontId="0" fillId="0" borderId="0" xfId="0" applyBorder="1"/>
    <xf numFmtId="164" fontId="0" fillId="3" borderId="0" xfId="0" applyNumberFormat="1" applyFill="1" applyBorder="1"/>
    <xf numFmtId="164" fontId="0" fillId="0" borderId="0" xfId="0" applyNumberFormat="1" applyFill="1" applyBorder="1"/>
    <xf numFmtId="0" fontId="0" fillId="0" borderId="0" xfId="0" applyFill="1"/>
    <xf numFmtId="38" fontId="0" fillId="0" borderId="0" xfId="0" applyNumberFormat="1"/>
    <xf numFmtId="0" fontId="6" fillId="0" borderId="0" xfId="0" applyFont="1"/>
    <xf numFmtId="0" fontId="5" fillId="0" borderId="0" xfId="0" applyFont="1"/>
    <xf numFmtId="0" fontId="4" fillId="2" borderId="0" xfId="0" applyFont="1" applyFill="1" applyAlignment="1">
      <alignment horizontal="center" wrapText="1"/>
    </xf>
    <xf numFmtId="0" fontId="4" fillId="2" borderId="0" xfId="0" applyFont="1" applyFill="1" applyAlignment="1">
      <alignment horizontal="center"/>
    </xf>
    <xf numFmtId="0" fontId="4" fillId="2" borderId="5" xfId="0" applyFont="1" applyFill="1" applyBorder="1" applyAlignment="1">
      <alignment horizontal="center" wrapText="1"/>
    </xf>
    <xf numFmtId="0" fontId="0" fillId="0" borderId="2" xfId="0" applyBorder="1"/>
    <xf numFmtId="165" fontId="0" fillId="3" borderId="3" xfId="2" applyNumberFormat="1" applyFont="1" applyFill="1" applyBorder="1"/>
    <xf numFmtId="0" fontId="0" fillId="0" borderId="3" xfId="0" applyBorder="1"/>
    <xf numFmtId="8" fontId="0" fillId="0" borderId="0" xfId="1" applyNumberFormat="1" applyFont="1"/>
    <xf numFmtId="8" fontId="0" fillId="0" borderId="2" xfId="1" applyNumberFormat="1" applyFont="1" applyBorder="1"/>
    <xf numFmtId="8" fontId="8" fillId="0" borderId="3" xfId="0" applyNumberFormat="1" applyFont="1" applyBorder="1"/>
    <xf numFmtId="0" fontId="4" fillId="0" borderId="0" xfId="0" applyFont="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7" fontId="0" fillId="0" borderId="0" xfId="0" applyNumberFormat="1"/>
    <xf numFmtId="7" fontId="0" fillId="0" borderId="2" xfId="0" applyNumberFormat="1" applyBorder="1"/>
    <xf numFmtId="7" fontId="5" fillId="0" borderId="3" xfId="0" applyNumberFormat="1" applyFont="1" applyBorder="1"/>
    <xf numFmtId="7" fontId="5" fillId="0" borderId="4" xfId="0" applyNumberFormat="1" applyFont="1" applyBorder="1"/>
    <xf numFmtId="8" fontId="0" fillId="0" borderId="0" xfId="0" applyNumberFormat="1"/>
    <xf numFmtId="7" fontId="0" fillId="0" borderId="6" xfId="0" applyNumberFormat="1" applyBorder="1"/>
    <xf numFmtId="0" fontId="8" fillId="0" borderId="0" xfId="0" applyFont="1" applyAlignment="1">
      <alignment horizontal="center"/>
    </xf>
    <xf numFmtId="0" fontId="8" fillId="0" borderId="2" xfId="0" applyFont="1" applyBorder="1" applyAlignment="1">
      <alignment horizontal="center"/>
    </xf>
    <xf numFmtId="0" fontId="5" fillId="2" borderId="1" xfId="0" applyFont="1" applyFill="1" applyBorder="1" applyAlignment="1">
      <alignment horizontal="center" wrapText="1"/>
    </xf>
    <xf numFmtId="7" fontId="5" fillId="5" borderId="3" xfId="0" applyNumberFormat="1" applyFont="1" applyFill="1" applyBorder="1"/>
    <xf numFmtId="0" fontId="0" fillId="6" borderId="0" xfId="0" applyFill="1" applyBorder="1"/>
    <xf numFmtId="0" fontId="2" fillId="6" borderId="0" xfId="0" applyFont="1" applyFill="1" applyBorder="1" applyAlignment="1">
      <alignment horizontal="center"/>
    </xf>
    <xf numFmtId="0" fontId="3" fillId="6" borderId="0" xfId="0" applyFont="1" applyFill="1" applyBorder="1" applyAlignment="1">
      <alignment horizontal="center"/>
    </xf>
    <xf numFmtId="7" fontId="0" fillId="0" borderId="0" xfId="0" applyNumberFormat="1" applyFill="1" applyBorder="1"/>
    <xf numFmtId="8" fontId="0" fillId="0" borderId="0" xfId="1" applyNumberFormat="1" applyFont="1" applyBorder="1"/>
    <xf numFmtId="0" fontId="1" fillId="0" borderId="0" xfId="0" applyFont="1"/>
    <xf numFmtId="0" fontId="0" fillId="6" borderId="10" xfId="0" applyFill="1" applyBorder="1"/>
    <xf numFmtId="0" fontId="0" fillId="6" borderId="11" xfId="0" applyFill="1" applyBorder="1"/>
    <xf numFmtId="0" fontId="2" fillId="6" borderId="11" xfId="0" applyFont="1" applyFill="1" applyBorder="1" applyAlignment="1">
      <alignment horizontal="center"/>
    </xf>
    <xf numFmtId="0" fontId="3" fillId="6" borderId="11" xfId="0" applyFont="1" applyFill="1" applyBorder="1" applyAlignment="1">
      <alignment horizontal="center"/>
    </xf>
    <xf numFmtId="164" fontId="0" fillId="6" borderId="13" xfId="0" applyNumberFormat="1" applyFill="1" applyBorder="1" applyAlignment="1">
      <alignment horizontal="center"/>
    </xf>
    <xf numFmtId="164" fontId="0" fillId="6" borderId="14" xfId="0" applyNumberForma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65" fontId="2" fillId="0" borderId="16" xfId="2" applyNumberFormat="1" applyFont="1" applyBorder="1" applyAlignment="1">
      <alignment horizontal="center"/>
    </xf>
    <xf numFmtId="0" fontId="3" fillId="0" borderId="16" xfId="0" applyFont="1" applyBorder="1" applyAlignment="1">
      <alignment horizontal="center"/>
    </xf>
    <xf numFmtId="8" fontId="5" fillId="0" borderId="16" xfId="0" applyNumberFormat="1" applyFont="1" applyBorder="1" applyAlignment="1">
      <alignment horizontal="right"/>
    </xf>
    <xf numFmtId="0" fontId="0" fillId="0" borderId="16" xfId="0" applyBorder="1"/>
    <xf numFmtId="164" fontId="0" fillId="3" borderId="16" xfId="0" applyNumberFormat="1" applyFill="1" applyBorder="1"/>
    <xf numFmtId="164" fontId="0" fillId="3" borderId="17" xfId="0" applyNumberFormat="1" applyFill="1" applyBorder="1"/>
    <xf numFmtId="8" fontId="0" fillId="0" borderId="3" xfId="1" applyNumberFormat="1" applyFont="1" applyBorder="1"/>
    <xf numFmtId="2" fontId="10" fillId="0" borderId="23" xfId="0" applyNumberFormat="1" applyFont="1" applyBorder="1" applyAlignment="1">
      <alignment horizontal="right" vertical="center" wrapText="1"/>
    </xf>
    <xf numFmtId="2" fontId="10" fillId="0" borderId="24" xfId="0" applyNumberFormat="1" applyFont="1" applyBorder="1" applyAlignment="1">
      <alignment horizontal="righ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2" fontId="10" fillId="0" borderId="28" xfId="0" applyNumberFormat="1" applyFont="1" applyBorder="1" applyAlignment="1">
      <alignment horizontal="right" vertical="center" wrapText="1"/>
    </xf>
    <xf numFmtId="43" fontId="0" fillId="0" borderId="30" xfId="1" applyFont="1" applyBorder="1"/>
    <xf numFmtId="43" fontId="0" fillId="0" borderId="31" xfId="1" applyFont="1" applyBorder="1"/>
    <xf numFmtId="10" fontId="0" fillId="0" borderId="13" xfId="2" applyNumberFormat="1" applyFont="1" applyBorder="1"/>
    <xf numFmtId="0" fontId="0" fillId="0" borderId="13" xfId="0" applyBorder="1"/>
    <xf numFmtId="166" fontId="4" fillId="0" borderId="0" xfId="1" applyNumberFormat="1" applyFont="1"/>
    <xf numFmtId="0" fontId="1" fillId="0" borderId="0" xfId="0" applyFont="1" applyAlignment="1">
      <alignment horizontal="center"/>
    </xf>
    <xf numFmtId="0" fontId="1" fillId="6" borderId="12" xfId="0" applyFont="1" applyFill="1" applyBorder="1"/>
    <xf numFmtId="0" fontId="1" fillId="6" borderId="10" xfId="0" applyFont="1" applyFill="1" applyBorder="1"/>
    <xf numFmtId="164" fontId="0" fillId="6" borderId="0" xfId="0" applyNumberFormat="1" applyFill="1" applyBorder="1" applyAlignment="1">
      <alignment horizontal="center"/>
    </xf>
    <xf numFmtId="164" fontId="0" fillId="6" borderId="11" xfId="0" applyNumberFormat="1" applyFill="1" applyBorder="1" applyAlignment="1">
      <alignment horizontal="center"/>
    </xf>
    <xf numFmtId="0" fontId="10" fillId="0" borderId="32" xfId="0" applyFont="1" applyBorder="1" applyAlignment="1">
      <alignment horizontal="center" vertical="center"/>
    </xf>
    <xf numFmtId="2" fontId="10" fillId="0" borderId="32" xfId="0" applyNumberFormat="1" applyFont="1" applyBorder="1" applyAlignment="1">
      <alignment horizontal="right" vertical="center" wrapText="1"/>
    </xf>
    <xf numFmtId="0" fontId="0" fillId="0" borderId="32" xfId="0" applyBorder="1"/>
    <xf numFmtId="0" fontId="12" fillId="0" borderId="32" xfId="0" applyFont="1" applyBorder="1" applyAlignment="1">
      <alignment horizontal="right" vertical="center" wrapText="1"/>
    </xf>
    <xf numFmtId="0" fontId="4" fillId="6" borderId="7" xfId="0" applyFont="1" applyFill="1" applyBorder="1" applyAlignment="1">
      <alignment horizontal="center"/>
    </xf>
    <xf numFmtId="0" fontId="4" fillId="6" borderId="8" xfId="0" applyFont="1" applyFill="1" applyBorder="1" applyAlignment="1">
      <alignment horizontal="center"/>
    </xf>
    <xf numFmtId="0" fontId="4" fillId="6" borderId="9" xfId="0" applyFont="1" applyFill="1" applyBorder="1" applyAlignment="1">
      <alignment horizontal="center"/>
    </xf>
    <xf numFmtId="0" fontId="9" fillId="7" borderId="32" xfId="0" applyFont="1" applyFill="1" applyBorder="1" applyAlignment="1">
      <alignment horizontal="center" vertical="center"/>
    </xf>
    <xf numFmtId="0" fontId="9" fillId="7" borderId="32"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18"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22"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workbookViewId="0">
      <selection activeCell="A27" sqref="A27"/>
    </sheetView>
  </sheetViews>
  <sheetFormatPr defaultRowHeight="12.75" x14ac:dyDescent="0.2"/>
  <cols>
    <col min="1" max="1" width="15.5703125" customWidth="1"/>
    <col min="2" max="2" width="10.28515625" customWidth="1"/>
    <col min="3" max="4" width="11.85546875" customWidth="1"/>
    <col min="5" max="5" width="6.5703125" customWidth="1"/>
    <col min="6" max="6" width="13.5703125" customWidth="1"/>
    <col min="7" max="10" width="7.5703125" customWidth="1"/>
    <col min="11" max="11" width="7.7109375" customWidth="1"/>
  </cols>
  <sheetData>
    <row r="1" spans="1:11" ht="15.75" x14ac:dyDescent="0.25">
      <c r="A1" s="17" t="s">
        <v>3</v>
      </c>
    </row>
    <row r="2" spans="1:11" ht="15.75" x14ac:dyDescent="0.25">
      <c r="A2" s="17" t="s">
        <v>4</v>
      </c>
    </row>
    <row r="3" spans="1:11" ht="15.75" x14ac:dyDescent="0.25">
      <c r="A3" s="17" t="s">
        <v>15</v>
      </c>
    </row>
    <row r="4" spans="1:11" x14ac:dyDescent="0.2">
      <c r="F4" s="82" t="s">
        <v>14</v>
      </c>
      <c r="G4" s="83"/>
      <c r="H4" s="83"/>
      <c r="I4" s="83"/>
      <c r="J4" s="83"/>
      <c r="K4" s="84"/>
    </row>
    <row r="5" spans="1:11" x14ac:dyDescent="0.2">
      <c r="C5" s="73" t="s">
        <v>25</v>
      </c>
      <c r="D5" s="73" t="s">
        <v>26</v>
      </c>
      <c r="F5" s="47"/>
      <c r="G5" s="41"/>
      <c r="H5" s="41"/>
      <c r="I5" s="41"/>
      <c r="J5" s="41"/>
      <c r="K5" s="48"/>
    </row>
    <row r="6" spans="1:11" x14ac:dyDescent="0.2">
      <c r="B6" s="2">
        <v>2017</v>
      </c>
      <c r="C6" s="53" t="s">
        <v>5</v>
      </c>
      <c r="D6" s="53" t="s">
        <v>5</v>
      </c>
      <c r="E6" s="8"/>
      <c r="F6" s="47"/>
      <c r="G6" s="42">
        <v>2018</v>
      </c>
      <c r="H6" s="42">
        <v>2019</v>
      </c>
      <c r="I6" s="42">
        <v>2020</v>
      </c>
      <c r="J6" s="42">
        <v>2021</v>
      </c>
      <c r="K6" s="49">
        <v>2022</v>
      </c>
    </row>
    <row r="7" spans="1:11" x14ac:dyDescent="0.2">
      <c r="B7" s="2" t="s">
        <v>0</v>
      </c>
      <c r="C7" s="54" t="s">
        <v>6</v>
      </c>
      <c r="D7" s="54" t="s">
        <v>6</v>
      </c>
      <c r="E7" s="8"/>
      <c r="F7" s="47"/>
      <c r="G7" s="43" t="s">
        <v>2</v>
      </c>
      <c r="H7" s="43" t="s">
        <v>2</v>
      </c>
      <c r="I7" s="43" t="s">
        <v>2</v>
      </c>
      <c r="J7" s="43" t="s">
        <v>2</v>
      </c>
      <c r="K7" s="50" t="s">
        <v>2</v>
      </c>
    </row>
    <row r="8" spans="1:11" x14ac:dyDescent="0.2">
      <c r="B8" s="3" t="s">
        <v>1</v>
      </c>
      <c r="C8" s="55">
        <v>1.4999999999999999E-2</v>
      </c>
      <c r="D8" s="55">
        <v>1.4999999999999999E-2</v>
      </c>
      <c r="E8" s="9"/>
      <c r="F8" s="47"/>
      <c r="G8" s="41"/>
      <c r="H8" s="41"/>
      <c r="I8" s="41"/>
      <c r="J8" s="41"/>
      <c r="K8" s="48"/>
    </row>
    <row r="9" spans="1:11" x14ac:dyDescent="0.2">
      <c r="B9" s="4" t="s">
        <v>2</v>
      </c>
      <c r="C9" s="56"/>
      <c r="D9" s="56"/>
      <c r="E9" s="10"/>
      <c r="F9" s="75" t="s">
        <v>27</v>
      </c>
      <c r="G9" s="76">
        <f>C14</f>
        <v>23.913399999999996</v>
      </c>
      <c r="H9" s="76">
        <f>C15</f>
        <v>24.272100999999992</v>
      </c>
      <c r="I9" s="76">
        <f>C16</f>
        <v>24.636182514999991</v>
      </c>
      <c r="J9" s="76">
        <f>C17</f>
        <v>25.005725252724989</v>
      </c>
      <c r="K9" s="77">
        <f>C18</f>
        <v>25.380811131515863</v>
      </c>
    </row>
    <row r="10" spans="1:11" x14ac:dyDescent="0.2">
      <c r="B10" s="4"/>
      <c r="C10" s="56"/>
      <c r="D10" s="56"/>
      <c r="E10" s="10"/>
      <c r="F10" s="74" t="s">
        <v>28</v>
      </c>
      <c r="G10" s="51">
        <f>D14</f>
        <v>40.762399999999992</v>
      </c>
      <c r="H10" s="51">
        <f>D15</f>
        <v>41.37383599999999</v>
      </c>
      <c r="I10" s="51">
        <f>D16</f>
        <v>41.994443539999985</v>
      </c>
      <c r="J10" s="51">
        <f>D17</f>
        <v>42.624360193099982</v>
      </c>
      <c r="K10" s="52">
        <f>D18</f>
        <v>43.263725595996476</v>
      </c>
    </row>
    <row r="11" spans="1:11" x14ac:dyDescent="0.2">
      <c r="A11" t="s">
        <v>5</v>
      </c>
      <c r="B11" s="5">
        <f>-PMT(DIS,6,NPV(DIS,B13:B18))</f>
        <v>24.39339325023791</v>
      </c>
      <c r="C11" s="57">
        <f>-PMT(DIS,6,NPV(DIS,C13:C18))</f>
        <v>24.395076939985135</v>
      </c>
      <c r="D11" s="57">
        <f>-PMT(DIS,6,NPV(DIS,D13:D18))</f>
        <v>41.583458824694532</v>
      </c>
      <c r="E11" s="11"/>
    </row>
    <row r="12" spans="1:11" x14ac:dyDescent="0.2">
      <c r="C12" s="58"/>
      <c r="D12" s="58"/>
      <c r="E12" s="12"/>
      <c r="F12" s="7" t="s">
        <v>7</v>
      </c>
      <c r="G12" s="7"/>
      <c r="H12" s="7" t="s">
        <v>8</v>
      </c>
      <c r="I12" s="7"/>
      <c r="J12" s="7">
        <v>1.08</v>
      </c>
    </row>
    <row r="13" spans="1:11" ht="12.75" customHeight="1" x14ac:dyDescent="0.2">
      <c r="A13" s="2" t="s">
        <v>17</v>
      </c>
      <c r="B13" s="13">
        <f>'IRP Prices New'!D11</f>
        <v>24.83</v>
      </c>
      <c r="C13" s="59">
        <f>'IRP Prices New'!E11</f>
        <v>23.56</v>
      </c>
      <c r="D13" s="59">
        <f>'IRP Prices Existing'!E11</f>
        <v>40.159999999999997</v>
      </c>
      <c r="E13" s="14"/>
      <c r="F13" s="7"/>
      <c r="G13" s="7"/>
      <c r="H13" s="7" t="s">
        <v>9</v>
      </c>
      <c r="I13" s="7"/>
      <c r="J13" s="7">
        <v>0.84</v>
      </c>
    </row>
    <row r="14" spans="1:11" ht="12.75" customHeight="1" x14ac:dyDescent="0.2">
      <c r="A14" s="2">
        <v>2018</v>
      </c>
      <c r="B14" s="13">
        <f>'IRP Prices New'!D12</f>
        <v>23.793649440765382</v>
      </c>
      <c r="C14" s="59">
        <f>'IRP Prices New'!E12</f>
        <v>23.913399999999996</v>
      </c>
      <c r="D14" s="59">
        <f>'IRP Prices Existing'!E12</f>
        <v>40.762399999999992</v>
      </c>
      <c r="E14" s="14"/>
    </row>
    <row r="15" spans="1:11" ht="12.75" customHeight="1" x14ac:dyDescent="0.2">
      <c r="A15" s="2">
        <v>2019</v>
      </c>
      <c r="B15" s="13">
        <f>'IRP Prices New'!D13</f>
        <v>23.712093067169189</v>
      </c>
      <c r="C15" s="59">
        <f>'IRP Prices New'!E13</f>
        <v>24.272100999999992</v>
      </c>
      <c r="D15" s="59">
        <f>'IRP Prices Existing'!E13</f>
        <v>41.37383599999999</v>
      </c>
      <c r="E15" s="14"/>
    </row>
    <row r="16" spans="1:11" ht="12.75" customHeight="1" x14ac:dyDescent="0.2">
      <c r="A16" s="2">
        <v>2020</v>
      </c>
      <c r="B16" s="13">
        <f>'IRP Prices New'!D14</f>
        <v>23.986391262054443</v>
      </c>
      <c r="C16" s="59">
        <f>'IRP Prices New'!E14</f>
        <v>24.636182514999991</v>
      </c>
      <c r="D16" s="59">
        <f>'IRP Prices Existing'!E14</f>
        <v>41.994443539999985</v>
      </c>
      <c r="E16" s="14"/>
    </row>
    <row r="17" spans="1:6" ht="12.75" customHeight="1" x14ac:dyDescent="0.2">
      <c r="A17" s="2">
        <v>2021</v>
      </c>
      <c r="B17" s="13">
        <f>'IRP Prices New'!D15</f>
        <v>24.296512897491453</v>
      </c>
      <c r="C17" s="59">
        <f>'IRP Prices New'!E15</f>
        <v>25.005725252724989</v>
      </c>
      <c r="D17" s="59">
        <f>'IRP Prices Existing'!E15</f>
        <v>42.624360193099982</v>
      </c>
      <c r="E17" s="14"/>
    </row>
    <row r="18" spans="1:6" ht="12.75" customHeight="1" x14ac:dyDescent="0.2">
      <c r="A18" s="2">
        <v>2022</v>
      </c>
      <c r="B18" s="13">
        <f>'IRP Prices New'!D16</f>
        <v>25.953191732406616</v>
      </c>
      <c r="C18" s="60">
        <f>'IRP Prices New'!E16</f>
        <v>25.380811131515863</v>
      </c>
      <c r="D18" s="59">
        <f>'IRP Prices Existing'!E16</f>
        <v>43.263725595996476</v>
      </c>
      <c r="E18" s="14"/>
    </row>
    <row r="19" spans="1:6" x14ac:dyDescent="0.2">
      <c r="A19" s="2"/>
      <c r="B19" s="1"/>
      <c r="C19" s="1"/>
      <c r="D19" s="1"/>
      <c r="E19" s="1"/>
    </row>
    <row r="20" spans="1:6" x14ac:dyDescent="0.2">
      <c r="A20" s="15"/>
      <c r="B20" s="15"/>
      <c r="C20" s="15"/>
      <c r="D20" s="15"/>
      <c r="E20" s="15"/>
    </row>
    <row r="23" spans="1:6" x14ac:dyDescent="0.2">
      <c r="A23" s="15"/>
      <c r="B23" s="15"/>
      <c r="C23" s="15"/>
      <c r="D23" s="15"/>
      <c r="E23" s="15"/>
      <c r="F23" s="15"/>
    </row>
    <row r="24" spans="1:6" x14ac:dyDescent="0.2">
      <c r="A24" t="s">
        <v>31</v>
      </c>
      <c r="C24" s="6">
        <v>6.4600000000000005E-2</v>
      </c>
      <c r="D24" s="6"/>
    </row>
    <row r="26" spans="1:6" x14ac:dyDescent="0.2">
      <c r="A26" t="s">
        <v>30</v>
      </c>
      <c r="E26" s="6"/>
    </row>
    <row r="27" spans="1:6" x14ac:dyDescent="0.2">
      <c r="A27" t="s">
        <v>32</v>
      </c>
    </row>
    <row r="30" spans="1:6" hidden="1" x14ac:dyDescent="0.2">
      <c r="A30" s="35">
        <f>B11-C11</f>
        <v>-1.6836897472245482E-3</v>
      </c>
    </row>
  </sheetData>
  <mergeCells count="1">
    <mergeCell ref="F4:K4"/>
  </mergeCells>
  <phoneticPr fontId="0" type="noConversion"/>
  <pageMargins left="0.75" right="0.75" top="1" bottom="1" header="0.5" footer="0.5"/>
  <pageSetup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E12" sqref="E12"/>
    </sheetView>
  </sheetViews>
  <sheetFormatPr defaultRowHeight="12.75" x14ac:dyDescent="0.2"/>
  <cols>
    <col min="1" max="1" width="15.85546875" customWidth="1"/>
    <col min="2" max="2" width="10.5703125" style="16" customWidth="1"/>
    <col min="3" max="3" width="10.28515625" customWidth="1"/>
    <col min="4" max="4" width="10.42578125" customWidth="1"/>
    <col min="5" max="5" width="10.7109375" customWidth="1"/>
    <col min="6" max="6" width="2.140625" customWidth="1"/>
    <col min="7" max="7" width="4.140625" customWidth="1"/>
    <col min="11" max="11" width="11.42578125" customWidth="1"/>
  </cols>
  <sheetData>
    <row r="1" spans="1:12" x14ac:dyDescent="0.2">
      <c r="B1"/>
    </row>
    <row r="2" spans="1:12" ht="15.75" x14ac:dyDescent="0.25">
      <c r="A2" s="17" t="s">
        <v>16</v>
      </c>
      <c r="B2"/>
      <c r="K2" s="2" t="s">
        <v>29</v>
      </c>
    </row>
    <row r="3" spans="1:12" ht="15.75" customHeight="1" x14ac:dyDescent="0.2">
      <c r="A3" s="18"/>
      <c r="B3"/>
    </row>
    <row r="4" spans="1:12" ht="20.25" customHeight="1" thickBot="1" x14ac:dyDescent="0.25">
      <c r="B4"/>
      <c r="J4" s="85" t="s">
        <v>18</v>
      </c>
      <c r="K4" s="86" t="s">
        <v>19</v>
      </c>
      <c r="L4" s="86" t="s">
        <v>20</v>
      </c>
    </row>
    <row r="5" spans="1:12" ht="20.25" customHeight="1" x14ac:dyDescent="0.2">
      <c r="B5" s="19" t="s">
        <v>13</v>
      </c>
      <c r="C5" s="20" t="s">
        <v>11</v>
      </c>
      <c r="D5" s="21" t="s">
        <v>12</v>
      </c>
      <c r="E5" s="39" t="s">
        <v>10</v>
      </c>
      <c r="J5" s="85"/>
      <c r="K5" s="86"/>
      <c r="L5" s="86"/>
    </row>
    <row r="6" spans="1:12" ht="20.25" customHeight="1" x14ac:dyDescent="0.2">
      <c r="B6" s="37" t="s">
        <v>2</v>
      </c>
      <c r="C6" s="37" t="s">
        <v>2</v>
      </c>
      <c r="D6" s="38" t="s">
        <v>2</v>
      </c>
      <c r="E6" s="23">
        <v>1.4999999999999999E-2</v>
      </c>
      <c r="J6" s="85"/>
      <c r="K6" s="86"/>
      <c r="L6" s="86"/>
    </row>
    <row r="7" spans="1:12" ht="14.25" x14ac:dyDescent="0.2">
      <c r="B7"/>
      <c r="D7" s="22"/>
      <c r="E7" s="24"/>
      <c r="J7" s="78">
        <v>2018</v>
      </c>
      <c r="K7" s="79">
        <v>23.793649440765382</v>
      </c>
      <c r="L7" s="80">
        <v>0</v>
      </c>
    </row>
    <row r="8" spans="1:12" ht="12.6" customHeight="1" x14ac:dyDescent="0.2">
      <c r="B8" s="25"/>
      <c r="C8" s="25"/>
      <c r="D8" s="26">
        <f>-PMT(DIS,6,NPV(DIS,D11:D16))</f>
        <v>24.39339325023791</v>
      </c>
      <c r="E8" s="61">
        <f>-PMT(DIS,6,NPV(DIS,E11:E16))</f>
        <v>24.395076939985135</v>
      </c>
      <c r="J8" s="78">
        <v>2019</v>
      </c>
      <c r="K8" s="79">
        <v>23.712093067169189</v>
      </c>
      <c r="L8" s="80">
        <v>0</v>
      </c>
    </row>
    <row r="9" spans="1:12" ht="12.6" customHeight="1" x14ac:dyDescent="0.2">
      <c r="B9"/>
      <c r="D9" s="22"/>
      <c r="E9" s="27">
        <f>E8-D8</f>
        <v>1.6836897472245482E-3</v>
      </c>
      <c r="J9" s="78">
        <v>2020</v>
      </c>
      <c r="K9" s="79">
        <v>23.986391262054443</v>
      </c>
      <c r="L9" s="80">
        <v>0</v>
      </c>
    </row>
    <row r="10" spans="1:12" ht="12.95" customHeight="1" x14ac:dyDescent="0.2">
      <c r="A10" s="28"/>
      <c r="B10" s="28"/>
      <c r="C10" s="28"/>
      <c r="D10" s="29"/>
      <c r="E10" s="30"/>
      <c r="J10" s="78">
        <v>2021</v>
      </c>
      <c r="K10" s="79">
        <v>24.296512897491453</v>
      </c>
      <c r="L10" s="80">
        <v>0</v>
      </c>
    </row>
    <row r="11" spans="1:12" ht="12.6" customHeight="1" x14ac:dyDescent="0.2">
      <c r="A11" s="2" t="s">
        <v>17</v>
      </c>
      <c r="B11" s="1">
        <v>24.83</v>
      </c>
      <c r="C11" s="31">
        <f>C20</f>
        <v>0</v>
      </c>
      <c r="D11" s="32">
        <f t="shared" ref="D11:D15" si="0">B11+C11</f>
        <v>24.83</v>
      </c>
      <c r="E11" s="40">
        <v>23.56</v>
      </c>
      <c r="J11" s="78">
        <v>2022</v>
      </c>
      <c r="K11" s="79">
        <v>25.953191732406616</v>
      </c>
      <c r="L11" s="80">
        <v>0</v>
      </c>
    </row>
    <row r="12" spans="1:12" ht="12.6" customHeight="1" x14ac:dyDescent="0.2">
      <c r="A12" s="2">
        <v>2018</v>
      </c>
      <c r="B12" s="1">
        <f>K7</f>
        <v>23.793649440765382</v>
      </c>
      <c r="C12" s="31">
        <f>C21</f>
        <v>0</v>
      </c>
      <c r="D12" s="32">
        <f t="shared" si="0"/>
        <v>23.793649440765382</v>
      </c>
      <c r="E12" s="33">
        <f>E11*(1+E$6)</f>
        <v>23.913399999999996</v>
      </c>
      <c r="J12" s="78">
        <v>2023</v>
      </c>
      <c r="K12" s="79">
        <v>29.681408411025998</v>
      </c>
      <c r="L12" s="80">
        <v>0</v>
      </c>
    </row>
    <row r="13" spans="1:12" ht="14.25" x14ac:dyDescent="0.2">
      <c r="A13" s="2">
        <v>2019</v>
      </c>
      <c r="B13" s="1">
        <f t="shared" ref="B13:B16" si="1">K8</f>
        <v>23.712093067169189</v>
      </c>
      <c r="C13" s="31">
        <f>C22</f>
        <v>0</v>
      </c>
      <c r="D13" s="32">
        <f t="shared" si="0"/>
        <v>23.712093067169189</v>
      </c>
      <c r="E13" s="33">
        <f t="shared" ref="E13:E16" si="2">E12*(1+E$6)</f>
        <v>24.272100999999992</v>
      </c>
      <c r="J13" s="78">
        <v>2024</v>
      </c>
      <c r="K13" s="79">
        <v>32.033850709915164</v>
      </c>
      <c r="L13" s="80">
        <v>0</v>
      </c>
    </row>
    <row r="14" spans="1:12" ht="14.25" x14ac:dyDescent="0.2">
      <c r="A14" s="2">
        <v>2020</v>
      </c>
      <c r="B14" s="1">
        <f t="shared" si="1"/>
        <v>23.986391262054443</v>
      </c>
      <c r="C14" s="31">
        <f>C23</f>
        <v>0</v>
      </c>
      <c r="D14" s="32">
        <f t="shared" si="0"/>
        <v>23.986391262054443</v>
      </c>
      <c r="E14" s="33">
        <f t="shared" si="2"/>
        <v>24.636182514999991</v>
      </c>
      <c r="J14" s="78">
        <v>2025</v>
      </c>
      <c r="K14" s="79">
        <v>32.584635271072386</v>
      </c>
      <c r="L14" s="80">
        <v>0</v>
      </c>
    </row>
    <row r="15" spans="1:12" ht="14.25" x14ac:dyDescent="0.2">
      <c r="A15" s="2">
        <v>2021</v>
      </c>
      <c r="B15" s="1">
        <f t="shared" si="1"/>
        <v>24.296512897491453</v>
      </c>
      <c r="C15" s="31">
        <f>C24</f>
        <v>0</v>
      </c>
      <c r="D15" s="32">
        <f t="shared" si="0"/>
        <v>24.296512897491453</v>
      </c>
      <c r="E15" s="33">
        <f t="shared" si="2"/>
        <v>25.005725252724989</v>
      </c>
      <c r="J15" s="78">
        <v>2026</v>
      </c>
      <c r="K15" s="79">
        <v>34.265411750793454</v>
      </c>
      <c r="L15" s="80">
        <v>0</v>
      </c>
    </row>
    <row r="16" spans="1:12" ht="15.75" thickBot="1" x14ac:dyDescent="0.25">
      <c r="A16" s="2">
        <v>2022</v>
      </c>
      <c r="B16" s="1">
        <f t="shared" si="1"/>
        <v>25.953191732406616</v>
      </c>
      <c r="C16" s="31">
        <f t="shared" ref="C16" si="3">C25</f>
        <v>0</v>
      </c>
      <c r="D16" s="36">
        <f>B16+C16</f>
        <v>25.953191732406616</v>
      </c>
      <c r="E16" s="34">
        <f t="shared" si="2"/>
        <v>25.380811131515863</v>
      </c>
      <c r="J16" s="78">
        <v>2027</v>
      </c>
      <c r="K16" s="79">
        <v>37.613861921310423</v>
      </c>
      <c r="L16" s="81">
        <v>171</v>
      </c>
    </row>
    <row r="17" spans="1:12" ht="15" x14ac:dyDescent="0.2">
      <c r="J17" s="78">
        <v>2028</v>
      </c>
      <c r="K17" s="79">
        <v>40.175452869415288</v>
      </c>
      <c r="L17" s="81">
        <v>174</v>
      </c>
    </row>
    <row r="18" spans="1:12" ht="15" x14ac:dyDescent="0.2">
      <c r="J18" s="78">
        <v>2029</v>
      </c>
      <c r="K18" s="79">
        <v>44.057953891754153</v>
      </c>
      <c r="L18" s="81">
        <v>178</v>
      </c>
    </row>
    <row r="19" spans="1:12" ht="15" x14ac:dyDescent="0.2">
      <c r="A19" s="46"/>
      <c r="B19"/>
      <c r="C19" s="45"/>
      <c r="J19" s="78">
        <v>2030</v>
      </c>
      <c r="K19" s="79">
        <v>46.860999980926515</v>
      </c>
      <c r="L19" s="81">
        <v>181</v>
      </c>
    </row>
    <row r="20" spans="1:12" ht="15" x14ac:dyDescent="0.2">
      <c r="A20" t="s">
        <v>30</v>
      </c>
      <c r="B20"/>
      <c r="C20" s="44"/>
      <c r="J20" s="78">
        <v>2031</v>
      </c>
      <c r="K20" s="79">
        <v>48.076369583129882</v>
      </c>
      <c r="L20" s="81">
        <v>185</v>
      </c>
    </row>
    <row r="21" spans="1:12" ht="15" x14ac:dyDescent="0.2">
      <c r="A21" s="2"/>
      <c r="B21"/>
      <c r="C21" s="44"/>
      <c r="J21" s="78">
        <v>2032</v>
      </c>
      <c r="K21" s="79">
        <v>51.101690858840939</v>
      </c>
      <c r="L21" s="81">
        <v>189</v>
      </c>
    </row>
    <row r="22" spans="1:12" ht="15" x14ac:dyDescent="0.2">
      <c r="A22" s="2"/>
      <c r="C22" s="44"/>
      <c r="J22" s="78">
        <v>2033</v>
      </c>
      <c r="K22" s="79">
        <v>52.811516798019412</v>
      </c>
      <c r="L22" s="81">
        <v>192</v>
      </c>
    </row>
    <row r="23" spans="1:12" ht="15" x14ac:dyDescent="0.2">
      <c r="A23" s="2"/>
      <c r="C23" s="44"/>
      <c r="J23" s="78">
        <v>2034</v>
      </c>
      <c r="K23" s="79">
        <v>55.085727924346926</v>
      </c>
      <c r="L23" s="81">
        <v>196</v>
      </c>
    </row>
    <row r="24" spans="1:12" ht="15" x14ac:dyDescent="0.2">
      <c r="A24" s="2"/>
      <c r="C24" s="44"/>
      <c r="J24" s="78">
        <v>2035</v>
      </c>
      <c r="K24" s="79">
        <v>57.498870872497555</v>
      </c>
      <c r="L24" s="81">
        <v>200</v>
      </c>
    </row>
    <row r="25" spans="1:12" ht="15" x14ac:dyDescent="0.2">
      <c r="A25" s="2"/>
      <c r="C25" s="44"/>
      <c r="J25" s="78">
        <v>2036</v>
      </c>
      <c r="K25" s="79">
        <v>60.515029315948489</v>
      </c>
      <c r="L25" s="81">
        <v>204</v>
      </c>
    </row>
    <row r="26" spans="1:12" ht="15" x14ac:dyDescent="0.2">
      <c r="A26" s="2"/>
      <c r="C26" s="44"/>
      <c r="J26" s="78">
        <v>2037</v>
      </c>
      <c r="K26" s="79">
        <v>64.512719070434557</v>
      </c>
      <c r="L26" s="81">
        <v>208</v>
      </c>
    </row>
    <row r="27" spans="1:12" x14ac:dyDescent="0.2">
      <c r="A27" s="2"/>
      <c r="C27" s="44"/>
    </row>
    <row r="28" spans="1:12" x14ac:dyDescent="0.2">
      <c r="A28" s="2"/>
      <c r="C28" s="44"/>
    </row>
    <row r="29" spans="1:12" x14ac:dyDescent="0.2">
      <c r="A29" s="2"/>
      <c r="C29" s="44"/>
    </row>
    <row r="30" spans="1:12" x14ac:dyDescent="0.2">
      <c r="A30" s="2"/>
      <c r="C30" s="44"/>
    </row>
    <row r="31" spans="1:12" x14ac:dyDescent="0.2">
      <c r="A31" s="2"/>
      <c r="C31" s="44"/>
    </row>
    <row r="32" spans="1:12" x14ac:dyDescent="0.2">
      <c r="C32" s="6"/>
    </row>
  </sheetData>
  <mergeCells count="3">
    <mergeCell ref="J4:J6"/>
    <mergeCell ref="K4:K6"/>
    <mergeCell ref="L4:L6"/>
  </mergeCells>
  <phoneticPr fontId="7" type="noConversion"/>
  <pageMargins left="0.75" right="0.75" top="1" bottom="1" header="0.5" footer="0.5"/>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topLeftCell="A3" workbookViewId="0">
      <selection activeCell="E12" sqref="E12"/>
    </sheetView>
  </sheetViews>
  <sheetFormatPr defaultRowHeight="12.75" x14ac:dyDescent="0.2"/>
  <cols>
    <col min="1" max="1" width="15.85546875" customWidth="1"/>
    <col min="2" max="2" width="10.5703125" style="16" customWidth="1"/>
    <col min="3" max="3" width="10.28515625" customWidth="1"/>
    <col min="4" max="4" width="10.42578125" customWidth="1"/>
    <col min="5" max="5" width="10.7109375" customWidth="1"/>
    <col min="6" max="6" width="2.140625" customWidth="1"/>
    <col min="7" max="7" width="4.140625" customWidth="1"/>
    <col min="11" max="11" width="11.42578125" customWidth="1"/>
    <col min="12" max="12" width="10.42578125" customWidth="1"/>
    <col min="16" max="16" width="14.28515625" customWidth="1"/>
  </cols>
  <sheetData>
    <row r="1" spans="1:16" x14ac:dyDescent="0.2">
      <c r="B1"/>
    </row>
    <row r="2" spans="1:16" ht="15.75" x14ac:dyDescent="0.25">
      <c r="A2" s="17" t="s">
        <v>16</v>
      </c>
      <c r="B2"/>
    </row>
    <row r="3" spans="1:16" ht="15.75" customHeight="1" thickBot="1" x14ac:dyDescent="0.25">
      <c r="A3" s="18"/>
      <c r="B3"/>
    </row>
    <row r="4" spans="1:16" ht="20.25" customHeight="1" thickBot="1" x14ac:dyDescent="0.25">
      <c r="B4"/>
      <c r="J4" s="89" t="s">
        <v>18</v>
      </c>
      <c r="K4" s="92" t="s">
        <v>19</v>
      </c>
      <c r="L4" s="87" t="s">
        <v>20</v>
      </c>
    </row>
    <row r="5" spans="1:16" ht="20.25" customHeight="1" x14ac:dyDescent="0.2">
      <c r="B5" s="19" t="s">
        <v>13</v>
      </c>
      <c r="C5" s="20" t="s">
        <v>11</v>
      </c>
      <c r="D5" s="21" t="s">
        <v>12</v>
      </c>
      <c r="E5" s="39" t="s">
        <v>10</v>
      </c>
      <c r="J5" s="90"/>
      <c r="K5" s="93"/>
      <c r="L5" s="88"/>
    </row>
    <row r="6" spans="1:16" ht="20.25" customHeight="1" thickBot="1" x14ac:dyDescent="0.25">
      <c r="B6" s="37" t="s">
        <v>2</v>
      </c>
      <c r="C6" s="37" t="s">
        <v>2</v>
      </c>
      <c r="D6" s="38" t="s">
        <v>2</v>
      </c>
      <c r="E6" s="23">
        <v>1.4999999999999999E-2</v>
      </c>
      <c r="J6" s="91"/>
      <c r="K6" s="94"/>
      <c r="L6" s="88"/>
      <c r="O6" s="72" t="s">
        <v>24</v>
      </c>
    </row>
    <row r="7" spans="1:16" ht="14.25" x14ac:dyDescent="0.2">
      <c r="B7"/>
      <c r="D7" s="22"/>
      <c r="E7" s="24"/>
      <c r="J7" s="64">
        <v>2018</v>
      </c>
      <c r="K7" s="62">
        <v>23.793649440765382</v>
      </c>
      <c r="L7" s="68">
        <v>133.94262424163071</v>
      </c>
      <c r="O7" s="6">
        <f>14/365</f>
        <v>3.8356164383561646E-2</v>
      </c>
      <c r="P7" t="s">
        <v>21</v>
      </c>
    </row>
    <row r="8" spans="1:16" ht="12.6" customHeight="1" x14ac:dyDescent="0.2">
      <c r="B8" s="25"/>
      <c r="C8" s="25"/>
      <c r="D8" s="26">
        <f>-PMT(DIS,6,NPV(DIS,D11:D16))</f>
        <v>41.582668728106377</v>
      </c>
      <c r="E8" s="61">
        <f>-PMT(DIS,6,NPV(DIS,E11:E16))</f>
        <v>41.583458824694532</v>
      </c>
      <c r="J8" s="65">
        <v>2019</v>
      </c>
      <c r="K8" s="63">
        <v>23.712093067169189</v>
      </c>
      <c r="L8" s="68">
        <v>136.62147672646333</v>
      </c>
      <c r="O8" s="70">
        <f>5%*((365-14)/365)</f>
        <v>4.8082191780821924E-2</v>
      </c>
      <c r="P8" s="71" t="s">
        <v>22</v>
      </c>
    </row>
    <row r="9" spans="1:16" ht="12.6" customHeight="1" x14ac:dyDescent="0.2">
      <c r="B9"/>
      <c r="D9" s="22"/>
      <c r="E9" s="27">
        <f>E8-D8</f>
        <v>7.90096588154654E-4</v>
      </c>
      <c r="J9" s="65">
        <v>2020</v>
      </c>
      <c r="K9" s="63">
        <v>23.986391262054443</v>
      </c>
      <c r="L9" s="68">
        <v>139.3539062609926</v>
      </c>
      <c r="O9" s="6">
        <f>SUM(O7:O8)</f>
        <v>8.643835616438357E-2</v>
      </c>
      <c r="P9" t="s">
        <v>23</v>
      </c>
    </row>
    <row r="10" spans="1:16" ht="12.95" customHeight="1" x14ac:dyDescent="0.2">
      <c r="A10" s="28"/>
      <c r="B10" s="28"/>
      <c r="C10" s="28"/>
      <c r="D10" s="29"/>
      <c r="E10" s="30"/>
      <c r="J10" s="65">
        <v>2021</v>
      </c>
      <c r="K10" s="63">
        <v>24.296512897491453</v>
      </c>
      <c r="L10" s="68">
        <v>142.14098438621247</v>
      </c>
    </row>
    <row r="11" spans="1:16" ht="12.6" customHeight="1" x14ac:dyDescent="0.2">
      <c r="A11" s="2" t="s">
        <v>17</v>
      </c>
      <c r="B11" s="1">
        <v>24.83</v>
      </c>
      <c r="C11" s="31">
        <f>C12/C13*C12</f>
        <v>16.40879420654128</v>
      </c>
      <c r="D11" s="32">
        <f>B11+C11</f>
        <v>41.238794206541279</v>
      </c>
      <c r="E11" s="40">
        <v>40.159999999999997</v>
      </c>
      <c r="J11" s="65">
        <v>2022</v>
      </c>
      <c r="K11" s="63">
        <v>25.953191732406616</v>
      </c>
      <c r="L11" s="68">
        <v>144.98380407393671</v>
      </c>
    </row>
    <row r="12" spans="1:16" ht="12.6" customHeight="1" x14ac:dyDescent="0.2">
      <c r="A12" s="2">
        <v>2018</v>
      </c>
      <c r="B12" s="1">
        <f>K7</f>
        <v>23.793649440765382</v>
      </c>
      <c r="C12" s="31">
        <f>L7*1000/((1-$O$9)*8760)</f>
        <v>16.736970090672106</v>
      </c>
      <c r="D12" s="32">
        <f t="shared" ref="D12:D15" si="0">B12+C12</f>
        <v>40.530619531437488</v>
      </c>
      <c r="E12" s="33">
        <f>E11*(1+E$6)</f>
        <v>40.762399999999992</v>
      </c>
      <c r="J12" s="65">
        <v>2023</v>
      </c>
      <c r="K12" s="63">
        <v>29.681408411025998</v>
      </c>
      <c r="L12" s="68">
        <v>147.88348015541544</v>
      </c>
    </row>
    <row r="13" spans="1:16" ht="14.25" x14ac:dyDescent="0.2">
      <c r="A13" s="2">
        <v>2019</v>
      </c>
      <c r="B13" s="1">
        <f t="shared" ref="B13:B16" si="1">K8</f>
        <v>23.712093067169189</v>
      </c>
      <c r="C13" s="31">
        <f t="shared" ref="C13:C16" si="2">L8*1000/((1-$O$9)*8760)</f>
        <v>17.071709492485546</v>
      </c>
      <c r="D13" s="32">
        <f t="shared" si="0"/>
        <v>40.783802559654731</v>
      </c>
      <c r="E13" s="33">
        <f t="shared" ref="E13:E16" si="3">E12*(1+E$6)</f>
        <v>41.37383599999999</v>
      </c>
      <c r="J13" s="65">
        <v>2024</v>
      </c>
      <c r="K13" s="63">
        <v>32.033850709915164</v>
      </c>
      <c r="L13" s="68">
        <v>150.84114975852376</v>
      </c>
    </row>
    <row r="14" spans="1:16" ht="14.25" x14ac:dyDescent="0.2">
      <c r="A14" s="2">
        <v>2020</v>
      </c>
      <c r="B14" s="1">
        <f t="shared" si="1"/>
        <v>23.986391262054443</v>
      </c>
      <c r="C14" s="31">
        <f t="shared" si="2"/>
        <v>17.413143682335257</v>
      </c>
      <c r="D14" s="32">
        <f t="shared" si="0"/>
        <v>41.3995349443897</v>
      </c>
      <c r="E14" s="33">
        <f t="shared" si="3"/>
        <v>41.994443539999985</v>
      </c>
      <c r="J14" s="65">
        <v>2025</v>
      </c>
      <c r="K14" s="63">
        <v>32.584635271072386</v>
      </c>
      <c r="L14" s="68">
        <v>153.85797275369424</v>
      </c>
    </row>
    <row r="15" spans="1:16" ht="14.25" x14ac:dyDescent="0.2">
      <c r="A15" s="2">
        <v>2021</v>
      </c>
      <c r="B15" s="1">
        <f t="shared" si="1"/>
        <v>24.296512897491453</v>
      </c>
      <c r="C15" s="31">
        <f t="shared" si="2"/>
        <v>17.761406555981964</v>
      </c>
      <c r="D15" s="32">
        <f t="shared" si="0"/>
        <v>42.057919453473417</v>
      </c>
      <c r="E15" s="33">
        <f t="shared" si="3"/>
        <v>42.624360193099982</v>
      </c>
      <c r="J15" s="65">
        <v>2026</v>
      </c>
      <c r="K15" s="63">
        <v>34.265411750793454</v>
      </c>
      <c r="L15" s="68">
        <v>156.93513220876812</v>
      </c>
    </row>
    <row r="16" spans="1:16" ht="15" thickBot="1" x14ac:dyDescent="0.25">
      <c r="A16" s="2">
        <v>2022</v>
      </c>
      <c r="B16" s="1">
        <f t="shared" si="1"/>
        <v>25.953191732406616</v>
      </c>
      <c r="C16" s="31">
        <f t="shared" si="2"/>
        <v>18.116634687101602</v>
      </c>
      <c r="D16" s="36">
        <f>B16+C16</f>
        <v>44.069826419508217</v>
      </c>
      <c r="E16" s="34">
        <f t="shared" si="3"/>
        <v>43.263725595996476</v>
      </c>
      <c r="J16" s="65">
        <v>2027</v>
      </c>
      <c r="K16" s="63">
        <v>37.613861921310423</v>
      </c>
      <c r="L16" s="68">
        <v>160.07383485294349</v>
      </c>
    </row>
    <row r="17" spans="1:12" ht="14.25" x14ac:dyDescent="0.2">
      <c r="J17" s="65">
        <v>2028</v>
      </c>
      <c r="K17" s="63">
        <v>40.175452869415288</v>
      </c>
      <c r="L17" s="68">
        <v>163.27531155000236</v>
      </c>
    </row>
    <row r="18" spans="1:12" ht="14.25" x14ac:dyDescent="0.2">
      <c r="J18" s="65">
        <v>2029</v>
      </c>
      <c r="K18" s="63">
        <v>44.057953891754153</v>
      </c>
      <c r="L18" s="68">
        <v>166.5408177810024</v>
      </c>
    </row>
    <row r="19" spans="1:12" ht="14.25" x14ac:dyDescent="0.2">
      <c r="A19" s="46"/>
      <c r="B19"/>
      <c r="C19" s="45"/>
      <c r="J19" s="65">
        <v>2030</v>
      </c>
      <c r="K19" s="63">
        <v>46.860999980926515</v>
      </c>
      <c r="L19" s="68">
        <v>169.87163413662245</v>
      </c>
    </row>
    <row r="20" spans="1:12" ht="14.25" x14ac:dyDescent="0.2">
      <c r="A20" t="s">
        <v>30</v>
      </c>
      <c r="B20"/>
      <c r="C20" s="44"/>
      <c r="J20" s="65">
        <v>2031</v>
      </c>
      <c r="K20" s="63">
        <v>48.076369583129882</v>
      </c>
      <c r="L20" s="68">
        <v>173.26906681935489</v>
      </c>
    </row>
    <row r="21" spans="1:12" ht="14.25" x14ac:dyDescent="0.2">
      <c r="A21" s="2"/>
      <c r="B21"/>
      <c r="C21" s="44"/>
      <c r="J21" s="65">
        <v>2032</v>
      </c>
      <c r="K21" s="63">
        <v>51.101690858840939</v>
      </c>
      <c r="L21" s="68">
        <v>176.734448155742</v>
      </c>
    </row>
    <row r="22" spans="1:12" ht="14.25" x14ac:dyDescent="0.2">
      <c r="A22" s="2"/>
      <c r="C22" s="44"/>
      <c r="J22" s="65">
        <v>2033</v>
      </c>
      <c r="K22" s="63">
        <v>52.811516798019412</v>
      </c>
      <c r="L22" s="68">
        <v>180.26913711885683</v>
      </c>
    </row>
    <row r="23" spans="1:12" ht="14.25" x14ac:dyDescent="0.2">
      <c r="A23" s="2"/>
      <c r="C23" s="44"/>
      <c r="J23" s="65">
        <v>2034</v>
      </c>
      <c r="K23" s="63">
        <v>55.085727924346926</v>
      </c>
      <c r="L23" s="68">
        <v>183.87451986123398</v>
      </c>
    </row>
    <row r="24" spans="1:12" ht="14.25" x14ac:dyDescent="0.2">
      <c r="A24" s="2"/>
      <c r="C24" s="44"/>
      <c r="J24" s="65">
        <v>2035</v>
      </c>
      <c r="K24" s="63">
        <v>57.498870872497555</v>
      </c>
      <c r="L24" s="68">
        <v>187.55201025845867</v>
      </c>
    </row>
    <row r="25" spans="1:12" ht="14.25" x14ac:dyDescent="0.2">
      <c r="A25" s="2"/>
      <c r="C25" s="44"/>
      <c r="J25" s="65">
        <v>2036</v>
      </c>
      <c r="K25" s="63">
        <v>60.515029315948489</v>
      </c>
      <c r="L25" s="68">
        <v>191.30305046362784</v>
      </c>
    </row>
    <row r="26" spans="1:12" ht="15" thickBot="1" x14ac:dyDescent="0.25">
      <c r="A26" s="2"/>
      <c r="C26" s="44"/>
      <c r="J26" s="66">
        <v>2037</v>
      </c>
      <c r="K26" s="67">
        <v>64.512719070434557</v>
      </c>
      <c r="L26" s="69">
        <v>195.12911147290041</v>
      </c>
    </row>
    <row r="27" spans="1:12" x14ac:dyDescent="0.2">
      <c r="A27" s="2"/>
      <c r="C27" s="44"/>
    </row>
    <row r="28" spans="1:12" x14ac:dyDescent="0.2">
      <c r="A28" s="2"/>
      <c r="C28" s="44"/>
    </row>
    <row r="29" spans="1:12" x14ac:dyDescent="0.2">
      <c r="A29" s="2"/>
      <c r="C29" s="44"/>
    </row>
    <row r="30" spans="1:12" x14ac:dyDescent="0.2">
      <c r="A30" s="2"/>
      <c r="C30" s="44"/>
    </row>
    <row r="31" spans="1:12" x14ac:dyDescent="0.2">
      <c r="A31" s="2"/>
      <c r="C31" s="44"/>
    </row>
    <row r="32" spans="1:12" x14ac:dyDescent="0.2">
      <c r="C32" s="6"/>
    </row>
  </sheetData>
  <mergeCells count="3">
    <mergeCell ref="L4:L6"/>
    <mergeCell ref="J4:J6"/>
    <mergeCell ref="K4:K6"/>
  </mergeCells>
  <pageMargins left="0.75" right="0.75" top="1" bottom="1" header="0.5" footer="0.5"/>
  <pageSetup scale="9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2017-07-25T07:00:00+00:00</OpenedDate>
    <Date1 xmlns="dc463f71-b30c-4ab2-9473-d307f9d35888">2017-07-25T07:00:00+00:00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170830</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0D6A1CA069BC545830E0C752B3DDCF5" ma:contentTypeVersion="92" ma:contentTypeDescription="" ma:contentTypeScope="" ma:versionID="1acfe1fc3ac17940c8c7249d1ba037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E6A32-940F-4EDD-8734-C4338892A846}">
  <ds:schemaRefs>
    <ds:schemaRef ds:uri="http://schemas.microsoft.com/sharepoint/v3/contenttype/forms"/>
  </ds:schemaRefs>
</ds:datastoreItem>
</file>

<file path=customXml/itemProps2.xml><?xml version="1.0" encoding="utf-8"?>
<ds:datastoreItem xmlns:ds="http://schemas.openxmlformats.org/officeDocument/2006/customXml" ds:itemID="{64B6FB17-1729-40DD-83D5-78E1F32C3453}"/>
</file>

<file path=customXml/itemProps3.xml><?xml version="1.0" encoding="utf-8"?>
<ds:datastoreItem xmlns:ds="http://schemas.openxmlformats.org/officeDocument/2006/customXml" ds:itemID="{EE87E24C-4133-44B1-9E6A-F71BC1B35BCA}">
  <ds:schemaRefs>
    <ds:schemaRef ds:uri="http://schemas.microsoft.com/office/2006/documentManagement/type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68860B90-77B3-4CA5-A694-C9DD32F739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Lev and Tilt</vt:lpstr>
      <vt:lpstr>IRP Prices New</vt:lpstr>
      <vt:lpstr>IRP Prices Existing</vt:lpstr>
      <vt:lpstr>DIS</vt:lpstr>
    </vt:vector>
  </TitlesOfParts>
  <Company>Information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bj4046</dc:creator>
  <cp:lastModifiedBy>Huey, Lorilyn (UTC)</cp:lastModifiedBy>
  <cp:lastPrinted>2009-11-18T21:53:50Z</cp:lastPrinted>
  <dcterms:created xsi:type="dcterms:W3CDTF">2003-11-14T16:55:20Z</dcterms:created>
  <dcterms:modified xsi:type="dcterms:W3CDTF">2017-07-25T20:21:15Z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0x0101006E56B4D1795A2E4DB2F0B01679ED314A00F0D6A1CA069BC545830E0C752B3DDCF5</vt:lpwstr>
  </property>
  <property fmtid="{D5CDD505-2E9C-101B-9397-08002B2CF9AE}" pid="3" name="_docset_NoMedatataSyncRequired">
    <vt:lpwstr>False</vt:lpwstr>
  </property>
  <property fmtid="{D5CDD505-2E9C-101B-9397-08002B2CF9AE}" pid="4" name="IsEFSEC">
    <vt:bool>false</vt:bool>
  </property>
</Properties>
</file>