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20" windowWidth="28380" windowHeight="10155"/>
  </bookViews>
  <sheets>
    <sheet name="Designated RSA-1 Comm Credit" sheetId="1" r:id="rId1"/>
    <sheet name="Joe's Comm Credit" sheetId="2" r:id="rId2"/>
  </sheets>
  <definedNames>
    <definedName name="_xlnm.Print_Area" localSheetId="0">'Designated RSA-1 Comm Credit'!$A$1:$P$28</definedName>
    <definedName name="_xlnm.Print_Area" localSheetId="1">'Joe''s Comm Credit'!$A$1:$O$66</definedName>
    <definedName name="_xlnm.Print_Titles" localSheetId="0">'Designated RSA-1 Comm Credit'!$A:$A</definedName>
    <definedName name="_xlnm.Print_Titles" localSheetId="1">'Joe''s Comm Credit'!$1:$4</definedName>
  </definedNames>
  <calcPr calcId="145621" concurrentManualCount="4"/>
</workbook>
</file>

<file path=xl/calcChain.xml><?xml version="1.0" encoding="utf-8"?>
<calcChain xmlns="http://schemas.openxmlformats.org/spreadsheetml/2006/main">
  <c r="N60" i="2" l="1"/>
  <c r="C20" i="2"/>
  <c r="B20" i="2"/>
  <c r="N19" i="2"/>
  <c r="L19" i="2"/>
  <c r="I19" i="2"/>
  <c r="H19" i="2"/>
  <c r="F19" i="2"/>
  <c r="E19" i="2"/>
  <c r="C19" i="2"/>
  <c r="B19" i="2"/>
  <c r="N18" i="2"/>
  <c r="M18" i="2"/>
  <c r="L18" i="2"/>
  <c r="K18" i="2"/>
  <c r="J18" i="2"/>
  <c r="I18" i="2"/>
  <c r="H18" i="2"/>
  <c r="F18" i="2"/>
  <c r="E18" i="2"/>
  <c r="C18" i="2"/>
  <c r="B18" i="2"/>
  <c r="N11" i="2"/>
  <c r="M11" i="2"/>
  <c r="L11" i="2"/>
  <c r="K11" i="2"/>
  <c r="I11" i="2"/>
  <c r="H11" i="2"/>
  <c r="F11" i="2"/>
  <c r="E11" i="2"/>
  <c r="B11" i="2"/>
  <c r="N9" i="2"/>
  <c r="P27" i="1"/>
  <c r="N27" i="1"/>
  <c r="N24" i="1"/>
  <c r="N23" i="1"/>
  <c r="N22" i="1"/>
  <c r="M20" i="1"/>
  <c r="L20" i="1"/>
  <c r="K20" i="1"/>
  <c r="J20" i="1"/>
  <c r="I20" i="1"/>
  <c r="H20" i="1"/>
  <c r="G20" i="1"/>
  <c r="F20" i="1"/>
  <c r="E20" i="1"/>
  <c r="C20" i="1"/>
  <c r="B20" i="1"/>
  <c r="M18" i="1"/>
  <c r="L18" i="1"/>
  <c r="K18" i="1"/>
  <c r="J18" i="1"/>
  <c r="I18" i="1"/>
  <c r="H18" i="1"/>
  <c r="G18" i="1"/>
  <c r="F18" i="1"/>
  <c r="E18" i="1"/>
  <c r="D18" i="1"/>
  <c r="C18" i="1"/>
  <c r="B18" i="1"/>
  <c r="N14" i="1"/>
  <c r="M14" i="1"/>
  <c r="L14" i="1"/>
  <c r="K14" i="1"/>
  <c r="I14" i="1"/>
  <c r="H14" i="1"/>
  <c r="G14" i="1"/>
  <c r="F14" i="1"/>
  <c r="E14" i="1"/>
  <c r="D14" i="1"/>
  <c r="C14" i="1"/>
  <c r="B14" i="1"/>
  <c r="N9" i="1"/>
  <c r="N28" i="1" l="1"/>
  <c r="A4" i="2"/>
  <c r="C6" i="2"/>
  <c r="D6" i="2"/>
  <c r="E6" i="2"/>
  <c r="F6" i="2"/>
  <c r="G6" i="2"/>
  <c r="H6" i="2"/>
  <c r="I6" i="2"/>
  <c r="J6" i="2"/>
  <c r="K6" i="2"/>
  <c r="L6" i="2"/>
  <c r="M6" i="2"/>
  <c r="B6" i="2"/>
  <c r="C14" i="2" l="1"/>
  <c r="D14" i="2"/>
  <c r="E14" i="2"/>
  <c r="F14" i="2"/>
  <c r="G14" i="2"/>
  <c r="H14" i="2"/>
  <c r="I14" i="2"/>
  <c r="J14" i="2"/>
  <c r="K14" i="2"/>
  <c r="L14" i="2"/>
  <c r="M14" i="2"/>
  <c r="B14" i="2"/>
  <c r="M46" i="2" l="1"/>
  <c r="L46" i="2"/>
  <c r="K46" i="2"/>
  <c r="J46" i="2"/>
  <c r="I46" i="2"/>
  <c r="H46" i="2"/>
  <c r="G46" i="2"/>
  <c r="F46" i="2"/>
  <c r="E46" i="2"/>
  <c r="D46" i="2"/>
  <c r="C46" i="2"/>
  <c r="B46" i="2"/>
  <c r="M45" i="2"/>
  <c r="K45" i="2"/>
  <c r="J45" i="2"/>
  <c r="F45" i="2"/>
  <c r="E45" i="2"/>
  <c r="D45" i="2"/>
  <c r="C45" i="2"/>
  <c r="B45" i="2"/>
  <c r="M37" i="2"/>
  <c r="L37" i="2"/>
  <c r="K37" i="2"/>
  <c r="J37" i="2"/>
  <c r="I37" i="2"/>
  <c r="H37" i="2"/>
  <c r="G37" i="2"/>
  <c r="F37" i="2"/>
  <c r="E37" i="2"/>
  <c r="D37" i="2"/>
  <c r="C37" i="2"/>
  <c r="B37" i="2"/>
  <c r="L45" i="2"/>
  <c r="I45" i="2"/>
  <c r="H45" i="2"/>
  <c r="G45" i="2"/>
  <c r="N16" i="1"/>
  <c r="J14" i="1"/>
  <c r="D20" i="1"/>
  <c r="F50" i="2" l="1"/>
  <c r="G50" i="2"/>
  <c r="E49" i="2"/>
  <c r="B50" i="2"/>
  <c r="D49" i="2"/>
  <c r="H49" i="2"/>
  <c r="L49" i="2"/>
  <c r="M49" i="2"/>
  <c r="B49" i="2"/>
  <c r="F49" i="2"/>
  <c r="I49" i="2"/>
  <c r="C50" i="2"/>
  <c r="K50" i="2"/>
  <c r="J49" i="2"/>
  <c r="N20" i="1"/>
  <c r="J19" i="2"/>
  <c r="G19" i="2"/>
  <c r="K19" i="2"/>
  <c r="N22" i="2"/>
  <c r="N53" i="2"/>
  <c r="D19" i="2"/>
  <c r="B42" i="2" l="1"/>
  <c r="H42" i="2"/>
  <c r="F51" i="2"/>
  <c r="F55" i="2" s="1"/>
  <c r="F57" i="2" s="1"/>
  <c r="D42" i="2"/>
  <c r="D50" i="2"/>
  <c r="D51" i="2" s="1"/>
  <c r="D55" i="2" s="1"/>
  <c r="D57" i="2" s="1"/>
  <c r="L42" i="2"/>
  <c r="L50" i="2"/>
  <c r="L51" i="2" s="1"/>
  <c r="L55" i="2" s="1"/>
  <c r="L57" i="2" s="1"/>
  <c r="F42" i="2"/>
  <c r="J50" i="2"/>
  <c r="J51" i="2" s="1"/>
  <c r="J55" i="2" s="1"/>
  <c r="J57" i="2" s="1"/>
  <c r="L20" i="2"/>
  <c r="L24" i="2" s="1"/>
  <c r="L26" i="2" s="1"/>
  <c r="K42" i="2"/>
  <c r="K49" i="2"/>
  <c r="K51" i="2" s="1"/>
  <c r="K55" i="2" s="1"/>
  <c r="K57" i="2" s="1"/>
  <c r="H50" i="2"/>
  <c r="H51" i="2" s="1"/>
  <c r="H55" i="2" s="1"/>
  <c r="H57" i="2" s="1"/>
  <c r="H20" i="2"/>
  <c r="H24" i="2" s="1"/>
  <c r="H26" i="2" s="1"/>
  <c r="J20" i="2"/>
  <c r="J24" i="2" s="1"/>
  <c r="J26" i="2" s="1"/>
  <c r="J11" i="2"/>
  <c r="B51" i="2"/>
  <c r="B55" i="2" s="1"/>
  <c r="B57" i="2" s="1"/>
  <c r="C42" i="2"/>
  <c r="C49" i="2"/>
  <c r="C51" i="2" s="1"/>
  <c r="C55" i="2" s="1"/>
  <c r="C57" i="2" s="1"/>
  <c r="G42" i="2"/>
  <c r="G49" i="2"/>
  <c r="G51" i="2" s="1"/>
  <c r="G55" i="2" s="1"/>
  <c r="G57" i="2" s="1"/>
  <c r="D18" i="2"/>
  <c r="D20" i="2" s="1"/>
  <c r="D24" i="2" s="1"/>
  <c r="D26" i="2" s="1"/>
  <c r="D11" i="2"/>
  <c r="F20" i="2"/>
  <c r="F24" i="2" s="1"/>
  <c r="F26" i="2" s="1"/>
  <c r="N40" i="2"/>
  <c r="J42" i="2" l="1"/>
  <c r="I50" i="2"/>
  <c r="I51" i="2" s="1"/>
  <c r="I55" i="2" s="1"/>
  <c r="I57" i="2" s="1"/>
  <c r="I42" i="2"/>
  <c r="M50" i="2"/>
  <c r="M51" i="2" s="1"/>
  <c r="M55" i="2" s="1"/>
  <c r="M57" i="2" s="1"/>
  <c r="M42" i="2"/>
  <c r="K20" i="2"/>
  <c r="K24" i="2" s="1"/>
  <c r="K26" i="2" s="1"/>
  <c r="N10" i="2"/>
  <c r="M19" i="2"/>
  <c r="C24" i="2"/>
  <c r="C26" i="2" s="1"/>
  <c r="C11" i="2"/>
  <c r="G18" i="2"/>
  <c r="G20" i="2" s="1"/>
  <c r="G24" i="2" s="1"/>
  <c r="G26" i="2" s="1"/>
  <c r="G11" i="2"/>
  <c r="E42" i="2"/>
  <c r="E50" i="2"/>
  <c r="N41" i="2"/>
  <c r="N42" i="2" s="1"/>
  <c r="B24" i="2"/>
  <c r="B26" i="2" s="1"/>
  <c r="N49" i="2"/>
  <c r="I20" i="2"/>
  <c r="I24" i="2" s="1"/>
  <c r="I26" i="2" s="1"/>
  <c r="E20" i="2"/>
  <c r="E24" i="2" s="1"/>
  <c r="E26" i="2" s="1"/>
  <c r="N20" i="2" l="1"/>
  <c r="N29" i="2" s="1"/>
  <c r="N50" i="2"/>
  <c r="N51" i="2" s="1"/>
  <c r="E51" i="2"/>
  <c r="E55" i="2" s="1"/>
  <c r="E57" i="2" s="1"/>
  <c r="M20" i="2"/>
  <c r="M24" i="2" s="1"/>
  <c r="M26" i="2" s="1"/>
  <c r="N57" i="2" l="1"/>
  <c r="N59" i="2" s="1"/>
  <c r="N61" i="2" s="1"/>
  <c r="N64" i="2" s="1"/>
  <c r="N26" i="2"/>
  <c r="N28" i="2" l="1"/>
  <c r="N30" i="2" s="1"/>
  <c r="N33" i="2" s="1"/>
  <c r="N65" i="2"/>
  <c r="O64" i="2"/>
  <c r="N34" i="2" l="1"/>
  <c r="O33" i="2"/>
</calcChain>
</file>

<file path=xl/sharedStrings.xml><?xml version="1.0" encoding="utf-8"?>
<sst xmlns="http://schemas.openxmlformats.org/spreadsheetml/2006/main" count="72" uniqueCount="26">
  <si>
    <t>Lewis Co.,  RSA-1</t>
  </si>
  <si>
    <t>12-Month</t>
  </si>
  <si>
    <t>Total</t>
  </si>
  <si>
    <t>Tons</t>
  </si>
  <si>
    <t>Co-Mingled</t>
  </si>
  <si>
    <t>Price per Ton</t>
  </si>
  <si>
    <t>Revenue</t>
  </si>
  <si>
    <t>Customers</t>
  </si>
  <si>
    <t>Actual Rev/Cust</t>
  </si>
  <si>
    <t>Projected Rev/Cust</t>
  </si>
  <si>
    <t>12-Month Average:</t>
  </si>
  <si>
    <t>New Credit:</t>
  </si>
  <si>
    <t>Old Credit:</t>
  </si>
  <si>
    <t>Change:</t>
  </si>
  <si>
    <t>12-Month Revenue Impact:</t>
  </si>
  <si>
    <t>Joe's Thurston  County</t>
  </si>
  <si>
    <t>Glass</t>
  </si>
  <si>
    <t>Total Tons</t>
  </si>
  <si>
    <t>Multi-Family</t>
  </si>
  <si>
    <t>Total Revenue</t>
  </si>
  <si>
    <t>Harold LeMay Enterprises, Inc. G-98</t>
  </si>
  <si>
    <t>Commodity Credit Calculation</t>
  </si>
  <si>
    <t>Over/(Under) Earned</t>
  </si>
  <si>
    <t>Single Family</t>
  </si>
  <si>
    <t>Over (Under) Earned:</t>
  </si>
  <si>
    <t>Effective July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</si>
</sst>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&quot;$&quot;#,##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5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Border="0" applyAlignment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0" fillId="10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1" fillId="1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/>
    <xf numFmtId="0" fontId="12" fillId="0" borderId="0"/>
    <xf numFmtId="0" fontId="12" fillId="0" borderId="0"/>
    <xf numFmtId="0" fontId="13" fillId="12" borderId="3" applyAlignment="0">
      <alignment horizontal="right"/>
      <protection locked="0"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21" fillId="15" borderId="0">
      <protection locked="0"/>
    </xf>
    <xf numFmtId="4" fontId="21" fillId="15" borderId="0">
      <protection locked="0"/>
    </xf>
    <xf numFmtId="0" fontId="22" fillId="0" borderId="7" applyNumberFormat="0" applyFill="0" applyAlignment="0" applyProtection="0"/>
    <xf numFmtId="0" fontId="23" fillId="4" borderId="0" applyNumberFormat="0" applyBorder="0" applyAlignment="0" applyProtection="0"/>
    <xf numFmtId="4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6" borderId="8" applyNumberFormat="0" applyFont="0" applyAlignment="0" applyProtection="0"/>
    <xf numFmtId="168" fontId="25" fillId="0" borderId="0" applyNumberFormat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ont="0" applyFill="0" applyBorder="0" applyAlignment="0" applyProtection="0">
      <alignment horizontal="left"/>
    </xf>
    <xf numFmtId="0" fontId="27" fillId="0" borderId="1">
      <alignment horizont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8" fillId="0" borderId="9" applyNumberFormat="0" applyFill="0" applyAlignment="0" applyProtection="0"/>
    <xf numFmtId="0" fontId="1" fillId="0" borderId="0"/>
    <xf numFmtId="0" fontId="8" fillId="2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5" borderId="0" applyNumberFormat="0" applyBorder="0" applyAlignment="0" applyProtection="0"/>
    <xf numFmtId="0" fontId="11" fillId="2" borderId="2" applyNumberFormat="0" applyAlignment="0" applyProtection="0"/>
    <xf numFmtId="0" fontId="34" fillId="29" borderId="12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5" fillId="0" borderId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3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13"/>
    <xf numFmtId="0" fontId="35" fillId="0" borderId="0" applyNumberFormat="0" applyFill="0" applyBorder="0" applyAlignment="0" applyProtection="0"/>
    <xf numFmtId="0" fontId="1" fillId="0" borderId="0"/>
    <xf numFmtId="0" fontId="37" fillId="0" borderId="14" applyNumberFormat="0" applyFill="0" applyAlignment="0" applyProtection="0"/>
    <xf numFmtId="0" fontId="38" fillId="0" borderId="5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40" fillId="19" borderId="2" applyNumberFormat="0" applyAlignment="0" applyProtection="0"/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41" fillId="30" borderId="13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47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4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wrapText="1"/>
    </xf>
    <xf numFmtId="0" fontId="7" fillId="0" borderId="0"/>
    <xf numFmtId="0" fontId="7" fillId="0" borderId="0"/>
    <xf numFmtId="0" fontId="5" fillId="0" borderId="0"/>
    <xf numFmtId="0" fontId="1" fillId="0" borderId="0">
      <alignment wrapText="1"/>
    </xf>
    <xf numFmtId="0" fontId="5" fillId="0" borderId="0"/>
    <xf numFmtId="0" fontId="1" fillId="0" borderId="0">
      <alignment wrapText="1"/>
    </xf>
    <xf numFmtId="0" fontId="5" fillId="0" borderId="0"/>
    <xf numFmtId="0" fontId="1" fillId="0" borderId="0">
      <alignment wrapText="1"/>
    </xf>
    <xf numFmtId="0" fontId="30" fillId="0" borderId="0"/>
    <xf numFmtId="0" fontId="29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wrapText="1"/>
    </xf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16" borderId="8" applyNumberFormat="0" applyFont="0" applyAlignment="0" applyProtection="0"/>
    <xf numFmtId="0" fontId="7" fillId="17" borderId="11" applyNumberFormat="0" applyFont="0" applyAlignment="0" applyProtection="0"/>
    <xf numFmtId="0" fontId="5" fillId="16" borderId="8" applyNumberFormat="0" applyFont="0" applyAlignment="0" applyProtection="0"/>
    <xf numFmtId="0" fontId="49" fillId="32" borderId="16" applyBorder="0">
      <alignment horizontal="centerContinuous"/>
    </xf>
    <xf numFmtId="0" fontId="42" fillId="33" borderId="17" applyBorder="0">
      <alignment horizontal="centerContinuous"/>
    </xf>
    <xf numFmtId="0" fontId="43" fillId="2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>
      <alignment vertical="top"/>
    </xf>
    <xf numFmtId="0" fontId="24" fillId="0" borderId="0"/>
    <xf numFmtId="0" fontId="2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Border="0" applyAlignment="0"/>
    <xf numFmtId="0" fontId="5" fillId="0" borderId="0" applyNumberFormat="0" applyBorder="0" applyAlignment="0"/>
    <xf numFmtId="0" fontId="24" fillId="0" borderId="13"/>
    <xf numFmtId="0" fontId="24" fillId="0" borderId="13"/>
    <xf numFmtId="0" fontId="44" fillId="31" borderId="0"/>
    <xf numFmtId="0" fontId="45" fillId="31" borderId="0"/>
    <xf numFmtId="0" fontId="46" fillId="0" borderId="0" applyNumberFormat="0" applyFill="0" applyBorder="0" applyAlignment="0" applyProtection="0"/>
    <xf numFmtId="0" fontId="1" fillId="0" borderId="0"/>
    <xf numFmtId="0" fontId="28" fillId="0" borderId="19" applyNumberFormat="0" applyFill="0" applyAlignment="0" applyProtection="0"/>
    <xf numFmtId="0" fontId="41" fillId="0" borderId="20"/>
    <xf numFmtId="0" fontId="41" fillId="0" borderId="20"/>
    <xf numFmtId="0" fontId="41" fillId="0" borderId="13"/>
    <xf numFmtId="0" fontId="41" fillId="0" borderId="13"/>
    <xf numFmtId="0" fontId="36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5" fillId="0" borderId="0">
      <alignment vertical="top"/>
    </xf>
    <xf numFmtId="0" fontId="5" fillId="0" borderId="0"/>
    <xf numFmtId="9" fontId="5" fillId="0" borderId="0" applyFont="0" applyFill="0" applyBorder="0" applyAlignment="0" applyProtection="0">
      <alignment vertical="top"/>
    </xf>
    <xf numFmtId="0" fontId="5" fillId="0" borderId="0"/>
    <xf numFmtId="0" fontId="7" fillId="0" borderId="0"/>
    <xf numFmtId="0" fontId="47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1" fillId="0" borderId="0" xfId="4" applyFill="1"/>
    <xf numFmtId="43" fontId="1" fillId="0" borderId="0" xfId="1" applyFill="1"/>
    <xf numFmtId="0" fontId="2" fillId="0" borderId="0" xfId="4" applyFont="1" applyFill="1"/>
    <xf numFmtId="17" fontId="2" fillId="0" borderId="0" xfId="4" applyNumberFormat="1" applyFont="1" applyFill="1" applyBorder="1" applyAlignment="1">
      <alignment horizontal="center"/>
    </xf>
    <xf numFmtId="165" fontId="1" fillId="0" borderId="0" xfId="1" applyNumberFormat="1" applyFill="1"/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/>
    <xf numFmtId="3" fontId="1" fillId="0" borderId="0" xfId="1" applyNumberFormat="1" applyFill="1" applyBorder="1"/>
    <xf numFmtId="3" fontId="1" fillId="0" borderId="0" xfId="4" applyNumberFormat="1" applyFill="1" applyBorder="1"/>
    <xf numFmtId="44" fontId="1" fillId="0" borderId="0" xfId="2" applyFont="1" applyFill="1"/>
    <xf numFmtId="167" fontId="1" fillId="0" borderId="0" xfId="2" applyNumberFormat="1" applyFill="1"/>
    <xf numFmtId="167" fontId="1" fillId="0" borderId="0" xfId="2" applyNumberFormat="1" applyFill="1" applyBorder="1"/>
    <xf numFmtId="165" fontId="1" fillId="0" borderId="0" xfId="4" applyNumberFormat="1" applyFill="1"/>
    <xf numFmtId="3" fontId="1" fillId="0" borderId="0" xfId="1" applyNumberFormat="1" applyFill="1"/>
    <xf numFmtId="165" fontId="1" fillId="0" borderId="0" xfId="1" applyNumberFormat="1" applyFont="1" applyFill="1"/>
    <xf numFmtId="165" fontId="1" fillId="0" borderId="0" xfId="1" applyNumberFormat="1" applyFill="1" applyAlignment="1">
      <alignment horizontal="left"/>
    </xf>
    <xf numFmtId="44" fontId="1" fillId="0" borderId="0" xfId="2" applyFill="1"/>
    <xf numFmtId="44" fontId="1" fillId="0" borderId="0" xfId="2" applyFill="1" applyBorder="1"/>
    <xf numFmtId="166" fontId="1" fillId="0" borderId="0" xfId="4" applyNumberFormat="1" applyFill="1"/>
    <xf numFmtId="166" fontId="1" fillId="0" borderId="0" xfId="1" applyNumberFormat="1" applyFill="1"/>
    <xf numFmtId="44" fontId="2" fillId="0" borderId="0" xfId="2" applyFont="1" applyFill="1"/>
    <xf numFmtId="165" fontId="1" fillId="0" borderId="0" xfId="1" applyNumberFormat="1" applyFill="1" applyBorder="1"/>
    <xf numFmtId="165" fontId="1" fillId="0" borderId="0" xfId="1" applyNumberFormat="1" applyFont="1" applyFill="1" applyAlignment="1">
      <alignment horizontal="right"/>
    </xf>
    <xf numFmtId="4" fontId="1" fillId="0" borderId="0" xfId="4" applyNumberFormat="1" applyFill="1" applyBorder="1"/>
    <xf numFmtId="4" fontId="1" fillId="0" borderId="0" xfId="1" applyNumberFormat="1" applyFill="1" applyBorder="1"/>
    <xf numFmtId="165" fontId="0" fillId="0" borderId="0" xfId="1" applyNumberFormat="1" applyFont="1" applyFill="1" applyAlignment="1">
      <alignment horizontal="left"/>
    </xf>
    <xf numFmtId="0" fontId="1" fillId="0" borderId="0" xfId="4" applyFont="1" applyFill="1" applyAlignment="1">
      <alignment horizontal="right"/>
    </xf>
    <xf numFmtId="0" fontId="1" fillId="0" borderId="0" xfId="4" applyFont="1" applyFill="1"/>
    <xf numFmtId="0" fontId="0" fillId="0" borderId="0" xfId="4" applyFont="1" applyFill="1"/>
    <xf numFmtId="0" fontId="1" fillId="0" borderId="0" xfId="5" applyFill="1" applyBorder="1" applyAlignment="1">
      <alignment horizontal="center"/>
    </xf>
    <xf numFmtId="43" fontId="1" fillId="0" borderId="0" xfId="1" applyFill="1" applyBorder="1"/>
    <xf numFmtId="0" fontId="1" fillId="0" borderId="0" xfId="5" applyFill="1" applyAlignment="1">
      <alignment horizontal="center"/>
    </xf>
    <xf numFmtId="17" fontId="2" fillId="0" borderId="1" xfId="4" applyNumberFormat="1" applyFont="1" applyFill="1" applyBorder="1" applyAlignment="1">
      <alignment horizontal="center"/>
    </xf>
    <xf numFmtId="4" fontId="1" fillId="0" borderId="0" xfId="4" applyNumberFormat="1" applyFill="1"/>
    <xf numFmtId="43" fontId="2" fillId="0" borderId="0" xfId="1" applyFont="1" applyFill="1"/>
    <xf numFmtId="43" fontId="2" fillId="0" borderId="0" xfId="1" applyFont="1" applyFill="1" applyBorder="1"/>
    <xf numFmtId="43" fontId="1" fillId="0" borderId="0" xfId="4" applyNumberFormat="1" applyFill="1"/>
    <xf numFmtId="0" fontId="1" fillId="0" borderId="0" xfId="4" applyFill="1" applyBorder="1"/>
    <xf numFmtId="44" fontId="1" fillId="0" borderId="0" xfId="2" applyFont="1" applyFill="1" applyBorder="1"/>
    <xf numFmtId="4" fontId="1" fillId="0" borderId="0" xfId="1" applyNumberFormat="1" applyFill="1"/>
    <xf numFmtId="167" fontId="1" fillId="0" borderId="0" xfId="2" applyNumberFormat="1" applyFont="1" applyFill="1"/>
    <xf numFmtId="167" fontId="2" fillId="0" borderId="0" xfId="2" applyNumberFormat="1" applyFont="1" applyFill="1"/>
    <xf numFmtId="167" fontId="2" fillId="0" borderId="0" xfId="2" applyNumberFormat="1" applyFont="1" applyFill="1" applyBorder="1"/>
    <xf numFmtId="165" fontId="1" fillId="0" borderId="0" xfId="4" applyNumberFormat="1" applyFill="1" applyBorder="1"/>
    <xf numFmtId="166" fontId="1" fillId="0" borderId="0" xfId="1" applyNumberFormat="1" applyFont="1" applyFill="1"/>
    <xf numFmtId="10" fontId="0" fillId="0" borderId="0" xfId="3" applyNumberFormat="1" applyFont="1" applyFill="1" applyAlignment="1">
      <alignment horizontal="left"/>
    </xf>
    <xf numFmtId="37" fontId="1" fillId="0" borderId="0" xfId="1" applyNumberFormat="1" applyFill="1"/>
    <xf numFmtId="43" fontId="1" fillId="0" borderId="0" xfId="4" applyNumberFormat="1" applyFill="1" applyBorder="1"/>
    <xf numFmtId="0" fontId="2" fillId="0" borderId="0" xfId="4" applyFont="1" applyFill="1" applyAlignment="1">
      <alignment horizontal="left"/>
    </xf>
    <xf numFmtId="0" fontId="1" fillId="0" borderId="0" xfId="4" applyFill="1" applyAlignment="1">
      <alignment horizontal="center"/>
    </xf>
    <xf numFmtId="0" fontId="2" fillId="0" borderId="0" xfId="4" applyFont="1" applyFill="1" applyAlignment="1">
      <alignment horizontal="center"/>
    </xf>
    <xf numFmtId="164" fontId="1" fillId="0" borderId="0" xfId="4" applyNumberFormat="1" applyFill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43" fontId="1" fillId="0" borderId="0" xfId="1" applyNumberFormat="1" applyFill="1"/>
    <xf numFmtId="4" fontId="1" fillId="0" borderId="0" xfId="4" applyNumberFormat="1" applyFont="1" applyFill="1"/>
    <xf numFmtId="5" fontId="1" fillId="0" borderId="0" xfId="4" applyNumberFormat="1" applyFill="1"/>
    <xf numFmtId="44" fontId="2" fillId="0" borderId="0" xfId="2" applyFont="1" applyFill="1" applyBorder="1"/>
    <xf numFmtId="168" fontId="1" fillId="0" borderId="0" xfId="3" applyNumberFormat="1" applyFont="1" applyFill="1" applyAlignment="1">
      <alignment horizontal="right"/>
    </xf>
    <xf numFmtId="7" fontId="1" fillId="0" borderId="0" xfId="4" applyNumberFormat="1" applyFill="1"/>
    <xf numFmtId="165" fontId="1" fillId="0" borderId="0" xfId="1" applyNumberFormat="1" applyFont="1" applyFill="1" applyAlignment="1">
      <alignment horizontal="left"/>
    </xf>
    <xf numFmtId="169" fontId="1" fillId="0" borderId="0" xfId="1" applyNumberFormat="1" applyFill="1"/>
    <xf numFmtId="169" fontId="1" fillId="0" borderId="0" xfId="4" applyNumberFormat="1" applyFill="1"/>
    <xf numFmtId="43" fontId="1" fillId="0" borderId="0" xfId="1" applyFont="1" applyFill="1" applyAlignment="1">
      <alignment horizontal="right"/>
    </xf>
    <xf numFmtId="1" fontId="1" fillId="0" borderId="0" xfId="1" applyNumberFormat="1" applyFill="1"/>
    <xf numFmtId="43" fontId="2" fillId="0" borderId="0" xfId="4" applyNumberFormat="1" applyFont="1" applyFill="1"/>
    <xf numFmtId="44" fontId="2" fillId="0" borderId="0" xfId="4" applyNumberFormat="1" applyFont="1" applyFill="1" applyBorder="1"/>
    <xf numFmtId="44" fontId="1" fillId="0" borderId="0" xfId="2" applyFont="1" applyFill="1" applyAlignment="1">
      <alignment horizontal="right"/>
    </xf>
    <xf numFmtId="44" fontId="2" fillId="0" borderId="0" xfId="2" applyFont="1" applyFill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0" fillId="0" borderId="0" xfId="4" applyFont="1" applyFill="1" applyBorder="1"/>
    <xf numFmtId="44" fontId="1" fillId="0" borderId="0" xfId="4" applyNumberFormat="1" applyFill="1" applyBorder="1"/>
    <xf numFmtId="165" fontId="2" fillId="0" borderId="0" xfId="1" applyNumberFormat="1" applyFont="1" applyFill="1" applyAlignment="1">
      <alignment horizontal="right"/>
    </xf>
    <xf numFmtId="10" fontId="1" fillId="0" borderId="0" xfId="3" applyNumberFormat="1" applyFont="1" applyFill="1" applyAlignment="1">
      <alignment horizontal="right"/>
    </xf>
    <xf numFmtId="0" fontId="2" fillId="0" borderId="0" xfId="4" applyFont="1" applyFill="1" applyBorder="1"/>
    <xf numFmtId="0" fontId="0" fillId="0" borderId="0" xfId="5" applyFont="1" applyFill="1" applyBorder="1" applyAlignment="1">
      <alignment horizontal="center"/>
    </xf>
    <xf numFmtId="0" fontId="1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/>
    </xf>
    <xf numFmtId="164" fontId="1" fillId="0" borderId="0" xfId="4" applyNumberFormat="1" applyFill="1" applyBorder="1"/>
    <xf numFmtId="0" fontId="6" fillId="0" borderId="0" xfId="4" applyFont="1" applyFill="1" applyAlignment="1">
      <alignment horizontal="center"/>
    </xf>
    <xf numFmtId="17" fontId="2" fillId="0" borderId="0" xfId="4" quotePrefix="1" applyNumberFormat="1" applyFont="1" applyFill="1" applyBorder="1" applyAlignment="1">
      <alignment horizontal="center"/>
    </xf>
    <xf numFmtId="4" fontId="1" fillId="0" borderId="0" xfId="4" applyNumberFormat="1" applyFont="1" applyFill="1" applyBorder="1"/>
    <xf numFmtId="43" fontId="2" fillId="0" borderId="0" xfId="1" applyNumberFormat="1" applyFont="1" applyFill="1" applyBorder="1"/>
    <xf numFmtId="43" fontId="1" fillId="0" borderId="0" xfId="1" applyNumberFormat="1" applyFont="1" applyFill="1" applyBorder="1"/>
    <xf numFmtId="3" fontId="2" fillId="0" borderId="0" xfId="1" applyNumberFormat="1" applyFont="1" applyFill="1"/>
    <xf numFmtId="3" fontId="2" fillId="0" borderId="0" xfId="4" applyNumberFormat="1" applyFont="1" applyFill="1"/>
    <xf numFmtId="0" fontId="1" fillId="0" borderId="0" xfId="4" applyFill="1" applyAlignment="1">
      <alignment horizontal="right"/>
    </xf>
    <xf numFmtId="3" fontId="1" fillId="0" borderId="0" xfId="4" applyNumberFormat="1" applyFill="1"/>
    <xf numFmtId="0" fontId="1" fillId="0" borderId="0" xfId="1" applyNumberFormat="1" applyFill="1"/>
    <xf numFmtId="0" fontId="2" fillId="0" borderId="0" xfId="1" applyNumberFormat="1" applyFont="1" applyFill="1"/>
    <xf numFmtId="37" fontId="1" fillId="0" borderId="0" xfId="4" applyNumberFormat="1" applyFill="1"/>
    <xf numFmtId="0" fontId="1" fillId="0" borderId="0" xfId="1" applyNumberFormat="1" applyFont="1" applyFill="1"/>
    <xf numFmtId="0" fontId="4" fillId="0" borderId="0" xfId="4" applyFont="1" applyFill="1"/>
    <xf numFmtId="43" fontId="1" fillId="0" borderId="0" xfId="1" applyNumberFormat="1" applyFont="1" applyFill="1" applyAlignment="1">
      <alignment horizontal="left"/>
    </xf>
    <xf numFmtId="10" fontId="1" fillId="0" borderId="0" xfId="3" applyNumberFormat="1" applyFill="1"/>
    <xf numFmtId="165" fontId="1" fillId="0" borderId="0" xfId="1" applyNumberFormat="1" applyFill="1"/>
    <xf numFmtId="0" fontId="1" fillId="0" borderId="0" xfId="4" applyFill="1"/>
    <xf numFmtId="0" fontId="1" fillId="0" borderId="0" xfId="4" applyFont="1" applyFill="1"/>
    <xf numFmtId="43" fontId="1" fillId="0" borderId="0" xfId="1" applyFill="1"/>
    <xf numFmtId="167" fontId="1" fillId="0" borderId="0" xfId="2" applyNumberFormat="1" applyFill="1"/>
    <xf numFmtId="44" fontId="1" fillId="0" borderId="0" xfId="64" applyFont="1" applyFill="1"/>
    <xf numFmtId="165" fontId="1" fillId="0" borderId="0" xfId="1" applyNumberFormat="1" applyFill="1"/>
    <xf numFmtId="43" fontId="1" fillId="0" borderId="0" xfId="1" applyFill="1"/>
    <xf numFmtId="43" fontId="1" fillId="0" borderId="0" xfId="6" applyFill="1"/>
  </cellXfs>
  <cellStyles count="1510">
    <cellStyle name="20% - Accent1 2" xfId="9"/>
    <cellStyle name="20% - Accent1 3" xfId="132"/>
    <cellStyle name="20% - Accent2 2" xfId="133"/>
    <cellStyle name="20% - Accent3 2" xfId="134"/>
    <cellStyle name="20% - Accent4 2" xfId="10"/>
    <cellStyle name="20% - Accent4 3" xfId="135"/>
    <cellStyle name="20% - Accent5 2" xfId="136"/>
    <cellStyle name="20% - Accent6 2" xfId="137"/>
    <cellStyle name="40% - Accent1 2" xfId="11"/>
    <cellStyle name="40% - Accent1 3" xfId="138"/>
    <cellStyle name="40% - Accent2 2" xfId="139"/>
    <cellStyle name="40% - Accent3 2" xfId="140"/>
    <cellStyle name="40% - Accent4 2" xfId="12"/>
    <cellStyle name="40% - Accent4 3" xfId="141"/>
    <cellStyle name="40% - Accent5 2" xfId="13"/>
    <cellStyle name="40% - Accent6 2" xfId="14"/>
    <cellStyle name="40% - Accent6 3" xfId="142"/>
    <cellStyle name="60% - Accent1 2" xfId="15"/>
    <cellStyle name="60% - Accent1 3" xfId="143"/>
    <cellStyle name="60% - Accent2 2" xfId="16"/>
    <cellStyle name="60% - Accent3 2" xfId="17"/>
    <cellStyle name="60% - Accent3 3" xfId="144"/>
    <cellStyle name="60% - Accent4 2" xfId="18"/>
    <cellStyle name="60% - Accent4 3" xfId="145"/>
    <cellStyle name="60% - Accent5 2" xfId="19"/>
    <cellStyle name="60% - Accent6 2" xfId="146"/>
    <cellStyle name="Accent1 2" xfId="20"/>
    <cellStyle name="Accent1 3" xfId="147"/>
    <cellStyle name="Accent2 2" xfId="21"/>
    <cellStyle name="Accent3 2" xfId="22"/>
    <cellStyle name="Accent4 2" xfId="148"/>
    <cellStyle name="Accent5 2" xfId="149"/>
    <cellStyle name="Accent6 2" xfId="23"/>
    <cellStyle name="Accounting" xfId="24"/>
    <cellStyle name="Accounting 2" xfId="25"/>
    <cellStyle name="Accounting 3" xfId="26"/>
    <cellStyle name="Accounting_Thurston" xfId="27"/>
    <cellStyle name="Bad 2" xfId="28"/>
    <cellStyle name="Budget" xfId="29"/>
    <cellStyle name="Budget 2" xfId="30"/>
    <cellStyle name="Budget 3" xfId="31"/>
    <cellStyle name="Budget_Thurston" xfId="32"/>
    <cellStyle name="Calculation 2" xfId="33"/>
    <cellStyle name="Calculation 3" xfId="150"/>
    <cellStyle name="Check Cell 2" xfId="151"/>
    <cellStyle name="Comma" xfId="1" builtinId="3"/>
    <cellStyle name="Comma 10" xfId="34"/>
    <cellStyle name="Comma 10 2" xfId="1488"/>
    <cellStyle name="Comma 11" xfId="35"/>
    <cellStyle name="Comma 12" xfId="36"/>
    <cellStyle name="Comma 13" xfId="37"/>
    <cellStyle name="Comma 14" xfId="38"/>
    <cellStyle name="Comma 15" xfId="39"/>
    <cellStyle name="Comma 16" xfId="40"/>
    <cellStyle name="Comma 17" xfId="152"/>
    <cellStyle name="Comma 17 2" xfId="153"/>
    <cellStyle name="Comma 17 3" xfId="154"/>
    <cellStyle name="Comma 17 4" xfId="155"/>
    <cellStyle name="Comma 18" xfId="156"/>
    <cellStyle name="Comma 18 2" xfId="157"/>
    <cellStyle name="Comma 18 3" xfId="158"/>
    <cellStyle name="Comma 19" xfId="159"/>
    <cellStyle name="Comma 19 2" xfId="160"/>
    <cellStyle name="Comma 2" xfId="6"/>
    <cellStyle name="Comma 2 2" xfId="41"/>
    <cellStyle name="Comma 2 2 2" xfId="161"/>
    <cellStyle name="Comma 2 2 3" xfId="162"/>
    <cellStyle name="Comma 2 3" xfId="42"/>
    <cellStyle name="Comma 2 3 2" xfId="163"/>
    <cellStyle name="Comma 2 4" xfId="164"/>
    <cellStyle name="Comma 3" xfId="43"/>
    <cellStyle name="Comma 3 2" xfId="44"/>
    <cellStyle name="Comma 3 2 2" xfId="45"/>
    <cellStyle name="Comma 3 3" xfId="46"/>
    <cellStyle name="Comma 3 3 2" xfId="165"/>
    <cellStyle name="Comma 4" xfId="47"/>
    <cellStyle name="Comma 4 2" xfId="48"/>
    <cellStyle name="Comma 4 2 2" xfId="166"/>
    <cellStyle name="Comma 4 2 2 2" xfId="167"/>
    <cellStyle name="Comma 4 2 3" xfId="168"/>
    <cellStyle name="Comma 4 2 3 2" xfId="169"/>
    <cellStyle name="Comma 4 2 3 3" xfId="170"/>
    <cellStyle name="Comma 4 2 4" xfId="171"/>
    <cellStyle name="Comma 4 2 4 2" xfId="172"/>
    <cellStyle name="Comma 4 2 4 3" xfId="173"/>
    <cellStyle name="Comma 4 2 5" xfId="174"/>
    <cellStyle name="Comma 4 2 5 2" xfId="175"/>
    <cellStyle name="Comma 4 2 5 3" xfId="176"/>
    <cellStyle name="Comma 4 2 6" xfId="177"/>
    <cellStyle name="Comma 4 2 6 2" xfId="178"/>
    <cellStyle name="Comma 4 2 6 3" xfId="179"/>
    <cellStyle name="Comma 4 2 7" xfId="180"/>
    <cellStyle name="Comma 4 2 7 2" xfId="181"/>
    <cellStyle name="Comma 4 2 7 3" xfId="182"/>
    <cellStyle name="Comma 4 2 8" xfId="183"/>
    <cellStyle name="Comma 4 3" xfId="49"/>
    <cellStyle name="Comma 4 3 2" xfId="184"/>
    <cellStyle name="Comma 4 3 2 2" xfId="185"/>
    <cellStyle name="Comma 4 3 3" xfId="186"/>
    <cellStyle name="Comma 4 3 3 2" xfId="187"/>
    <cellStyle name="Comma 4 3 3 3" xfId="188"/>
    <cellStyle name="Comma 4 3 4" xfId="189"/>
    <cellStyle name="Comma 4 3 4 2" xfId="190"/>
    <cellStyle name="Comma 4 3 4 3" xfId="191"/>
    <cellStyle name="Comma 4 3 5" xfId="192"/>
    <cellStyle name="Comma 4 4" xfId="50"/>
    <cellStyle name="Comma 4 4 2" xfId="193"/>
    <cellStyle name="Comma 4 4 2 2" xfId="194"/>
    <cellStyle name="Comma 4 4 3" xfId="195"/>
    <cellStyle name="Comma 4 4 3 2" xfId="196"/>
    <cellStyle name="Comma 4 4 3 3" xfId="197"/>
    <cellStyle name="Comma 4 4 4" xfId="198"/>
    <cellStyle name="Comma 4 4 4 2" xfId="199"/>
    <cellStyle name="Comma 4 4 4 3" xfId="200"/>
    <cellStyle name="Comma 4 4 5" xfId="201"/>
    <cellStyle name="Comma 4 5" xfId="51"/>
    <cellStyle name="Comma 4 5 2" xfId="202"/>
    <cellStyle name="Comma 4 6" xfId="203"/>
    <cellStyle name="Comma 4 6 2" xfId="204"/>
    <cellStyle name="Comma 4 6 3" xfId="205"/>
    <cellStyle name="Comma 4 7" xfId="206"/>
    <cellStyle name="Comma 4 8" xfId="207"/>
    <cellStyle name="Comma 5" xfId="52"/>
    <cellStyle name="Comma 5 2" xfId="208"/>
    <cellStyle name="Comma 5 2 2" xfId="209"/>
    <cellStyle name="Comma 5 3" xfId="210"/>
    <cellStyle name="Comma 5 3 2" xfId="211"/>
    <cellStyle name="Comma 5 3 3" xfId="212"/>
    <cellStyle name="Comma 5 4" xfId="213"/>
    <cellStyle name="Comma 5 4 2" xfId="214"/>
    <cellStyle name="Comma 5 4 3" xfId="215"/>
    <cellStyle name="Comma 5 5" xfId="216"/>
    <cellStyle name="Comma 6" xfId="53"/>
    <cellStyle name="Comma 6 2" xfId="217"/>
    <cellStyle name="Comma 6 3" xfId="218"/>
    <cellStyle name="Comma 6 3 2" xfId="219"/>
    <cellStyle name="Comma 6 3 3" xfId="220"/>
    <cellStyle name="Comma 6 4" xfId="221"/>
    <cellStyle name="Comma 6 4 2" xfId="222"/>
    <cellStyle name="Comma 6 4 3" xfId="223"/>
    <cellStyle name="Comma 6 5" xfId="224"/>
    <cellStyle name="Comma 6 5 2" xfId="225"/>
    <cellStyle name="Comma 6 5 3" xfId="226"/>
    <cellStyle name="Comma 6 6" xfId="227"/>
    <cellStyle name="Comma 7" xfId="54"/>
    <cellStyle name="Comma 7 2" xfId="228"/>
    <cellStyle name="Comma 8" xfId="55"/>
    <cellStyle name="Comma 9" xfId="56"/>
    <cellStyle name="Comma(2)" xfId="57"/>
    <cellStyle name="Comma(2) 2" xfId="229"/>
    <cellStyle name="Comma0 - Style2" xfId="58"/>
    <cellStyle name="Comma1 - Style1" xfId="59"/>
    <cellStyle name="Comments" xfId="60"/>
    <cellStyle name="Currency" xfId="2" builtinId="4"/>
    <cellStyle name="Currency 10" xfId="230"/>
    <cellStyle name="Currency 10 2" xfId="231"/>
    <cellStyle name="Currency 2" xfId="7"/>
    <cellStyle name="Currency 2 2" xfId="61"/>
    <cellStyle name="Currency 2 2 2" xfId="232"/>
    <cellStyle name="Currency 2 3" xfId="233"/>
    <cellStyle name="Currency 2 3 2" xfId="234"/>
    <cellStyle name="Currency 2 4" xfId="235"/>
    <cellStyle name="Currency 2 4 2" xfId="236"/>
    <cellStyle name="Currency 2 5" xfId="237"/>
    <cellStyle name="Currency 2 6" xfId="1487"/>
    <cellStyle name="Currency 3" xfId="62"/>
    <cellStyle name="Currency 3 2" xfId="238"/>
    <cellStyle name="Currency 3 2 2" xfId="239"/>
    <cellStyle name="Currency 3 2 2 2" xfId="240"/>
    <cellStyle name="Currency 3 2 2 2 2" xfId="241"/>
    <cellStyle name="Currency 3 2 2 2 3" xfId="242"/>
    <cellStyle name="Currency 3 2 2 3" xfId="243"/>
    <cellStyle name="Currency 3 2 2 3 2" xfId="244"/>
    <cellStyle name="Currency 3 2 2 3 3" xfId="245"/>
    <cellStyle name="Currency 3 2 2 4" xfId="246"/>
    <cellStyle name="Currency 3 2 2 5" xfId="247"/>
    <cellStyle name="Currency 3 2 3" xfId="248"/>
    <cellStyle name="Currency 3 2 3 2" xfId="249"/>
    <cellStyle name="Currency 3 2 3 3" xfId="250"/>
    <cellStyle name="Currency 3 2 4" xfId="251"/>
    <cellStyle name="Currency 3 2 4 2" xfId="252"/>
    <cellStyle name="Currency 3 2 4 3" xfId="253"/>
    <cellStyle name="Currency 3 2 5" xfId="254"/>
    <cellStyle name="Currency 3 2 6" xfId="255"/>
    <cellStyle name="Currency 3 3" xfId="256"/>
    <cellStyle name="Currency 3 3 2" xfId="257"/>
    <cellStyle name="Currency 3 3 2 2" xfId="258"/>
    <cellStyle name="Currency 3 3 2 3" xfId="259"/>
    <cellStyle name="Currency 3 3 3" xfId="260"/>
    <cellStyle name="Currency 3 3 3 2" xfId="261"/>
    <cellStyle name="Currency 3 3 3 3" xfId="262"/>
    <cellStyle name="Currency 3 3 4" xfId="263"/>
    <cellStyle name="Currency 3 3 5" xfId="264"/>
    <cellStyle name="Currency 3 4" xfId="265"/>
    <cellStyle name="Currency 3 4 2" xfId="266"/>
    <cellStyle name="Currency 3 5" xfId="267"/>
    <cellStyle name="Currency 3 6" xfId="268"/>
    <cellStyle name="Currency 3 7" xfId="269"/>
    <cellStyle name="Currency 4" xfId="63"/>
    <cellStyle name="Currency 4 2" xfId="270"/>
    <cellStyle name="Currency 4 3" xfId="271"/>
    <cellStyle name="Currency 4 3 2" xfId="272"/>
    <cellStyle name="Currency 5" xfId="64"/>
    <cellStyle name="Currency 5 2" xfId="273"/>
    <cellStyle name="Currency 5 2 2" xfId="274"/>
    <cellStyle name="Currency 5 3" xfId="275"/>
    <cellStyle name="Currency 5 3 2" xfId="276"/>
    <cellStyle name="Currency 5 3 3" xfId="277"/>
    <cellStyle name="Currency 5 3 4" xfId="278"/>
    <cellStyle name="Currency 5 4" xfId="279"/>
    <cellStyle name="Currency 5 4 2" xfId="280"/>
    <cellStyle name="Currency 5 4 3" xfId="281"/>
    <cellStyle name="Currency 5 5" xfId="282"/>
    <cellStyle name="Currency 5 5 2" xfId="283"/>
    <cellStyle name="Currency 5 5 3" xfId="284"/>
    <cellStyle name="Currency 5 6" xfId="285"/>
    <cellStyle name="Currency 6" xfId="65"/>
    <cellStyle name="Currency 6 2" xfId="286"/>
    <cellStyle name="Currency 6 3" xfId="287"/>
    <cellStyle name="Currency 6 3 2" xfId="288"/>
    <cellStyle name="Currency 7" xfId="66"/>
    <cellStyle name="Currency 8" xfId="289"/>
    <cellStyle name="Currency 8 2" xfId="290"/>
    <cellStyle name="Currency 8 3" xfId="291"/>
    <cellStyle name="Currency 9" xfId="292"/>
    <cellStyle name="Currency 9 2" xfId="293"/>
    <cellStyle name="Currency 9 3" xfId="294"/>
    <cellStyle name="Custom - Style1" xfId="295"/>
    <cellStyle name="Custom - Style8" xfId="296"/>
    <cellStyle name="Data   - Style2" xfId="297"/>
    <cellStyle name="Data Enter" xfId="67"/>
    <cellStyle name="Explanatory Text 2" xfId="298"/>
    <cellStyle name="F9ReportControlStyle_ctpInquire" xfId="299"/>
    <cellStyle name="FactSheet" xfId="68"/>
    <cellStyle name="Good 2" xfId="69"/>
    <cellStyle name="Heading 1 2" xfId="70"/>
    <cellStyle name="Heading 1 3" xfId="300"/>
    <cellStyle name="Heading 2 2" xfId="71"/>
    <cellStyle name="Heading 2 3" xfId="301"/>
    <cellStyle name="Heading 3 2" xfId="72"/>
    <cellStyle name="Heading 3 3" xfId="302"/>
    <cellStyle name="Heading 4 2" xfId="303"/>
    <cellStyle name="Hyperlink 2" xfId="73"/>
    <cellStyle name="Hyperlink 2 2" xfId="304"/>
    <cellStyle name="Hyperlink 3" xfId="74"/>
    <cellStyle name="Hyperlink 4" xfId="1486"/>
    <cellStyle name="Input 2" xfId="305"/>
    <cellStyle name="input(0)" xfId="75"/>
    <cellStyle name="Input(2)" xfId="76"/>
    <cellStyle name="INT Paramter" xfId="306"/>
    <cellStyle name="INT Paramter 2" xfId="307"/>
    <cellStyle name="INT Paramter 3" xfId="308"/>
    <cellStyle name="INT Paramter_13008" xfId="309"/>
    <cellStyle name="Labels - Style3" xfId="310"/>
    <cellStyle name="Linked Cell 2" xfId="77"/>
    <cellStyle name="Neutral 2" xfId="78"/>
    <cellStyle name="New_normal" xfId="79"/>
    <cellStyle name="Normal" xfId="0" builtinId="0"/>
    <cellStyle name="Normal - Style1" xfId="80"/>
    <cellStyle name="Normal - Style2" xfId="81"/>
    <cellStyle name="Normal - Style3" xfId="82"/>
    <cellStyle name="Normal - Style4" xfId="83"/>
    <cellStyle name="Normal - Style5" xfId="84"/>
    <cellStyle name="Normal - Style6" xfId="311"/>
    <cellStyle name="Normal - Style7" xfId="312"/>
    <cellStyle name="Normal - Style8" xfId="313"/>
    <cellStyle name="Normal 10" xfId="85"/>
    <cellStyle name="Normal 10 2" xfId="314"/>
    <cellStyle name="Normal 10 2 2" xfId="315"/>
    <cellStyle name="Normal 10 2 2 2" xfId="316"/>
    <cellStyle name="Normal 10 2 2 2 2" xfId="317"/>
    <cellStyle name="Normal 10 2 2 2 2 2" xfId="318"/>
    <cellStyle name="Normal 10 2 2 2 2 3" xfId="319"/>
    <cellStyle name="Normal 10 2 2 2 2_13008" xfId="320"/>
    <cellStyle name="Normal 10 2 2 2 3" xfId="321"/>
    <cellStyle name="Normal 10 2 2 2 3 2" xfId="322"/>
    <cellStyle name="Normal 10 2 2 2 3 3" xfId="323"/>
    <cellStyle name="Normal 10 2 2 2 3_13008" xfId="324"/>
    <cellStyle name="Normal 10 2 2 2 4" xfId="325"/>
    <cellStyle name="Normal 10 2 2 2 5" xfId="326"/>
    <cellStyle name="Normal 10 2 2 2_13008" xfId="327"/>
    <cellStyle name="Normal 10 2 2 3" xfId="328"/>
    <cellStyle name="Normal 10 2 2 3 2" xfId="329"/>
    <cellStyle name="Normal 10 2 2 3 3" xfId="330"/>
    <cellStyle name="Normal 10 2 2 3_13008" xfId="331"/>
    <cellStyle name="Normal 10 2 2 4" xfId="332"/>
    <cellStyle name="Normal 10 2 2 4 2" xfId="333"/>
    <cellStyle name="Normal 10 2 2 4 3" xfId="334"/>
    <cellStyle name="Normal 10 2 2 4_13008" xfId="335"/>
    <cellStyle name="Normal 10 2 2 5" xfId="336"/>
    <cellStyle name="Normal 10 2 2 5 2" xfId="337"/>
    <cellStyle name="Normal 10 2 2 5 3" xfId="338"/>
    <cellStyle name="Normal 10 2 2 5_13008" xfId="339"/>
    <cellStyle name="Normal 10 2 2 6" xfId="340"/>
    <cellStyle name="Normal 10 2 2 7" xfId="341"/>
    <cellStyle name="Normal 10 2 2_13008" xfId="342"/>
    <cellStyle name="Normal 10 2 3" xfId="343"/>
    <cellStyle name="Normal 10 2 3 2" xfId="344"/>
    <cellStyle name="Normal 10 2 3 2 2" xfId="345"/>
    <cellStyle name="Normal 10 2 3 2 3" xfId="346"/>
    <cellStyle name="Normal 10 2 3 2_13008" xfId="347"/>
    <cellStyle name="Normal 10 2 3 3" xfId="348"/>
    <cellStyle name="Normal 10 2 3 3 2" xfId="349"/>
    <cellStyle name="Normal 10 2 3 3 3" xfId="350"/>
    <cellStyle name="Normal 10 2 3 3_13008" xfId="351"/>
    <cellStyle name="Normal 10 2 3 4" xfId="352"/>
    <cellStyle name="Normal 10 2 3 5" xfId="353"/>
    <cellStyle name="Normal 10 2 3_13008" xfId="354"/>
    <cellStyle name="Normal 10 2 4" xfId="355"/>
    <cellStyle name="Normal 10 2 4 2" xfId="356"/>
    <cellStyle name="Normal 10 2 4 3" xfId="357"/>
    <cellStyle name="Normal 10 2 4_13008" xfId="358"/>
    <cellStyle name="Normal 10 2 5" xfId="359"/>
    <cellStyle name="Normal 10 2 5 2" xfId="360"/>
    <cellStyle name="Normal 10 2 5 3" xfId="361"/>
    <cellStyle name="Normal 10 2 5_13008" xfId="362"/>
    <cellStyle name="Normal 10 2 6" xfId="363"/>
    <cellStyle name="Normal 10 2 6 2" xfId="364"/>
    <cellStyle name="Normal 10 2 6 3" xfId="365"/>
    <cellStyle name="Normal 10 2 6_13008" xfId="366"/>
    <cellStyle name="Normal 10 2 7" xfId="367"/>
    <cellStyle name="Normal 10 2 8" xfId="368"/>
    <cellStyle name="Normal 10 2_13008" xfId="369"/>
    <cellStyle name="Normal 10 3" xfId="370"/>
    <cellStyle name="Normal 10 3 2" xfId="371"/>
    <cellStyle name="Normal 10 3 2 2" xfId="372"/>
    <cellStyle name="Normal 10 3 2 3" xfId="373"/>
    <cellStyle name="Normal 10 3 2_13008" xfId="374"/>
    <cellStyle name="Normal 10 3 3" xfId="375"/>
    <cellStyle name="Normal 10 3 3 2" xfId="376"/>
    <cellStyle name="Normal 10 3 3 3" xfId="377"/>
    <cellStyle name="Normal 10 3 3_13008" xfId="378"/>
    <cellStyle name="Normal 10 3 4" xfId="379"/>
    <cellStyle name="Normal 10 3 5" xfId="380"/>
    <cellStyle name="Normal 10 3_13008" xfId="381"/>
    <cellStyle name="Normal 10 4" xfId="382"/>
    <cellStyle name="Normal 10 4 2" xfId="383"/>
    <cellStyle name="Normal 10 4 3" xfId="384"/>
    <cellStyle name="Normal 10 4_13008" xfId="385"/>
    <cellStyle name="Normal 10 5" xfId="386"/>
    <cellStyle name="Normal 10 5 2" xfId="387"/>
    <cellStyle name="Normal 10 5 3" xfId="388"/>
    <cellStyle name="Normal 10 5_13008" xfId="389"/>
    <cellStyle name="Normal 10 6" xfId="390"/>
    <cellStyle name="Normal 10 6 2" xfId="391"/>
    <cellStyle name="Normal 10 6 3" xfId="392"/>
    <cellStyle name="Normal 10 6_13008" xfId="393"/>
    <cellStyle name="Normal 10 7" xfId="394"/>
    <cellStyle name="Normal 10 8" xfId="395"/>
    <cellStyle name="Normal 10_13008" xfId="396"/>
    <cellStyle name="Normal 11" xfId="86"/>
    <cellStyle name="Normal 11 10" xfId="397"/>
    <cellStyle name="Normal 11 11" xfId="398"/>
    <cellStyle name="Normal 11 2" xfId="399"/>
    <cellStyle name="Normal 11 2 2" xfId="400"/>
    <cellStyle name="Normal 11 2 2 2" xfId="401"/>
    <cellStyle name="Normal 11 2 2 2 2" xfId="402"/>
    <cellStyle name="Normal 11 2 2 2 3" xfId="403"/>
    <cellStyle name="Normal 11 2 2 2_13008" xfId="404"/>
    <cellStyle name="Normal 11 2 2 3" xfId="405"/>
    <cellStyle name="Normal 11 2 2 3 2" xfId="406"/>
    <cellStyle name="Normal 11 2 2 3 3" xfId="407"/>
    <cellStyle name="Normal 11 2 2 3_13008" xfId="408"/>
    <cellStyle name="Normal 11 2 2 4" xfId="409"/>
    <cellStyle name="Normal 11 2 2 5" xfId="410"/>
    <cellStyle name="Normal 11 2 2_13008" xfId="411"/>
    <cellStyle name="Normal 11 2 3" xfId="412"/>
    <cellStyle name="Normal 11 2 3 2" xfId="413"/>
    <cellStyle name="Normal 11 2 3 3" xfId="414"/>
    <cellStyle name="Normal 11 2 3_13008" xfId="415"/>
    <cellStyle name="Normal 11 2 4" xfId="416"/>
    <cellStyle name="Normal 11 2 4 2" xfId="417"/>
    <cellStyle name="Normal 11 2 4 3" xfId="418"/>
    <cellStyle name="Normal 11 2 4_13008" xfId="419"/>
    <cellStyle name="Normal 11 2 5" xfId="420"/>
    <cellStyle name="Normal 11 2 5 2" xfId="421"/>
    <cellStyle name="Normal 11 2 5 3" xfId="422"/>
    <cellStyle name="Normal 11 2 5_13008" xfId="423"/>
    <cellStyle name="Normal 11 2 6" xfId="424"/>
    <cellStyle name="Normal 11 2 7" xfId="425"/>
    <cellStyle name="Normal 11 2_13008" xfId="426"/>
    <cellStyle name="Normal 11 3" xfId="427"/>
    <cellStyle name="Normal 11 3 2" xfId="428"/>
    <cellStyle name="Normal 11 3 2 2" xfId="429"/>
    <cellStyle name="Normal 11 3 2 2 2" xfId="430"/>
    <cellStyle name="Normal 11 3 2 2 3" xfId="431"/>
    <cellStyle name="Normal 11 3 2 2_13008" xfId="432"/>
    <cellStyle name="Normal 11 3 2 3" xfId="433"/>
    <cellStyle name="Normal 11 3 2 3 2" xfId="434"/>
    <cellStyle name="Normal 11 3 2 3 3" xfId="435"/>
    <cellStyle name="Normal 11 3 2 3_13008" xfId="436"/>
    <cellStyle name="Normal 11 3 2 4" xfId="437"/>
    <cellStyle name="Normal 11 3 2 5" xfId="438"/>
    <cellStyle name="Normal 11 3 2_13008" xfId="439"/>
    <cellStyle name="Normal 11 3 3" xfId="440"/>
    <cellStyle name="Normal 11 3 3 2" xfId="441"/>
    <cellStyle name="Normal 11 3 3 3" xfId="442"/>
    <cellStyle name="Normal 11 3 3_13008" xfId="443"/>
    <cellStyle name="Normal 11 3 4" xfId="444"/>
    <cellStyle name="Normal 11 3 4 2" xfId="445"/>
    <cellStyle name="Normal 11 3 4 3" xfId="446"/>
    <cellStyle name="Normal 11 3 4_13008" xfId="447"/>
    <cellStyle name="Normal 11 3 5" xfId="448"/>
    <cellStyle name="Normal 11 3 5 2" xfId="449"/>
    <cellStyle name="Normal 11 3 5 3" xfId="450"/>
    <cellStyle name="Normal 11 3 5_13008" xfId="451"/>
    <cellStyle name="Normal 11 3 6" xfId="452"/>
    <cellStyle name="Normal 11 3 7" xfId="453"/>
    <cellStyle name="Normal 11 3_13008" xfId="454"/>
    <cellStyle name="Normal 11 4" xfId="455"/>
    <cellStyle name="Normal 11 4 2" xfId="456"/>
    <cellStyle name="Normal 11 4 2 2" xfId="457"/>
    <cellStyle name="Normal 11 4 2 2 2" xfId="458"/>
    <cellStyle name="Normal 11 4 2 2 2 2" xfId="459"/>
    <cellStyle name="Normal 11 4 2 2 2 3" xfId="460"/>
    <cellStyle name="Normal 11 4 2 2 2_13008" xfId="461"/>
    <cellStyle name="Normal 11 4 2 2 3" xfId="462"/>
    <cellStyle name="Normal 11 4 2 2 3 2" xfId="463"/>
    <cellStyle name="Normal 11 4 2 2 3 3" xfId="464"/>
    <cellStyle name="Normal 11 4 2 2 3_13008" xfId="465"/>
    <cellStyle name="Normal 11 4 2 2 4" xfId="466"/>
    <cellStyle name="Normal 11 4 2 2 5" xfId="467"/>
    <cellStyle name="Normal 11 4 2 2_13008" xfId="468"/>
    <cellStyle name="Normal 11 4 2 3" xfId="469"/>
    <cellStyle name="Normal 11 4 2 3 2" xfId="470"/>
    <cellStyle name="Normal 11 4 2 3 3" xfId="471"/>
    <cellStyle name="Normal 11 4 2 3_13008" xfId="472"/>
    <cellStyle name="Normal 11 4 2 4" xfId="473"/>
    <cellStyle name="Normal 11 4 2 4 2" xfId="474"/>
    <cellStyle name="Normal 11 4 2 4 3" xfId="475"/>
    <cellStyle name="Normal 11 4 2 4_13008" xfId="476"/>
    <cellStyle name="Normal 11 4 2 5" xfId="477"/>
    <cellStyle name="Normal 11 4 2 5 2" xfId="478"/>
    <cellStyle name="Normal 11 4 2 5 3" xfId="479"/>
    <cellStyle name="Normal 11 4 2 5_13008" xfId="480"/>
    <cellStyle name="Normal 11 4 2 6" xfId="481"/>
    <cellStyle name="Normal 11 4 2 7" xfId="482"/>
    <cellStyle name="Normal 11 4 2_13008" xfId="483"/>
    <cellStyle name="Normal 11 4 3" xfId="484"/>
    <cellStyle name="Normal 11 4 3 10" xfId="485"/>
    <cellStyle name="Normal 11 4 3 10 2" xfId="486"/>
    <cellStyle name="Normal 11 4 3 10 3" xfId="487"/>
    <cellStyle name="Normal 11 4 3 10_13008" xfId="488"/>
    <cellStyle name="Normal 11 4 3 11" xfId="489"/>
    <cellStyle name="Normal 11 4 3 11 2" xfId="490"/>
    <cellStyle name="Normal 11 4 3 11 3" xfId="491"/>
    <cellStyle name="Normal 11 4 3 11_13008" xfId="492"/>
    <cellStyle name="Normal 11 4 3 12" xfId="493"/>
    <cellStyle name="Normal 11 4 3 13" xfId="494"/>
    <cellStyle name="Normal 11 4 3 14" xfId="495"/>
    <cellStyle name="Normal 11 4 3 15" xfId="496"/>
    <cellStyle name="Normal 11 4 3 2" xfId="497"/>
    <cellStyle name="Normal 11 4 3 2 2" xfId="498"/>
    <cellStyle name="Normal 11 4 3 2 2 2" xfId="499"/>
    <cellStyle name="Normal 11 4 3 2 2 3" xfId="500"/>
    <cellStyle name="Normal 11 4 3 2 2_13008" xfId="501"/>
    <cellStyle name="Normal 11 4 3 2 3" xfId="502"/>
    <cellStyle name="Normal 11 4 3 2 3 2" xfId="503"/>
    <cellStyle name="Normal 11 4 3 2 3 3" xfId="504"/>
    <cellStyle name="Normal 11 4 3 2 3_13008" xfId="505"/>
    <cellStyle name="Normal 11 4 3 2 4" xfId="506"/>
    <cellStyle name="Normal 11 4 3 2 5" xfId="507"/>
    <cellStyle name="Normal 11 4 3 2_13008" xfId="508"/>
    <cellStyle name="Normal 11 4 3 3" xfId="509"/>
    <cellStyle name="Normal 11 4 3 3 2" xfId="510"/>
    <cellStyle name="Normal 11 4 3 3 2 2" xfId="511"/>
    <cellStyle name="Normal 11 4 3 3 2 3" xfId="512"/>
    <cellStyle name="Normal 11 4 3 3 2_13008" xfId="513"/>
    <cellStyle name="Normal 11 4 3 3 3" xfId="514"/>
    <cellStyle name="Normal 11 4 3 3 3 2" xfId="515"/>
    <cellStyle name="Normal 11 4 3 3 3 3" xfId="516"/>
    <cellStyle name="Normal 11 4 3 3 3_13008" xfId="517"/>
    <cellStyle name="Normal 11 4 3 3 4" xfId="518"/>
    <cellStyle name="Normal 11 4 3 3 5" xfId="519"/>
    <cellStyle name="Normal 11 4 3 3_13008" xfId="520"/>
    <cellStyle name="Normal 11 4 3 4" xfId="521"/>
    <cellStyle name="Normal 11 4 3 4 2" xfId="522"/>
    <cellStyle name="Normal 11 4 3 4 3" xfId="523"/>
    <cellStyle name="Normal 11 4 3 4_13008" xfId="524"/>
    <cellStyle name="Normal 11 4 3 5" xfId="525"/>
    <cellStyle name="Normal 11 4 3 5 2" xfId="526"/>
    <cellStyle name="Normal 11 4 3 5 3" xfId="527"/>
    <cellStyle name="Normal 11 4 3 5_13008" xfId="528"/>
    <cellStyle name="Normal 11 4 3 6" xfId="529"/>
    <cellStyle name="Normal 11 4 3 6 2" xfId="530"/>
    <cellStyle name="Normal 11 4 3 6 3" xfId="531"/>
    <cellStyle name="Normal 11 4 3 6_13008" xfId="532"/>
    <cellStyle name="Normal 11 4 3 7" xfId="533"/>
    <cellStyle name="Normal 11 4 3 7 2" xfId="534"/>
    <cellStyle name="Normal 11 4 3 7 3" xfId="535"/>
    <cellStyle name="Normal 11 4 3 7_13008" xfId="536"/>
    <cellStyle name="Normal 11 4 3 8" xfId="537"/>
    <cellStyle name="Normal 11 4 3 8 2" xfId="538"/>
    <cellStyle name="Normal 11 4 3 8 3" xfId="539"/>
    <cellStyle name="Normal 11 4 3 8_13008" xfId="540"/>
    <cellStyle name="Normal 11 4 3 9" xfId="541"/>
    <cellStyle name="Normal 11 4 3 9 2" xfId="542"/>
    <cellStyle name="Normal 11 4 3 9 3" xfId="543"/>
    <cellStyle name="Normal 11 4 3 9_13008" xfId="544"/>
    <cellStyle name="Normal 11 4 3_13008" xfId="545"/>
    <cellStyle name="Normal 11 4 4" xfId="546"/>
    <cellStyle name="Normal 11 4 4 2" xfId="547"/>
    <cellStyle name="Normal 11 4 4 2 2" xfId="548"/>
    <cellStyle name="Normal 11 4 4 2 3" xfId="549"/>
    <cellStyle name="Normal 11 4 4 2_13008" xfId="550"/>
    <cellStyle name="Normal 11 4 4 3" xfId="551"/>
    <cellStyle name="Normal 11 4 4 3 2" xfId="552"/>
    <cellStyle name="Normal 11 4 4 3 3" xfId="553"/>
    <cellStyle name="Normal 11 4 4 3_13008" xfId="554"/>
    <cellStyle name="Normal 11 4 4 4" xfId="555"/>
    <cellStyle name="Normal 11 4 4 5" xfId="556"/>
    <cellStyle name="Normal 11 4 4_13008" xfId="557"/>
    <cellStyle name="Normal 11 4 5" xfId="558"/>
    <cellStyle name="Normal 11 4 5 2" xfId="559"/>
    <cellStyle name="Normal 11 4 5 3" xfId="560"/>
    <cellStyle name="Normal 11 4 5_13008" xfId="561"/>
    <cellStyle name="Normal 11 4 6" xfId="562"/>
    <cellStyle name="Normal 11 4 6 2" xfId="563"/>
    <cellStyle name="Normal 11 4 6 3" xfId="564"/>
    <cellStyle name="Normal 11 4 6_13008" xfId="565"/>
    <cellStyle name="Normal 11 4 7" xfId="566"/>
    <cellStyle name="Normal 11 4 7 2" xfId="567"/>
    <cellStyle name="Normal 11 4 7 3" xfId="568"/>
    <cellStyle name="Normal 11 4 7_13008" xfId="569"/>
    <cellStyle name="Normal 11 4 8" xfId="570"/>
    <cellStyle name="Normal 11 4 9" xfId="571"/>
    <cellStyle name="Normal 11 4_13008" xfId="572"/>
    <cellStyle name="Normal 11 5" xfId="573"/>
    <cellStyle name="Normal 11 5 10" xfId="574"/>
    <cellStyle name="Normal 11 5 10 2" xfId="575"/>
    <cellStyle name="Normal 11 5 10 3" xfId="576"/>
    <cellStyle name="Normal 11 5 10_13008" xfId="577"/>
    <cellStyle name="Normal 11 5 11" xfId="578"/>
    <cellStyle name="Normal 11 5 11 2" xfId="579"/>
    <cellStyle name="Normal 11 5 11 3" xfId="580"/>
    <cellStyle name="Normal 11 5 11_13008" xfId="581"/>
    <cellStyle name="Normal 11 5 12" xfId="582"/>
    <cellStyle name="Normal 11 5 13" xfId="583"/>
    <cellStyle name="Normal 11 5 14" xfId="1494"/>
    <cellStyle name="Normal 11 5 19" xfId="584"/>
    <cellStyle name="Normal 11 5 19 2" xfId="585"/>
    <cellStyle name="Normal 11 5 19_13008" xfId="586"/>
    <cellStyle name="Normal 11 5 2" xfId="587"/>
    <cellStyle name="Normal 11 5 2 2" xfId="588"/>
    <cellStyle name="Normal 11 5 2 2 2" xfId="589"/>
    <cellStyle name="Normal 11 5 2 2 2 2" xfId="590"/>
    <cellStyle name="Normal 11 5 2 2 2 3" xfId="591"/>
    <cellStyle name="Normal 11 5 2 2 2_13008" xfId="592"/>
    <cellStyle name="Normal 11 5 2 2 3" xfId="593"/>
    <cellStyle name="Normal 11 5 2 2 3 2" xfId="594"/>
    <cellStyle name="Normal 11 5 2 2 3 3" xfId="595"/>
    <cellStyle name="Normal 11 5 2 2 3_13008" xfId="596"/>
    <cellStyle name="Normal 11 5 2 2 4" xfId="597"/>
    <cellStyle name="Normal 11 5 2 2 5" xfId="598"/>
    <cellStyle name="Normal 11 5 2 2_13008" xfId="599"/>
    <cellStyle name="Normal 11 5 2 3" xfId="600"/>
    <cellStyle name="Normal 11 5 2 3 2" xfId="601"/>
    <cellStyle name="Normal 11 5 2 3 3" xfId="602"/>
    <cellStyle name="Normal 11 5 2 3_13008" xfId="603"/>
    <cellStyle name="Normal 11 5 2 4" xfId="604"/>
    <cellStyle name="Normal 11 5 2 4 2" xfId="605"/>
    <cellStyle name="Normal 11 5 2 4 3" xfId="606"/>
    <cellStyle name="Normal 11 5 2 4_13008" xfId="607"/>
    <cellStyle name="Normal 11 5 2 5" xfId="608"/>
    <cellStyle name="Normal 11 5 2 5 2" xfId="609"/>
    <cellStyle name="Normal 11 5 2 5 3" xfId="610"/>
    <cellStyle name="Normal 11 5 2 5_13008" xfId="611"/>
    <cellStyle name="Normal 11 5 2 6" xfId="612"/>
    <cellStyle name="Normal 11 5 2 7" xfId="613"/>
    <cellStyle name="Normal 11 5 2_13008" xfId="614"/>
    <cellStyle name="Normal 11 5 3" xfId="615"/>
    <cellStyle name="Normal 11 5 3 2" xfId="616"/>
    <cellStyle name="Normal 11 5 3 2 2" xfId="617"/>
    <cellStyle name="Normal 11 5 3 2 3" xfId="618"/>
    <cellStyle name="Normal 11 5 3 2_13008" xfId="619"/>
    <cellStyle name="Normal 11 5 3 3" xfId="620"/>
    <cellStyle name="Normal 11 5 3 3 2" xfId="621"/>
    <cellStyle name="Normal 11 5 3 3 3" xfId="622"/>
    <cellStyle name="Normal 11 5 3 3_13008" xfId="623"/>
    <cellStyle name="Normal 11 5 3 4" xfId="624"/>
    <cellStyle name="Normal 11 5 3 5" xfId="625"/>
    <cellStyle name="Normal 11 5 3_13008" xfId="626"/>
    <cellStyle name="Normal 11 5 4" xfId="627"/>
    <cellStyle name="Normal 11 5 4 2" xfId="628"/>
    <cellStyle name="Normal 11 5 4 3" xfId="629"/>
    <cellStyle name="Normal 11 5 4_13008" xfId="630"/>
    <cellStyle name="Normal 11 5 5" xfId="631"/>
    <cellStyle name="Normal 11 5 5 2" xfId="632"/>
    <cellStyle name="Normal 11 5 5 3" xfId="633"/>
    <cellStyle name="Normal 11 5 5_13008" xfId="634"/>
    <cellStyle name="Normal 11 5 6" xfId="635"/>
    <cellStyle name="Normal 11 5 6 2" xfId="636"/>
    <cellStyle name="Normal 11 5 6 3" xfId="637"/>
    <cellStyle name="Normal 11 5 6_13008" xfId="638"/>
    <cellStyle name="Normal 11 5 7" xfId="639"/>
    <cellStyle name="Normal 11 5 7 2" xfId="640"/>
    <cellStyle name="Normal 11 5 7 3" xfId="641"/>
    <cellStyle name="Normal 11 5 7_13008" xfId="642"/>
    <cellStyle name="Normal 11 5 8" xfId="643"/>
    <cellStyle name="Normal 11 5 8 2" xfId="644"/>
    <cellStyle name="Normal 11 5 8 3" xfId="645"/>
    <cellStyle name="Normal 11 5 8_13008" xfId="646"/>
    <cellStyle name="Normal 11 5 9" xfId="647"/>
    <cellStyle name="Normal 11 5 9 2" xfId="648"/>
    <cellStyle name="Normal 11 5 9 3" xfId="649"/>
    <cellStyle name="Normal 11 5 9_13008" xfId="650"/>
    <cellStyle name="Normal 11 5_13008" xfId="651"/>
    <cellStyle name="Normal 11 6" xfId="652"/>
    <cellStyle name="Normal 11 6 2" xfId="653"/>
    <cellStyle name="Normal 11 6 2 2" xfId="654"/>
    <cellStyle name="Normal 11 6 2 3" xfId="655"/>
    <cellStyle name="Normal 11 6 2_13008" xfId="656"/>
    <cellStyle name="Normal 11 6 3" xfId="657"/>
    <cellStyle name="Normal 11 6 3 2" xfId="658"/>
    <cellStyle name="Normal 11 6 3 3" xfId="659"/>
    <cellStyle name="Normal 11 6 3_13008" xfId="660"/>
    <cellStyle name="Normal 11 6 4" xfId="661"/>
    <cellStyle name="Normal 11 6 5" xfId="662"/>
    <cellStyle name="Normal 11 6_13008" xfId="663"/>
    <cellStyle name="Normal 11 7" xfId="664"/>
    <cellStyle name="Normal 11 7 2" xfId="665"/>
    <cellStyle name="Normal 11 7 3" xfId="666"/>
    <cellStyle name="Normal 11 7_13008" xfId="667"/>
    <cellStyle name="Normal 11 8" xfId="668"/>
    <cellStyle name="Normal 11 8 2" xfId="669"/>
    <cellStyle name="Normal 11 8 3" xfId="670"/>
    <cellStyle name="Normal 11 8_13008" xfId="671"/>
    <cellStyle name="Normal 11 9" xfId="672"/>
    <cellStyle name="Normal 11 9 2" xfId="673"/>
    <cellStyle name="Normal 11 9 3" xfId="674"/>
    <cellStyle name="Normal 11 9_13008" xfId="675"/>
    <cellStyle name="Normal 11_13008" xfId="676"/>
    <cellStyle name="Normal 12" xfId="87"/>
    <cellStyle name="Normal 12 2" xfId="677"/>
    <cellStyle name="Normal 12 2 2" xfId="678"/>
    <cellStyle name="Normal 12 2 3" xfId="679"/>
    <cellStyle name="Normal 12 2_13008" xfId="680"/>
    <cellStyle name="Normal 12 3" xfId="681"/>
    <cellStyle name="Normal 12 3 2" xfId="682"/>
    <cellStyle name="Normal 12 3 3" xfId="683"/>
    <cellStyle name="Normal 12 3_13008" xfId="684"/>
    <cellStyle name="Normal 12 4" xfId="685"/>
    <cellStyle name="Normal 12 4 2" xfId="686"/>
    <cellStyle name="Normal 12 4 3" xfId="687"/>
    <cellStyle name="Normal 12 4_13008" xfId="688"/>
    <cellStyle name="Normal 12 5" xfId="689"/>
    <cellStyle name="Normal 12 5 2" xfId="690"/>
    <cellStyle name="Normal 12 5 3" xfId="691"/>
    <cellStyle name="Normal 12 5_13008" xfId="692"/>
    <cellStyle name="Normal 12 6" xfId="693"/>
    <cellStyle name="Normal 12 6 2" xfId="694"/>
    <cellStyle name="Normal 12 6 3" xfId="695"/>
    <cellStyle name="Normal 12 6_13008" xfId="696"/>
    <cellStyle name="Normal 12 7" xfId="697"/>
    <cellStyle name="Normal 12 7 2" xfId="698"/>
    <cellStyle name="Normal 12 7_13008" xfId="699"/>
    <cellStyle name="Normal 12 8" xfId="700"/>
    <cellStyle name="Normal 12 9" xfId="1485"/>
    <cellStyle name="Normal 13" xfId="88"/>
    <cellStyle name="Normal 13 2" xfId="701"/>
    <cellStyle name="Normal 13 2 2" xfId="702"/>
    <cellStyle name="Normal 13 2 2 2" xfId="703"/>
    <cellStyle name="Normal 13 2 2 3" xfId="704"/>
    <cellStyle name="Normal 13 2 2_13008" xfId="705"/>
    <cellStyle name="Normal 13 2 3" xfId="706"/>
    <cellStyle name="Normal 13 2 3 2" xfId="707"/>
    <cellStyle name="Normal 13 2 3 3" xfId="708"/>
    <cellStyle name="Normal 13 2 3_13008" xfId="709"/>
    <cellStyle name="Normal 13 2 4" xfId="710"/>
    <cellStyle name="Normal 13 2 5" xfId="711"/>
    <cellStyle name="Normal 13 2_13008" xfId="712"/>
    <cellStyle name="Normal 13 3" xfId="713"/>
    <cellStyle name="Normal 13 3 2" xfId="714"/>
    <cellStyle name="Normal 13 3 3" xfId="715"/>
    <cellStyle name="Normal 13 3_13008" xfId="716"/>
    <cellStyle name="Normal 13 4" xfId="717"/>
    <cellStyle name="Normal 13 4 2" xfId="718"/>
    <cellStyle name="Normal 13 4 3" xfId="719"/>
    <cellStyle name="Normal 13 4_13008" xfId="720"/>
    <cellStyle name="Normal 13 5" xfId="721"/>
    <cellStyle name="Normal 13 5 2" xfId="722"/>
    <cellStyle name="Normal 13 5 3" xfId="723"/>
    <cellStyle name="Normal 13 5_13008" xfId="724"/>
    <cellStyle name="Normal 13 6" xfId="725"/>
    <cellStyle name="Normal 13 6 2" xfId="726"/>
    <cellStyle name="Normal 13 6 3" xfId="727"/>
    <cellStyle name="Normal 13 6_13008" xfId="728"/>
    <cellStyle name="Normal 13 7" xfId="729"/>
    <cellStyle name="Normal 13 7 2" xfId="730"/>
    <cellStyle name="Normal 13 7_13008" xfId="731"/>
    <cellStyle name="Normal 13 8" xfId="732"/>
    <cellStyle name="Normal 13 9" xfId="733"/>
    <cellStyle name="Normal 13_13008" xfId="734"/>
    <cellStyle name="Normal 14" xfId="89"/>
    <cellStyle name="Normal 14 2" xfId="735"/>
    <cellStyle name="Normal 14 2 2" xfId="736"/>
    <cellStyle name="Normal 14 2 2 2" xfId="737"/>
    <cellStyle name="Normal 14 2 2 3" xfId="738"/>
    <cellStyle name="Normal 14 2 2_13008" xfId="739"/>
    <cellStyle name="Normal 14 2 3" xfId="740"/>
    <cellStyle name="Normal 14 2 3 2" xfId="741"/>
    <cellStyle name="Normal 14 2 3 3" xfId="742"/>
    <cellStyle name="Normal 14 2 3_13008" xfId="743"/>
    <cellStyle name="Normal 14 2 4" xfId="744"/>
    <cellStyle name="Normal 14 2 5" xfId="745"/>
    <cellStyle name="Normal 14 2_13008" xfId="746"/>
    <cellStyle name="Normal 14 3" xfId="747"/>
    <cellStyle name="Normal 14 3 2" xfId="748"/>
    <cellStyle name="Normal 14 3 3" xfId="749"/>
    <cellStyle name="Normal 14 3_13008" xfId="750"/>
    <cellStyle name="Normal 14 4" xfId="751"/>
    <cellStyle name="Normal 14 4 2" xfId="752"/>
    <cellStyle name="Normal 14 4 3" xfId="753"/>
    <cellStyle name="Normal 14 4_13008" xfId="754"/>
    <cellStyle name="Normal 14 5" xfId="755"/>
    <cellStyle name="Normal 14 5 2" xfId="756"/>
    <cellStyle name="Normal 14 5 3" xfId="757"/>
    <cellStyle name="Normal 14 5_13008" xfId="758"/>
    <cellStyle name="Normal 14 6" xfId="759"/>
    <cellStyle name="Normal 14 6 2" xfId="760"/>
    <cellStyle name="Normal 14 6 3" xfId="761"/>
    <cellStyle name="Normal 14 6_13008" xfId="762"/>
    <cellStyle name="Normal 14 7" xfId="763"/>
    <cellStyle name="Normal 14 8" xfId="764"/>
    <cellStyle name="Normal 14 9" xfId="765"/>
    <cellStyle name="Normal 14_13008" xfId="766"/>
    <cellStyle name="Normal 15" xfId="90"/>
    <cellStyle name="Normal 15 2" xfId="768"/>
    <cellStyle name="Normal 15 2 2" xfId="769"/>
    <cellStyle name="Normal 15 2 2 2" xfId="770"/>
    <cellStyle name="Normal 15 2 2 3" xfId="771"/>
    <cellStyle name="Normal 15 2 2_13008" xfId="772"/>
    <cellStyle name="Normal 15 2 3" xfId="773"/>
    <cellStyle name="Normal 15 2 4" xfId="774"/>
    <cellStyle name="Normal 15 2_13008" xfId="775"/>
    <cellStyle name="Normal 15 3" xfId="776"/>
    <cellStyle name="Normal 15 4" xfId="777"/>
    <cellStyle name="Normal 15 4 2" xfId="778"/>
    <cellStyle name="Normal 15 4 3" xfId="779"/>
    <cellStyle name="Normal 15 4_13008" xfId="780"/>
    <cellStyle name="Normal 15 5" xfId="781"/>
    <cellStyle name="Normal 15 5 2" xfId="782"/>
    <cellStyle name="Normal 15 5 3" xfId="783"/>
    <cellStyle name="Normal 15 5_13008" xfId="784"/>
    <cellStyle name="Normal 15 6" xfId="785"/>
    <cellStyle name="Normal 15 6 2" xfId="786"/>
    <cellStyle name="Normal 15 6 3" xfId="787"/>
    <cellStyle name="Normal 15 6_13008" xfId="788"/>
    <cellStyle name="Normal 15 7" xfId="789"/>
    <cellStyle name="Normal 15 7 2" xfId="790"/>
    <cellStyle name="Normal 15 7_13008" xfId="791"/>
    <cellStyle name="Normal 15 8" xfId="792"/>
    <cellStyle name="Normal 15 9" xfId="793"/>
    <cellStyle name="Normal 15_13008" xfId="794"/>
    <cellStyle name="Normal 16" xfId="91"/>
    <cellStyle name="Normal 16 2" xfId="795"/>
    <cellStyle name="Normal 16 3" xfId="796"/>
    <cellStyle name="Normal 16 4" xfId="797"/>
    <cellStyle name="Normal 16 5" xfId="798"/>
    <cellStyle name="Normal 17" xfId="92"/>
    <cellStyle name="Normal 17 2" xfId="799"/>
    <cellStyle name="Normal 17 3" xfId="800"/>
    <cellStyle name="Normal 17 4" xfId="801"/>
    <cellStyle name="Normal 18" xfId="93"/>
    <cellStyle name="Normal 18 2" xfId="802"/>
    <cellStyle name="Normal 18 3" xfId="1495"/>
    <cellStyle name="Normal 19" xfId="94"/>
    <cellStyle name="Normal 19 2" xfId="803"/>
    <cellStyle name="Normal 2" xfId="95"/>
    <cellStyle name="Normal 2 10" xfId="804"/>
    <cellStyle name="Normal 2 10 2" xfId="1493"/>
    <cellStyle name="Normal 2 11" xfId="805"/>
    <cellStyle name="Normal 2 11 2" xfId="806"/>
    <cellStyle name="Normal 2 11 3" xfId="807"/>
    <cellStyle name="Normal 2 11_13008" xfId="808"/>
    <cellStyle name="Normal 2 12" xfId="809"/>
    <cellStyle name="Normal 2 12 2" xfId="810"/>
    <cellStyle name="Normal 2 12 3" xfId="811"/>
    <cellStyle name="Normal 2 12_13008" xfId="812"/>
    <cellStyle name="Normal 2 13" xfId="813"/>
    <cellStyle name="Normal 2 13 2" xfId="814"/>
    <cellStyle name="Normal 2 13 3" xfId="815"/>
    <cellStyle name="Normal 2 13_13008" xfId="816"/>
    <cellStyle name="Normal 2 14" xfId="817"/>
    <cellStyle name="Normal 2 14 2" xfId="1490"/>
    <cellStyle name="Normal 2 15" xfId="818"/>
    <cellStyle name="Normal 2 15 2" xfId="819"/>
    <cellStyle name="Normal 2 15 3" xfId="820"/>
    <cellStyle name="Normal 2 15_13008" xfId="821"/>
    <cellStyle name="Normal 2 16" xfId="822"/>
    <cellStyle name="Normal 2 16 2" xfId="823"/>
    <cellStyle name="Normal 2 16 3" xfId="824"/>
    <cellStyle name="Normal 2 16_13008" xfId="825"/>
    <cellStyle name="Normal 2 17" xfId="826"/>
    <cellStyle name="Normal 2 17 2" xfId="827"/>
    <cellStyle name="Normal 2 17 3" xfId="828"/>
    <cellStyle name="Normal 2 17_13008" xfId="829"/>
    <cellStyle name="Normal 2 18" xfId="830"/>
    <cellStyle name="Normal 2 18 2" xfId="831"/>
    <cellStyle name="Normal 2 18 3" xfId="832"/>
    <cellStyle name="Normal 2 18_13008" xfId="833"/>
    <cellStyle name="Normal 2 19" xfId="834"/>
    <cellStyle name="Normal 2 2" xfId="96"/>
    <cellStyle name="Normal 2 2 2" xfId="97"/>
    <cellStyle name="Normal 2 2 2 2" xfId="835"/>
    <cellStyle name="Normal 2 2 2 2 2" xfId="836"/>
    <cellStyle name="Normal 2 2 2 2 2 2" xfId="837"/>
    <cellStyle name="Normal 2 2 2 2 2 2 2" xfId="838"/>
    <cellStyle name="Normal 2 2 2 2 2 2 3" xfId="839"/>
    <cellStyle name="Normal 2 2 2 2 2 2_13008" xfId="840"/>
    <cellStyle name="Normal 2 2 2 2 2 3" xfId="841"/>
    <cellStyle name="Normal 2 2 2 2 2 3 2" xfId="842"/>
    <cellStyle name="Normal 2 2 2 2 2 3 3" xfId="843"/>
    <cellStyle name="Normal 2 2 2 2 2 3_13008" xfId="844"/>
    <cellStyle name="Normal 2 2 2 2 2 4" xfId="845"/>
    <cellStyle name="Normal 2 2 2 2 2 5" xfId="846"/>
    <cellStyle name="Normal 2 2 2 2 2_13008" xfId="847"/>
    <cellStyle name="Normal 2 2 2 2 3" xfId="848"/>
    <cellStyle name="Normal 2 2 2 2 3 2" xfId="849"/>
    <cellStyle name="Normal 2 2 2 2 3 3" xfId="850"/>
    <cellStyle name="Normal 2 2 2 2 3_13008" xfId="851"/>
    <cellStyle name="Normal 2 2 2 2 4" xfId="852"/>
    <cellStyle name="Normal 2 2 2 2 4 2" xfId="853"/>
    <cellStyle name="Normal 2 2 2 2 4 3" xfId="854"/>
    <cellStyle name="Normal 2 2 2 2 4_13008" xfId="855"/>
    <cellStyle name="Normal 2 2 2 2 5" xfId="856"/>
    <cellStyle name="Normal 2 2 2 2 6" xfId="857"/>
    <cellStyle name="Normal 2 2 2 2_13008" xfId="858"/>
    <cellStyle name="Normal 2 2 2 3" xfId="859"/>
    <cellStyle name="Normal 2 2 2 4" xfId="860"/>
    <cellStyle name="Normal 2 2 2 4 2" xfId="861"/>
    <cellStyle name="Normal 2 2 2 4 2 2" xfId="862"/>
    <cellStyle name="Normal 2 2 2 4 2 3" xfId="863"/>
    <cellStyle name="Normal 2 2 2 4 2_13008" xfId="864"/>
    <cellStyle name="Normal 2 2 2 4 3" xfId="865"/>
    <cellStyle name="Normal 2 2 2 4 3 2" xfId="866"/>
    <cellStyle name="Normal 2 2 2 4 3 3" xfId="867"/>
    <cellStyle name="Normal 2 2 2 4 3_13008" xfId="868"/>
    <cellStyle name="Normal 2 2 2 4 4" xfId="869"/>
    <cellStyle name="Normal 2 2 2 4 5" xfId="870"/>
    <cellStyle name="Normal 2 2 2 4_13008" xfId="871"/>
    <cellStyle name="Normal 2 2 2 5" xfId="872"/>
    <cellStyle name="Normal 2 2 2 6" xfId="873"/>
    <cellStyle name="Normal 2 2 2_11599" xfId="874"/>
    <cellStyle name="Normal 2 2 3" xfId="98"/>
    <cellStyle name="Normal 2 2 3 2" xfId="875"/>
    <cellStyle name="Normal 2 2 3 2 2" xfId="876"/>
    <cellStyle name="Normal 2 2 3 2 2 2" xfId="877"/>
    <cellStyle name="Normal 2 2 3 2 2 3" xfId="878"/>
    <cellStyle name="Normal 2 2 3 2 2_13008" xfId="879"/>
    <cellStyle name="Normal 2 2 3 2 3" xfId="880"/>
    <cellStyle name="Normal 2 2 3 2 3 2" xfId="881"/>
    <cellStyle name="Normal 2 2 3 2 3 3" xfId="882"/>
    <cellStyle name="Normal 2 2 3 2 3_13008" xfId="883"/>
    <cellStyle name="Normal 2 2 3 2 4" xfId="884"/>
    <cellStyle name="Normal 2 2 3 2 5" xfId="885"/>
    <cellStyle name="Normal 2 2 3 2_13008" xfId="886"/>
    <cellStyle name="Normal 2 2 3 3" xfId="887"/>
    <cellStyle name="Normal 2 2 3 3 2" xfId="888"/>
    <cellStyle name="Normal 2 2 3 3 3" xfId="889"/>
    <cellStyle name="Normal 2 2 3 3_13008" xfId="890"/>
    <cellStyle name="Normal 2 2 3 4" xfId="891"/>
    <cellStyle name="Normal 2 2 3 4 2" xfId="892"/>
    <cellStyle name="Normal 2 2 3 4 3" xfId="893"/>
    <cellStyle name="Normal 2 2 3 4_13008" xfId="894"/>
    <cellStyle name="Normal 2 2 3 5" xfId="895"/>
    <cellStyle name="Normal 2 2 3 6" xfId="896"/>
    <cellStyle name="Normal 2 2 3_13008" xfId="897"/>
    <cellStyle name="Normal 2 2 4" xfId="898"/>
    <cellStyle name="Normal 2 2 4 2" xfId="899"/>
    <cellStyle name="Normal 2 2 4 2 2" xfId="900"/>
    <cellStyle name="Normal 2 2 4 2 3" xfId="901"/>
    <cellStyle name="Normal 2 2 4 2_13008" xfId="902"/>
    <cellStyle name="Normal 2 2 4 3" xfId="903"/>
    <cellStyle name="Normal 2 2 4 3 2" xfId="904"/>
    <cellStyle name="Normal 2 2 4 3 3" xfId="905"/>
    <cellStyle name="Normal 2 2 4 3_13008" xfId="906"/>
    <cellStyle name="Normal 2 2 4 4" xfId="907"/>
    <cellStyle name="Normal 2 2 4 5" xfId="908"/>
    <cellStyle name="Normal 2 2 4_13008" xfId="909"/>
    <cellStyle name="Normal 2 2 5" xfId="910"/>
    <cellStyle name="Normal 2 2 5 2" xfId="911"/>
    <cellStyle name="Normal 2 2 5 3" xfId="912"/>
    <cellStyle name="Normal 2 2 5_13008" xfId="913"/>
    <cellStyle name="Normal 2 2 6" xfId="914"/>
    <cellStyle name="Normal 2 2 6 2" xfId="915"/>
    <cellStyle name="Normal 2 2 6 3" xfId="916"/>
    <cellStyle name="Normal 2 2 6_13008" xfId="917"/>
    <cellStyle name="Normal 2 2 7" xfId="918"/>
    <cellStyle name="Normal 2 2 7 2" xfId="919"/>
    <cellStyle name="Normal 2 2 7 3" xfId="920"/>
    <cellStyle name="Normal 2 2 7_13008" xfId="921"/>
    <cellStyle name="Normal 2 2 8" xfId="922"/>
    <cellStyle name="Normal 2 2 9" xfId="923"/>
    <cellStyle name="Normal 2 2_11599" xfId="924"/>
    <cellStyle name="Normal 2 20" xfId="1496"/>
    <cellStyle name="Normal 2 3" xfId="99"/>
    <cellStyle name="Normal 2 3 2" xfId="100"/>
    <cellStyle name="Normal 2 3 3" xfId="101"/>
    <cellStyle name="Normal 2 3 4" xfId="925"/>
    <cellStyle name="Normal 2 3 4 2" xfId="926"/>
    <cellStyle name="Normal 2 3 4 3" xfId="927"/>
    <cellStyle name="Normal 2 3 4_13008" xfId="928"/>
    <cellStyle name="Normal 2 3 5" xfId="929"/>
    <cellStyle name="Normal 2 3_CloseManagement" xfId="930"/>
    <cellStyle name="Normal 2 4" xfId="102"/>
    <cellStyle name="Normal 2 4 2" xfId="931"/>
    <cellStyle name="Normal 2 5" xfId="103"/>
    <cellStyle name="Normal 2 5 2" xfId="932"/>
    <cellStyle name="Normal 2 6" xfId="933"/>
    <cellStyle name="Normal 2 6 2" xfId="934"/>
    <cellStyle name="Normal 2 6 2 2" xfId="935"/>
    <cellStyle name="Normal 2 6 2 3" xfId="936"/>
    <cellStyle name="Normal 2 6 2_13008" xfId="937"/>
    <cellStyle name="Normal 2 6 3" xfId="938"/>
    <cellStyle name="Normal 2 6 3 2" xfId="939"/>
    <cellStyle name="Normal 2 6 3 3" xfId="940"/>
    <cellStyle name="Normal 2 6 3_13008" xfId="941"/>
    <cellStyle name="Normal 2 6 4" xfId="942"/>
    <cellStyle name="Normal 2 6 5" xfId="943"/>
    <cellStyle name="Normal 2 6 6" xfId="1491"/>
    <cellStyle name="Normal 2 6_13008" xfId="944"/>
    <cellStyle name="Normal 2 7" xfId="945"/>
    <cellStyle name="Normal 2 7 2" xfId="946"/>
    <cellStyle name="Normal 2 8" xfId="947"/>
    <cellStyle name="Normal 2 8 2" xfId="948"/>
    <cellStyle name="Normal 2 9" xfId="949"/>
    <cellStyle name="Normal 2 9 2" xfId="950"/>
    <cellStyle name="Normal 2_20140" xfId="951"/>
    <cellStyle name="Normal 20" xfId="952"/>
    <cellStyle name="Normal 20 2" xfId="953"/>
    <cellStyle name="Normal 20_20325" xfId="1497"/>
    <cellStyle name="Normal 21" xfId="954"/>
    <cellStyle name="Normal 21 2" xfId="955"/>
    <cellStyle name="Normal 21_20325" xfId="1498"/>
    <cellStyle name="Normal 22" xfId="956"/>
    <cellStyle name="Normal 22 2" xfId="957"/>
    <cellStyle name="Normal 22 3" xfId="958"/>
    <cellStyle name="Normal 22_20325" xfId="1499"/>
    <cellStyle name="Normal 23" xfId="959"/>
    <cellStyle name="Normal 23 2" xfId="960"/>
    <cellStyle name="Normal 24" xfId="961"/>
    <cellStyle name="Normal 24 2" xfId="962"/>
    <cellStyle name="Normal 24 3" xfId="963"/>
    <cellStyle name="Normal 24_13008" xfId="964"/>
    <cellStyle name="Normal 25" xfId="965"/>
    <cellStyle name="Normal 25 2" xfId="966"/>
    <cellStyle name="Normal 25 3" xfId="967"/>
    <cellStyle name="Normal 25_13008" xfId="968"/>
    <cellStyle name="Normal 26" xfId="969"/>
    <cellStyle name="Normal 26 2" xfId="970"/>
    <cellStyle name="Normal 27" xfId="971"/>
    <cellStyle name="Normal 27 2" xfId="972"/>
    <cellStyle name="Normal 27 3" xfId="973"/>
    <cellStyle name="Normal 27_20325" xfId="1500"/>
    <cellStyle name="Normal 28" xfId="974"/>
    <cellStyle name="Normal 29" xfId="975"/>
    <cellStyle name="Normal 3" xfId="104"/>
    <cellStyle name="Normal 3 2" xfId="105"/>
    <cellStyle name="Normal 3 2 2" xfId="976"/>
    <cellStyle name="Normal 3 2 2 2" xfId="977"/>
    <cellStyle name="Normal 3 2 2 2 2" xfId="978"/>
    <cellStyle name="Normal 3 2 2 2 3" xfId="979"/>
    <cellStyle name="Normal 3 2 2 2_13008" xfId="980"/>
    <cellStyle name="Normal 3 2 2 3" xfId="981"/>
    <cellStyle name="Normal 3 2 2 3 2" xfId="982"/>
    <cellStyle name="Normal 3 2 2 3 3" xfId="983"/>
    <cellStyle name="Normal 3 2 2 3_13008" xfId="984"/>
    <cellStyle name="Normal 3 2 2 4" xfId="985"/>
    <cellStyle name="Normal 3 2 2 5" xfId="986"/>
    <cellStyle name="Normal 3 2 2_13008" xfId="987"/>
    <cellStyle name="Normal 3 2 3" xfId="988"/>
    <cellStyle name="Normal 3 2 3 2" xfId="989"/>
    <cellStyle name="Normal 3 2 3 3" xfId="990"/>
    <cellStyle name="Normal 3 2 3_13008" xfId="991"/>
    <cellStyle name="Normal 3 2 4" xfId="992"/>
    <cellStyle name="Normal 3 2 4 2" xfId="993"/>
    <cellStyle name="Normal 3 2 4 3" xfId="994"/>
    <cellStyle name="Normal 3 2 4_13008" xfId="995"/>
    <cellStyle name="Normal 3 2 5" xfId="996"/>
    <cellStyle name="Normal 3 2 5 2" xfId="997"/>
    <cellStyle name="Normal 3 2 5 3" xfId="998"/>
    <cellStyle name="Normal 3 2 5_13008" xfId="999"/>
    <cellStyle name="Normal 3 2 6" xfId="1000"/>
    <cellStyle name="Normal 3 2 7" xfId="1001"/>
    <cellStyle name="Normal 3 2_13008" xfId="1002"/>
    <cellStyle name="Normal 3 3" xfId="1003"/>
    <cellStyle name="Normal 3 3 2" xfId="1004"/>
    <cellStyle name="Normal 3 4" xfId="1005"/>
    <cellStyle name="Normal 3 4 2" xfId="1006"/>
    <cellStyle name="Normal 3 4 3" xfId="1007"/>
    <cellStyle name="Normal 3 4_13008" xfId="1008"/>
    <cellStyle name="Normal 3 5" xfId="1009"/>
    <cellStyle name="Normal 3 5 2" xfId="1010"/>
    <cellStyle name="Normal 3 5 3" xfId="1011"/>
    <cellStyle name="Normal 3 5_13008" xfId="1012"/>
    <cellStyle name="Normal 3 6" xfId="1013"/>
    <cellStyle name="Normal 3 6 2" xfId="1014"/>
    <cellStyle name="Normal 3 6 3" xfId="1015"/>
    <cellStyle name="Normal 3 6_13008" xfId="1016"/>
    <cellStyle name="Normal 3 7" xfId="1017"/>
    <cellStyle name="Normal 3_11599" xfId="1018"/>
    <cellStyle name="Normal 30" xfId="1019"/>
    <cellStyle name="Normal 30 2" xfId="1020"/>
    <cellStyle name="Normal 30_20325" xfId="1501"/>
    <cellStyle name="Normal 31" xfId="1021"/>
    <cellStyle name="Normal 31 2" xfId="1022"/>
    <cellStyle name="Normal 31_20325" xfId="1502"/>
    <cellStyle name="Normal 32" xfId="1023"/>
    <cellStyle name="Normal 32 2" xfId="1024"/>
    <cellStyle name="Normal 32_20325" xfId="1503"/>
    <cellStyle name="Normal 33" xfId="1025"/>
    <cellStyle name="Normal 33 2" xfId="1026"/>
    <cellStyle name="Normal 33_20325" xfId="1504"/>
    <cellStyle name="Normal 34" xfId="1027"/>
    <cellStyle name="Normal 34 2" xfId="1028"/>
    <cellStyle name="Normal 34_20325" xfId="1505"/>
    <cellStyle name="Normal 35" xfId="1029"/>
    <cellStyle name="Normal 36" xfId="1030"/>
    <cellStyle name="Normal 37" xfId="1031"/>
    <cellStyle name="Normal 38" xfId="1032"/>
    <cellStyle name="Normal 38 2" xfId="1033"/>
    <cellStyle name="Normal 38_13008" xfId="1034"/>
    <cellStyle name="Normal 39" xfId="1035"/>
    <cellStyle name="Normal 4" xfId="106"/>
    <cellStyle name="Normal 4 2" xfId="1036"/>
    <cellStyle name="Normal 4 2 2" xfId="1037"/>
    <cellStyle name="Normal 4 2 3" xfId="1038"/>
    <cellStyle name="Normal 4 3" xfId="1039"/>
    <cellStyle name="Normal 4 3 2" xfId="1040"/>
    <cellStyle name="Normal 4 3 3" xfId="1041"/>
    <cellStyle name="Normal 4 3_13008" xfId="1042"/>
    <cellStyle name="Normal 4 4" xfId="1043"/>
    <cellStyle name="Normal 4 4 2" xfId="1044"/>
    <cellStyle name="Normal 4 4 3" xfId="1045"/>
    <cellStyle name="Normal 4 4_13008" xfId="1046"/>
    <cellStyle name="Normal 4 5" xfId="1047"/>
    <cellStyle name="Normal 4_Support" xfId="1048"/>
    <cellStyle name="Normal 40" xfId="1049"/>
    <cellStyle name="Normal 41" xfId="1050"/>
    <cellStyle name="Normal 42" xfId="1051"/>
    <cellStyle name="Normal 43" xfId="1052"/>
    <cellStyle name="Normal 44" xfId="131"/>
    <cellStyle name="Normal 45" xfId="1478"/>
    <cellStyle name="Normal 46" xfId="1509"/>
    <cellStyle name="Normal 47" xfId="1400"/>
    <cellStyle name="Normal 48" xfId="1508"/>
    <cellStyle name="Normal 49" xfId="767"/>
    <cellStyle name="Normal 5" xfId="107"/>
    <cellStyle name="Normal 5 2" xfId="108"/>
    <cellStyle name="Normal 5 2 10" xfId="1053"/>
    <cellStyle name="Normal 5 2 2" xfId="1054"/>
    <cellStyle name="Normal 5 2 2 2" xfId="1055"/>
    <cellStyle name="Normal 5 2 2 2 2" xfId="1056"/>
    <cellStyle name="Normal 5 2 2 2 2 2" xfId="1057"/>
    <cellStyle name="Normal 5 2 2 2 2 3" xfId="1058"/>
    <cellStyle name="Normal 5 2 2 2 2_13008" xfId="1059"/>
    <cellStyle name="Normal 5 2 2 2 3" xfId="1060"/>
    <cellStyle name="Normal 5 2 2 2 3 2" xfId="1061"/>
    <cellStyle name="Normal 5 2 2 2 3 3" xfId="1062"/>
    <cellStyle name="Normal 5 2 2 2 3_13008" xfId="1063"/>
    <cellStyle name="Normal 5 2 2 2 4" xfId="1064"/>
    <cellStyle name="Normal 5 2 2 2 5" xfId="1065"/>
    <cellStyle name="Normal 5 2 2 2_13008" xfId="1066"/>
    <cellStyle name="Normal 5 2 2 3" xfId="1067"/>
    <cellStyle name="Normal 5 2 2 3 2" xfId="1068"/>
    <cellStyle name="Normal 5 2 2 3 3" xfId="1069"/>
    <cellStyle name="Normal 5 2 2 3_13008" xfId="1070"/>
    <cellStyle name="Normal 5 2 2 4" xfId="1071"/>
    <cellStyle name="Normal 5 2 2 4 2" xfId="1072"/>
    <cellStyle name="Normal 5 2 2 4 3" xfId="1073"/>
    <cellStyle name="Normal 5 2 2 4_13008" xfId="1074"/>
    <cellStyle name="Normal 5 2 2 5" xfId="1075"/>
    <cellStyle name="Normal 5 2 2 5 2" xfId="1076"/>
    <cellStyle name="Normal 5 2 2 5 3" xfId="1077"/>
    <cellStyle name="Normal 5 2 2 5_13008" xfId="1078"/>
    <cellStyle name="Normal 5 2 2 6" xfId="1079"/>
    <cellStyle name="Normal 5 2 2 7" xfId="1080"/>
    <cellStyle name="Normal 5 2 2_13008" xfId="1081"/>
    <cellStyle name="Normal 5 2 3" xfId="1082"/>
    <cellStyle name="Normal 5 2 3 2" xfId="1083"/>
    <cellStyle name="Normal 5 2 3 2 2" xfId="1084"/>
    <cellStyle name="Normal 5 2 3 2 2 2" xfId="1085"/>
    <cellStyle name="Normal 5 2 3 2 2 3" xfId="1086"/>
    <cellStyle name="Normal 5 2 3 2 2_13008" xfId="1087"/>
    <cellStyle name="Normal 5 2 3 2 3" xfId="1088"/>
    <cellStyle name="Normal 5 2 3 2 3 2" xfId="1089"/>
    <cellStyle name="Normal 5 2 3 2 3 3" xfId="1090"/>
    <cellStyle name="Normal 5 2 3 2 3_13008" xfId="1091"/>
    <cellStyle name="Normal 5 2 3 2 4" xfId="1092"/>
    <cellStyle name="Normal 5 2 3 2 5" xfId="1093"/>
    <cellStyle name="Normal 5 2 3 2_13008" xfId="1094"/>
    <cellStyle name="Normal 5 2 3 3" xfId="1095"/>
    <cellStyle name="Normal 5 2 3 3 2" xfId="1096"/>
    <cellStyle name="Normal 5 2 3 3 3" xfId="1097"/>
    <cellStyle name="Normal 5 2 3 3_13008" xfId="1098"/>
    <cellStyle name="Normal 5 2 3 4" xfId="1099"/>
    <cellStyle name="Normal 5 2 3 4 2" xfId="1100"/>
    <cellStyle name="Normal 5 2 3 4 3" xfId="1101"/>
    <cellStyle name="Normal 5 2 3 4_13008" xfId="1102"/>
    <cellStyle name="Normal 5 2 3 5" xfId="1103"/>
    <cellStyle name="Normal 5 2 3 5 2" xfId="1104"/>
    <cellStyle name="Normal 5 2 3 5 3" xfId="1105"/>
    <cellStyle name="Normal 5 2 3 5_13008" xfId="1106"/>
    <cellStyle name="Normal 5 2 3 6" xfId="1107"/>
    <cellStyle name="Normal 5 2 3 7" xfId="1108"/>
    <cellStyle name="Normal 5 2 3_13008" xfId="1109"/>
    <cellStyle name="Normal 5 2 4" xfId="1110"/>
    <cellStyle name="Normal 5 2 4 2" xfId="1111"/>
    <cellStyle name="Normal 5 2 4 2 2" xfId="1112"/>
    <cellStyle name="Normal 5 2 4 2 2 2" xfId="1113"/>
    <cellStyle name="Normal 5 2 4 2 2 3" xfId="1114"/>
    <cellStyle name="Normal 5 2 4 2 2_13008" xfId="1115"/>
    <cellStyle name="Normal 5 2 4 2 3" xfId="1116"/>
    <cellStyle name="Normal 5 2 4 2 3 2" xfId="1117"/>
    <cellStyle name="Normal 5 2 4 2 3 3" xfId="1118"/>
    <cellStyle name="Normal 5 2 4 2 3_13008" xfId="1119"/>
    <cellStyle name="Normal 5 2 4 2 4" xfId="1120"/>
    <cellStyle name="Normal 5 2 4 2 5" xfId="1121"/>
    <cellStyle name="Normal 5 2 4 2_13008" xfId="1122"/>
    <cellStyle name="Normal 5 2 4 3" xfId="1123"/>
    <cellStyle name="Normal 5 2 4 3 2" xfId="1124"/>
    <cellStyle name="Normal 5 2 4 3 3" xfId="1125"/>
    <cellStyle name="Normal 5 2 4 3_13008" xfId="1126"/>
    <cellStyle name="Normal 5 2 4 4" xfId="1127"/>
    <cellStyle name="Normal 5 2 4 4 2" xfId="1128"/>
    <cellStyle name="Normal 5 2 4 4 3" xfId="1129"/>
    <cellStyle name="Normal 5 2 4 4_13008" xfId="1130"/>
    <cellStyle name="Normal 5 2 4 5" xfId="1131"/>
    <cellStyle name="Normal 5 2 4 5 2" xfId="1132"/>
    <cellStyle name="Normal 5 2 4 5 3" xfId="1133"/>
    <cellStyle name="Normal 5 2 4 5_13008" xfId="1134"/>
    <cellStyle name="Normal 5 2 4 6" xfId="1135"/>
    <cellStyle name="Normal 5 2 4 7" xfId="1136"/>
    <cellStyle name="Normal 5 2 4_13008" xfId="1137"/>
    <cellStyle name="Normal 5 2 5" xfId="1138"/>
    <cellStyle name="Normal 5 2 5 10" xfId="1139"/>
    <cellStyle name="Normal 5 2 5 19" xfId="1140"/>
    <cellStyle name="Normal 5 2 5 19 2" xfId="1141"/>
    <cellStyle name="Normal 5 2 5 19_13008" xfId="1142"/>
    <cellStyle name="Normal 5 2 5 2" xfId="1143"/>
    <cellStyle name="Normal 5 2 5 2 2" xfId="1144"/>
    <cellStyle name="Normal 5 2 5 2 2 2" xfId="1145"/>
    <cellStyle name="Normal 5 2 5 2 2 2 2" xfId="1146"/>
    <cellStyle name="Normal 5 2 5 2 2 2 3" xfId="1147"/>
    <cellStyle name="Normal 5 2 5 2 2 2_13008" xfId="1148"/>
    <cellStyle name="Normal 5 2 5 2 2 3" xfId="1149"/>
    <cellStyle name="Normal 5 2 5 2 2 3 2" xfId="1150"/>
    <cellStyle name="Normal 5 2 5 2 2 3 3" xfId="1151"/>
    <cellStyle name="Normal 5 2 5 2 2 3_13008" xfId="1152"/>
    <cellStyle name="Normal 5 2 5 2 2 4" xfId="1153"/>
    <cellStyle name="Normal 5 2 5 2 2 5" xfId="1154"/>
    <cellStyle name="Normal 5 2 5 2 2_13008" xfId="1155"/>
    <cellStyle name="Normal 5 2 5 2 3" xfId="1156"/>
    <cellStyle name="Normal 5 2 5 2 3 2" xfId="1157"/>
    <cellStyle name="Normal 5 2 5 2 3 3" xfId="1158"/>
    <cellStyle name="Normal 5 2 5 2 3_13008" xfId="1159"/>
    <cellStyle name="Normal 5 2 5 2 4" xfId="1160"/>
    <cellStyle name="Normal 5 2 5 2 4 2" xfId="1161"/>
    <cellStyle name="Normal 5 2 5 2 4 3" xfId="1162"/>
    <cellStyle name="Normal 5 2 5 2 4_13008" xfId="1163"/>
    <cellStyle name="Normal 5 2 5 2 5" xfId="1164"/>
    <cellStyle name="Normal 5 2 5 2 5 2" xfId="1165"/>
    <cellStyle name="Normal 5 2 5 2 5 3" xfId="1166"/>
    <cellStyle name="Normal 5 2 5 2 5_13008" xfId="1167"/>
    <cellStyle name="Normal 5 2 5 2 6" xfId="1168"/>
    <cellStyle name="Normal 5 2 5 2 7" xfId="1169"/>
    <cellStyle name="Normal 5 2 5 2_13008" xfId="1170"/>
    <cellStyle name="Normal 5 2 5 3" xfId="1171"/>
    <cellStyle name="Normal 5 2 5 3 10" xfId="1172"/>
    <cellStyle name="Normal 5 2 5 3 10 2" xfId="1173"/>
    <cellStyle name="Normal 5 2 5 3 10 3" xfId="1174"/>
    <cellStyle name="Normal 5 2 5 3 10_13008" xfId="1175"/>
    <cellStyle name="Normal 5 2 5 3 11" xfId="1176"/>
    <cellStyle name="Normal 5 2 5 3 11 2" xfId="1177"/>
    <cellStyle name="Normal 5 2 5 3 11 3" xfId="1178"/>
    <cellStyle name="Normal 5 2 5 3 11_13008" xfId="1179"/>
    <cellStyle name="Normal 5 2 5 3 12" xfId="1180"/>
    <cellStyle name="Normal 5 2 5 3 12 2" xfId="1181"/>
    <cellStyle name="Normal 5 2 5 3 12 3" xfId="1182"/>
    <cellStyle name="Normal 5 2 5 3 12_13008" xfId="1183"/>
    <cellStyle name="Normal 5 2 5 3 13" xfId="1184"/>
    <cellStyle name="Normal 5 2 5 3 13 2" xfId="1489"/>
    <cellStyle name="Normal 5 2 5 3 14" xfId="1185"/>
    <cellStyle name="Normal 5 2 5 3 15" xfId="1186"/>
    <cellStyle name="Normal 5 2 5 3 16" xfId="1187"/>
    <cellStyle name="Normal 5 2 5 3 17" xfId="1506"/>
    <cellStyle name="Normal 5 2 5 3 2" xfId="1188"/>
    <cellStyle name="Normal 5 2 5 3 2 2" xfId="1189"/>
    <cellStyle name="Normal 5 2 5 3 2 2 2" xfId="1190"/>
    <cellStyle name="Normal 5 2 5 3 2 2 2 2" xfId="1191"/>
    <cellStyle name="Normal 5 2 5 3 2 2 2 3" xfId="1192"/>
    <cellStyle name="Normal 5 2 5 3 2 2 2_13008" xfId="1193"/>
    <cellStyle name="Normal 5 2 5 3 2 2 3" xfId="1194"/>
    <cellStyle name="Normal 5 2 5 3 2 2 3 2" xfId="1195"/>
    <cellStyle name="Normal 5 2 5 3 2 2 3 3" xfId="1196"/>
    <cellStyle name="Normal 5 2 5 3 2 2 3_13008" xfId="1197"/>
    <cellStyle name="Normal 5 2 5 3 2 2 4" xfId="1198"/>
    <cellStyle name="Normal 5 2 5 3 2 2 5" xfId="1199"/>
    <cellStyle name="Normal 5 2 5 3 2 2_13008" xfId="1200"/>
    <cellStyle name="Normal 5 2 5 3 2 3" xfId="1201"/>
    <cellStyle name="Normal 5 2 5 3 2 3 2" xfId="1202"/>
    <cellStyle name="Normal 5 2 5 3 2 3 3" xfId="1203"/>
    <cellStyle name="Normal 5 2 5 3 2 3_13008" xfId="1204"/>
    <cellStyle name="Normal 5 2 5 3 2 4" xfId="1205"/>
    <cellStyle name="Normal 5 2 5 3 2 4 2" xfId="1206"/>
    <cellStyle name="Normal 5 2 5 3 2 4 3" xfId="1207"/>
    <cellStyle name="Normal 5 2 5 3 2 4_13008" xfId="1208"/>
    <cellStyle name="Normal 5 2 5 3 2 5" xfId="1209"/>
    <cellStyle name="Normal 5 2 5 3 2 5 2" xfId="1210"/>
    <cellStyle name="Normal 5 2 5 3 2 5 3" xfId="1211"/>
    <cellStyle name="Normal 5 2 5 3 2 5_13008" xfId="1212"/>
    <cellStyle name="Normal 5 2 5 3 2 6" xfId="1213"/>
    <cellStyle name="Normal 5 2 5 3 2 7" xfId="1214"/>
    <cellStyle name="Normal 5 2 5 3 2_13008" xfId="1215"/>
    <cellStyle name="Normal 5 2 5 3 3" xfId="1216"/>
    <cellStyle name="Normal 5 2 5 3 3 2" xfId="1217"/>
    <cellStyle name="Normal 5 2 5 3 3 2 2" xfId="1218"/>
    <cellStyle name="Normal 5 2 5 3 3 2 3" xfId="1219"/>
    <cellStyle name="Normal 5 2 5 3 3 2_13008" xfId="1220"/>
    <cellStyle name="Normal 5 2 5 3 3 3" xfId="1221"/>
    <cellStyle name="Normal 5 2 5 3 3 3 2" xfId="1222"/>
    <cellStyle name="Normal 5 2 5 3 3 3 3" xfId="1223"/>
    <cellStyle name="Normal 5 2 5 3 3 3_13008" xfId="1224"/>
    <cellStyle name="Normal 5 2 5 3 3 4" xfId="1225"/>
    <cellStyle name="Normal 5 2 5 3 3 5" xfId="1226"/>
    <cellStyle name="Normal 5 2 5 3 3_13008" xfId="1227"/>
    <cellStyle name="Normal 5 2 5 3 4" xfId="1228"/>
    <cellStyle name="Normal 5 2 5 3 4 2" xfId="1229"/>
    <cellStyle name="Normal 5 2 5 3 4 3" xfId="1230"/>
    <cellStyle name="Normal 5 2 5 3 4_13008" xfId="1231"/>
    <cellStyle name="Normal 5 2 5 3 5" xfId="1232"/>
    <cellStyle name="Normal 5 2 5 3 5 2" xfId="1233"/>
    <cellStyle name="Normal 5 2 5 3 5 3" xfId="1234"/>
    <cellStyle name="Normal 5 2 5 3 5_13008" xfId="1235"/>
    <cellStyle name="Normal 5 2 5 3 6" xfId="1236"/>
    <cellStyle name="Normal 5 2 5 3 6 2" xfId="1237"/>
    <cellStyle name="Normal 5 2 5 3 6 3" xfId="1238"/>
    <cellStyle name="Normal 5 2 5 3 6_13008" xfId="1239"/>
    <cellStyle name="Normal 5 2 5 3 7" xfId="1240"/>
    <cellStyle name="Normal 5 2 5 3 7 2" xfId="1241"/>
    <cellStyle name="Normal 5 2 5 3 7 3" xfId="1242"/>
    <cellStyle name="Normal 5 2 5 3 7_13008" xfId="1243"/>
    <cellStyle name="Normal 5 2 5 3 8" xfId="1244"/>
    <cellStyle name="Normal 5 2 5 3 8 2" xfId="1245"/>
    <cellStyle name="Normal 5 2 5 3 8 3" xfId="1246"/>
    <cellStyle name="Normal 5 2 5 3 8_13008" xfId="1247"/>
    <cellStyle name="Normal 5 2 5 3 9" xfId="1248"/>
    <cellStyle name="Normal 5 2 5 3 9 2" xfId="1249"/>
    <cellStyle name="Normal 5 2 5 3 9 3" xfId="1250"/>
    <cellStyle name="Normal 5 2 5 3 9_13008" xfId="1251"/>
    <cellStyle name="Normal 5 2 5 3_13008" xfId="1252"/>
    <cellStyle name="Normal 5 2 5 4" xfId="1253"/>
    <cellStyle name="Normal 5 2 5 4 2" xfId="1254"/>
    <cellStyle name="Normal 5 2 5 4 2 2" xfId="1255"/>
    <cellStyle name="Normal 5 2 5 4 2 3" xfId="1256"/>
    <cellStyle name="Normal 5 2 5 4 2_13008" xfId="1257"/>
    <cellStyle name="Normal 5 2 5 4 3" xfId="1258"/>
    <cellStyle name="Normal 5 2 5 4 3 2" xfId="1259"/>
    <cellStyle name="Normal 5 2 5 4 3 3" xfId="1260"/>
    <cellStyle name="Normal 5 2 5 4 3_13008" xfId="1261"/>
    <cellStyle name="Normal 5 2 5 4 4" xfId="1262"/>
    <cellStyle name="Normal 5 2 5 4 5" xfId="1263"/>
    <cellStyle name="Normal 5 2 5 4_13008" xfId="1264"/>
    <cellStyle name="Normal 5 2 5 5" xfId="1265"/>
    <cellStyle name="Normal 5 2 5 5 2" xfId="1266"/>
    <cellStyle name="Normal 5 2 5 5 3" xfId="1267"/>
    <cellStyle name="Normal 5 2 5 5_13008" xfId="1268"/>
    <cellStyle name="Normal 5 2 5 6" xfId="1269"/>
    <cellStyle name="Normal 5 2 5 6 2" xfId="1270"/>
    <cellStyle name="Normal 5 2 5 6 3" xfId="1271"/>
    <cellStyle name="Normal 5 2 5 6_13008" xfId="1272"/>
    <cellStyle name="Normal 5 2 5 7" xfId="1273"/>
    <cellStyle name="Normal 5 2 5 7 2" xfId="1274"/>
    <cellStyle name="Normal 5 2 5 7 3" xfId="1275"/>
    <cellStyle name="Normal 5 2 5 7_13008" xfId="1276"/>
    <cellStyle name="Normal 5 2 5 8" xfId="1277"/>
    <cellStyle name="Normal 5 2 5 8 2" xfId="1278"/>
    <cellStyle name="Normal 5 2 5 8 3" xfId="1279"/>
    <cellStyle name="Normal 5 2 5 8_13008" xfId="1280"/>
    <cellStyle name="Normal 5 2 5 9" xfId="1281"/>
    <cellStyle name="Normal 5 2 5_13008" xfId="1282"/>
    <cellStyle name="Normal 5 2 6" xfId="1283"/>
    <cellStyle name="Normal 5 2 7" xfId="1284"/>
    <cellStyle name="Normal 5 2 7 2" xfId="1285"/>
    <cellStyle name="Normal 5 2 7 3" xfId="1286"/>
    <cellStyle name="Normal 5 2 7_13008" xfId="1287"/>
    <cellStyle name="Normal 5 2 8" xfId="1288"/>
    <cellStyle name="Normal 5 2 8 2" xfId="1289"/>
    <cellStyle name="Normal 5 2 8 3" xfId="1290"/>
    <cellStyle name="Normal 5 2 8_13008" xfId="1291"/>
    <cellStyle name="Normal 5 2 9" xfId="1292"/>
    <cellStyle name="Normal 5 2 9 2" xfId="1293"/>
    <cellStyle name="Normal 5 2 9 3" xfId="1294"/>
    <cellStyle name="Normal 5 2 9_13008" xfId="1295"/>
    <cellStyle name="Normal 5 2_13008" xfId="1296"/>
    <cellStyle name="Normal 5 3" xfId="1297"/>
    <cellStyle name="Normal 5 3 2" xfId="1298"/>
    <cellStyle name="Normal 5 4" xfId="1299"/>
    <cellStyle name="Normal 5 4 2" xfId="1300"/>
    <cellStyle name="Normal 5 4 2 2" xfId="1301"/>
    <cellStyle name="Normal 5 4 2 3" xfId="1302"/>
    <cellStyle name="Normal 5 4 2_13008" xfId="1303"/>
    <cellStyle name="Normal 5 4 3" xfId="1304"/>
    <cellStyle name="Normal 5 4 3 2" xfId="1305"/>
    <cellStyle name="Normal 5 4 3 3" xfId="1306"/>
    <cellStyle name="Normal 5 4 3_13008" xfId="1307"/>
    <cellStyle name="Normal 5 4 4" xfId="1308"/>
    <cellStyle name="Normal 5 4 5" xfId="1309"/>
    <cellStyle name="Normal 5 4_13008" xfId="1310"/>
    <cellStyle name="Normal 5 5" xfId="1311"/>
    <cellStyle name="Normal 5 5 2" xfId="1312"/>
    <cellStyle name="Normal 5 5 3" xfId="1313"/>
    <cellStyle name="Normal 5 5_13008" xfId="1314"/>
    <cellStyle name="Normal 5 6" xfId="1315"/>
    <cellStyle name="Normal 5 6 2" xfId="1316"/>
    <cellStyle name="Normal 5 6 3" xfId="1317"/>
    <cellStyle name="Normal 5 6_13008" xfId="1318"/>
    <cellStyle name="Normal 5 7" xfId="1319"/>
    <cellStyle name="Normal 5 8" xfId="1320"/>
    <cellStyle name="Normal 5_13008" xfId="1321"/>
    <cellStyle name="Normal 50" xfId="1507"/>
    <cellStyle name="Normal 6" xfId="109"/>
    <cellStyle name="Normal 6 2" xfId="1322"/>
    <cellStyle name="Normal 6 2 2" xfId="1323"/>
    <cellStyle name="Normal 6 2 2 2" xfId="1324"/>
    <cellStyle name="Normal 6 2 2 3" xfId="1325"/>
    <cellStyle name="Normal 6 2 2_13008" xfId="1326"/>
    <cellStyle name="Normal 6 2 3" xfId="1327"/>
    <cellStyle name="Normal 6 2 3 2" xfId="1328"/>
    <cellStyle name="Normal 6 2 3 3" xfId="1329"/>
    <cellStyle name="Normal 6 2 3_13008" xfId="1330"/>
    <cellStyle name="Normal 6 2 4" xfId="1331"/>
    <cellStyle name="Normal 6 2 5" xfId="1332"/>
    <cellStyle name="Normal 6 2_13008" xfId="1333"/>
    <cellStyle name="Normal 6 3" xfId="1334"/>
    <cellStyle name="Normal 6 3 2" xfId="1335"/>
    <cellStyle name="Normal 6 3 3" xfId="1336"/>
    <cellStyle name="Normal 6 3_13008" xfId="1337"/>
    <cellStyle name="Normal 6 4" xfId="1338"/>
    <cellStyle name="Normal 6 4 2" xfId="1339"/>
    <cellStyle name="Normal 6 4 3" xfId="1340"/>
    <cellStyle name="Normal 6 4_13008" xfId="1341"/>
    <cellStyle name="Normal 6 5" xfId="1342"/>
    <cellStyle name="Normal 6 5 2" xfId="1343"/>
    <cellStyle name="Normal 6 5 3" xfId="1344"/>
    <cellStyle name="Normal 6 5_13008" xfId="1345"/>
    <cellStyle name="Normal 6 6" xfId="1346"/>
    <cellStyle name="Normal 6 7" xfId="1347"/>
    <cellStyle name="Normal 6_13008" xfId="1348"/>
    <cellStyle name="Normal 7" xfId="110"/>
    <cellStyle name="Normal 7 2" xfId="1349"/>
    <cellStyle name="Normal 7 2 2" xfId="1350"/>
    <cellStyle name="Normal 7 2 2 2" xfId="1351"/>
    <cellStyle name="Normal 7 2 2 3" xfId="1352"/>
    <cellStyle name="Normal 7 2 2_13008" xfId="1353"/>
    <cellStyle name="Normal 7 2 3" xfId="1354"/>
    <cellStyle name="Normal 7 2 3 2" xfId="1355"/>
    <cellStyle name="Normal 7 2 3 3" xfId="1356"/>
    <cellStyle name="Normal 7 2 3_13008" xfId="1357"/>
    <cellStyle name="Normal 7 2 4" xfId="1358"/>
    <cellStyle name="Normal 7 2 5" xfId="1359"/>
    <cellStyle name="Normal 7 2_13008" xfId="1360"/>
    <cellStyle name="Normal 7 3" xfId="1361"/>
    <cellStyle name="Normal 7 3 2" xfId="1362"/>
    <cellStyle name="Normal 7 3 3" xfId="1363"/>
    <cellStyle name="Normal 7 3_13008" xfId="1364"/>
    <cellStyle name="Normal 7 4" xfId="1365"/>
    <cellStyle name="Normal 7 4 2" xfId="1366"/>
    <cellStyle name="Normal 7 4 3" xfId="1367"/>
    <cellStyle name="Normal 7 4_13008" xfId="1368"/>
    <cellStyle name="Normal 7 5" xfId="1369"/>
    <cellStyle name="Normal 7 6" xfId="1370"/>
    <cellStyle name="Normal 7 7" xfId="1371"/>
    <cellStyle name="Normal 7_13008" xfId="1372"/>
    <cellStyle name="Normal 8" xfId="111"/>
    <cellStyle name="Normal 8 2" xfId="1373"/>
    <cellStyle name="Normal 8 2 2" xfId="1374"/>
    <cellStyle name="Normal 8 2 2 2" xfId="1375"/>
    <cellStyle name="Normal 8 2 2 3" xfId="1376"/>
    <cellStyle name="Normal 8 2 2_13008" xfId="1377"/>
    <cellStyle name="Normal 8 2 3" xfId="1378"/>
    <cellStyle name="Normal 8 2 3 2" xfId="1379"/>
    <cellStyle name="Normal 8 2 3 3" xfId="1380"/>
    <cellStyle name="Normal 8 2 3_13008" xfId="1381"/>
    <cellStyle name="Normal 8 2 4" xfId="1382"/>
    <cellStyle name="Normal 8 2 5" xfId="1383"/>
    <cellStyle name="Normal 8 2_13008" xfId="1384"/>
    <cellStyle name="Normal 8 3" xfId="1385"/>
    <cellStyle name="Normal 8 3 2" xfId="1386"/>
    <cellStyle name="Normal 8 3 3" xfId="1387"/>
    <cellStyle name="Normal 8 3_13008" xfId="1388"/>
    <cellStyle name="Normal 8 4" xfId="1389"/>
    <cellStyle name="Normal 8 4 2" xfId="1390"/>
    <cellStyle name="Normal 8 4 3" xfId="1391"/>
    <cellStyle name="Normal 8 4_13008" xfId="1392"/>
    <cellStyle name="Normal 8 5" xfId="1393"/>
    <cellStyle name="Normal 8 5 2" xfId="1394"/>
    <cellStyle name="Normal 8 5 3" xfId="1395"/>
    <cellStyle name="Normal 8 5_13008" xfId="1396"/>
    <cellStyle name="Normal 8 6" xfId="1397"/>
    <cellStyle name="Normal 8 7" xfId="1398"/>
    <cellStyle name="Normal 8_13008" xfId="1399"/>
    <cellStyle name="Normal 9" xfId="112"/>
    <cellStyle name="Normal 9 2" xfId="1401"/>
    <cellStyle name="Normal 9 2 2" xfId="1402"/>
    <cellStyle name="Normal 9 2 2 2" xfId="1403"/>
    <cellStyle name="Normal 9 2 2 3" xfId="1404"/>
    <cellStyle name="Normal 9 2 2_13008" xfId="1405"/>
    <cellStyle name="Normal 9 2 3" xfId="1406"/>
    <cellStyle name="Normal 9 2 3 2" xfId="1407"/>
    <cellStyle name="Normal 9 2 3 3" xfId="1408"/>
    <cellStyle name="Normal 9 2 3_13008" xfId="1409"/>
    <cellStyle name="Normal 9 2 4" xfId="1410"/>
    <cellStyle name="Normal 9 2 4 2" xfId="1411"/>
    <cellStyle name="Normal 9 2 4_13008" xfId="1412"/>
    <cellStyle name="Normal 9 2 5" xfId="1413"/>
    <cellStyle name="Normal 9 2 5 2" xfId="1414"/>
    <cellStyle name="Normal 9 2 5_13008" xfId="1415"/>
    <cellStyle name="Normal 9 2 6" xfId="1416"/>
    <cellStyle name="Normal 9 2_13008" xfId="1417"/>
    <cellStyle name="Normal 9 3" xfId="1418"/>
    <cellStyle name="Normal 9 3 2" xfId="1419"/>
    <cellStyle name="Normal 9 3 3" xfId="1420"/>
    <cellStyle name="Normal 9 3_13008" xfId="1421"/>
    <cellStyle name="Normal 9 4" xfId="1422"/>
    <cellStyle name="Normal 9 4 2" xfId="1423"/>
    <cellStyle name="Normal 9 4 3" xfId="1424"/>
    <cellStyle name="Normal 9 4_13008" xfId="1425"/>
    <cellStyle name="Normal 9 5" xfId="1426"/>
    <cellStyle name="Normal 9 5 2" xfId="1427"/>
    <cellStyle name="Normal 9 6" xfId="1428"/>
    <cellStyle name="Normal 9 7" xfId="1429"/>
    <cellStyle name="Normal 9_13008" xfId="1430"/>
    <cellStyle name="Normal 98" xfId="1431"/>
    <cellStyle name="Normal_Joe's 1-1-2004" xfId="4"/>
    <cellStyle name="Normal_Pacific 1-1-06" xfId="5"/>
    <cellStyle name="Note 2" xfId="113"/>
    <cellStyle name="Note 2 2" xfId="1432"/>
    <cellStyle name="Note 2 3" xfId="1433"/>
    <cellStyle name="Note 3" xfId="1434"/>
    <cellStyle name="Notes" xfId="114"/>
    <cellStyle name="NotIncluded1" xfId="1435"/>
    <cellStyle name="OptionalGood" xfId="1436"/>
    <cellStyle name="Output 2" xfId="1437"/>
    <cellStyle name="Percent" xfId="3" builtinId="5"/>
    <cellStyle name="Percent 2" xfId="115"/>
    <cellStyle name="Percent 2 2" xfId="116"/>
    <cellStyle name="Percent 2 2 2" xfId="1438"/>
    <cellStyle name="Percent 2 2 2 2" xfId="1439"/>
    <cellStyle name="Percent 2 2 2 3" xfId="1440"/>
    <cellStyle name="Percent 2 2 3" xfId="1441"/>
    <cellStyle name="Percent 2 2 3 2" xfId="1442"/>
    <cellStyle name="Percent 2 2 3 3" xfId="1443"/>
    <cellStyle name="Percent 2 2 4" xfId="1444"/>
    <cellStyle name="Percent 2 2 4 2" xfId="1445"/>
    <cellStyle name="Percent 2 2 4 3" xfId="1446"/>
    <cellStyle name="Percent 2 2 5" xfId="1447"/>
    <cellStyle name="Percent 2 2 5 2" xfId="1448"/>
    <cellStyle name="Percent 2 2 5 3" xfId="1449"/>
    <cellStyle name="Percent 2 2 6" xfId="1450"/>
    <cellStyle name="Percent 2 2 6 2" xfId="1451"/>
    <cellStyle name="Percent 2 2 6 3" xfId="1452"/>
    <cellStyle name="Percent 2 2 7" xfId="1453"/>
    <cellStyle name="Percent 2 2 7 2" xfId="1454"/>
    <cellStyle name="Percent 2 2 7 3" xfId="1455"/>
    <cellStyle name="Percent 2 2 8" xfId="1456"/>
    <cellStyle name="Percent 2 2 9" xfId="1457"/>
    <cellStyle name="Percent 3" xfId="117"/>
    <cellStyle name="Percent 3 2" xfId="1458"/>
    <cellStyle name="Percent 4" xfId="118"/>
    <cellStyle name="Percent 4 2" xfId="1459"/>
    <cellStyle name="Percent 4 3" xfId="1460"/>
    <cellStyle name="Percent 4 3 2" xfId="1461"/>
    <cellStyle name="Percent 4 3 3" xfId="1462"/>
    <cellStyle name="Percent 5" xfId="1463"/>
    <cellStyle name="Percent 5 2" xfId="1464"/>
    <cellStyle name="Percent 6" xfId="1465"/>
    <cellStyle name="Percent 7" xfId="1466"/>
    <cellStyle name="Percent 7 2" xfId="1492"/>
    <cellStyle name="Percent(1)" xfId="119"/>
    <cellStyle name="Percent(2)" xfId="120"/>
    <cellStyle name="PRM" xfId="121"/>
    <cellStyle name="PRM 2" xfId="122"/>
    <cellStyle name="PRM 3" xfId="123"/>
    <cellStyle name="PRM_Thurston" xfId="124"/>
    <cellStyle name="PSChar" xfId="125"/>
    <cellStyle name="PSHeading" xfId="126"/>
    <cellStyle name="Reset  - Style4" xfId="1467"/>
    <cellStyle name="Reset  - Style7" xfId="1468"/>
    <cellStyle name="Style 1" xfId="127"/>
    <cellStyle name="Style 1 2" xfId="128"/>
    <cellStyle name="Style 1 2 2" xfId="1469"/>
    <cellStyle name="Style 1 3" xfId="1470"/>
    <cellStyle name="Style 1_Recycle Center Commodities MRF" xfId="129"/>
    <cellStyle name="STYLE1" xfId="8"/>
    <cellStyle name="STYLE1 2" xfId="1471"/>
    <cellStyle name="STYLE1 3" xfId="1472"/>
    <cellStyle name="Table  - Style5" xfId="1473"/>
    <cellStyle name="Table  - Style6" xfId="1474"/>
    <cellStyle name="Title  - Style1" xfId="1475"/>
    <cellStyle name="Title  - Style6" xfId="1476"/>
    <cellStyle name="Title 2" xfId="1477"/>
    <cellStyle name="Total 2" xfId="130"/>
    <cellStyle name="Total 3" xfId="1479"/>
    <cellStyle name="TotCol - Style5" xfId="1480"/>
    <cellStyle name="TotCol - Style7" xfId="1481"/>
    <cellStyle name="TotRow - Style4" xfId="1482"/>
    <cellStyle name="TotRow - Style8" xfId="1483"/>
    <cellStyle name="Warning Text 2" xfId="14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36"/>
  <sheetViews>
    <sheetView tabSelected="1" zoomScaleNormal="100" workbookViewId="0">
      <pane xSplit="1" ySplit="6" topLeftCell="B7" activePane="bottomRight" state="frozen"/>
      <selection activeCell="G25" sqref="G25"/>
      <selection pane="topRight" activeCell="G25" sqref="G25"/>
      <selection pane="bottomLeft" activeCell="G25" sqref="G25"/>
      <selection pane="bottomRight"/>
    </sheetView>
  </sheetViews>
  <sheetFormatPr defaultRowHeight="12.75" x14ac:dyDescent="0.2"/>
  <cols>
    <col min="1" max="1" width="24" style="1" customWidth="1"/>
    <col min="2" max="13" width="11.28515625" style="1" customWidth="1"/>
    <col min="14" max="14" width="12.85546875" style="1" bestFit="1" customWidth="1"/>
    <col min="15" max="15" width="2.140625" style="2" customWidth="1"/>
    <col min="16" max="16" width="9.140625" style="1"/>
    <col min="17" max="17" width="12" style="1" customWidth="1"/>
    <col min="18" max="16384" width="9.140625" style="1"/>
  </cols>
  <sheetData>
    <row r="1" spans="1:35" x14ac:dyDescent="0.2">
      <c r="A1" s="3" t="s">
        <v>20</v>
      </c>
    </row>
    <row r="2" spans="1:35" x14ac:dyDescent="0.2">
      <c r="A2" s="49" t="s">
        <v>0</v>
      </c>
    </row>
    <row r="3" spans="1:35" x14ac:dyDescent="0.2">
      <c r="A3" s="3" t="s">
        <v>21</v>
      </c>
    </row>
    <row r="4" spans="1:35" x14ac:dyDescent="0.2">
      <c r="A4" s="3" t="s">
        <v>25</v>
      </c>
      <c r="N4" s="50"/>
    </row>
    <row r="5" spans="1:3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51" t="s">
        <v>1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35" ht="13.5" thickBot="1" x14ac:dyDescent="0.25">
      <c r="A6" s="50"/>
      <c r="B6" s="33">
        <v>42521</v>
      </c>
      <c r="C6" s="33">
        <v>42551</v>
      </c>
      <c r="D6" s="33">
        <v>42582</v>
      </c>
      <c r="E6" s="33">
        <v>42613</v>
      </c>
      <c r="F6" s="33">
        <v>42643</v>
      </c>
      <c r="G6" s="33">
        <v>42674</v>
      </c>
      <c r="H6" s="33">
        <v>42704</v>
      </c>
      <c r="I6" s="33">
        <v>42735</v>
      </c>
      <c r="J6" s="33">
        <v>42766</v>
      </c>
      <c r="K6" s="33">
        <v>42794</v>
      </c>
      <c r="L6" s="33">
        <v>42825</v>
      </c>
      <c r="M6" s="33">
        <v>42855</v>
      </c>
      <c r="N6" s="53" t="s">
        <v>2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35" ht="12.75" customHeight="1" x14ac:dyDescent="0.2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6"/>
    </row>
    <row r="8" spans="1:35" ht="12.75" customHeight="1" x14ac:dyDescent="0.2">
      <c r="A8" s="3" t="s">
        <v>3</v>
      </c>
      <c r="N8" s="7"/>
    </row>
    <row r="9" spans="1:35" x14ac:dyDescent="0.2">
      <c r="A9" s="28" t="s">
        <v>4</v>
      </c>
      <c r="B9" s="99">
        <v>142.79999999999998</v>
      </c>
      <c r="C9" s="99">
        <v>156.87</v>
      </c>
      <c r="D9" s="99">
        <v>145.77000000000001</v>
      </c>
      <c r="E9" s="99">
        <v>169.375</v>
      </c>
      <c r="F9" s="99">
        <v>179.82999999999998</v>
      </c>
      <c r="G9" s="99">
        <v>145.43</v>
      </c>
      <c r="H9" s="99">
        <v>161.56</v>
      </c>
      <c r="I9" s="99">
        <v>160.52000000000001</v>
      </c>
      <c r="J9" s="99">
        <v>181.92500000000001</v>
      </c>
      <c r="K9" s="99">
        <v>141.91499999999999</v>
      </c>
      <c r="L9" s="99">
        <v>178.32499999999999</v>
      </c>
      <c r="M9" s="99">
        <v>147.74499999999998</v>
      </c>
      <c r="N9" s="31">
        <f>SUM(B9:M9)</f>
        <v>1912.0649999999998</v>
      </c>
      <c r="P9" s="56"/>
      <c r="Q9" s="34"/>
      <c r="R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x14ac:dyDescent="0.2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8"/>
      <c r="P10" s="28"/>
    </row>
    <row r="11" spans="1:35" x14ac:dyDescent="0.2">
      <c r="A11" s="3" t="s">
        <v>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"/>
    </row>
    <row r="12" spans="1:35" x14ac:dyDescent="0.2">
      <c r="A12" s="28" t="s">
        <v>4</v>
      </c>
      <c r="B12" s="101">
        <v>49.71</v>
      </c>
      <c r="C12" s="101">
        <v>53.34</v>
      </c>
      <c r="D12" s="101">
        <v>57.97</v>
      </c>
      <c r="E12" s="101">
        <v>70.790000000000006</v>
      </c>
      <c r="F12" s="101">
        <v>66.150000000000006</v>
      </c>
      <c r="G12" s="101">
        <v>58.65</v>
      </c>
      <c r="H12" s="101">
        <v>66.87</v>
      </c>
      <c r="I12" s="101">
        <v>72</v>
      </c>
      <c r="J12" s="101">
        <v>81.03</v>
      </c>
      <c r="K12" s="101">
        <v>89.63</v>
      </c>
      <c r="L12" s="101">
        <v>107.56</v>
      </c>
      <c r="M12" s="101">
        <v>58.81</v>
      </c>
      <c r="N12" s="18"/>
      <c r="P12" s="19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5" x14ac:dyDescent="0.2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"/>
    </row>
    <row r="14" spans="1:35" x14ac:dyDescent="0.2">
      <c r="A14" s="3" t="s">
        <v>6</v>
      </c>
      <c r="B14" s="100">
        <f>+B9*B12</f>
        <v>7098.5879999999988</v>
      </c>
      <c r="C14" s="100">
        <f>+C9*C12</f>
        <v>8367.4458000000013</v>
      </c>
      <c r="D14" s="100">
        <f>+D9*D12</f>
        <v>8450.286900000001</v>
      </c>
      <c r="E14" s="100">
        <f>+E9*E12</f>
        <v>11990.056250000001</v>
      </c>
      <c r="F14" s="100">
        <f>+F9*F12</f>
        <v>11895.754499999999</v>
      </c>
      <c r="G14" s="100">
        <f>+G9*G12</f>
        <v>8529.4695000000011</v>
      </c>
      <c r="H14" s="100">
        <f>+H9*H12</f>
        <v>10803.5172</v>
      </c>
      <c r="I14" s="100">
        <f>+I9*I12</f>
        <v>11557.44</v>
      </c>
      <c r="J14" s="100">
        <f t="shared" ref="B14:M14" si="0">+J9*J12</f>
        <v>14741.382750000001</v>
      </c>
      <c r="K14" s="100">
        <f>+K9*K12</f>
        <v>12719.841449999998</v>
      </c>
      <c r="L14" s="100">
        <f>+L9*L12</f>
        <v>19180.636999999999</v>
      </c>
      <c r="M14" s="100">
        <f>+M9*M12</f>
        <v>8688.8834499999994</v>
      </c>
      <c r="N14" s="12">
        <f>SUM(B14:M14)</f>
        <v>134023.3028</v>
      </c>
      <c r="P14" s="57"/>
      <c r="Q14" s="13"/>
    </row>
    <row r="15" spans="1:35" x14ac:dyDescent="0.2">
      <c r="B15" s="97"/>
      <c r="C15" s="97"/>
      <c r="D15" s="97"/>
      <c r="E15" s="98"/>
      <c r="F15" s="97"/>
      <c r="G15" s="97"/>
      <c r="H15" s="97"/>
      <c r="I15" s="97"/>
      <c r="J15" s="97"/>
      <c r="K15" s="97"/>
      <c r="L15" s="97"/>
      <c r="M15" s="97"/>
      <c r="N15" s="9"/>
    </row>
    <row r="16" spans="1:35" s="5" customFormat="1" x14ac:dyDescent="0.2">
      <c r="A16" s="3" t="s">
        <v>7</v>
      </c>
      <c r="B16" s="96">
        <v>9470</v>
      </c>
      <c r="C16" s="96">
        <v>9484</v>
      </c>
      <c r="D16" s="96">
        <v>9507</v>
      </c>
      <c r="E16" s="96">
        <v>9535</v>
      </c>
      <c r="F16" s="96">
        <v>9537</v>
      </c>
      <c r="G16" s="96">
        <v>9490</v>
      </c>
      <c r="H16" s="96">
        <v>9456</v>
      </c>
      <c r="I16" s="96">
        <v>9481</v>
      </c>
      <c r="J16" s="96">
        <v>9444</v>
      </c>
      <c r="K16" s="96">
        <v>9444</v>
      </c>
      <c r="L16" s="96">
        <v>9530</v>
      </c>
      <c r="M16" s="96">
        <v>9569</v>
      </c>
      <c r="N16" s="22">
        <f>SUM(B16:M16)</f>
        <v>113947</v>
      </c>
      <c r="O16" s="2"/>
      <c r="P16" s="14"/>
      <c r="Q16" s="13"/>
      <c r="R16" s="15"/>
    </row>
    <row r="17" spans="1:18" s="5" customFormat="1" x14ac:dyDescent="0.2">
      <c r="A17" s="16"/>
      <c r="N17" s="8"/>
      <c r="O17" s="2"/>
      <c r="P17" s="14"/>
      <c r="Q17" s="13"/>
      <c r="R17" s="15"/>
    </row>
    <row r="18" spans="1:18" x14ac:dyDescent="0.2">
      <c r="A18" s="1" t="s">
        <v>8</v>
      </c>
      <c r="B18" s="17">
        <f>+IFERROR(B14/B16,0)</f>
        <v>0.74958690601900724</v>
      </c>
      <c r="C18" s="17">
        <f>+IFERROR(C14/C16,0)</f>
        <v>0.88226969633066232</v>
      </c>
      <c r="D18" s="17">
        <f>+IFERROR(D14/D16,0)</f>
        <v>0.8888489428841907</v>
      </c>
      <c r="E18" s="17">
        <f>+IFERROR(E14/E16,0)</f>
        <v>1.2574783691662299</v>
      </c>
      <c r="F18" s="17">
        <f>+IFERROR(F14/F16,0)</f>
        <v>1.2473266750550487</v>
      </c>
      <c r="G18" s="17">
        <f>+IFERROR(G14/G16,0)</f>
        <v>0.89878498419388841</v>
      </c>
      <c r="H18" s="17">
        <f>+IFERROR(H14/H16,0)</f>
        <v>1.1425039340101524</v>
      </c>
      <c r="I18" s="17">
        <f>+IFERROR(I14/I16,0)</f>
        <v>1.2190106528847169</v>
      </c>
      <c r="J18" s="17">
        <f>+IFERROR(J14/J16,0)</f>
        <v>1.560925746505718</v>
      </c>
      <c r="K18" s="17">
        <f>+IFERROR(K14/K16,0)</f>
        <v>1.3468701238881828</v>
      </c>
      <c r="L18" s="17">
        <f>+IFERROR(L14/L16,0)</f>
        <v>2.0126586568730325</v>
      </c>
      <c r="M18" s="17">
        <f>+IFERROR(M14/M16,0)</f>
        <v>0.90802418748040536</v>
      </c>
      <c r="N18" s="18"/>
      <c r="P18" s="19"/>
    </row>
    <row r="19" spans="1:18" x14ac:dyDescent="0.2">
      <c r="A19" s="1" t="s">
        <v>9</v>
      </c>
      <c r="B19" s="17">
        <v>1.04</v>
      </c>
      <c r="C19" s="17">
        <v>1.04</v>
      </c>
      <c r="D19" s="17">
        <v>0.71</v>
      </c>
      <c r="E19" s="17">
        <v>0.71</v>
      </c>
      <c r="F19" s="17">
        <v>0.71</v>
      </c>
      <c r="G19" s="17">
        <v>0.71</v>
      </c>
      <c r="H19" s="17">
        <v>0.71</v>
      </c>
      <c r="I19" s="17">
        <v>0.71</v>
      </c>
      <c r="J19" s="17">
        <v>0.71</v>
      </c>
      <c r="K19" s="17">
        <v>0.71</v>
      </c>
      <c r="L19" s="17">
        <v>0.71</v>
      </c>
      <c r="M19" s="17">
        <v>0.71</v>
      </c>
      <c r="N19" s="18"/>
      <c r="P19" s="20"/>
    </row>
    <row r="20" spans="1:18" x14ac:dyDescent="0.2">
      <c r="A20" s="21" t="s">
        <v>22</v>
      </c>
      <c r="B20" s="21">
        <f>+(B18-B19)*B16</f>
        <v>-2750.2120000000018</v>
      </c>
      <c r="C20" s="21">
        <f>+(C18-C19)*C16</f>
        <v>-1495.9141999999988</v>
      </c>
      <c r="D20" s="21">
        <f t="shared" ref="C20:M20" si="1">+(D18-D19)*D16</f>
        <v>1700.3169000000014</v>
      </c>
      <c r="E20" s="21">
        <f>+(E18-E19)*E16</f>
        <v>5220.2062500000029</v>
      </c>
      <c r="F20" s="21">
        <f>+(F18-F19)*F16</f>
        <v>5124.4844999999996</v>
      </c>
      <c r="G20" s="21">
        <f>+(G18-G19)*G16</f>
        <v>1791.5695000000014</v>
      </c>
      <c r="H20" s="21">
        <f>+(H18-H19)*H16</f>
        <v>4089.7572000000014</v>
      </c>
      <c r="I20" s="21">
        <f>+(I18-I19)*I16</f>
        <v>4825.9300000000012</v>
      </c>
      <c r="J20" s="21">
        <f>+(J18-J19)*J16</f>
        <v>8036.1427500000018</v>
      </c>
      <c r="K20" s="21">
        <f>+(K18-K19)*K16</f>
        <v>6014.6014499999992</v>
      </c>
      <c r="L20" s="21">
        <f>+(L18-L19)*L16</f>
        <v>12414.337</v>
      </c>
      <c r="M20" s="21">
        <f>+(M18-M19)*M16</f>
        <v>1894.8934499999993</v>
      </c>
      <c r="N20" s="58">
        <f>SUM(B20:M20)</f>
        <v>46866.11280000001</v>
      </c>
      <c r="P20" s="5"/>
      <c r="Q20" s="13"/>
    </row>
    <row r="21" spans="1:18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2"/>
    </row>
    <row r="22" spans="1:18" ht="15" x14ac:dyDescent="0.25">
      <c r="A22" s="2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23" t="s">
        <v>24</v>
      </c>
      <c r="N22" s="68">
        <f>ROUND(N20/N16,2)</f>
        <v>0.41</v>
      </c>
      <c r="O22" s="23"/>
      <c r="Q22" s="60"/>
    </row>
    <row r="23" spans="1:18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 t="s">
        <v>10</v>
      </c>
      <c r="N23" s="68">
        <f>ROUND(N14/N16,2)</f>
        <v>1.18</v>
      </c>
      <c r="O23" s="23"/>
      <c r="Q23" s="19"/>
    </row>
    <row r="24" spans="1:18" x14ac:dyDescent="0.2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73" t="s">
        <v>11</v>
      </c>
      <c r="N24" s="69">
        <f>SUM(N22:N23)</f>
        <v>1.5899999999999999</v>
      </c>
      <c r="O24" s="23"/>
      <c r="Q24" s="60"/>
    </row>
    <row r="25" spans="1:18" ht="15" x14ac:dyDescent="0.25">
      <c r="B25" s="26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68"/>
      <c r="O25" s="23"/>
    </row>
    <row r="26" spans="1:18" x14ac:dyDescent="0.2">
      <c r="A26" s="3"/>
      <c r="B26" s="61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7" t="s">
        <v>12</v>
      </c>
      <c r="N26" s="17">
        <v>0.36</v>
      </c>
      <c r="O26" s="1"/>
      <c r="P26" s="62"/>
      <c r="Q26" s="63"/>
    </row>
    <row r="27" spans="1:18" x14ac:dyDescent="0.2">
      <c r="A27" s="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7" t="s">
        <v>13</v>
      </c>
      <c r="N27" s="10">
        <f>N26-N24</f>
        <v>-1.23</v>
      </c>
      <c r="O27" s="28"/>
      <c r="P27" s="95">
        <f>N27/N26</f>
        <v>-3.416666666666667</v>
      </c>
    </row>
    <row r="28" spans="1:18" x14ac:dyDescent="0.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23"/>
      <c r="M28" s="27" t="s">
        <v>14</v>
      </c>
      <c r="N28" s="10">
        <f>N27*N16</f>
        <v>-140154.81</v>
      </c>
      <c r="O28" s="28"/>
      <c r="P28" s="65"/>
    </row>
    <row r="29" spans="1:18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66"/>
      <c r="P29" s="40"/>
    </row>
    <row r="30" spans="1:18" x14ac:dyDescent="0.2">
      <c r="N30" s="37"/>
      <c r="P30" s="20"/>
    </row>
    <row r="31" spans="1:18" x14ac:dyDescent="0.2">
      <c r="L31" s="38"/>
      <c r="M31" s="38"/>
      <c r="N31" s="38"/>
      <c r="P31" s="5"/>
      <c r="Q31" s="13"/>
    </row>
    <row r="32" spans="1:18" x14ac:dyDescent="0.2">
      <c r="L32" s="38"/>
      <c r="M32" s="70"/>
      <c r="N32" s="36"/>
      <c r="Q32" s="60"/>
    </row>
    <row r="33" spans="12:17" x14ac:dyDescent="0.2">
      <c r="L33" s="38"/>
      <c r="M33" s="70"/>
      <c r="N33" s="67"/>
      <c r="Q33" s="19"/>
    </row>
    <row r="34" spans="12:17" ht="15" x14ac:dyDescent="0.25">
      <c r="L34" s="38"/>
      <c r="M34" s="71"/>
      <c r="N34" s="31"/>
      <c r="Q34" s="60"/>
    </row>
    <row r="35" spans="12:17" ht="15" x14ac:dyDescent="0.25">
      <c r="L35" s="38"/>
      <c r="M35" s="71"/>
      <c r="N35" s="72"/>
    </row>
    <row r="36" spans="12:17" x14ac:dyDescent="0.2">
      <c r="L36" s="38"/>
      <c r="M36" s="38"/>
      <c r="N36" s="38"/>
    </row>
  </sheetData>
  <pageMargins left="0.7" right="0.7" top="0.75" bottom="0.75" header="0.3" footer="0.3"/>
  <pageSetup scale="58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H103"/>
  <sheetViews>
    <sheetView zoomScaleNormal="100" workbookViewId="0"/>
  </sheetViews>
  <sheetFormatPr defaultRowHeight="12.75" x14ac:dyDescent="0.2"/>
  <cols>
    <col min="1" max="1" width="21.85546875" style="1" customWidth="1"/>
    <col min="2" max="13" width="11.28515625" style="1" customWidth="1"/>
    <col min="14" max="15" width="11.85546875" style="1" bestFit="1" customWidth="1"/>
    <col min="16" max="16" width="11.28515625" style="1" bestFit="1" customWidth="1"/>
    <col min="17" max="16384" width="9.140625" style="1"/>
  </cols>
  <sheetData>
    <row r="1" spans="1:60" s="38" customFormat="1" x14ac:dyDescent="0.2">
      <c r="A1" s="75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6"/>
    </row>
    <row r="2" spans="1:60" s="38" customFormat="1" x14ac:dyDescent="0.2">
      <c r="A2" s="75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6"/>
    </row>
    <row r="3" spans="1:60" s="38" customFormat="1" ht="15" x14ac:dyDescent="0.25">
      <c r="A3" s="3" t="s">
        <v>21</v>
      </c>
      <c r="B3" s="7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6"/>
    </row>
    <row r="4" spans="1:60" x14ac:dyDescent="0.2">
      <c r="A4" s="3" t="str">
        <f>'Designated RSA-1 Comm Credit'!A4</f>
        <v>Effective July 1, 2017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77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</row>
    <row r="5" spans="1:60" x14ac:dyDescent="0.2">
      <c r="A5" s="3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51" t="s">
        <v>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</row>
    <row r="6" spans="1:60" ht="13.5" thickBot="1" x14ac:dyDescent="0.25">
      <c r="A6" s="80" t="s">
        <v>23</v>
      </c>
      <c r="B6" s="33">
        <f>'Designated RSA-1 Comm Credit'!B6</f>
        <v>42521</v>
      </c>
      <c r="C6" s="33">
        <f>'Designated RSA-1 Comm Credit'!C6</f>
        <v>42551</v>
      </c>
      <c r="D6" s="33">
        <f>'Designated RSA-1 Comm Credit'!D6</f>
        <v>42582</v>
      </c>
      <c r="E6" s="33">
        <f>'Designated RSA-1 Comm Credit'!E6</f>
        <v>42613</v>
      </c>
      <c r="F6" s="33">
        <f>'Designated RSA-1 Comm Credit'!F6</f>
        <v>42643</v>
      </c>
      <c r="G6" s="33">
        <f>'Designated RSA-1 Comm Credit'!G6</f>
        <v>42674</v>
      </c>
      <c r="H6" s="33">
        <f>'Designated RSA-1 Comm Credit'!H6</f>
        <v>42704</v>
      </c>
      <c r="I6" s="33">
        <f>'Designated RSA-1 Comm Credit'!I6</f>
        <v>42735</v>
      </c>
      <c r="J6" s="33">
        <f>'Designated RSA-1 Comm Credit'!J6</f>
        <v>42766</v>
      </c>
      <c r="K6" s="33">
        <f>'Designated RSA-1 Comm Credit'!K6</f>
        <v>42794</v>
      </c>
      <c r="L6" s="33">
        <f>'Designated RSA-1 Comm Credit'!L6</f>
        <v>42825</v>
      </c>
      <c r="M6" s="33">
        <f>'Designated RSA-1 Comm Credit'!M6</f>
        <v>42855</v>
      </c>
      <c r="N6" s="78" t="s">
        <v>2</v>
      </c>
      <c r="O6" s="79"/>
      <c r="P6" s="79"/>
      <c r="Q6" s="79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</row>
    <row r="7" spans="1:60" x14ac:dyDescent="0.2">
      <c r="B7" s="4"/>
      <c r="C7" s="4"/>
      <c r="D7" s="4"/>
      <c r="E7" s="4"/>
      <c r="F7" s="4"/>
      <c r="G7" s="4"/>
      <c r="H7" s="4"/>
      <c r="I7" s="4"/>
      <c r="J7" s="4"/>
      <c r="K7" s="81"/>
      <c r="L7" s="4"/>
      <c r="M7" s="4"/>
      <c r="N7" s="53"/>
      <c r="O7" s="79"/>
      <c r="P7" s="79"/>
      <c r="Q7" s="7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</row>
    <row r="8" spans="1:60" x14ac:dyDescent="0.2">
      <c r="A8" s="3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7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</row>
    <row r="9" spans="1:60" x14ac:dyDescent="0.2">
      <c r="A9" s="28" t="s">
        <v>4</v>
      </c>
      <c r="B9" s="104">
        <v>69.8458562579561</v>
      </c>
      <c r="C9" s="104">
        <v>76.222443050801729</v>
      </c>
      <c r="D9" s="104">
        <v>66.434020009643206</v>
      </c>
      <c r="E9" s="104">
        <v>59.36934578313253</v>
      </c>
      <c r="F9" s="104">
        <v>65.104908697741465</v>
      </c>
      <c r="G9" s="104">
        <v>69.399452598652545</v>
      </c>
      <c r="H9" s="104">
        <v>83.062294372294375</v>
      </c>
      <c r="I9" s="104">
        <v>74.853043269230767</v>
      </c>
      <c r="J9" s="104">
        <v>61.036355769230767</v>
      </c>
      <c r="K9" s="104">
        <v>64.625105769230757</v>
      </c>
      <c r="L9" s="104">
        <v>70.1191999044662</v>
      </c>
      <c r="M9" s="104">
        <v>62.269405186771351</v>
      </c>
      <c r="N9" s="31">
        <f>SUM(B9:M9)</f>
        <v>822.34143066915192</v>
      </c>
      <c r="O9" s="24"/>
      <c r="P9" s="24"/>
      <c r="Q9" s="82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</row>
    <row r="10" spans="1:60" x14ac:dyDescent="0.2">
      <c r="A10" s="28" t="s">
        <v>16</v>
      </c>
      <c r="B10" s="104">
        <v>9.5</v>
      </c>
      <c r="C10" s="104">
        <v>10.42</v>
      </c>
      <c r="D10" s="104">
        <v>8.6999999999999993</v>
      </c>
      <c r="E10" s="104">
        <v>9.6300000000000008</v>
      </c>
      <c r="F10" s="104">
        <v>9.5500000000000007</v>
      </c>
      <c r="G10" s="104">
        <v>7.04</v>
      </c>
      <c r="H10" s="104">
        <v>7.93</v>
      </c>
      <c r="I10" s="104">
        <v>9</v>
      </c>
      <c r="J10" s="104">
        <v>9.44</v>
      </c>
      <c r="K10" s="104">
        <v>7.97</v>
      </c>
      <c r="L10" s="104">
        <v>9.07</v>
      </c>
      <c r="M10" s="104">
        <v>7.75</v>
      </c>
      <c r="N10" s="31">
        <f>SUM(B10:M10)</f>
        <v>106</v>
      </c>
      <c r="O10" s="24"/>
      <c r="P10" s="38"/>
      <c r="Q10" s="82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</row>
    <row r="11" spans="1:60" s="3" customFormat="1" x14ac:dyDescent="0.2">
      <c r="A11" s="3" t="s">
        <v>17</v>
      </c>
      <c r="B11" s="35">
        <f>SUM(B9:B10)</f>
        <v>79.3458562579561</v>
      </c>
      <c r="C11" s="35">
        <f t="shared" ref="C11:M11" si="0">SUM(C9:C10)</f>
        <v>86.642443050801731</v>
      </c>
      <c r="D11" s="35">
        <f t="shared" si="0"/>
        <v>75.134020009643208</v>
      </c>
      <c r="E11" s="35">
        <f>SUM(E9:E10)</f>
        <v>68.999345783132526</v>
      </c>
      <c r="F11" s="35">
        <f>SUM(F9:F10)</f>
        <v>74.654908697741462</v>
      </c>
      <c r="G11" s="35">
        <f t="shared" si="0"/>
        <v>76.439452598652551</v>
      </c>
      <c r="H11" s="35">
        <f>SUM(H9:H10)</f>
        <v>90.992294372294367</v>
      </c>
      <c r="I11" s="35">
        <f>SUM(I9:I10)</f>
        <v>83.853043269230767</v>
      </c>
      <c r="J11" s="35">
        <f t="shared" si="0"/>
        <v>70.476355769230764</v>
      </c>
      <c r="K11" s="35">
        <f>SUM(K9:K10)</f>
        <v>72.595105769230756</v>
      </c>
      <c r="L11" s="35">
        <f>SUM(L9:L10)</f>
        <v>79.189199904466193</v>
      </c>
      <c r="M11" s="35">
        <f>SUM(M9:M10)</f>
        <v>70.019405186771351</v>
      </c>
      <c r="N11" s="36">
        <f>SUM(B11:M11)</f>
        <v>928.34143066915158</v>
      </c>
      <c r="O11" s="83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</row>
    <row r="12" spans="1:60" x14ac:dyDescent="0.2">
      <c r="A12" s="2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1"/>
      <c r="O12" s="84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x14ac:dyDescent="0.2">
      <c r="A13" s="3" t="s">
        <v>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  <row r="14" spans="1:60" s="34" customFormat="1" x14ac:dyDescent="0.2">
      <c r="A14" s="56" t="s">
        <v>4</v>
      </c>
      <c r="B14" s="10">
        <f>'Designated RSA-1 Comm Credit'!B12</f>
        <v>49.71</v>
      </c>
      <c r="C14" s="10">
        <f>'Designated RSA-1 Comm Credit'!C12</f>
        <v>53.34</v>
      </c>
      <c r="D14" s="10">
        <f>'Designated RSA-1 Comm Credit'!D12</f>
        <v>57.97</v>
      </c>
      <c r="E14" s="10">
        <f>'Designated RSA-1 Comm Credit'!E12</f>
        <v>70.790000000000006</v>
      </c>
      <c r="F14" s="10">
        <f>'Designated RSA-1 Comm Credit'!F12</f>
        <v>66.150000000000006</v>
      </c>
      <c r="G14" s="10">
        <f>'Designated RSA-1 Comm Credit'!G12</f>
        <v>58.65</v>
      </c>
      <c r="H14" s="10">
        <f>'Designated RSA-1 Comm Credit'!H12</f>
        <v>66.87</v>
      </c>
      <c r="I14" s="10">
        <f>'Designated RSA-1 Comm Credit'!I12</f>
        <v>72</v>
      </c>
      <c r="J14" s="10">
        <f>'Designated RSA-1 Comm Credit'!J12</f>
        <v>81.03</v>
      </c>
      <c r="K14" s="10">
        <f>'Designated RSA-1 Comm Credit'!K12</f>
        <v>89.63</v>
      </c>
      <c r="L14" s="10">
        <f>'Designated RSA-1 Comm Credit'!L12</f>
        <v>107.56</v>
      </c>
      <c r="M14" s="10">
        <f>'Designated RSA-1 Comm Credit'!M12</f>
        <v>58.81</v>
      </c>
      <c r="N14" s="39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</row>
    <row r="15" spans="1:60" x14ac:dyDescent="0.2">
      <c r="A15" s="28" t="s">
        <v>16</v>
      </c>
      <c r="B15" s="10">
        <v>30</v>
      </c>
      <c r="C15" s="10">
        <v>30</v>
      </c>
      <c r="D15" s="10">
        <v>30</v>
      </c>
      <c r="E15" s="10">
        <v>30</v>
      </c>
      <c r="F15" s="10">
        <v>30</v>
      </c>
      <c r="G15" s="10">
        <v>30</v>
      </c>
      <c r="H15" s="10">
        <v>30</v>
      </c>
      <c r="I15" s="10">
        <v>30</v>
      </c>
      <c r="J15" s="10">
        <v>30</v>
      </c>
      <c r="K15" s="10">
        <v>30</v>
      </c>
      <c r="L15" s="10">
        <v>30</v>
      </c>
      <c r="M15" s="10">
        <v>30</v>
      </c>
      <c r="N15" s="18"/>
      <c r="O15" s="25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</row>
    <row r="16" spans="1:60" x14ac:dyDescent="0.2">
      <c r="N16" s="38"/>
    </row>
    <row r="17" spans="1:17" s="97" customFormat="1" x14ac:dyDescent="0.2">
      <c r="A17" s="3" t="s">
        <v>6</v>
      </c>
      <c r="N17" s="38"/>
    </row>
    <row r="18" spans="1:17" x14ac:dyDescent="0.2">
      <c r="A18" s="92" t="s">
        <v>4</v>
      </c>
      <c r="B18" s="41">
        <f>B9*B14</f>
        <v>3472.037514582998</v>
      </c>
      <c r="C18" s="41">
        <f>C9*C14</f>
        <v>4065.7051123297647</v>
      </c>
      <c r="D18" s="41">
        <f t="shared" ref="B18:M18" si="1">D9*D14</f>
        <v>3851.1801399590167</v>
      </c>
      <c r="E18" s="41">
        <f>E9*E14</f>
        <v>4202.7559879879518</v>
      </c>
      <c r="F18" s="41">
        <f>F9*F14</f>
        <v>4306.6897103555984</v>
      </c>
      <c r="G18" s="41">
        <f t="shared" si="1"/>
        <v>4070.2778949109716</v>
      </c>
      <c r="H18" s="41">
        <f>H9*H14</f>
        <v>5554.3756246753255</v>
      </c>
      <c r="I18" s="41">
        <f>I9*I14</f>
        <v>5389.419115384615</v>
      </c>
      <c r="J18" s="41">
        <f>J9*J14</f>
        <v>4945.7759079807693</v>
      </c>
      <c r="K18" s="41">
        <f>K9*K14</f>
        <v>5792.3482300961523</v>
      </c>
      <c r="L18" s="41">
        <f>L9*L14</f>
        <v>7542.0211417243845</v>
      </c>
      <c r="M18" s="41">
        <f>M9*M14</f>
        <v>3662.0637190340235</v>
      </c>
      <c r="N18" s="12">
        <f>SUM(B18:M18)</f>
        <v>56854.650099021579</v>
      </c>
      <c r="O18" s="15"/>
    </row>
    <row r="19" spans="1:17" x14ac:dyDescent="0.2">
      <c r="A19" s="28" t="s">
        <v>16</v>
      </c>
      <c r="B19" s="41">
        <f>+B15*B10</f>
        <v>285</v>
      </c>
      <c r="C19" s="41">
        <f>+C15*C10</f>
        <v>312.60000000000002</v>
      </c>
      <c r="D19" s="41">
        <f t="shared" ref="B19:M19" si="2">+D15*D10</f>
        <v>261</v>
      </c>
      <c r="E19" s="41">
        <f>+E15*E10</f>
        <v>288.90000000000003</v>
      </c>
      <c r="F19" s="41">
        <f>+F15*F10</f>
        <v>286.5</v>
      </c>
      <c r="G19" s="41">
        <f t="shared" si="2"/>
        <v>211.2</v>
      </c>
      <c r="H19" s="41">
        <f>+H15*H10</f>
        <v>237.89999999999998</v>
      </c>
      <c r="I19" s="41">
        <f>+I15*I10</f>
        <v>270</v>
      </c>
      <c r="J19" s="41">
        <f t="shared" si="2"/>
        <v>283.2</v>
      </c>
      <c r="K19" s="41">
        <f t="shared" si="2"/>
        <v>239.1</v>
      </c>
      <c r="L19" s="41">
        <f>+L15*L10</f>
        <v>272.10000000000002</v>
      </c>
      <c r="M19" s="41">
        <f t="shared" si="2"/>
        <v>232.5</v>
      </c>
      <c r="N19" s="12">
        <f>SUM(B19:M19)</f>
        <v>3179.9999999999995</v>
      </c>
      <c r="O19" s="47"/>
    </row>
    <row r="20" spans="1:17" s="3" customFormat="1" x14ac:dyDescent="0.2">
      <c r="A20" s="3" t="s">
        <v>19</v>
      </c>
      <c r="B20" s="42">
        <f>+B18+B19</f>
        <v>3757.037514582998</v>
      </c>
      <c r="C20" s="42">
        <f>+C18+C19</f>
        <v>4378.3051123297646</v>
      </c>
      <c r="D20" s="42">
        <f t="shared" ref="B20:I20" si="3">+D18+D19</f>
        <v>4112.1801399590167</v>
      </c>
      <c r="E20" s="42">
        <f t="shared" si="3"/>
        <v>4491.6559879879514</v>
      </c>
      <c r="F20" s="42">
        <f t="shared" si="3"/>
        <v>4593.1897103555984</v>
      </c>
      <c r="G20" s="42">
        <f t="shared" si="3"/>
        <v>4281.4778949109714</v>
      </c>
      <c r="H20" s="42">
        <f t="shared" si="3"/>
        <v>5792.2756246753252</v>
      </c>
      <c r="I20" s="42">
        <f t="shared" si="3"/>
        <v>5659.419115384615</v>
      </c>
      <c r="J20" s="42">
        <f>+J18+J19</f>
        <v>5228.9759079807691</v>
      </c>
      <c r="K20" s="42">
        <f>+K18+K19</f>
        <v>6031.4482300961527</v>
      </c>
      <c r="L20" s="42">
        <f>+L18+L19</f>
        <v>7814.1211417243849</v>
      </c>
      <c r="M20" s="42">
        <f>+M18+M19</f>
        <v>3894.5637190340235</v>
      </c>
      <c r="N20" s="43">
        <f>SUM(N18:N19)</f>
        <v>60034.650099021579</v>
      </c>
      <c r="O20" s="85"/>
      <c r="P20" s="86"/>
    </row>
    <row r="21" spans="1:17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4"/>
    </row>
    <row r="22" spans="1:17" s="5" customFormat="1" x14ac:dyDescent="0.2">
      <c r="A22" s="3" t="s">
        <v>7</v>
      </c>
      <c r="B22" s="102">
        <v>3787</v>
      </c>
      <c r="C22" s="102">
        <v>3815</v>
      </c>
      <c r="D22" s="102">
        <v>3817</v>
      </c>
      <c r="E22" s="102">
        <v>3819</v>
      </c>
      <c r="F22" s="102">
        <v>3831</v>
      </c>
      <c r="G22" s="102">
        <v>3825</v>
      </c>
      <c r="H22" s="102">
        <v>3826</v>
      </c>
      <c r="I22" s="102">
        <v>3828</v>
      </c>
      <c r="J22" s="102">
        <v>3828</v>
      </c>
      <c r="K22" s="102">
        <v>3828</v>
      </c>
      <c r="L22" s="102">
        <v>3855</v>
      </c>
      <c r="M22" s="102">
        <v>3871</v>
      </c>
      <c r="N22" s="8">
        <f>SUM(B22:M22)</f>
        <v>45930</v>
      </c>
      <c r="Q22" s="15"/>
    </row>
    <row r="23" spans="1:17" s="5" customFormat="1" x14ac:dyDescent="0.2">
      <c r="N23" s="8"/>
      <c r="Q23" s="15"/>
    </row>
    <row r="24" spans="1:17" x14ac:dyDescent="0.2">
      <c r="A24" s="1" t="s">
        <v>8</v>
      </c>
      <c r="B24" s="17">
        <f t="shared" ref="B24:M24" si="4">+IFERROR(B20/B22,0)</f>
        <v>0.99208806828175289</v>
      </c>
      <c r="C24" s="17">
        <f t="shared" si="4"/>
        <v>1.1476553374389946</v>
      </c>
      <c r="D24" s="17">
        <f t="shared" si="4"/>
        <v>1.0773330206861453</v>
      </c>
      <c r="E24" s="17">
        <f t="shared" si="4"/>
        <v>1.1761340633642188</v>
      </c>
      <c r="F24" s="17">
        <f t="shared" si="4"/>
        <v>1.1989532003016441</v>
      </c>
      <c r="G24" s="17">
        <f t="shared" si="4"/>
        <v>1.1193406261205154</v>
      </c>
      <c r="H24" s="17">
        <f t="shared" si="4"/>
        <v>1.5139246274634932</v>
      </c>
      <c r="I24" s="17">
        <f t="shared" si="4"/>
        <v>1.4784271461297323</v>
      </c>
      <c r="J24" s="17">
        <f t="shared" si="4"/>
        <v>1.3659811671841089</v>
      </c>
      <c r="K24" s="17">
        <f t="shared" si="4"/>
        <v>1.5756134352393294</v>
      </c>
      <c r="L24" s="17">
        <f t="shared" si="4"/>
        <v>2.0270093752851843</v>
      </c>
      <c r="M24" s="17">
        <f t="shared" si="4"/>
        <v>1.0060872433567614</v>
      </c>
      <c r="N24" s="18"/>
      <c r="O24" s="45"/>
    </row>
    <row r="25" spans="1:17" x14ac:dyDescent="0.2">
      <c r="A25" s="1" t="s">
        <v>9</v>
      </c>
      <c r="B25" s="17">
        <v>1.4</v>
      </c>
      <c r="C25" s="17">
        <v>1.4</v>
      </c>
      <c r="D25" s="17">
        <v>0.82</v>
      </c>
      <c r="E25" s="17">
        <v>0.82</v>
      </c>
      <c r="F25" s="17">
        <v>0.82</v>
      </c>
      <c r="G25" s="17">
        <v>0.82</v>
      </c>
      <c r="H25" s="17">
        <v>0.82</v>
      </c>
      <c r="I25" s="17">
        <v>0.82</v>
      </c>
      <c r="J25" s="17">
        <v>0.82</v>
      </c>
      <c r="K25" s="17">
        <v>0.82</v>
      </c>
      <c r="L25" s="17">
        <v>0.82</v>
      </c>
      <c r="M25" s="17">
        <v>0.82</v>
      </c>
      <c r="N25" s="18"/>
      <c r="O25" s="20"/>
    </row>
    <row r="26" spans="1:17" x14ac:dyDescent="0.2">
      <c r="A26" s="21" t="s">
        <v>22</v>
      </c>
      <c r="B26" s="21">
        <f>+(B24-B25)*B22</f>
        <v>-1544.7624854170015</v>
      </c>
      <c r="C26" s="21">
        <f t="shared" ref="C26:I26" si="5">+(C24-C25)*C22</f>
        <v>-962.69488767023518</v>
      </c>
      <c r="D26" s="21">
        <f t="shared" si="5"/>
        <v>982.24013995901691</v>
      </c>
      <c r="E26" s="21">
        <f t="shared" si="5"/>
        <v>1360.0759879879517</v>
      </c>
      <c r="F26" s="21">
        <f t="shared" si="5"/>
        <v>1451.7697103555988</v>
      </c>
      <c r="G26" s="21">
        <f t="shared" si="5"/>
        <v>1144.9778949109718</v>
      </c>
      <c r="H26" s="21">
        <f t="shared" si="5"/>
        <v>2654.955624675325</v>
      </c>
      <c r="I26" s="21">
        <f t="shared" si="5"/>
        <v>2520.4591153846154</v>
      </c>
      <c r="J26" s="21">
        <f>+(J24-J25)*J22</f>
        <v>2090.015907980769</v>
      </c>
      <c r="K26" s="21">
        <f>+(K24-K25)*K22</f>
        <v>2892.4882300961531</v>
      </c>
      <c r="L26" s="21">
        <f>+(L24-L25)*L22</f>
        <v>4653.0211417243863</v>
      </c>
      <c r="M26" s="21">
        <f>+(M24-M25)*M22</f>
        <v>720.34371903402348</v>
      </c>
      <c r="N26" s="58">
        <f>SUM(B26:M26)</f>
        <v>17962.890099021573</v>
      </c>
      <c r="O26" s="5"/>
      <c r="P26" s="37"/>
    </row>
    <row r="27" spans="1:17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2"/>
    </row>
    <row r="28" spans="1:17" x14ac:dyDescent="0.2">
      <c r="A28" s="2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23" t="s">
        <v>24</v>
      </c>
      <c r="N28" s="18">
        <f>ROUND(N26/N22,2)</f>
        <v>0.39</v>
      </c>
      <c r="P28" s="37"/>
    </row>
    <row r="29" spans="1:17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 t="s">
        <v>10</v>
      </c>
      <c r="N29" s="18">
        <f>ROUND(N20/N22,2)</f>
        <v>1.31</v>
      </c>
      <c r="P29" s="37"/>
    </row>
    <row r="30" spans="1:17" x14ac:dyDescent="0.2">
      <c r="A30" s="28"/>
      <c r="B30" s="64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73" t="s">
        <v>11</v>
      </c>
      <c r="N30" s="58">
        <f>SUM(N28:N29)</f>
        <v>1.7000000000000002</v>
      </c>
      <c r="P30" s="37"/>
    </row>
    <row r="31" spans="1:17" ht="15" x14ac:dyDescent="0.25">
      <c r="B31" s="4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58"/>
    </row>
    <row r="32" spans="1:17" x14ac:dyDescent="0.2">
      <c r="B32" s="61"/>
      <c r="C32" s="23"/>
      <c r="D32" s="23"/>
      <c r="E32" s="23"/>
      <c r="F32" s="23"/>
      <c r="G32" s="23"/>
      <c r="H32" s="23"/>
      <c r="I32" s="23"/>
      <c r="M32" s="87" t="s">
        <v>12</v>
      </c>
      <c r="N32" s="39">
        <v>0.21</v>
      </c>
      <c r="O32" s="14"/>
      <c r="P32" s="88"/>
    </row>
    <row r="33" spans="1:16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7" t="s">
        <v>13</v>
      </c>
      <c r="N33" s="18">
        <f>N32-N30</f>
        <v>-1.4900000000000002</v>
      </c>
      <c r="O33" s="95">
        <f>N33/N32</f>
        <v>-7.0952380952380967</v>
      </c>
    </row>
    <row r="34" spans="1:16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7" t="s">
        <v>14</v>
      </c>
      <c r="N34" s="18">
        <f>N33*N22</f>
        <v>-68435.700000000012</v>
      </c>
      <c r="O34" s="14"/>
      <c r="P34" s="88"/>
    </row>
    <row r="35" spans="1:16" x14ac:dyDescent="0.2">
      <c r="A35" s="89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4"/>
    </row>
    <row r="36" spans="1:16" x14ac:dyDescent="0.2">
      <c r="A36" s="8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51" t="s">
        <v>1</v>
      </c>
      <c r="O36" s="40"/>
    </row>
    <row r="37" spans="1:16" ht="13.5" thickBot="1" x14ac:dyDescent="0.25">
      <c r="A37" s="80" t="s">
        <v>18</v>
      </c>
      <c r="B37" s="33">
        <f>B6</f>
        <v>42521</v>
      </c>
      <c r="C37" s="33">
        <f>C6</f>
        <v>42551</v>
      </c>
      <c r="D37" s="33">
        <f>D6</f>
        <v>42582</v>
      </c>
      <c r="E37" s="33">
        <f>E6</f>
        <v>42613</v>
      </c>
      <c r="F37" s="33">
        <f>F6</f>
        <v>42643</v>
      </c>
      <c r="G37" s="33">
        <f>G6</f>
        <v>42674</v>
      </c>
      <c r="H37" s="33">
        <f>H6</f>
        <v>42704</v>
      </c>
      <c r="I37" s="33">
        <f>I6</f>
        <v>42735</v>
      </c>
      <c r="J37" s="33">
        <f>J6</f>
        <v>42766</v>
      </c>
      <c r="K37" s="33">
        <f>K6</f>
        <v>42794</v>
      </c>
      <c r="L37" s="33">
        <f>L6</f>
        <v>42825</v>
      </c>
      <c r="M37" s="33">
        <f>M6</f>
        <v>42855</v>
      </c>
      <c r="N37" s="78" t="s">
        <v>2</v>
      </c>
      <c r="O37" s="47"/>
      <c r="P37" s="91"/>
    </row>
    <row r="38" spans="1:16" s="97" customFormat="1" x14ac:dyDescent="0.2">
      <c r="A38" s="8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3"/>
      <c r="O38" s="47"/>
      <c r="P38" s="91"/>
    </row>
    <row r="39" spans="1:16" x14ac:dyDescent="0.2">
      <c r="A39" s="3" t="s">
        <v>3</v>
      </c>
      <c r="N39" s="24"/>
    </row>
    <row r="40" spans="1:16" x14ac:dyDescent="0.2">
      <c r="A40" s="92" t="s">
        <v>4</v>
      </c>
      <c r="B40" s="103">
        <v>5.5641437420438997</v>
      </c>
      <c r="C40" s="103">
        <v>6.0275569491982726</v>
      </c>
      <c r="D40" s="103">
        <v>5.7609799903567991</v>
      </c>
      <c r="E40" s="103">
        <v>5.1456542168674702</v>
      </c>
      <c r="F40" s="103">
        <v>5.6250913022585287</v>
      </c>
      <c r="G40" s="103">
        <v>6.0055474013474495</v>
      </c>
      <c r="H40" s="103">
        <v>7.2077056277056277</v>
      </c>
      <c r="I40" s="103">
        <v>6.4919567307692301</v>
      </c>
      <c r="J40" s="103">
        <v>5.29364423076923</v>
      </c>
      <c r="K40" s="103">
        <v>5.6048942307692293</v>
      </c>
      <c r="L40" s="103">
        <v>6.0388000955337953</v>
      </c>
      <c r="M40" s="103">
        <v>5.3405948132286465</v>
      </c>
      <c r="N40" s="31">
        <f>SUM(B40:M40)</f>
        <v>70.106569330848188</v>
      </c>
      <c r="P40" s="37"/>
    </row>
    <row r="41" spans="1:16" x14ac:dyDescent="0.2">
      <c r="A41" s="92" t="s">
        <v>16</v>
      </c>
      <c r="B41" s="103">
        <v>0.76</v>
      </c>
      <c r="C41" s="103">
        <v>0.82</v>
      </c>
      <c r="D41" s="103">
        <v>0.75</v>
      </c>
      <c r="E41" s="103">
        <v>0.83</v>
      </c>
      <c r="F41" s="103">
        <v>0.83</v>
      </c>
      <c r="G41" s="103">
        <v>0.61</v>
      </c>
      <c r="H41" s="103">
        <v>0.69</v>
      </c>
      <c r="I41" s="103">
        <v>0.78</v>
      </c>
      <c r="J41" s="103">
        <v>0.82</v>
      </c>
      <c r="K41" s="103">
        <v>0.69</v>
      </c>
      <c r="L41" s="103">
        <v>0.78</v>
      </c>
      <c r="M41" s="103">
        <v>0.66</v>
      </c>
      <c r="N41" s="31">
        <f>SUM(B41:M41)</f>
        <v>9.0200000000000014</v>
      </c>
      <c r="O41" s="93"/>
      <c r="P41" s="37"/>
    </row>
    <row r="42" spans="1:16" x14ac:dyDescent="0.2">
      <c r="A42" s="90" t="s">
        <v>17</v>
      </c>
      <c r="B42" s="35">
        <f t="shared" ref="B42:M42" si="6">SUM(B40:B41)</f>
        <v>6.3241437420438995</v>
      </c>
      <c r="C42" s="35">
        <f t="shared" si="6"/>
        <v>6.8475569491982728</v>
      </c>
      <c r="D42" s="35">
        <f t="shared" si="6"/>
        <v>6.5109799903567991</v>
      </c>
      <c r="E42" s="35">
        <f t="shared" si="6"/>
        <v>5.9756542168674702</v>
      </c>
      <c r="F42" s="35">
        <f t="shared" si="6"/>
        <v>6.4550913022585288</v>
      </c>
      <c r="G42" s="35">
        <f t="shared" si="6"/>
        <v>6.6155474013474498</v>
      </c>
      <c r="H42" s="35">
        <f t="shared" si="6"/>
        <v>7.8977056277056281</v>
      </c>
      <c r="I42" s="35">
        <f t="shared" si="6"/>
        <v>7.2719567307692303</v>
      </c>
      <c r="J42" s="35">
        <f t="shared" si="6"/>
        <v>6.1136442307692302</v>
      </c>
      <c r="K42" s="35">
        <f t="shared" si="6"/>
        <v>6.2948942307692288</v>
      </c>
      <c r="L42" s="35">
        <f>SUM(L40:L41)</f>
        <v>6.8188000955337955</v>
      </c>
      <c r="M42" s="35">
        <f t="shared" si="6"/>
        <v>6.0005948132286466</v>
      </c>
      <c r="N42" s="36">
        <f>SUM(N40:N41)</f>
        <v>79.126569330848184</v>
      </c>
    </row>
    <row r="43" spans="1:16" x14ac:dyDescent="0.2">
      <c r="A43" s="9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8"/>
    </row>
    <row r="44" spans="1:16" x14ac:dyDescent="0.2">
      <c r="A44" s="90" t="s">
        <v>5</v>
      </c>
      <c r="N44" s="38"/>
    </row>
    <row r="45" spans="1:16" x14ac:dyDescent="0.2">
      <c r="A45" s="92" t="s">
        <v>4</v>
      </c>
      <c r="B45" s="17">
        <f>+B14</f>
        <v>49.71</v>
      </c>
      <c r="C45" s="17">
        <f>+C14</f>
        <v>53.34</v>
      </c>
      <c r="D45" s="17">
        <f>+D14</f>
        <v>57.97</v>
      </c>
      <c r="E45" s="17">
        <f>+E14</f>
        <v>70.790000000000006</v>
      </c>
      <c r="F45" s="17">
        <f>+F14</f>
        <v>66.150000000000006</v>
      </c>
      <c r="G45" s="17">
        <f>+G14</f>
        <v>58.65</v>
      </c>
      <c r="H45" s="17">
        <f>+H14</f>
        <v>66.87</v>
      </c>
      <c r="I45" s="17">
        <f>+I14</f>
        <v>72</v>
      </c>
      <c r="J45" s="17">
        <f>+J14</f>
        <v>81.03</v>
      </c>
      <c r="K45" s="17">
        <f>+K14</f>
        <v>89.63</v>
      </c>
      <c r="L45" s="17">
        <f>+L14</f>
        <v>107.56</v>
      </c>
      <c r="M45" s="17">
        <f>+M14</f>
        <v>58.81</v>
      </c>
      <c r="N45" s="38"/>
    </row>
    <row r="46" spans="1:16" x14ac:dyDescent="0.2">
      <c r="A46" s="92" t="s">
        <v>16</v>
      </c>
      <c r="B46" s="17">
        <f>+B15</f>
        <v>30</v>
      </c>
      <c r="C46" s="17">
        <f>+C15</f>
        <v>30</v>
      </c>
      <c r="D46" s="17">
        <f>+D15</f>
        <v>30</v>
      </c>
      <c r="E46" s="17">
        <f>+E15</f>
        <v>30</v>
      </c>
      <c r="F46" s="17">
        <f>+F15</f>
        <v>30</v>
      </c>
      <c r="G46" s="17">
        <f>+G15</f>
        <v>30</v>
      </c>
      <c r="H46" s="17">
        <f>+H15</f>
        <v>30</v>
      </c>
      <c r="I46" s="17">
        <f>+I15</f>
        <v>30</v>
      </c>
      <c r="J46" s="17">
        <f>+J15</f>
        <v>30</v>
      </c>
      <c r="K46" s="17">
        <f>+K15</f>
        <v>30</v>
      </c>
      <c r="L46" s="17">
        <f>+L15</f>
        <v>30</v>
      </c>
      <c r="M46" s="17">
        <f>+M15</f>
        <v>30</v>
      </c>
      <c r="N46" s="38"/>
    </row>
    <row r="47" spans="1:16" x14ac:dyDescent="0.2">
      <c r="A47" s="9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8"/>
    </row>
    <row r="48" spans="1:16" x14ac:dyDescent="0.2">
      <c r="A48" s="3" t="s">
        <v>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8"/>
    </row>
    <row r="49" spans="1:17" x14ac:dyDescent="0.2">
      <c r="A49" s="92" t="s">
        <v>4</v>
      </c>
      <c r="B49" s="11">
        <f t="shared" ref="B49:M49" si="7">+B40*B45</f>
        <v>276.59358541700226</v>
      </c>
      <c r="C49" s="11">
        <f t="shared" si="7"/>
        <v>321.50988767023586</v>
      </c>
      <c r="D49" s="11">
        <f t="shared" si="7"/>
        <v>333.96401004098362</v>
      </c>
      <c r="E49" s="11">
        <f t="shared" si="7"/>
        <v>364.26086201204822</v>
      </c>
      <c r="F49" s="11">
        <f t="shared" si="7"/>
        <v>372.09978964440171</v>
      </c>
      <c r="G49" s="11">
        <f t="shared" si="7"/>
        <v>352.22535508902791</v>
      </c>
      <c r="H49" s="11">
        <f t="shared" si="7"/>
        <v>481.97927532467537</v>
      </c>
      <c r="I49" s="11">
        <f t="shared" si="7"/>
        <v>467.42088461538458</v>
      </c>
      <c r="J49" s="11">
        <f t="shared" si="7"/>
        <v>428.94399201923073</v>
      </c>
      <c r="K49" s="11">
        <f t="shared" si="7"/>
        <v>502.366669903846</v>
      </c>
      <c r="L49" s="11">
        <f>+L40*L45</f>
        <v>649.53333827561505</v>
      </c>
      <c r="M49" s="11">
        <f t="shared" si="7"/>
        <v>314.0803809659767</v>
      </c>
      <c r="N49" s="12">
        <f>SUM(B49:M49)</f>
        <v>4864.9780309784273</v>
      </c>
    </row>
    <row r="50" spans="1:17" x14ac:dyDescent="0.2">
      <c r="A50" s="92" t="s">
        <v>16</v>
      </c>
      <c r="B50" s="11">
        <f t="shared" ref="B50:M50" si="8">+B46*B41</f>
        <v>22.8</v>
      </c>
      <c r="C50" s="11">
        <f t="shared" si="8"/>
        <v>24.599999999999998</v>
      </c>
      <c r="D50" s="11">
        <f t="shared" si="8"/>
        <v>22.5</v>
      </c>
      <c r="E50" s="11">
        <f t="shared" si="8"/>
        <v>24.9</v>
      </c>
      <c r="F50" s="11">
        <f t="shared" si="8"/>
        <v>24.9</v>
      </c>
      <c r="G50" s="11">
        <f t="shared" si="8"/>
        <v>18.3</v>
      </c>
      <c r="H50" s="11">
        <f t="shared" si="8"/>
        <v>20.7</v>
      </c>
      <c r="I50" s="11">
        <f t="shared" si="8"/>
        <v>23.400000000000002</v>
      </c>
      <c r="J50" s="11">
        <f t="shared" si="8"/>
        <v>24.599999999999998</v>
      </c>
      <c r="K50" s="11">
        <f t="shared" si="8"/>
        <v>20.7</v>
      </c>
      <c r="L50" s="11">
        <f>+L46*L41</f>
        <v>23.400000000000002</v>
      </c>
      <c r="M50" s="11">
        <f t="shared" si="8"/>
        <v>19.8</v>
      </c>
      <c r="N50" s="12">
        <f>SUM(B50:M50)</f>
        <v>270.60000000000002</v>
      </c>
    </row>
    <row r="51" spans="1:17" x14ac:dyDescent="0.2">
      <c r="A51" s="3" t="s">
        <v>19</v>
      </c>
      <c r="B51" s="42">
        <f t="shared" ref="B51:I51" si="9">+B49+B50</f>
        <v>299.39358541700227</v>
      </c>
      <c r="C51" s="42">
        <f t="shared" si="9"/>
        <v>346.10988767023588</v>
      </c>
      <c r="D51" s="42">
        <f t="shared" si="9"/>
        <v>356.46401004098362</v>
      </c>
      <c r="E51" s="42">
        <f t="shared" si="9"/>
        <v>389.1608620120482</v>
      </c>
      <c r="F51" s="42">
        <f t="shared" si="9"/>
        <v>396.99978964440169</v>
      </c>
      <c r="G51" s="42">
        <f t="shared" si="9"/>
        <v>370.52535508902793</v>
      </c>
      <c r="H51" s="42">
        <f t="shared" si="9"/>
        <v>502.67927532467536</v>
      </c>
      <c r="I51" s="42">
        <f t="shared" si="9"/>
        <v>490.82088461538456</v>
      </c>
      <c r="J51" s="42">
        <f>+J49+J50</f>
        <v>453.54399201923076</v>
      </c>
      <c r="K51" s="42">
        <f>+K49+K50</f>
        <v>523.06666990384599</v>
      </c>
      <c r="L51" s="42">
        <f>+L49+L50</f>
        <v>672.93333827561503</v>
      </c>
      <c r="M51" s="42">
        <f>+M49+M50</f>
        <v>333.88038096597671</v>
      </c>
      <c r="N51" s="43">
        <f>SUM(N49:N50)</f>
        <v>5135.5780309784277</v>
      </c>
    </row>
    <row r="52" spans="1:17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9"/>
    </row>
    <row r="53" spans="1:17" x14ac:dyDescent="0.2">
      <c r="A53" s="90" t="s">
        <v>7</v>
      </c>
      <c r="B53" s="102">
        <v>301.68450184501847</v>
      </c>
      <c r="C53" s="102">
        <v>301.68450184501847</v>
      </c>
      <c r="D53" s="102">
        <v>331</v>
      </c>
      <c r="E53" s="102">
        <v>331</v>
      </c>
      <c r="F53" s="102">
        <v>331</v>
      </c>
      <c r="G53" s="102">
        <v>331</v>
      </c>
      <c r="H53" s="102">
        <v>332</v>
      </c>
      <c r="I53" s="102">
        <v>332</v>
      </c>
      <c r="J53" s="102">
        <v>332</v>
      </c>
      <c r="K53" s="102">
        <v>332</v>
      </c>
      <c r="L53" s="102">
        <v>332</v>
      </c>
      <c r="M53" s="102">
        <v>332</v>
      </c>
      <c r="N53" s="8">
        <f>SUM(B53:M53)</f>
        <v>3919.3690036900371</v>
      </c>
      <c r="Q53" s="28"/>
    </row>
    <row r="54" spans="1:17" x14ac:dyDescent="0.2">
      <c r="A54" s="92"/>
      <c r="N54" s="9"/>
    </row>
    <row r="55" spans="1:17" x14ac:dyDescent="0.2">
      <c r="A55" s="28" t="s">
        <v>8</v>
      </c>
      <c r="B55" s="17">
        <f t="shared" ref="B55:M55" si="10">IFERROR(B51/B53,0)</f>
        <v>0.99240625085476519</v>
      </c>
      <c r="C55" s="17">
        <f t="shared" si="10"/>
        <v>1.1472577661547878</v>
      </c>
      <c r="D55" s="17">
        <f t="shared" si="10"/>
        <v>1.0769305439304642</v>
      </c>
      <c r="E55" s="17">
        <f t="shared" si="10"/>
        <v>1.1757125740545262</v>
      </c>
      <c r="F55" s="17">
        <f t="shared" si="10"/>
        <v>1.1993951348773464</v>
      </c>
      <c r="G55" s="17">
        <f t="shared" si="10"/>
        <v>1.1194119489094498</v>
      </c>
      <c r="H55" s="17">
        <f t="shared" si="10"/>
        <v>1.5140942027851667</v>
      </c>
      <c r="I55" s="17">
        <f t="shared" si="10"/>
        <v>1.4783761584800739</v>
      </c>
      <c r="J55" s="17">
        <f t="shared" si="10"/>
        <v>1.3660963615037072</v>
      </c>
      <c r="K55" s="17">
        <f t="shared" si="10"/>
        <v>1.5755020177826686</v>
      </c>
      <c r="L55" s="17">
        <f t="shared" si="10"/>
        <v>2.0269076454084791</v>
      </c>
      <c r="M55" s="17">
        <f t="shared" si="10"/>
        <v>1.0056637980902914</v>
      </c>
      <c r="N55" s="18"/>
    </row>
    <row r="56" spans="1:17" x14ac:dyDescent="0.2">
      <c r="A56" s="28" t="s">
        <v>9</v>
      </c>
      <c r="B56" s="17">
        <v>1.37</v>
      </c>
      <c r="C56" s="17">
        <v>1.37</v>
      </c>
      <c r="D56" s="17">
        <v>0.82</v>
      </c>
      <c r="E56" s="17">
        <v>0.82</v>
      </c>
      <c r="F56" s="17">
        <v>0.82</v>
      </c>
      <c r="G56" s="17">
        <v>0.82</v>
      </c>
      <c r="H56" s="17">
        <v>0.82</v>
      </c>
      <c r="I56" s="17">
        <v>0.82</v>
      </c>
      <c r="J56" s="17">
        <v>0.82</v>
      </c>
      <c r="K56" s="17">
        <v>0.82</v>
      </c>
      <c r="L56" s="17">
        <v>0.82</v>
      </c>
      <c r="M56" s="17">
        <v>0.82</v>
      </c>
      <c r="N56" s="18"/>
    </row>
    <row r="57" spans="1:17" x14ac:dyDescent="0.2">
      <c r="A57" s="21" t="s">
        <v>22</v>
      </c>
      <c r="B57" s="21">
        <f>(B55-B56)*B53</f>
        <v>-113.91418211067307</v>
      </c>
      <c r="C57" s="21">
        <f t="shared" ref="C57:I57" si="11">(C55-C56)*C53</f>
        <v>-67.197879857439489</v>
      </c>
      <c r="D57" s="21">
        <f t="shared" si="11"/>
        <v>85.04401004098365</v>
      </c>
      <c r="E57" s="21">
        <f t="shared" si="11"/>
        <v>117.7408620120482</v>
      </c>
      <c r="F57" s="21">
        <f t="shared" si="11"/>
        <v>125.57978964440167</v>
      </c>
      <c r="G57" s="21">
        <f t="shared" si="11"/>
        <v>99.10535508902791</v>
      </c>
      <c r="H57" s="21">
        <f t="shared" si="11"/>
        <v>230.43927532467535</v>
      </c>
      <c r="I57" s="21">
        <f t="shared" si="11"/>
        <v>218.58088461538455</v>
      </c>
      <c r="J57" s="21">
        <f>(J55-J56)*J53</f>
        <v>181.3039920192308</v>
      </c>
      <c r="K57" s="21">
        <f>(K55-K56)*K53</f>
        <v>250.82666990384601</v>
      </c>
      <c r="L57" s="21">
        <f>(L55-L56)*L53</f>
        <v>400.69333827561513</v>
      </c>
      <c r="M57" s="21">
        <f>(M55-M56)*M53</f>
        <v>61.640380965976753</v>
      </c>
      <c r="N57" s="58">
        <f>SUM(B57:M57)</f>
        <v>1589.8424959230774</v>
      </c>
    </row>
    <row r="58" spans="1:17" x14ac:dyDescent="0.2">
      <c r="N58" s="7"/>
    </row>
    <row r="59" spans="1:17" ht="15" x14ac:dyDescent="0.25">
      <c r="A59" s="2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23" t="s">
        <v>24</v>
      </c>
      <c r="N59" s="18">
        <f>ROUND(N57/N53,2)</f>
        <v>0.41</v>
      </c>
    </row>
    <row r="60" spans="1:17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 t="s">
        <v>10</v>
      </c>
      <c r="N60" s="18">
        <f>ROUND(N51/N53,2)</f>
        <v>1.31</v>
      </c>
    </row>
    <row r="61" spans="1:17" ht="15" x14ac:dyDescent="0.25">
      <c r="A61" s="29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3" t="s">
        <v>11</v>
      </c>
      <c r="N61" s="58">
        <f>SUM(N59:N60)</f>
        <v>1.72</v>
      </c>
    </row>
    <row r="62" spans="1:17" ht="15" x14ac:dyDescent="0.25">
      <c r="B62" s="26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58"/>
    </row>
    <row r="63" spans="1:17" ht="15" x14ac:dyDescent="0.25">
      <c r="A63" s="29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87" t="s">
        <v>12</v>
      </c>
      <c r="N63" s="39">
        <v>0.23</v>
      </c>
    </row>
    <row r="64" spans="1:17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 t="s">
        <v>13</v>
      </c>
      <c r="N64" s="18">
        <f>N63-N61</f>
        <v>-1.49</v>
      </c>
      <c r="O64" s="95">
        <f>N64/N63</f>
        <v>-6.4782608695652169</v>
      </c>
    </row>
    <row r="65" spans="1:60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 t="s">
        <v>14</v>
      </c>
      <c r="N65" s="18">
        <f>N64*N53</f>
        <v>-5839.8598154981555</v>
      </c>
    </row>
    <row r="66" spans="1:60" x14ac:dyDescent="0.2">
      <c r="N66" s="38"/>
    </row>
    <row r="67" spans="1:60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38"/>
    </row>
    <row r="68" spans="1:60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38"/>
    </row>
    <row r="69" spans="1:60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38"/>
    </row>
    <row r="70" spans="1:60" x14ac:dyDescent="0.2">
      <c r="N70" s="38"/>
    </row>
    <row r="71" spans="1:60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38"/>
    </row>
    <row r="72" spans="1:60" s="2" customFormat="1" x14ac:dyDescent="0.2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38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s="2" customFormat="1" x14ac:dyDescent="0.2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38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s="2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8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s="2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8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s="2" customForma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8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s="2" customForma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8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s="2" customForma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8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s="2" customForma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8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s="2" customForma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8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s="2" customForma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8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s="2" customForma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8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s="2" customForma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8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s="2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8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s="2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8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s="2" customForma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8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s="2" customForma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8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s="2" customForma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8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s="2" customForma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8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s="2" customForma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8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s="2" customForma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8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s="2" customForma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8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s="2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8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s="2" customForma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8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s="2" customForma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8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s="2" customForma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8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s="2" customForma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8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s="2" customForma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8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s="2" customForma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8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s="2" customForma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8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s="2" customForma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8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s="2" customForma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8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s="2" customForma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</sheetData>
  <pageMargins left="0.7" right="0.7" top="0.75" bottom="0.75" header="0.3" footer="0.3"/>
  <pageSetup scale="67" fitToHeight="0" orientation="landscape" horizontalDpi="300" verticalDpi="300" r:id="rId1"/>
  <headerFooter alignWithMargins="0"/>
  <rowBreaks count="1" manualBreakCount="1">
    <brk id="35" max="16383" man="1"/>
  </rowBreaks>
  <colBreaks count="1" manualBreakCount="1">
    <brk id="13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8AD187D4EBCE4793811D0900B11D53" ma:contentTypeVersion="104" ma:contentTypeDescription="" ma:contentTypeScope="" ma:versionID="b428e80eac0e041399a1254745f3f7f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2017-05-11T07:00:00+00:00</OpenedDate>
    <Date1 xmlns="dc463f71-b30c-4ab2-9473-d307f9d35888">2017-05-11T07:00:00+00:00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170365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D34F500-5DFB-40A2-B184-BFA4B3361136}"/>
</file>

<file path=customXml/itemProps2.xml><?xml version="1.0" encoding="utf-8"?>
<ds:datastoreItem xmlns:ds="http://schemas.openxmlformats.org/officeDocument/2006/customXml" ds:itemID="{31F4FE39-9C1E-4527-9124-FF8F2AE8BFAB}"/>
</file>

<file path=customXml/itemProps3.xml><?xml version="1.0" encoding="utf-8"?>
<ds:datastoreItem xmlns:ds="http://schemas.openxmlformats.org/officeDocument/2006/customXml" ds:itemID="{5228B0E5-7C7C-463F-B80A-F610BEBCC966}"/>
</file>

<file path=customXml/itemProps4.xml><?xml version="1.0" encoding="utf-8"?>
<ds:datastoreItem xmlns:ds="http://schemas.openxmlformats.org/officeDocument/2006/customXml" ds:itemID="{5D7DB880-250C-43FA-A500-1BCE86CDCB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Designated RSA-1 Comm Credit</vt:lpstr>
      <vt:lpstr>Joe's Comm Credit</vt:lpstr>
      <vt:lpstr>'Designated RSA-1 Comm Credit'!Print_Area</vt:lpstr>
      <vt:lpstr>'Joe''s Comm Credit'!Print_Area</vt:lpstr>
      <vt:lpstr>'Designated RSA-1 Comm Credit'!Print_Titles</vt:lpstr>
      <vt:lpstr>'Joe''s Comm Credit'!Print_Titles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Ben Thompson</cp:lastModifiedBy>
  <cp:lastPrinted>2017-05-11T18:30:50Z</cp:lastPrinted>
  <dcterms:created xsi:type="dcterms:W3CDTF">2014-05-15T16:04:05Z</dcterms:created>
  <dcterms:modified xsi:type="dcterms:W3CDTF">2017-05-11T18:31:34Z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0x0101006E56B4D1795A2E4DB2F0B01679ED314A004C8AD187D4EBCE4793811D0900B11D53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