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225" windowWidth="14835" windowHeight="10830" activeTab="0"/>
  </bookViews>
  <sheets>
    <sheet name="Commodity Credit 3-1-2017" sheetId="1" r:id="rId1"/>
  </sheets>
  <definedNames>
    <definedName name="_xlfn.IFERROR" hidden="1">#NAME?</definedName>
    <definedName name="BREMAIR_COST_of_SERVICE_STUDY">#REF!</definedName>
    <definedName name="_xlnm.Print_Area" localSheetId="0">'Commodity Credit 3-1-2017'!$A$1:$S$69</definedName>
    <definedName name="Print1">#REF!</definedName>
    <definedName name="Print2">#REF!</definedName>
  </definedNames>
  <calcPr fullCalcOnLoad="1"/>
</workbook>
</file>

<file path=xl/sharedStrings.xml><?xml version="1.0" encoding="utf-8"?>
<sst xmlns="http://schemas.openxmlformats.org/spreadsheetml/2006/main" count="56" uniqueCount="34">
  <si>
    <t>Aluminum</t>
  </si>
  <si>
    <t>Tin</t>
  </si>
  <si>
    <t>Cardboard</t>
  </si>
  <si>
    <t>Newspaper</t>
  </si>
  <si>
    <t xml:space="preserve">Mixed Paper </t>
  </si>
  <si>
    <t>Increase/(Decrease):</t>
  </si>
  <si>
    <t>Difference:</t>
  </si>
  <si>
    <t>Current Credit on Customer's Invoice:</t>
  </si>
  <si>
    <t>Revenue Impact:</t>
  </si>
  <si>
    <t>Old Credit:</t>
  </si>
  <si>
    <t>New Credit:</t>
  </si>
  <si>
    <t>Catchup at current customer count:</t>
  </si>
  <si>
    <t>Actual Test Year:</t>
  </si>
  <si>
    <t>Projected Revenue</t>
  </si>
  <si>
    <t>Projected Rate</t>
  </si>
  <si>
    <t>Earned Revenue</t>
  </si>
  <si>
    <t>Month Customers</t>
  </si>
  <si>
    <t>Total</t>
  </si>
  <si>
    <t>Contamination</t>
  </si>
  <si>
    <t>Total Revenue</t>
  </si>
  <si>
    <t>Revenue</t>
  </si>
  <si>
    <t>Garbage</t>
  </si>
  <si>
    <t>Tonnages</t>
  </si>
  <si>
    <t>Annual</t>
  </si>
  <si>
    <t>Commodity Credit Accrual - EQR</t>
  </si>
  <si>
    <t>Pierce County Refuse G-98</t>
  </si>
  <si>
    <t>Over/(Under) Paid</t>
  </si>
  <si>
    <t>PET</t>
  </si>
  <si>
    <t>HDPE</t>
  </si>
  <si>
    <t>Nat'l</t>
  </si>
  <si>
    <t>#3-7</t>
  </si>
  <si>
    <t>Rate Effective March 1, 2017</t>
  </si>
  <si>
    <t>Prices ( From Pioneer Invoice)</t>
  </si>
  <si>
    <t>As of March 1, 2017 Credit on Customer's Invoice: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</si>
</sst>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3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4" borderId="0" applyNumberFormat="0" applyBorder="0" applyAlignment="0" applyProtection="0"/>
    <xf numFmtId="0" fontId="8" fillId="5" borderId="0" applyNumberFormat="0" applyBorder="0" applyAlignment="0" applyProtection="0"/>
    <xf numFmtId="0" fontId="45" fillId="6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9" borderId="0" applyNumberFormat="0" applyBorder="0" applyAlignment="0" applyProtection="0"/>
    <xf numFmtId="0" fontId="8" fillId="10" borderId="0" applyNumberFormat="0" applyBorder="0" applyAlignment="0" applyProtection="0"/>
    <xf numFmtId="0" fontId="45" fillId="11" borderId="0" applyNumberFormat="0" applyBorder="0" applyAlignment="0" applyProtection="0"/>
    <xf numFmtId="0" fontId="8" fillId="7" borderId="0" applyNumberFormat="0" applyBorder="0" applyAlignment="0" applyProtection="0"/>
    <xf numFmtId="0" fontId="4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13" borderId="0" applyNumberFormat="0" applyBorder="0" applyAlignment="0" applyProtection="0"/>
    <xf numFmtId="0" fontId="8" fillId="5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6" fillId="20" borderId="0" applyNumberFormat="0" applyBorder="0" applyAlignment="0" applyProtection="0"/>
    <xf numFmtId="0" fontId="9" fillId="21" borderId="0" applyNumberFormat="0" applyBorder="0" applyAlignment="0" applyProtection="0"/>
    <xf numFmtId="0" fontId="46" fillId="22" borderId="0" applyNumberFormat="0" applyBorder="0" applyAlignment="0" applyProtection="0"/>
    <xf numFmtId="0" fontId="9" fillId="5" borderId="0" applyNumberFormat="0" applyBorder="0" applyAlignment="0" applyProtection="0"/>
    <xf numFmtId="0" fontId="46" fillId="23" borderId="0" applyNumberFormat="0" applyBorder="0" applyAlignment="0" applyProtection="0"/>
    <xf numFmtId="0" fontId="9" fillId="15" borderId="0" applyNumberFormat="0" applyBorder="0" applyAlignment="0" applyProtection="0"/>
    <xf numFmtId="0" fontId="46" fillId="24" borderId="0" applyNumberFormat="0" applyBorder="0" applyAlignment="0" applyProtection="0"/>
    <xf numFmtId="0" fontId="9" fillId="3" borderId="0" applyNumberFormat="0" applyBorder="0" applyAlignment="0" applyProtection="0"/>
    <xf numFmtId="0" fontId="46" fillId="25" borderId="0" applyNumberFormat="0" applyBorder="0" applyAlignment="0" applyProtection="0"/>
    <xf numFmtId="0" fontId="9" fillId="21" borderId="0" applyNumberFormat="0" applyBorder="0" applyAlignment="0" applyProtection="0"/>
    <xf numFmtId="0" fontId="46" fillId="26" borderId="0" applyNumberFormat="0" applyBorder="0" applyAlignment="0" applyProtection="0"/>
    <xf numFmtId="0" fontId="9" fillId="5" borderId="0" applyNumberFormat="0" applyBorder="0" applyAlignment="0" applyProtection="0"/>
    <xf numFmtId="0" fontId="46" fillId="27" borderId="0" applyNumberFormat="0" applyBorder="0" applyAlignment="0" applyProtection="0"/>
    <xf numFmtId="0" fontId="9" fillId="21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46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  <xf numFmtId="0" fontId="9" fillId="3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47" fillId="37" borderId="0" applyNumberFormat="0" applyBorder="0" applyAlignment="0" applyProtection="0"/>
    <xf numFmtId="0" fontId="10" fillId="38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48" fillId="39" borderId="1" applyNumberFormat="0" applyAlignment="0" applyProtection="0"/>
    <xf numFmtId="0" fontId="11" fillId="40" borderId="2" applyNumberFormat="0" applyAlignment="0" applyProtection="0"/>
    <xf numFmtId="0" fontId="49" fillId="41" borderId="3" applyNumberFormat="0" applyAlignment="0" applyProtection="0"/>
    <xf numFmtId="0" fontId="12" fillId="42" borderId="4" applyNumberFormat="0" applyAlignment="0" applyProtection="0"/>
    <xf numFmtId="0" fontId="0" fillId="38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43" borderId="5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6">
      <alignment/>
      <protection/>
    </xf>
    <xf numFmtId="0" fontId="22" fillId="44" borderId="0">
      <alignment horizontal="right"/>
      <protection locked="0"/>
    </xf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2" fontId="22" fillId="44" borderId="0">
      <alignment horizontal="right"/>
      <protection locked="0"/>
    </xf>
    <xf numFmtId="0" fontId="3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14" fillId="46" borderId="0" applyNumberFormat="0" applyBorder="0" applyAlignment="0" applyProtection="0"/>
    <xf numFmtId="0" fontId="52" fillId="0" borderId="7" applyNumberFormat="0" applyFill="0" applyAlignment="0" applyProtection="0"/>
    <xf numFmtId="0" fontId="23" fillId="0" borderId="8" applyNumberFormat="0" applyFill="0" applyAlignment="0" applyProtection="0"/>
    <xf numFmtId="0" fontId="53" fillId="0" borderId="9" applyNumberFormat="0" applyFill="0" applyAlignment="0" applyProtection="0"/>
    <xf numFmtId="0" fontId="24" fillId="0" borderId="10" applyNumberFormat="0" applyFill="0" applyAlignment="0" applyProtection="0"/>
    <xf numFmtId="0" fontId="54" fillId="0" borderId="11" applyNumberFormat="0" applyFill="0" applyAlignment="0" applyProtection="0"/>
    <xf numFmtId="0" fontId="25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7" borderId="1" applyNumberFormat="0" applyAlignment="0" applyProtection="0"/>
    <xf numFmtId="0" fontId="28" fillId="15" borderId="2" applyNumberFormat="0" applyAlignment="0" applyProtection="0"/>
    <xf numFmtId="3" fontId="29" fillId="3" borderId="0">
      <alignment/>
      <protection locked="0"/>
    </xf>
    <xf numFmtId="4" fontId="29" fillId="3" borderId="0">
      <alignment/>
      <protection locked="0"/>
    </xf>
    <xf numFmtId="0" fontId="35" fillId="48" borderId="6">
      <alignment/>
      <protection/>
    </xf>
    <xf numFmtId="0" fontId="58" fillId="0" borderId="13" applyNumberFormat="0" applyFill="0" applyAlignment="0" applyProtection="0"/>
    <xf numFmtId="0" fontId="15" fillId="0" borderId="14" applyNumberFormat="0" applyFill="0" applyAlignment="0" applyProtection="0"/>
    <xf numFmtId="0" fontId="59" fillId="49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50" borderId="15" applyNumberFormat="0" applyFont="0" applyAlignment="0" applyProtection="0"/>
    <xf numFmtId="0" fontId="8" fillId="7" borderId="16" applyNumberFormat="0" applyFont="0" applyAlignment="0" applyProtection="0"/>
    <xf numFmtId="0" fontId="8" fillId="7" borderId="16" applyNumberFormat="0" applyFont="0" applyAlignment="0" applyProtection="0"/>
    <xf numFmtId="0" fontId="0" fillId="7" borderId="16" applyNumberFormat="0" applyFont="0" applyAlignment="0" applyProtection="0"/>
    <xf numFmtId="167" fontId="31" fillId="0" borderId="0" applyNumberFormat="0">
      <alignment/>
      <protection/>
    </xf>
    <xf numFmtId="0" fontId="60" fillId="39" borderId="17" applyNumberFormat="0" applyAlignment="0" applyProtection="0"/>
    <xf numFmtId="0" fontId="25" fillId="40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19">
      <alignment horizont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0" fillId="0" borderId="0">
      <alignment/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30" fillId="0" borderId="6">
      <alignment/>
      <protection/>
    </xf>
    <xf numFmtId="0" fontId="30" fillId="0" borderId="6">
      <alignment/>
      <protection/>
    </xf>
    <xf numFmtId="0" fontId="61" fillId="0" borderId="0" applyNumberFormat="0" applyFill="0" applyBorder="0" applyAlignment="0" applyProtection="0"/>
    <xf numFmtId="0" fontId="36" fillId="51" borderId="0">
      <alignment/>
      <protection/>
    </xf>
    <xf numFmtId="0" fontId="37" fillId="51" borderId="0">
      <alignment/>
      <protection/>
    </xf>
    <xf numFmtId="0" fontId="34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17" fillId="0" borderId="21" applyNumberFormat="0" applyFill="0" applyAlignment="0" applyProtection="0"/>
    <xf numFmtId="0" fontId="35" fillId="0" borderId="22">
      <alignment/>
      <protection/>
    </xf>
    <xf numFmtId="0" fontId="35" fillId="0" borderId="22">
      <alignment/>
      <protection/>
    </xf>
    <xf numFmtId="0" fontId="35" fillId="0" borderId="6">
      <alignment/>
      <protection/>
    </xf>
    <xf numFmtId="0" fontId="35" fillId="0" borderId="6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478" applyFont="1">
      <alignment/>
      <protection/>
    </xf>
    <xf numFmtId="0" fontId="5" fillId="0" borderId="0" xfId="478" applyNumberFormat="1" applyFont="1">
      <alignment/>
      <protection/>
    </xf>
    <xf numFmtId="0" fontId="5" fillId="0" borderId="0" xfId="478" applyFont="1" applyFill="1">
      <alignment/>
      <protection/>
    </xf>
    <xf numFmtId="164" fontId="5" fillId="0" borderId="0" xfId="100" applyNumberFormat="1" applyFont="1" applyAlignment="1">
      <alignment/>
    </xf>
    <xf numFmtId="164" fontId="5" fillId="0" borderId="0" xfId="100" applyNumberFormat="1" applyFont="1" applyFill="1" applyAlignment="1">
      <alignment/>
    </xf>
    <xf numFmtId="0" fontId="5" fillId="0" borderId="0" xfId="100" applyNumberFormat="1" applyFont="1" applyAlignment="1">
      <alignment/>
    </xf>
    <xf numFmtId="0" fontId="5" fillId="0" borderId="0" xfId="100" applyNumberFormat="1" applyFont="1" applyFill="1" applyAlignment="1">
      <alignment/>
    </xf>
    <xf numFmtId="10" fontId="5" fillId="0" borderId="0" xfId="100" applyNumberFormat="1" applyFont="1" applyAlignment="1">
      <alignment/>
    </xf>
    <xf numFmtId="164" fontId="5" fillId="0" borderId="0" xfId="100" applyNumberFormat="1" applyFont="1" applyAlignment="1">
      <alignment horizontal="right"/>
    </xf>
    <xf numFmtId="43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65" fontId="5" fillId="0" borderId="0" xfId="100" applyNumberFormat="1" applyFont="1" applyAlignment="1">
      <alignment/>
    </xf>
    <xf numFmtId="43" fontId="5" fillId="0" borderId="0" xfId="100" applyFont="1" applyAlignment="1">
      <alignment/>
    </xf>
    <xf numFmtId="2" fontId="5" fillId="0" borderId="0" xfId="100" applyNumberFormat="1" applyFont="1" applyFill="1" applyAlignment="1">
      <alignment/>
    </xf>
    <xf numFmtId="4" fontId="5" fillId="0" borderId="0" xfId="100" applyNumberFormat="1" applyFont="1" applyFill="1" applyAlignment="1">
      <alignment/>
    </xf>
    <xf numFmtId="43" fontId="5" fillId="0" borderId="0" xfId="100" applyNumberFormat="1" applyFont="1" applyFill="1" applyAlignment="1">
      <alignment/>
    </xf>
    <xf numFmtId="43" fontId="5" fillId="0" borderId="0" xfId="100" applyFont="1" applyAlignment="1">
      <alignment horizontal="right"/>
    </xf>
    <xf numFmtId="0" fontId="1" fillId="0" borderId="0" xfId="477" applyFont="1">
      <alignment/>
      <protection/>
    </xf>
    <xf numFmtId="164" fontId="5" fillId="0" borderId="0" xfId="100" applyNumberFormat="1" applyFont="1" applyFill="1" applyAlignment="1">
      <alignment horizontal="center"/>
    </xf>
    <xf numFmtId="4" fontId="5" fillId="0" borderId="0" xfId="100" applyNumberFormat="1" applyFont="1" applyAlignment="1">
      <alignment/>
    </xf>
    <xf numFmtId="43" fontId="5" fillId="0" borderId="0" xfId="100" applyNumberFormat="1" applyFont="1" applyAlignment="1">
      <alignment/>
    </xf>
    <xf numFmtId="164" fontId="7" fillId="0" borderId="0" xfId="100" applyNumberFormat="1" applyFont="1" applyAlignment="1">
      <alignment/>
    </xf>
    <xf numFmtId="164" fontId="7" fillId="0" borderId="0" xfId="100" applyNumberFormat="1" applyFont="1" applyFill="1" applyAlignment="1">
      <alignment/>
    </xf>
    <xf numFmtId="166" fontId="5" fillId="0" borderId="0" xfId="132" applyNumberFormat="1" applyFont="1" applyAlignment="1">
      <alignment/>
    </xf>
    <xf numFmtId="44" fontId="5" fillId="0" borderId="0" xfId="132" applyFont="1" applyAlignment="1">
      <alignment/>
    </xf>
    <xf numFmtId="9" fontId="5" fillId="0" borderId="0" xfId="491" applyFont="1" applyAlignment="1">
      <alignment/>
    </xf>
    <xf numFmtId="43" fontId="5" fillId="0" borderId="0" xfId="100" applyFont="1" applyFill="1" applyAlignment="1">
      <alignment/>
    </xf>
    <xf numFmtId="0" fontId="7" fillId="0" borderId="0" xfId="478" applyFont="1">
      <alignment/>
      <protection/>
    </xf>
    <xf numFmtId="0" fontId="7" fillId="0" borderId="0" xfId="478" applyFont="1" applyFill="1">
      <alignment/>
      <protection/>
    </xf>
    <xf numFmtId="43" fontId="7" fillId="0" borderId="0" xfId="100" applyFont="1" applyFill="1" applyAlignment="1">
      <alignment/>
    </xf>
    <xf numFmtId="166" fontId="7" fillId="0" borderId="0" xfId="132" applyNumberFormat="1" applyFont="1" applyAlignment="1">
      <alignment/>
    </xf>
    <xf numFmtId="0" fontId="7" fillId="0" borderId="0" xfId="478" applyNumberFormat="1" applyFont="1">
      <alignment/>
      <protection/>
    </xf>
    <xf numFmtId="0" fontId="5" fillId="0" borderId="0" xfId="480" applyFont="1">
      <alignment/>
      <protection/>
    </xf>
    <xf numFmtId="164" fontId="7" fillId="0" borderId="0" xfId="478" applyNumberFormat="1" applyFont="1">
      <alignment/>
      <protection/>
    </xf>
    <xf numFmtId="0" fontId="5" fillId="0" borderId="0" xfId="480" applyNumberFormat="1" applyFont="1" applyFill="1" applyBorder="1" applyAlignment="1">
      <alignment/>
      <protection/>
    </xf>
    <xf numFmtId="0" fontId="7" fillId="0" borderId="0" xfId="480" applyNumberFormat="1" applyFont="1" applyFill="1" applyBorder="1" applyAlignment="1">
      <alignment/>
      <protection/>
    </xf>
    <xf numFmtId="0" fontId="5" fillId="0" borderId="0" xfId="478" applyFont="1" applyBorder="1">
      <alignment/>
      <protection/>
    </xf>
    <xf numFmtId="43" fontId="5" fillId="0" borderId="0" xfId="100" applyFont="1" applyBorder="1" applyAlignment="1">
      <alignment/>
    </xf>
    <xf numFmtId="0" fontId="6" fillId="0" borderId="0" xfId="478" applyNumberFormat="1" applyFont="1">
      <alignment/>
      <protection/>
    </xf>
    <xf numFmtId="43" fontId="7" fillId="0" borderId="0" xfId="100" applyFont="1" applyAlignment="1">
      <alignment/>
    </xf>
    <xf numFmtId="43" fontId="5" fillId="0" borderId="0" xfId="100" applyFont="1" applyAlignment="1">
      <alignment horizontal="left"/>
    </xf>
    <xf numFmtId="0" fontId="5" fillId="0" borderId="0" xfId="478" applyFont="1" applyBorder="1" applyAlignment="1">
      <alignment horizontal="center"/>
      <protection/>
    </xf>
    <xf numFmtId="43" fontId="5" fillId="0" borderId="0" xfId="100" applyFont="1" applyBorder="1" applyAlignment="1">
      <alignment horizontal="center"/>
    </xf>
    <xf numFmtId="0" fontId="6" fillId="0" borderId="0" xfId="478" applyNumberFormat="1" applyFont="1" applyBorder="1" applyAlignment="1">
      <alignment horizontal="left"/>
      <protection/>
    </xf>
    <xf numFmtId="0" fontId="5" fillId="0" borderId="5" xfId="478" applyFont="1" applyBorder="1" applyAlignment="1">
      <alignment horizontal="center"/>
      <protection/>
    </xf>
    <xf numFmtId="43" fontId="5" fillId="0" borderId="5" xfId="100" applyFont="1" applyBorder="1" applyAlignment="1">
      <alignment horizontal="center"/>
    </xf>
    <xf numFmtId="17" fontId="7" fillId="0" borderId="5" xfId="478" applyNumberFormat="1" applyFont="1" applyBorder="1" applyAlignment="1">
      <alignment horizontal="center"/>
      <protection/>
    </xf>
    <xf numFmtId="0" fontId="5" fillId="0" borderId="5" xfId="478" applyNumberFormat="1" applyFont="1" applyBorder="1" applyAlignment="1">
      <alignment horizontal="center"/>
      <protection/>
    </xf>
    <xf numFmtId="0" fontId="5" fillId="0" borderId="0" xfId="478" applyFont="1" applyAlignment="1">
      <alignment horizontal="center"/>
      <protection/>
    </xf>
    <xf numFmtId="43" fontId="5" fillId="0" borderId="0" xfId="100" applyFont="1" applyAlignment="1">
      <alignment horizontal="center"/>
    </xf>
    <xf numFmtId="0" fontId="7" fillId="0" borderId="0" xfId="478" applyFont="1" applyAlignment="1">
      <alignment horizontal="center"/>
      <protection/>
    </xf>
    <xf numFmtId="0" fontId="5" fillId="0" borderId="0" xfId="478" applyNumberFormat="1" applyFont="1" applyAlignment="1">
      <alignment horizontal="center"/>
      <protection/>
    </xf>
    <xf numFmtId="0" fontId="7" fillId="0" borderId="0" xfId="478" applyNumberFormat="1" applyFont="1" applyAlignment="1">
      <alignment horizontal="left"/>
      <protection/>
    </xf>
    <xf numFmtId="44" fontId="5" fillId="0" borderId="0" xfId="132" applyFont="1" applyFill="1" applyAlignment="1">
      <alignment/>
    </xf>
    <xf numFmtId="164" fontId="5" fillId="0" borderId="0" xfId="84" applyNumberFormat="1" applyFont="1" applyFill="1" applyBorder="1" applyAlignment="1">
      <alignment horizontal="right"/>
    </xf>
    <xf numFmtId="164" fontId="5" fillId="0" borderId="0" xfId="84" applyNumberFormat="1" applyFont="1" applyFill="1" applyBorder="1" applyAlignment="1">
      <alignment/>
    </xf>
    <xf numFmtId="164" fontId="7" fillId="0" borderId="0" xfId="84" applyNumberFormat="1" applyFont="1" applyFill="1" applyBorder="1" applyAlignment="1" quotePrefix="1">
      <alignment/>
    </xf>
    <xf numFmtId="164" fontId="7" fillId="0" borderId="0" xfId="84" applyNumberFormat="1" applyFont="1" applyFill="1" applyBorder="1" applyAlignment="1">
      <alignment/>
    </xf>
    <xf numFmtId="4" fontId="5" fillId="0" borderId="0" xfId="100" applyNumberFormat="1" applyFont="1" applyFill="1" applyBorder="1" applyAlignment="1">
      <alignment/>
    </xf>
    <xf numFmtId="2" fontId="5" fillId="0" borderId="0" xfId="100" applyNumberFormat="1" applyFont="1" applyFill="1" applyBorder="1" applyAlignment="1">
      <alignment/>
    </xf>
    <xf numFmtId="164" fontId="5" fillId="0" borderId="0" xfId="10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164" fontId="7" fillId="0" borderId="0" xfId="84" applyNumberFormat="1" applyFont="1" applyFill="1" applyBorder="1" applyAlignment="1">
      <alignment horizontal="right"/>
    </xf>
    <xf numFmtId="43" fontId="7" fillId="0" borderId="0" xfId="84" applyFont="1" applyFill="1" applyAlignment="1">
      <alignment/>
    </xf>
    <xf numFmtId="164" fontId="7" fillId="0" borderId="0" xfId="100" applyNumberFormat="1" applyFont="1" applyAlignment="1">
      <alignment horizontal="right"/>
    </xf>
    <xf numFmtId="43" fontId="7" fillId="0" borderId="0" xfId="0" applyNumberFormat="1" applyFont="1" applyFill="1" applyAlignment="1">
      <alignment/>
    </xf>
    <xf numFmtId="0" fontId="5" fillId="0" borderId="0" xfId="481" applyNumberFormat="1" applyFont="1" applyFill="1" applyBorder="1" applyAlignment="1">
      <alignment/>
      <protection/>
    </xf>
    <xf numFmtId="0" fontId="5" fillId="0" borderId="0" xfId="479" applyNumberFormat="1" applyFont="1" applyFill="1" applyBorder="1" applyAlignment="1">
      <alignment/>
      <protection/>
    </xf>
    <xf numFmtId="44" fontId="5" fillId="0" borderId="0" xfId="163" applyFont="1" applyFill="1" applyBorder="1" applyAlignment="1">
      <alignment horizontal="center"/>
    </xf>
    <xf numFmtId="44" fontId="5" fillId="0" borderId="0" xfId="140" applyFont="1" applyFill="1" applyBorder="1" applyAlignment="1">
      <alignment horizontal="center"/>
    </xf>
    <xf numFmtId="43" fontId="7" fillId="0" borderId="23" xfId="100" applyFont="1" applyBorder="1" applyAlignment="1">
      <alignment/>
    </xf>
    <xf numFmtId="0" fontId="7" fillId="0" borderId="23" xfId="478" applyNumberFormat="1" applyFont="1" applyBorder="1">
      <alignment/>
      <protection/>
    </xf>
    <xf numFmtId="166" fontId="7" fillId="0" borderId="23" xfId="132" applyNumberFormat="1" applyFont="1" applyBorder="1" applyAlignment="1">
      <alignment/>
    </xf>
    <xf numFmtId="44" fontId="7" fillId="0" borderId="24" xfId="132" applyFont="1" applyFill="1" applyBorder="1" applyAlignment="1">
      <alignment/>
    </xf>
    <xf numFmtId="44" fontId="7" fillId="0" borderId="24" xfId="130" applyFont="1" applyFill="1" applyBorder="1" applyAlignment="1">
      <alignment/>
    </xf>
    <xf numFmtId="0" fontId="7" fillId="0" borderId="24" xfId="84" applyNumberFormat="1" applyFont="1" applyFill="1" applyBorder="1" applyAlignment="1">
      <alignment/>
    </xf>
    <xf numFmtId="164" fontId="7" fillId="0" borderId="23" xfId="84" applyNumberFormat="1" applyFont="1" applyBorder="1" applyAlignment="1">
      <alignment/>
    </xf>
    <xf numFmtId="39" fontId="0" fillId="0" borderId="0" xfId="86" applyNumberFormat="1" applyFont="1" applyFill="1" applyAlignment="1">
      <alignment/>
    </xf>
    <xf numFmtId="43" fontId="5" fillId="0" borderId="0" xfId="101" applyFont="1" applyFill="1" applyAlignment="1">
      <alignment/>
    </xf>
  </cellXfs>
  <cellStyles count="53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2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2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2 2" xfId="38"/>
    <cellStyle name="40% - Accent5" xfId="39"/>
    <cellStyle name="40% - Accent5 2" xfId="40"/>
    <cellStyle name="40% - Accent5 2 2" xfId="41"/>
    <cellStyle name="40% - Accent6" xfId="42"/>
    <cellStyle name="40% - Accent6 2" xfId="43"/>
    <cellStyle name="40% - Accent6 2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Accounting" xfId="69"/>
    <cellStyle name="Accounting 2" xfId="70"/>
    <cellStyle name="Accounting 3" xfId="71"/>
    <cellStyle name="Accounting_2011-11" xfId="72"/>
    <cellStyle name="Bad" xfId="73"/>
    <cellStyle name="Bad 2" xfId="74"/>
    <cellStyle name="Budget" xfId="75"/>
    <cellStyle name="Budget 2" xfId="76"/>
    <cellStyle name="Budget 3" xfId="77"/>
    <cellStyle name="Budget_2011-11" xfId="78"/>
    <cellStyle name="Calculation" xfId="79"/>
    <cellStyle name="Calculation 2" xfId="80"/>
    <cellStyle name="Check Cell" xfId="81"/>
    <cellStyle name="Check Cell 2" xfId="82"/>
    <cellStyle name="combo" xfId="83"/>
    <cellStyle name="Comma" xfId="84"/>
    <cellStyle name="Comma [0]" xfId="85"/>
    <cellStyle name="Comma 10" xfId="86"/>
    <cellStyle name="Comma 11" xfId="87"/>
    <cellStyle name="Comma 12" xfId="88"/>
    <cellStyle name="Comma 12 2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7" xfId="97"/>
    <cellStyle name="Comma 17 2" xfId="98"/>
    <cellStyle name="Comma 18" xfId="99"/>
    <cellStyle name="Comma 2" xfId="100"/>
    <cellStyle name="Comma 2 2" xfId="101"/>
    <cellStyle name="Comma 2 2 2" xfId="102"/>
    <cellStyle name="Comma 2 3" xfId="103"/>
    <cellStyle name="Comma 2 3 2" xfId="104"/>
    <cellStyle name="Comma 2 4" xfId="105"/>
    <cellStyle name="Comma 3" xfId="106"/>
    <cellStyle name="Comma 3 2" xfId="107"/>
    <cellStyle name="Comma 3 2 2" xfId="108"/>
    <cellStyle name="Comma 4" xfId="109"/>
    <cellStyle name="Comma 4 2" xfId="110"/>
    <cellStyle name="Comma 4 3" xfId="111"/>
    <cellStyle name="Comma 4 3 2" xfId="112"/>
    <cellStyle name="Comma 4 3 2 2" xfId="113"/>
    <cellStyle name="Comma 4 3 3" xfId="114"/>
    <cellStyle name="Comma 4 3 4" xfId="115"/>
    <cellStyle name="Comma 4 4" xfId="116"/>
    <cellStyle name="Comma 4 4 2" xfId="117"/>
    <cellStyle name="Comma 4 4 2 2" xfId="118"/>
    <cellStyle name="Comma 4 4 3" xfId="119"/>
    <cellStyle name="Comma 4 5" xfId="120"/>
    <cellStyle name="Comma 5" xfId="121"/>
    <cellStyle name="Comma 6" xfId="122"/>
    <cellStyle name="Comma 7" xfId="123"/>
    <cellStyle name="Comma 8" xfId="124"/>
    <cellStyle name="Comma 9" xfId="125"/>
    <cellStyle name="Comma(2)" xfId="126"/>
    <cellStyle name="Comma0 - Style2" xfId="127"/>
    <cellStyle name="Comma1 - Style1" xfId="128"/>
    <cellStyle name="Comments" xfId="129"/>
    <cellStyle name="Currency" xfId="130"/>
    <cellStyle name="Currency [0]" xfId="131"/>
    <cellStyle name="Currency 2" xfId="132"/>
    <cellStyle name="Currency 2 2" xfId="133"/>
    <cellStyle name="Currency 2 2 2" xfId="134"/>
    <cellStyle name="Currency 2 2 3" xfId="135"/>
    <cellStyle name="Currency 2 3" xfId="136"/>
    <cellStyle name="Currency 2 3 2" xfId="137"/>
    <cellStyle name="Currency 2 4" xfId="138"/>
    <cellStyle name="Currency 2 4 2" xfId="139"/>
    <cellStyle name="Currency 2 5" xfId="140"/>
    <cellStyle name="Currency 2 6" xfId="141"/>
    <cellStyle name="Currency 3" xfId="142"/>
    <cellStyle name="Currency 3 2" xfId="143"/>
    <cellStyle name="Currency 3 2 2" xfId="144"/>
    <cellStyle name="Currency 3 2 2 2" xfId="145"/>
    <cellStyle name="Currency 3 2 3" xfId="146"/>
    <cellStyle name="Currency 3 2 4" xfId="147"/>
    <cellStyle name="Currency 3 3" xfId="148"/>
    <cellStyle name="Currency 3 4" xfId="149"/>
    <cellStyle name="Currency 3 5" xfId="150"/>
    <cellStyle name="Currency 3 6" xfId="151"/>
    <cellStyle name="Currency 4" xfId="152"/>
    <cellStyle name="Currency 4 2" xfId="153"/>
    <cellStyle name="Currency 4 3" xfId="154"/>
    <cellStyle name="Currency 5" xfId="155"/>
    <cellStyle name="Currency 5 2" xfId="156"/>
    <cellStyle name="Currency 5 2 2" xfId="157"/>
    <cellStyle name="Currency 5 3" xfId="158"/>
    <cellStyle name="Currency 6" xfId="159"/>
    <cellStyle name="Currency 6 2" xfId="160"/>
    <cellStyle name="Currency 7" xfId="161"/>
    <cellStyle name="Currency 7 2" xfId="162"/>
    <cellStyle name="Currency 8" xfId="163"/>
    <cellStyle name="Custom - Style1" xfId="164"/>
    <cellStyle name="Custom - Style8" xfId="165"/>
    <cellStyle name="Data   - Style2" xfId="166"/>
    <cellStyle name="Data Enter" xfId="167"/>
    <cellStyle name="Explanatory Text" xfId="168"/>
    <cellStyle name="Explanatory Text 2" xfId="169"/>
    <cellStyle name="F9ReportControlStyle_ctpInquire" xfId="170"/>
    <cellStyle name="FactSheet" xfId="171"/>
    <cellStyle name="Followed Hyperlink" xfId="172"/>
    <cellStyle name="Good" xfId="173"/>
    <cellStyle name="Good 2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Hyperlink" xfId="183"/>
    <cellStyle name="Hyperlink 2" xfId="184"/>
    <cellStyle name="Hyperlink 2 2" xfId="185"/>
    <cellStyle name="Hyperlink 3" xfId="186"/>
    <cellStyle name="Hyperlink 4" xfId="187"/>
    <cellStyle name="Input" xfId="188"/>
    <cellStyle name="Input 2" xfId="189"/>
    <cellStyle name="input(0)" xfId="190"/>
    <cellStyle name="Input(2)" xfId="191"/>
    <cellStyle name="Labels - Style3" xfId="192"/>
    <cellStyle name="Linked Cell" xfId="193"/>
    <cellStyle name="Linked Cell 2" xfId="194"/>
    <cellStyle name="Neutral" xfId="195"/>
    <cellStyle name="Neutral 2" xfId="196"/>
    <cellStyle name="New_normal" xfId="197"/>
    <cellStyle name="Normal - Style1" xfId="198"/>
    <cellStyle name="Normal - Style2" xfId="199"/>
    <cellStyle name="Normal - Style3" xfId="200"/>
    <cellStyle name="Normal - Style4" xfId="201"/>
    <cellStyle name="Normal - Style5" xfId="202"/>
    <cellStyle name="Normal - Style6" xfId="203"/>
    <cellStyle name="Normal - Style7" xfId="204"/>
    <cellStyle name="Normal - Style8" xfId="205"/>
    <cellStyle name="Normal 10" xfId="206"/>
    <cellStyle name="Normal 10 2" xfId="207"/>
    <cellStyle name="Normal 10 2 2" xfId="208"/>
    <cellStyle name="Normal 10 3" xfId="209"/>
    <cellStyle name="Normal 10 4" xfId="210"/>
    <cellStyle name="Normal 11" xfId="211"/>
    <cellStyle name="Normal 11 2" xfId="212"/>
    <cellStyle name="Normal 11 2 2" xfId="213"/>
    <cellStyle name="Normal 11 3" xfId="214"/>
    <cellStyle name="Normal 11 3 2" xfId="215"/>
    <cellStyle name="Normal 11 4" xfId="216"/>
    <cellStyle name="Normal 11 4 2" xfId="217"/>
    <cellStyle name="Normal 11 5" xfId="218"/>
    <cellStyle name="Normal 11 5 2" xfId="219"/>
    <cellStyle name="Normal 11 5 2 2" xfId="220"/>
    <cellStyle name="Normal 11 5 3" xfId="221"/>
    <cellStyle name="Normal 11 5 3 2" xfId="222"/>
    <cellStyle name="Normal 11 5 3 2 2" xfId="223"/>
    <cellStyle name="Normal 11 5 3 3" xfId="224"/>
    <cellStyle name="Normal 11 5 3 4" xfId="225"/>
    <cellStyle name="Normal 11 5 4" xfId="226"/>
    <cellStyle name="Normal 11 5 4 2" xfId="227"/>
    <cellStyle name="Normal 11 5 5" xfId="228"/>
    <cellStyle name="Normal 11 5 5 2" xfId="229"/>
    <cellStyle name="Normal 11 5 6" xfId="230"/>
    <cellStyle name="Normal 11 5 6 2" xfId="231"/>
    <cellStyle name="Normal 11 5 7" xfId="232"/>
    <cellStyle name="Normal 11 5 7 2" xfId="233"/>
    <cellStyle name="Normal 11 5 8" xfId="234"/>
    <cellStyle name="Normal 11 5 9" xfId="235"/>
    <cellStyle name="Normal 11 5_10070" xfId="236"/>
    <cellStyle name="Normal 11 6" xfId="237"/>
    <cellStyle name="Normal 11 6 2" xfId="238"/>
    <cellStyle name="Normal 11 7" xfId="239"/>
    <cellStyle name="Normal 11 8" xfId="240"/>
    <cellStyle name="Normal 12" xfId="241"/>
    <cellStyle name="Normal 12 2" xfId="242"/>
    <cellStyle name="Normal 12 3" xfId="243"/>
    <cellStyle name="Normal 13" xfId="244"/>
    <cellStyle name="Normal 13 2" xfId="245"/>
    <cellStyle name="Normal 13 3" xfId="246"/>
    <cellStyle name="Normal 14" xfId="247"/>
    <cellStyle name="Normal 14 2" xfId="248"/>
    <cellStyle name="Normal 14 3" xfId="249"/>
    <cellStyle name="Normal 15" xfId="250"/>
    <cellStyle name="Normal 15 2" xfId="251"/>
    <cellStyle name="Normal 16" xfId="252"/>
    <cellStyle name="Normal 16 2" xfId="253"/>
    <cellStyle name="Normal 17" xfId="254"/>
    <cellStyle name="Normal 17 2" xfId="255"/>
    <cellStyle name="Normal 18" xfId="256"/>
    <cellStyle name="Normal 18 2" xfId="257"/>
    <cellStyle name="Normal 19" xfId="258"/>
    <cellStyle name="Normal 19 2" xfId="259"/>
    <cellStyle name="Normal 2" xfId="260"/>
    <cellStyle name="Normal 2 2" xfId="261"/>
    <cellStyle name="Normal 2 2 2" xfId="262"/>
    <cellStyle name="Normal 2 2 2 2" xfId="263"/>
    <cellStyle name="Normal 2 2 2 2 2" xfId="264"/>
    <cellStyle name="Normal 2 2 2 2 2 2" xfId="265"/>
    <cellStyle name="Normal 2 2 2 2 3" xfId="266"/>
    <cellStyle name="Normal 2 2 2 2 4" xfId="267"/>
    <cellStyle name="Normal 2 2 2 3" xfId="268"/>
    <cellStyle name="Normal 2 2 2 3 2" xfId="269"/>
    <cellStyle name="Normal 2 2 2 4" xfId="270"/>
    <cellStyle name="Normal 2 2 2 5" xfId="271"/>
    <cellStyle name="Normal 2 2 2_Epicor" xfId="272"/>
    <cellStyle name="Normal 2 2 3" xfId="273"/>
    <cellStyle name="Normal 2 2 3 2" xfId="274"/>
    <cellStyle name="Normal 2 2 3 2 2" xfId="275"/>
    <cellStyle name="Normal 2 2 3 3" xfId="276"/>
    <cellStyle name="Normal 2 2 3 4" xfId="277"/>
    <cellStyle name="Normal 2 2 4" xfId="278"/>
    <cellStyle name="Normal 2 2 4 2" xfId="279"/>
    <cellStyle name="Normal 2 2 5" xfId="280"/>
    <cellStyle name="Normal 2 2 6" xfId="281"/>
    <cellStyle name="Normal 2 2_10051" xfId="282"/>
    <cellStyle name="Normal 2 3" xfId="283"/>
    <cellStyle name="Normal 2 3 2" xfId="284"/>
    <cellStyle name="Normal 2 3_CloseManagement" xfId="285"/>
    <cellStyle name="Normal 2 4" xfId="286"/>
    <cellStyle name="Normal 2 4 2" xfId="287"/>
    <cellStyle name="Normal 2 5" xfId="288"/>
    <cellStyle name="Normal 2 6" xfId="289"/>
    <cellStyle name="Normal 2 7" xfId="290"/>
    <cellStyle name="Normal 2_2012-10" xfId="291"/>
    <cellStyle name="Normal 20" xfId="292"/>
    <cellStyle name="Normal 21" xfId="293"/>
    <cellStyle name="Normal 22" xfId="294"/>
    <cellStyle name="Normal 23" xfId="295"/>
    <cellStyle name="Normal 24" xfId="296"/>
    <cellStyle name="Normal 25" xfId="297"/>
    <cellStyle name="Normal 26" xfId="298"/>
    <cellStyle name="Normal 27" xfId="299"/>
    <cellStyle name="Normal 28" xfId="300"/>
    <cellStyle name="Normal 29" xfId="301"/>
    <cellStyle name="Normal 3" xfId="302"/>
    <cellStyle name="Normal 3 2" xfId="303"/>
    <cellStyle name="Normal 3 2 2" xfId="304"/>
    <cellStyle name="Normal 3 2 2 2" xfId="305"/>
    <cellStyle name="Normal 3 2 3" xfId="306"/>
    <cellStyle name="Normal 3 2 4" xfId="307"/>
    <cellStyle name="Normal 3_10051" xfId="308"/>
    <cellStyle name="Normal 30" xfId="309"/>
    <cellStyle name="Normal 31" xfId="310"/>
    <cellStyle name="Normal 32" xfId="311"/>
    <cellStyle name="Normal 33" xfId="312"/>
    <cellStyle name="Normal 34" xfId="313"/>
    <cellStyle name="Normal 35" xfId="314"/>
    <cellStyle name="Normal 36" xfId="315"/>
    <cellStyle name="Normal 37" xfId="316"/>
    <cellStyle name="Normal 38" xfId="317"/>
    <cellStyle name="Normal 39" xfId="318"/>
    <cellStyle name="Normal 4" xfId="319"/>
    <cellStyle name="Normal 4 2" xfId="320"/>
    <cellStyle name="Normal 4 2 2" xfId="321"/>
    <cellStyle name="Normal 40" xfId="322"/>
    <cellStyle name="Normal 41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2 2" xfId="334"/>
    <cellStyle name="Normal 5 2 2 2" xfId="335"/>
    <cellStyle name="Normal 5 2 3" xfId="336"/>
    <cellStyle name="Normal 5 2 3 2" xfId="337"/>
    <cellStyle name="Normal 5 2 4" xfId="338"/>
    <cellStyle name="Normal 5 2 4 2" xfId="339"/>
    <cellStyle name="Normal 5 2 5" xfId="340"/>
    <cellStyle name="Normal 5 2 5 2" xfId="341"/>
    <cellStyle name="Normal 5 2 5 2 2" xfId="342"/>
    <cellStyle name="Normal 5 2 5 3" xfId="343"/>
    <cellStyle name="Normal 5 2 5 3 2" xfId="344"/>
    <cellStyle name="Normal 5 2 5 3 2 2" xfId="345"/>
    <cellStyle name="Normal 5 2 5 3 3" xfId="346"/>
    <cellStyle name="Normal 5 2 5 3 4" xfId="347"/>
    <cellStyle name="Normal 5 2 5 4" xfId="348"/>
    <cellStyle name="Normal 5 2 5 4 2" xfId="349"/>
    <cellStyle name="Normal 5 2 5 5" xfId="350"/>
    <cellStyle name="Normal 5 2 5 5 2" xfId="351"/>
    <cellStyle name="Normal 5 2 5 6" xfId="352"/>
    <cellStyle name="Normal 5 2 5 6 2" xfId="353"/>
    <cellStyle name="Normal 5 2 5 7" xfId="354"/>
    <cellStyle name="Normal 5 2 5 7 2" xfId="355"/>
    <cellStyle name="Normal 5 2 5 8" xfId="356"/>
    <cellStyle name="Normal 5 2 5 9" xfId="357"/>
    <cellStyle name="Normal 5 2 5_10070" xfId="358"/>
    <cellStyle name="Normal 5 2 6" xfId="359"/>
    <cellStyle name="Normal 5 2 6 2" xfId="360"/>
    <cellStyle name="Normal 5 2 7" xfId="361"/>
    <cellStyle name="Normal 5 3" xfId="362"/>
    <cellStyle name="Normal 5 3 2" xfId="363"/>
    <cellStyle name="Normal 5 4" xfId="364"/>
    <cellStyle name="Normal 5 5" xfId="365"/>
    <cellStyle name="Normal 5_10051" xfId="366"/>
    <cellStyle name="Normal 50" xfId="367"/>
    <cellStyle name="Normal 51" xfId="368"/>
    <cellStyle name="Normal 52" xfId="369"/>
    <cellStyle name="Normal 53" xfId="370"/>
    <cellStyle name="Normal 54" xfId="371"/>
    <cellStyle name="Normal 55" xfId="372"/>
    <cellStyle name="Normal 56" xfId="373"/>
    <cellStyle name="Normal 57" xfId="374"/>
    <cellStyle name="Normal 58" xfId="375"/>
    <cellStyle name="Normal 59" xfId="376"/>
    <cellStyle name="Normal 6" xfId="377"/>
    <cellStyle name="Normal 6 2" xfId="378"/>
    <cellStyle name="Normal 6 2 2" xfId="379"/>
    <cellStyle name="Normal 6 3" xfId="380"/>
    <cellStyle name="Normal 6 4" xfId="381"/>
    <cellStyle name="Normal 60" xfId="382"/>
    <cellStyle name="Normal 61" xfId="383"/>
    <cellStyle name="Normal 62" xfId="384"/>
    <cellStyle name="Normal 63" xfId="385"/>
    <cellStyle name="Normal 64" xfId="386"/>
    <cellStyle name="Normal 65" xfId="387"/>
    <cellStyle name="Normal 66" xfId="388"/>
    <cellStyle name="Normal 67" xfId="389"/>
    <cellStyle name="Normal 68" xfId="390"/>
    <cellStyle name="Normal 69" xfId="391"/>
    <cellStyle name="Normal 7" xfId="392"/>
    <cellStyle name="Normal 7 2" xfId="393"/>
    <cellStyle name="Normal 7 2 2" xfId="394"/>
    <cellStyle name="Normal 7 3" xfId="395"/>
    <cellStyle name="Normal 7 4" xfId="396"/>
    <cellStyle name="Normal 70" xfId="397"/>
    <cellStyle name="Normal 71" xfId="398"/>
    <cellStyle name="Normal 72" xfId="399"/>
    <cellStyle name="Normal 73" xfId="400"/>
    <cellStyle name="Normal 74" xfId="401"/>
    <cellStyle name="Normal 75" xfId="402"/>
    <cellStyle name="Normal 76" xfId="403"/>
    <cellStyle name="Normal 77" xfId="404"/>
    <cellStyle name="Normal 78" xfId="405"/>
    <cellStyle name="Normal 79" xfId="406"/>
    <cellStyle name="Normal 8" xfId="407"/>
    <cellStyle name="Normal 8 2" xfId="408"/>
    <cellStyle name="Normal 8 2 2" xfId="409"/>
    <cellStyle name="Normal 8 3" xfId="410"/>
    <cellStyle name="Normal 8 4" xfId="411"/>
    <cellStyle name="Normal 80" xfId="412"/>
    <cellStyle name="Normal 81" xfId="413"/>
    <cellStyle name="Normal 82" xfId="414"/>
    <cellStyle name="Normal 83" xfId="415"/>
    <cellStyle name="Normal 84" xfId="416"/>
    <cellStyle name="Normal 84 2" xfId="417"/>
    <cellStyle name="Normal 85" xfId="418"/>
    <cellStyle name="Normal 85 2" xfId="419"/>
    <cellStyle name="Normal 86" xfId="420"/>
    <cellStyle name="Normal 86 2" xfId="421"/>
    <cellStyle name="Normal 87" xfId="422"/>
    <cellStyle name="Normal 87 2" xfId="423"/>
    <cellStyle name="Normal 88" xfId="424"/>
    <cellStyle name="Normal 88 2" xfId="425"/>
    <cellStyle name="Normal 89" xfId="426"/>
    <cellStyle name="Normal 9" xfId="427"/>
    <cellStyle name="Normal 9 2" xfId="428"/>
    <cellStyle name="Normal 9 2 2" xfId="429"/>
    <cellStyle name="Normal 9 2 2 2" xfId="430"/>
    <cellStyle name="Normal 9 2 3" xfId="431"/>
    <cellStyle name="Normal 9 2 3 2" xfId="432"/>
    <cellStyle name="Normal 9 2 4" xfId="433"/>
    <cellStyle name="Normal 9 2 4 2" xfId="434"/>
    <cellStyle name="Normal 9 2 5" xfId="435"/>
    <cellStyle name="Normal 9 2 5 2" xfId="436"/>
    <cellStyle name="Normal 9 2 5 2 2" xfId="437"/>
    <cellStyle name="Normal 9 2 5 3" xfId="438"/>
    <cellStyle name="Normal 9 2 5 3 2" xfId="439"/>
    <cellStyle name="Normal 9 2 5 3 2 2" xfId="440"/>
    <cellStyle name="Normal 9 2 5 3 3" xfId="441"/>
    <cellStyle name="Normal 9 2 5 3 4" xfId="442"/>
    <cellStyle name="Normal 9 2 5 4" xfId="443"/>
    <cellStyle name="Normal 9 2 5 4 2" xfId="444"/>
    <cellStyle name="Normal 9 2 5 5" xfId="445"/>
    <cellStyle name="Normal 9 2 5 6" xfId="446"/>
    <cellStyle name="Normal 9 2 5_10070" xfId="447"/>
    <cellStyle name="Normal 9 2 6" xfId="448"/>
    <cellStyle name="Normal 9 3" xfId="449"/>
    <cellStyle name="Normal 9 3 2" xfId="450"/>
    <cellStyle name="Normal 9 4" xfId="451"/>
    <cellStyle name="Normal 9 4 2" xfId="452"/>
    <cellStyle name="Normal 9 5" xfId="453"/>
    <cellStyle name="Normal 9 5 2" xfId="454"/>
    <cellStyle name="Normal 9 5 2 2" xfId="455"/>
    <cellStyle name="Normal 9 5 3" xfId="456"/>
    <cellStyle name="Normal 9 5 3 2" xfId="457"/>
    <cellStyle name="Normal 9 5 3 2 2" xfId="458"/>
    <cellStyle name="Normal 9 5 3 3" xfId="459"/>
    <cellStyle name="Normal 9 5 3 4" xfId="460"/>
    <cellStyle name="Normal 9 5 4" xfId="461"/>
    <cellStyle name="Normal 9 5 4 2" xfId="462"/>
    <cellStyle name="Normal 9 5 5" xfId="463"/>
    <cellStyle name="Normal 9 5 6" xfId="464"/>
    <cellStyle name="Normal 9 5_10070" xfId="465"/>
    <cellStyle name="Normal 9 6" xfId="466"/>
    <cellStyle name="Normal 9 6 2" xfId="467"/>
    <cellStyle name="Normal 9 7" xfId="468"/>
    <cellStyle name="Normal 9 8" xfId="469"/>
    <cellStyle name="Normal 90" xfId="470"/>
    <cellStyle name="Normal 91" xfId="471"/>
    <cellStyle name="Normal 92" xfId="472"/>
    <cellStyle name="Normal 93" xfId="473"/>
    <cellStyle name="Normal 94" xfId="474"/>
    <cellStyle name="Normal 95" xfId="475"/>
    <cellStyle name="Normal 96" xfId="476"/>
    <cellStyle name="Normal_Joe's 1-1-2004" xfId="477"/>
    <cellStyle name="Normal_PCR 3-1-02" xfId="478"/>
    <cellStyle name="Normal_Trial reporting Sheet 3" xfId="479"/>
    <cellStyle name="Normal_Trial reporting Sheet 3 2" xfId="480"/>
    <cellStyle name="Normal_Trial reporting Sheet 3 2 2" xfId="481"/>
    <cellStyle name="Note" xfId="482"/>
    <cellStyle name="Note 2" xfId="483"/>
    <cellStyle name="Note 2 2" xfId="484"/>
    <cellStyle name="Note 2 3" xfId="485"/>
    <cellStyle name="Notes" xfId="486"/>
    <cellStyle name="Output" xfId="487"/>
    <cellStyle name="Output 2" xfId="488"/>
    <cellStyle name="Percent" xfId="489"/>
    <cellStyle name="Percent 10" xfId="490"/>
    <cellStyle name="Percent 2" xfId="491"/>
    <cellStyle name="Percent 2 2" xfId="492"/>
    <cellStyle name="Percent 2 3" xfId="493"/>
    <cellStyle name="Percent 2 4" xfId="494"/>
    <cellStyle name="Percent 3" xfId="495"/>
    <cellStyle name="Percent 4" xfId="496"/>
    <cellStyle name="Percent 4 2" xfId="497"/>
    <cellStyle name="Percent 5" xfId="498"/>
    <cellStyle name="Percent 6" xfId="499"/>
    <cellStyle name="Percent 7" xfId="500"/>
    <cellStyle name="Percent 8" xfId="501"/>
    <cellStyle name="Percent 9" xfId="502"/>
    <cellStyle name="Percent 9 2" xfId="503"/>
    <cellStyle name="Percent(1)" xfId="504"/>
    <cellStyle name="Percent(2)" xfId="505"/>
    <cellStyle name="PRM" xfId="506"/>
    <cellStyle name="PRM 2" xfId="507"/>
    <cellStyle name="PRM 3" xfId="508"/>
    <cellStyle name="PRM_2011-11" xfId="509"/>
    <cellStyle name="PSChar" xfId="510"/>
    <cellStyle name="PSHeading" xfId="511"/>
    <cellStyle name="Reset  - Style4" xfId="512"/>
    <cellStyle name="Reset  - Style7" xfId="513"/>
    <cellStyle name="Style 1" xfId="514"/>
    <cellStyle name="Style 1 2" xfId="515"/>
    <cellStyle name="Style 1 3" xfId="516"/>
    <cellStyle name="STYLE1" xfId="517"/>
    <cellStyle name="STYLE1 2" xfId="518"/>
    <cellStyle name="STYLE1 3" xfId="519"/>
    <cellStyle name="Table  - Style5" xfId="520"/>
    <cellStyle name="Table  - Style6" xfId="521"/>
    <cellStyle name="Title" xfId="522"/>
    <cellStyle name="Title  - Style1" xfId="523"/>
    <cellStyle name="Title  - Style6" xfId="524"/>
    <cellStyle name="Title 2" xfId="525"/>
    <cellStyle name="Total" xfId="526"/>
    <cellStyle name="Total 2" xfId="527"/>
    <cellStyle name="TotCol - Style5" xfId="528"/>
    <cellStyle name="TotCol - Style7" xfId="529"/>
    <cellStyle name="TotRow - Style4" xfId="530"/>
    <cellStyle name="TotRow - Style8" xfId="531"/>
    <cellStyle name="Warning Text" xfId="532"/>
    <cellStyle name="Warning Text 2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8" sqref="F58:F59"/>
    </sheetView>
  </sheetViews>
  <sheetFormatPr defaultColWidth="9.140625" defaultRowHeight="12.75"/>
  <cols>
    <col min="1" max="1" width="17.140625" style="2" customWidth="1"/>
    <col min="2" max="9" width="10.00390625" style="1" bestFit="1" customWidth="1"/>
    <col min="10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9.28125" style="1" bestFit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32" t="s">
        <v>25</v>
      </c>
      <c r="D1" s="3"/>
      <c r="E1" s="3"/>
      <c r="F1" s="3"/>
      <c r="G1" s="3"/>
      <c r="H1" s="3"/>
      <c r="I1" s="3"/>
      <c r="J1" s="3"/>
    </row>
    <row r="2" ht="12">
      <c r="A2" s="32" t="s">
        <v>24</v>
      </c>
    </row>
    <row r="3" spans="1:16" s="49" customFormat="1" ht="12">
      <c r="A3" s="53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O3" s="50"/>
      <c r="P3" s="50"/>
    </row>
    <row r="4" spans="1:16" s="49" customFormat="1" ht="12">
      <c r="A4" s="5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23</v>
      </c>
      <c r="O4" s="50"/>
      <c r="P4" s="50"/>
    </row>
    <row r="5" spans="1:16" s="45" customFormat="1" ht="12">
      <c r="A5" s="48"/>
      <c r="B5" s="47">
        <v>42339</v>
      </c>
      <c r="C5" s="47">
        <v>42370</v>
      </c>
      <c r="D5" s="47">
        <v>42401</v>
      </c>
      <c r="E5" s="47">
        <v>42430</v>
      </c>
      <c r="F5" s="47">
        <v>42461</v>
      </c>
      <c r="G5" s="47">
        <v>42491</v>
      </c>
      <c r="H5" s="47">
        <v>42522</v>
      </c>
      <c r="I5" s="47">
        <v>42552</v>
      </c>
      <c r="J5" s="47">
        <v>42583</v>
      </c>
      <c r="K5" s="47">
        <v>42614</v>
      </c>
      <c r="L5" s="47">
        <v>42644</v>
      </c>
      <c r="M5" s="47">
        <v>42675</v>
      </c>
      <c r="N5" s="47" t="s">
        <v>17</v>
      </c>
      <c r="O5" s="46"/>
      <c r="P5" s="46"/>
    </row>
    <row r="6" spans="1:15" s="42" customFormat="1" ht="12">
      <c r="A6" s="44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2">
      <c r="A7" s="68" t="s">
        <v>3</v>
      </c>
      <c r="B7" s="80">
        <v>24.77332</v>
      </c>
      <c r="C7" s="80">
        <v>16.29</v>
      </c>
      <c r="D7" s="80">
        <v>16.97</v>
      </c>
      <c r="E7" s="80">
        <v>17.42</v>
      </c>
      <c r="F7" s="80">
        <v>18.9046</v>
      </c>
      <c r="G7" s="80">
        <v>18.19818</v>
      </c>
      <c r="H7" s="80">
        <v>21.09536</v>
      </c>
      <c r="I7" s="80">
        <v>18.38</v>
      </c>
      <c r="J7" s="80">
        <v>17.14856</v>
      </c>
      <c r="K7" s="80">
        <v>18.47</v>
      </c>
      <c r="L7" s="80">
        <v>18.143839999999997</v>
      </c>
      <c r="M7" s="80">
        <v>17.05</v>
      </c>
      <c r="N7" s="13">
        <f aca="true" t="shared" si="0" ref="N7:N16">SUM(B7:M7)</f>
        <v>222.84386</v>
      </c>
      <c r="O7" s="13"/>
      <c r="P7" s="13"/>
    </row>
    <row r="8" spans="1:16" ht="12">
      <c r="A8" s="68" t="s">
        <v>2</v>
      </c>
      <c r="B8" s="80">
        <v>29.190940000000005</v>
      </c>
      <c r="C8" s="80">
        <v>19.2</v>
      </c>
      <c r="D8" s="80">
        <v>19.99</v>
      </c>
      <c r="E8" s="80">
        <v>20.52</v>
      </c>
      <c r="F8" s="80">
        <v>22.2757</v>
      </c>
      <c r="G8" s="80">
        <v>21.443310000000004</v>
      </c>
      <c r="H8" s="80">
        <v>24.857120000000002</v>
      </c>
      <c r="I8" s="80">
        <v>21.66</v>
      </c>
      <c r="J8" s="80">
        <v>20.20652</v>
      </c>
      <c r="K8" s="80">
        <v>21.76</v>
      </c>
      <c r="L8" s="80">
        <v>21.37928</v>
      </c>
      <c r="M8" s="80">
        <v>20.09</v>
      </c>
      <c r="N8" s="13">
        <f t="shared" si="0"/>
        <v>262.57286999999997</v>
      </c>
      <c r="O8" s="13"/>
      <c r="P8" s="13"/>
    </row>
    <row r="9" spans="1:16" ht="12">
      <c r="A9" s="68" t="s">
        <v>4</v>
      </c>
      <c r="B9" s="80">
        <v>21.655</v>
      </c>
      <c r="C9" s="80">
        <v>14.24</v>
      </c>
      <c r="D9" s="80">
        <v>14.83</v>
      </c>
      <c r="E9" s="80">
        <v>15.23</v>
      </c>
      <c r="F9" s="80">
        <v>16.525</v>
      </c>
      <c r="G9" s="80">
        <v>15.9075</v>
      </c>
      <c r="H9" s="80">
        <v>18.44</v>
      </c>
      <c r="I9" s="80">
        <v>16.07</v>
      </c>
      <c r="J9" s="80">
        <v>14.99</v>
      </c>
      <c r="K9" s="80">
        <v>16.14</v>
      </c>
      <c r="L9" s="80">
        <v>15.86</v>
      </c>
      <c r="M9" s="80">
        <v>14.9</v>
      </c>
      <c r="N9" s="13">
        <f t="shared" si="0"/>
        <v>194.7875</v>
      </c>
      <c r="O9" s="13"/>
      <c r="P9" s="13"/>
    </row>
    <row r="10" spans="1:14" s="13" customFormat="1" ht="12.75">
      <c r="A10" s="69" t="s">
        <v>27</v>
      </c>
      <c r="B10" s="80">
        <v>3.1183199999999998</v>
      </c>
      <c r="C10" s="80">
        <v>2.05</v>
      </c>
      <c r="D10" s="79">
        <v>2.14</v>
      </c>
      <c r="E10" s="80">
        <v>2.19</v>
      </c>
      <c r="F10" s="80">
        <v>2.3795999999999995</v>
      </c>
      <c r="G10" s="80">
        <v>2.29068</v>
      </c>
      <c r="H10" s="80">
        <v>2.65536</v>
      </c>
      <c r="I10" s="80">
        <v>2.31</v>
      </c>
      <c r="J10" s="80">
        <v>2.15856</v>
      </c>
      <c r="K10" s="80">
        <v>2.32</v>
      </c>
      <c r="L10" s="80">
        <v>2.2838399999999996</v>
      </c>
      <c r="M10" s="80">
        <v>2.15</v>
      </c>
      <c r="N10" s="13">
        <f t="shared" si="0"/>
        <v>28.04636</v>
      </c>
    </row>
    <row r="11" spans="1:16" ht="12.75">
      <c r="A11" s="69" t="s">
        <v>28</v>
      </c>
      <c r="B11" s="80">
        <v>0.7795799999999999</v>
      </c>
      <c r="C11" s="80">
        <v>0.51</v>
      </c>
      <c r="D11" s="79">
        <v>0.53</v>
      </c>
      <c r="E11" s="80">
        <v>0.55</v>
      </c>
      <c r="F11" s="80">
        <v>0.5948999999999999</v>
      </c>
      <c r="G11" s="80">
        <v>0.57267</v>
      </c>
      <c r="H11" s="80">
        <v>0.66384</v>
      </c>
      <c r="I11" s="80">
        <v>0.58</v>
      </c>
      <c r="J11" s="80">
        <v>0.53964</v>
      </c>
      <c r="K11" s="80">
        <v>0.58</v>
      </c>
      <c r="L11" s="80">
        <v>0.5709599999999999</v>
      </c>
      <c r="M11" s="80">
        <v>0.54</v>
      </c>
      <c r="N11" s="13">
        <f t="shared" si="0"/>
        <v>7.011590000000001</v>
      </c>
      <c r="O11" s="13"/>
      <c r="P11" s="13"/>
    </row>
    <row r="12" spans="1:16" ht="12.75">
      <c r="A12" s="69" t="s">
        <v>29</v>
      </c>
      <c r="B12" s="80">
        <v>1.21268</v>
      </c>
      <c r="C12" s="80">
        <v>0.8</v>
      </c>
      <c r="D12" s="79">
        <v>0.83</v>
      </c>
      <c r="E12" s="80">
        <v>0.85</v>
      </c>
      <c r="F12" s="80">
        <v>0.9253999999999999</v>
      </c>
      <c r="G12" s="80">
        <v>0.8908200000000001</v>
      </c>
      <c r="H12" s="80">
        <v>1.03264</v>
      </c>
      <c r="I12" s="80">
        <v>0.9</v>
      </c>
      <c r="J12" s="80">
        <v>0.8394400000000001</v>
      </c>
      <c r="K12" s="80">
        <v>0.9</v>
      </c>
      <c r="L12" s="80">
        <v>0.88816</v>
      </c>
      <c r="M12" s="80">
        <v>0.83</v>
      </c>
      <c r="N12" s="13">
        <f t="shared" si="0"/>
        <v>10.89914</v>
      </c>
      <c r="O12" s="13"/>
      <c r="P12" s="13"/>
    </row>
    <row r="13" spans="1:16" ht="12.75">
      <c r="A13" s="69" t="s">
        <v>30</v>
      </c>
      <c r="B13" s="80">
        <v>0.43310000000000004</v>
      </c>
      <c r="C13" s="80">
        <v>0.28</v>
      </c>
      <c r="D13" s="79">
        <v>0.3</v>
      </c>
      <c r="E13" s="80">
        <v>0.3</v>
      </c>
      <c r="F13" s="80">
        <v>0.33049999999999996</v>
      </c>
      <c r="G13" s="80">
        <v>0.31815000000000004</v>
      </c>
      <c r="H13" s="80">
        <v>0.3688</v>
      </c>
      <c r="I13" s="80">
        <v>0.32</v>
      </c>
      <c r="J13" s="80">
        <v>0.2998</v>
      </c>
      <c r="K13" s="80">
        <v>0.32</v>
      </c>
      <c r="L13" s="80">
        <v>0.3172</v>
      </c>
      <c r="M13" s="80">
        <v>0.3</v>
      </c>
      <c r="N13" s="13">
        <f t="shared" si="0"/>
        <v>3.88755</v>
      </c>
      <c r="O13" s="13"/>
      <c r="P13" s="13"/>
    </row>
    <row r="14" spans="1:16" ht="12.75">
      <c r="A14" s="68" t="s">
        <v>0</v>
      </c>
      <c r="B14" s="80">
        <v>1.12606</v>
      </c>
      <c r="C14" s="80">
        <v>0.74</v>
      </c>
      <c r="D14" s="79">
        <v>0.77</v>
      </c>
      <c r="E14" s="80">
        <v>0.79</v>
      </c>
      <c r="F14" s="80">
        <v>0.8592999999999998</v>
      </c>
      <c r="G14" s="80">
        <v>0.82719</v>
      </c>
      <c r="H14" s="80">
        <v>0.9588800000000001</v>
      </c>
      <c r="I14" s="80">
        <v>0.84</v>
      </c>
      <c r="J14" s="80">
        <v>0.77948</v>
      </c>
      <c r="K14" s="80">
        <v>0.84</v>
      </c>
      <c r="L14" s="80">
        <v>0.8247199999999999</v>
      </c>
      <c r="M14" s="80">
        <v>0.77</v>
      </c>
      <c r="N14" s="13">
        <f t="shared" si="0"/>
        <v>10.125629999999997</v>
      </c>
      <c r="O14" s="13"/>
      <c r="P14" s="13"/>
    </row>
    <row r="15" spans="1:16" ht="12.75">
      <c r="A15" s="68" t="s">
        <v>1</v>
      </c>
      <c r="B15" s="80">
        <v>2.5986000000000002</v>
      </c>
      <c r="C15" s="80">
        <v>1.71</v>
      </c>
      <c r="D15" s="79">
        <v>1.78</v>
      </c>
      <c r="E15" s="80">
        <v>1.83</v>
      </c>
      <c r="F15" s="80">
        <v>1.9829999999999997</v>
      </c>
      <c r="G15" s="80">
        <v>1.9089</v>
      </c>
      <c r="H15" s="80">
        <v>2.2128</v>
      </c>
      <c r="I15" s="80">
        <v>1.93</v>
      </c>
      <c r="J15" s="80">
        <v>1.7988</v>
      </c>
      <c r="K15" s="80">
        <v>1.94</v>
      </c>
      <c r="L15" s="80">
        <v>1.9031999999999998</v>
      </c>
      <c r="M15" s="80">
        <v>1.79</v>
      </c>
      <c r="N15" s="13">
        <f t="shared" si="0"/>
        <v>23.385299999999997</v>
      </c>
      <c r="O15" s="13"/>
      <c r="P15" s="13"/>
    </row>
    <row r="16" spans="1:16" ht="12.75">
      <c r="A16" s="68" t="s">
        <v>21</v>
      </c>
      <c r="B16" s="80">
        <v>1.7324000000000002</v>
      </c>
      <c r="C16" s="80">
        <v>1.14</v>
      </c>
      <c r="D16" s="79">
        <v>1.19</v>
      </c>
      <c r="E16" s="80">
        <v>1.22</v>
      </c>
      <c r="F16" s="80">
        <v>1.3219999999999998</v>
      </c>
      <c r="G16" s="80">
        <v>1.2726000000000002</v>
      </c>
      <c r="H16" s="80">
        <v>1.4752</v>
      </c>
      <c r="I16" s="80">
        <v>1.29</v>
      </c>
      <c r="J16" s="80">
        <v>1.1992</v>
      </c>
      <c r="K16" s="80">
        <v>1.29</v>
      </c>
      <c r="L16" s="80">
        <v>1.2688</v>
      </c>
      <c r="M16" s="80">
        <v>1.18</v>
      </c>
      <c r="N16" s="13">
        <f t="shared" si="0"/>
        <v>15.5802</v>
      </c>
      <c r="O16" s="13"/>
      <c r="P16" s="13"/>
    </row>
    <row r="17" spans="1:16" ht="12">
      <c r="A17" s="4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28" customFormat="1" ht="12">
      <c r="A18" s="73" t="s">
        <v>17</v>
      </c>
      <c r="B18" s="72">
        <f aca="true" t="shared" si="1" ref="B18:N18">SUM(B6:B17)</f>
        <v>86.61999999999999</v>
      </c>
      <c r="C18" s="72">
        <f t="shared" si="1"/>
        <v>56.959999999999994</v>
      </c>
      <c r="D18" s="72">
        <f t="shared" si="1"/>
        <v>59.32999999999999</v>
      </c>
      <c r="E18" s="72">
        <f t="shared" si="1"/>
        <v>60.89999999999999</v>
      </c>
      <c r="F18" s="72">
        <f t="shared" si="1"/>
        <v>66.10000000000001</v>
      </c>
      <c r="G18" s="72">
        <f t="shared" si="1"/>
        <v>63.63000000000001</v>
      </c>
      <c r="H18" s="72">
        <f t="shared" si="1"/>
        <v>73.75999999999999</v>
      </c>
      <c r="I18" s="72">
        <f t="shared" si="1"/>
        <v>64.28</v>
      </c>
      <c r="J18" s="72">
        <f t="shared" si="1"/>
        <v>59.96</v>
      </c>
      <c r="K18" s="72">
        <f t="shared" si="1"/>
        <v>64.56</v>
      </c>
      <c r="L18" s="72">
        <f t="shared" si="1"/>
        <v>63.43999999999999</v>
      </c>
      <c r="M18" s="72">
        <f t="shared" si="1"/>
        <v>59.599999999999994</v>
      </c>
      <c r="N18" s="72">
        <f t="shared" si="1"/>
        <v>779.14</v>
      </c>
      <c r="O18" s="40"/>
      <c r="P18" s="40"/>
    </row>
    <row r="19" spans="1:14" ht="12">
      <c r="A19" s="3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13"/>
    </row>
    <row r="20" spans="1:14" ht="12">
      <c r="A20" s="3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"/>
    </row>
    <row r="21" spans="2:13" ht="1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ht="12">
      <c r="A22" s="39" t="s">
        <v>32</v>
      </c>
      <c r="N22" s="37"/>
    </row>
    <row r="23" spans="1:14" ht="12">
      <c r="A23" s="68" t="s">
        <v>3</v>
      </c>
      <c r="B23" s="71">
        <v>0.04</v>
      </c>
      <c r="C23" s="71">
        <v>-5.96</v>
      </c>
      <c r="D23" s="70">
        <v>-5.96</v>
      </c>
      <c r="E23" s="71">
        <v>9.04</v>
      </c>
      <c r="F23" s="71">
        <v>16.04</v>
      </c>
      <c r="G23" s="71">
        <v>19.04</v>
      </c>
      <c r="H23" s="71">
        <v>25.04</v>
      </c>
      <c r="I23" s="71">
        <v>34.04</v>
      </c>
      <c r="J23" s="71">
        <v>47.04</v>
      </c>
      <c r="K23" s="71">
        <v>50.04</v>
      </c>
      <c r="L23" s="71">
        <v>41.04</v>
      </c>
      <c r="M23" s="71">
        <v>47.04</v>
      </c>
      <c r="N23" s="38"/>
    </row>
    <row r="24" spans="1:14" ht="12">
      <c r="A24" s="68" t="s">
        <v>2</v>
      </c>
      <c r="B24" s="71">
        <v>48.04</v>
      </c>
      <c r="C24" s="71">
        <v>40.04</v>
      </c>
      <c r="D24" s="70">
        <v>40.04</v>
      </c>
      <c r="E24" s="71">
        <v>45.04</v>
      </c>
      <c r="F24" s="71">
        <v>47.04</v>
      </c>
      <c r="G24" s="71">
        <v>43.04</v>
      </c>
      <c r="H24" s="71">
        <v>43.04</v>
      </c>
      <c r="I24" s="71">
        <v>51.04</v>
      </c>
      <c r="J24" s="71">
        <v>71.04</v>
      </c>
      <c r="K24" s="71">
        <v>64.04</v>
      </c>
      <c r="L24" s="71">
        <v>56.04</v>
      </c>
      <c r="M24" s="71">
        <v>66.04</v>
      </c>
      <c r="N24" s="38"/>
    </row>
    <row r="25" spans="1:14" ht="12">
      <c r="A25" s="68" t="s">
        <v>4</v>
      </c>
      <c r="B25" s="71">
        <v>-2.96</v>
      </c>
      <c r="C25" s="71">
        <v>-11.96</v>
      </c>
      <c r="D25" s="70">
        <v>-11.96</v>
      </c>
      <c r="E25" s="71">
        <v>-1.96</v>
      </c>
      <c r="F25" s="71">
        <v>2.04</v>
      </c>
      <c r="G25" s="71">
        <v>10.04</v>
      </c>
      <c r="H25" s="71">
        <v>19.04</v>
      </c>
      <c r="I25" s="71">
        <v>25.04</v>
      </c>
      <c r="J25" s="71">
        <v>40.04</v>
      </c>
      <c r="K25" s="71">
        <v>36.04</v>
      </c>
      <c r="L25" s="71">
        <v>26.04</v>
      </c>
      <c r="M25" s="71">
        <v>36.04</v>
      </c>
      <c r="N25" s="38"/>
    </row>
    <row r="26" spans="1:14" ht="12">
      <c r="A26" s="69" t="s">
        <v>27</v>
      </c>
      <c r="B26" s="71">
        <v>87.04</v>
      </c>
      <c r="C26" s="71">
        <v>81.04</v>
      </c>
      <c r="D26" s="70">
        <v>67.04</v>
      </c>
      <c r="E26" s="71">
        <v>81.04</v>
      </c>
      <c r="F26" s="71">
        <v>101.04</v>
      </c>
      <c r="G26" s="71">
        <v>121.04</v>
      </c>
      <c r="H26" s="71">
        <v>116.04</v>
      </c>
      <c r="I26" s="71">
        <v>121.04</v>
      </c>
      <c r="J26" s="71">
        <v>121.04</v>
      </c>
      <c r="K26" s="71">
        <v>96.04</v>
      </c>
      <c r="L26" s="71">
        <v>96.04</v>
      </c>
      <c r="M26" s="71">
        <v>96.04</v>
      </c>
      <c r="N26" s="38"/>
    </row>
    <row r="27" spans="1:14" ht="12">
      <c r="A27" s="69" t="s">
        <v>28</v>
      </c>
      <c r="B27" s="71">
        <v>346.04</v>
      </c>
      <c r="C27" s="71">
        <v>326.04</v>
      </c>
      <c r="D27" s="70">
        <v>206.04</v>
      </c>
      <c r="E27" s="71">
        <v>206.04</v>
      </c>
      <c r="F27" s="71">
        <v>256.04</v>
      </c>
      <c r="G27" s="71">
        <v>396.04</v>
      </c>
      <c r="H27" s="71">
        <v>396.04</v>
      </c>
      <c r="I27" s="71">
        <v>326.04</v>
      </c>
      <c r="J27" s="71">
        <v>226.04</v>
      </c>
      <c r="K27" s="71">
        <v>246.04</v>
      </c>
      <c r="L27" s="71">
        <v>276.04</v>
      </c>
      <c r="M27" s="71">
        <v>376.04</v>
      </c>
      <c r="N27" s="38"/>
    </row>
    <row r="28" spans="1:14" ht="12">
      <c r="A28" s="69" t="s">
        <v>29</v>
      </c>
      <c r="B28" s="71">
        <v>466.04</v>
      </c>
      <c r="C28" s="71">
        <v>436.04</v>
      </c>
      <c r="D28" s="70">
        <v>386.04</v>
      </c>
      <c r="E28" s="71">
        <v>366.04</v>
      </c>
      <c r="F28" s="71">
        <v>446.04</v>
      </c>
      <c r="G28" s="71">
        <v>606.04</v>
      </c>
      <c r="H28" s="71">
        <v>626.04</v>
      </c>
      <c r="I28" s="71">
        <v>586.04</v>
      </c>
      <c r="J28" s="71">
        <v>506.04</v>
      </c>
      <c r="K28" s="71">
        <v>406.04</v>
      </c>
      <c r="L28" s="71">
        <v>426.04</v>
      </c>
      <c r="M28" s="71">
        <v>426.04</v>
      </c>
      <c r="N28" s="38"/>
    </row>
    <row r="29" spans="1:14" ht="12">
      <c r="A29" s="69" t="s">
        <v>30</v>
      </c>
      <c r="B29" s="71">
        <v>-130.96</v>
      </c>
      <c r="C29" s="71">
        <v>-138.96</v>
      </c>
      <c r="D29" s="70">
        <v>-138.96</v>
      </c>
      <c r="E29" s="71">
        <v>-138.96</v>
      </c>
      <c r="F29" s="71">
        <v>-76.96</v>
      </c>
      <c r="G29" s="71">
        <v>-68.96</v>
      </c>
      <c r="H29" s="71">
        <v>-63.96</v>
      </c>
      <c r="I29" s="71">
        <v>-73.96</v>
      </c>
      <c r="J29" s="71">
        <v>-88.96</v>
      </c>
      <c r="K29" s="71">
        <v>-88.96</v>
      </c>
      <c r="L29" s="71">
        <v>-88.96</v>
      </c>
      <c r="M29" s="71">
        <v>-83.96</v>
      </c>
      <c r="N29" s="38"/>
    </row>
    <row r="30" spans="1:14" ht="12">
      <c r="A30" s="68" t="s">
        <v>0</v>
      </c>
      <c r="B30" s="71">
        <v>1031.04</v>
      </c>
      <c r="C30" s="71">
        <v>986.04</v>
      </c>
      <c r="D30" s="70">
        <v>986.04</v>
      </c>
      <c r="E30" s="71">
        <v>986.04</v>
      </c>
      <c r="F30" s="71">
        <v>1066.04</v>
      </c>
      <c r="G30" s="71">
        <v>1046.04</v>
      </c>
      <c r="H30" s="71">
        <v>1091.04</v>
      </c>
      <c r="I30" s="71">
        <v>1031.04</v>
      </c>
      <c r="J30" s="71">
        <v>1051.04</v>
      </c>
      <c r="K30" s="71">
        <v>1026.04</v>
      </c>
      <c r="L30" s="71">
        <v>1051.04</v>
      </c>
      <c r="M30" s="71">
        <v>1021.04</v>
      </c>
      <c r="N30" s="38"/>
    </row>
    <row r="31" spans="1:14" ht="12">
      <c r="A31" s="68" t="s">
        <v>1</v>
      </c>
      <c r="B31" s="71">
        <v>14.04</v>
      </c>
      <c r="C31" s="71">
        <v>4.04</v>
      </c>
      <c r="D31" s="70">
        <v>4.04</v>
      </c>
      <c r="E31" s="71">
        <v>4.04</v>
      </c>
      <c r="F31" s="71">
        <v>21.04</v>
      </c>
      <c r="G31" s="71">
        <v>59.04</v>
      </c>
      <c r="H31" s="71">
        <v>24.01</v>
      </c>
      <c r="I31" s="71">
        <v>14.04</v>
      </c>
      <c r="J31" s="71">
        <v>29.04</v>
      </c>
      <c r="K31" s="71">
        <v>39.04</v>
      </c>
      <c r="L31" s="71">
        <v>19.04</v>
      </c>
      <c r="M31" s="71">
        <v>29.04</v>
      </c>
      <c r="N31" s="38"/>
    </row>
    <row r="32" spans="1:14" ht="12">
      <c r="A32" s="68" t="s">
        <v>21</v>
      </c>
      <c r="B32" s="71">
        <v>-208.96</v>
      </c>
      <c r="C32" s="71">
        <v>-208.96</v>
      </c>
      <c r="D32" s="70">
        <v>-208.96</v>
      </c>
      <c r="E32" s="71">
        <v>-208.96</v>
      </c>
      <c r="F32" s="71">
        <v>-208.96</v>
      </c>
      <c r="G32" s="71">
        <v>-208.96</v>
      </c>
      <c r="H32" s="71">
        <v>-208.96</v>
      </c>
      <c r="I32" s="71">
        <v>-208.96</v>
      </c>
      <c r="J32" s="71">
        <v>-208.96</v>
      </c>
      <c r="K32" s="71">
        <v>-208.96</v>
      </c>
      <c r="L32" s="71">
        <v>-208.96</v>
      </c>
      <c r="M32" s="71">
        <v>-218.96</v>
      </c>
      <c r="N32" s="38"/>
    </row>
    <row r="33" spans="2:14" ht="1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ht="12">
      <c r="N34" s="37"/>
    </row>
    <row r="35" spans="1:14" ht="12">
      <c r="A35" s="32" t="s">
        <v>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7"/>
    </row>
    <row r="36" spans="1:16" ht="12">
      <c r="A36" s="68" t="s">
        <v>3</v>
      </c>
      <c r="B36" s="24">
        <f aca="true" t="shared" si="2" ref="B36:M36">B7*B23</f>
        <v>0.9909328</v>
      </c>
      <c r="C36" s="24">
        <f t="shared" si="2"/>
        <v>-97.0884</v>
      </c>
      <c r="D36" s="24">
        <f t="shared" si="2"/>
        <v>-101.1412</v>
      </c>
      <c r="E36" s="24">
        <f t="shared" si="2"/>
        <v>157.4768</v>
      </c>
      <c r="F36" s="24">
        <f t="shared" si="2"/>
        <v>303.22978399999994</v>
      </c>
      <c r="G36" s="24">
        <f t="shared" si="2"/>
        <v>346.4933472</v>
      </c>
      <c r="H36" s="24">
        <f t="shared" si="2"/>
        <v>528.2278143999999</v>
      </c>
      <c r="I36" s="24">
        <f t="shared" si="2"/>
        <v>625.6551999999999</v>
      </c>
      <c r="J36" s="24">
        <f t="shared" si="2"/>
        <v>806.6682624</v>
      </c>
      <c r="K36" s="24">
        <f t="shared" si="2"/>
        <v>924.2388</v>
      </c>
      <c r="L36" s="24">
        <f t="shared" si="2"/>
        <v>744.6231935999999</v>
      </c>
      <c r="M36" s="24">
        <f t="shared" si="2"/>
        <v>802.032</v>
      </c>
      <c r="N36" s="24">
        <f aca="true" t="shared" si="3" ref="N36:N44">SUM(B36:M36)</f>
        <v>5041.4065344</v>
      </c>
      <c r="O36" s="4"/>
      <c r="P36" s="13"/>
    </row>
    <row r="37" spans="1:16" ht="12">
      <c r="A37" s="68" t="s">
        <v>2</v>
      </c>
      <c r="B37" s="24">
        <f aca="true" t="shared" si="4" ref="B37:M37">B8*B24</f>
        <v>1402.3327576000001</v>
      </c>
      <c r="C37" s="24">
        <f t="shared" si="4"/>
        <v>768.7679999999999</v>
      </c>
      <c r="D37" s="24">
        <f t="shared" si="4"/>
        <v>800.3996</v>
      </c>
      <c r="E37" s="24">
        <f t="shared" si="4"/>
        <v>924.2207999999999</v>
      </c>
      <c r="F37" s="24">
        <f t="shared" si="4"/>
        <v>1047.8489280000001</v>
      </c>
      <c r="G37" s="24">
        <f t="shared" si="4"/>
        <v>922.9200624000001</v>
      </c>
      <c r="H37" s="24">
        <f t="shared" si="4"/>
        <v>1069.8504448</v>
      </c>
      <c r="I37" s="24">
        <f t="shared" si="4"/>
        <v>1105.5264</v>
      </c>
      <c r="J37" s="24">
        <f t="shared" si="4"/>
        <v>1435.4711808000002</v>
      </c>
      <c r="K37" s="24">
        <f t="shared" si="4"/>
        <v>1393.5104000000003</v>
      </c>
      <c r="L37" s="24">
        <f t="shared" si="4"/>
        <v>1198.0948512</v>
      </c>
      <c r="M37" s="24">
        <f t="shared" si="4"/>
        <v>1326.7436</v>
      </c>
      <c r="N37" s="24">
        <f t="shared" si="3"/>
        <v>13395.687024800001</v>
      </c>
      <c r="O37" s="4"/>
      <c r="P37" s="13"/>
    </row>
    <row r="38" spans="1:16" ht="12">
      <c r="A38" s="68" t="s">
        <v>4</v>
      </c>
      <c r="B38" s="24">
        <f aca="true" t="shared" si="5" ref="B38:M38">B9*B25</f>
        <v>-64.0988</v>
      </c>
      <c r="C38" s="24">
        <f t="shared" si="5"/>
        <v>-170.31040000000002</v>
      </c>
      <c r="D38" s="24">
        <f t="shared" si="5"/>
        <v>-177.3668</v>
      </c>
      <c r="E38" s="24">
        <f t="shared" si="5"/>
        <v>-29.8508</v>
      </c>
      <c r="F38" s="24">
        <f t="shared" si="5"/>
        <v>33.711</v>
      </c>
      <c r="G38" s="24">
        <f t="shared" si="5"/>
        <v>159.7113</v>
      </c>
      <c r="H38" s="24">
        <f t="shared" si="5"/>
        <v>351.0976</v>
      </c>
      <c r="I38" s="24">
        <f t="shared" si="5"/>
        <v>402.39279999999997</v>
      </c>
      <c r="J38" s="24">
        <f t="shared" si="5"/>
        <v>600.1996</v>
      </c>
      <c r="K38" s="24">
        <f t="shared" si="5"/>
        <v>581.6856</v>
      </c>
      <c r="L38" s="24">
        <f t="shared" si="5"/>
        <v>412.9944</v>
      </c>
      <c r="M38" s="24">
        <f t="shared" si="5"/>
        <v>536.996</v>
      </c>
      <c r="N38" s="24">
        <f t="shared" si="3"/>
        <v>2637.1615</v>
      </c>
      <c r="O38" s="4"/>
      <c r="P38" s="13"/>
    </row>
    <row r="39" spans="1:16" ht="12">
      <c r="A39" s="69" t="s">
        <v>27</v>
      </c>
      <c r="B39" s="24">
        <f aca="true" t="shared" si="6" ref="B39:M39">B10*B26</f>
        <v>271.4185728</v>
      </c>
      <c r="C39" s="24">
        <f t="shared" si="6"/>
        <v>166.132</v>
      </c>
      <c r="D39" s="24">
        <f t="shared" si="6"/>
        <v>143.46560000000002</v>
      </c>
      <c r="E39" s="24">
        <f t="shared" si="6"/>
        <v>177.4776</v>
      </c>
      <c r="F39" s="24">
        <f t="shared" si="6"/>
        <v>240.43478399999995</v>
      </c>
      <c r="G39" s="24">
        <f t="shared" si="6"/>
        <v>277.2639072</v>
      </c>
      <c r="H39" s="24">
        <f t="shared" si="6"/>
        <v>308.1279744</v>
      </c>
      <c r="I39" s="24">
        <f t="shared" si="6"/>
        <v>279.60240000000005</v>
      </c>
      <c r="J39" s="24">
        <f t="shared" si="6"/>
        <v>261.2721024</v>
      </c>
      <c r="K39" s="24">
        <f t="shared" si="6"/>
        <v>222.8128</v>
      </c>
      <c r="L39" s="24">
        <f t="shared" si="6"/>
        <v>219.33999359999999</v>
      </c>
      <c r="M39" s="24">
        <f t="shared" si="6"/>
        <v>206.48600000000002</v>
      </c>
      <c r="N39" s="24">
        <f t="shared" si="3"/>
        <v>2773.8337344</v>
      </c>
      <c r="O39" s="4"/>
      <c r="P39" s="13"/>
    </row>
    <row r="40" spans="1:16" ht="12">
      <c r="A40" s="69" t="s">
        <v>28</v>
      </c>
      <c r="B40" s="24">
        <f aca="true" t="shared" si="7" ref="B40:M40">B11*B27</f>
        <v>269.7658632</v>
      </c>
      <c r="C40" s="24">
        <f t="shared" si="7"/>
        <v>166.28040000000001</v>
      </c>
      <c r="D40" s="24">
        <f t="shared" si="7"/>
        <v>109.2012</v>
      </c>
      <c r="E40" s="24">
        <f t="shared" si="7"/>
        <v>113.322</v>
      </c>
      <c r="F40" s="24">
        <f t="shared" si="7"/>
        <v>152.31819599999997</v>
      </c>
      <c r="G40" s="24">
        <f t="shared" si="7"/>
        <v>226.80022680000002</v>
      </c>
      <c r="H40" s="24">
        <f t="shared" si="7"/>
        <v>262.9071936</v>
      </c>
      <c r="I40" s="24">
        <f t="shared" si="7"/>
        <v>189.1032</v>
      </c>
      <c r="J40" s="24">
        <f t="shared" si="7"/>
        <v>121.9802256</v>
      </c>
      <c r="K40" s="24">
        <f t="shared" si="7"/>
        <v>142.70319999999998</v>
      </c>
      <c r="L40" s="24">
        <f t="shared" si="7"/>
        <v>157.60779839999998</v>
      </c>
      <c r="M40" s="24">
        <f t="shared" si="7"/>
        <v>203.06160000000003</v>
      </c>
      <c r="N40" s="24">
        <f t="shared" si="3"/>
        <v>2115.0511036</v>
      </c>
      <c r="O40" s="4"/>
      <c r="P40" s="13"/>
    </row>
    <row r="41" spans="1:16" ht="12">
      <c r="A41" s="69" t="s">
        <v>29</v>
      </c>
      <c r="B41" s="24">
        <f aca="true" t="shared" si="8" ref="B41:M41">B12*B28</f>
        <v>565.1573872</v>
      </c>
      <c r="C41" s="24">
        <f t="shared" si="8"/>
        <v>348.83200000000005</v>
      </c>
      <c r="D41" s="24">
        <f t="shared" si="8"/>
        <v>320.4132</v>
      </c>
      <c r="E41" s="24">
        <f t="shared" si="8"/>
        <v>311.134</v>
      </c>
      <c r="F41" s="24">
        <f t="shared" si="8"/>
        <v>412.76541599999996</v>
      </c>
      <c r="G41" s="24">
        <f t="shared" si="8"/>
        <v>539.8725528</v>
      </c>
      <c r="H41" s="24">
        <f t="shared" si="8"/>
        <v>646.4739456</v>
      </c>
      <c r="I41" s="24">
        <f t="shared" si="8"/>
        <v>527.436</v>
      </c>
      <c r="J41" s="24">
        <f t="shared" si="8"/>
        <v>424.79021760000006</v>
      </c>
      <c r="K41" s="24">
        <f t="shared" si="8"/>
        <v>365.43600000000004</v>
      </c>
      <c r="L41" s="24">
        <f t="shared" si="8"/>
        <v>378.39168639999997</v>
      </c>
      <c r="M41" s="24">
        <f t="shared" si="8"/>
        <v>353.6132</v>
      </c>
      <c r="N41" s="24">
        <f t="shared" si="3"/>
        <v>5194.3156056</v>
      </c>
      <c r="O41" s="4"/>
      <c r="P41" s="13"/>
    </row>
    <row r="42" spans="1:16" ht="12">
      <c r="A42" s="69" t="s">
        <v>30</v>
      </c>
      <c r="B42" s="24">
        <f aca="true" t="shared" si="9" ref="B42:M42">B13*B29</f>
        <v>-56.718776000000005</v>
      </c>
      <c r="C42" s="24">
        <f t="shared" si="9"/>
        <v>-38.90880000000001</v>
      </c>
      <c r="D42" s="24">
        <f t="shared" si="9"/>
        <v>-41.688</v>
      </c>
      <c r="E42" s="24">
        <f t="shared" si="9"/>
        <v>-41.688</v>
      </c>
      <c r="F42" s="24">
        <f t="shared" si="9"/>
        <v>-25.435279999999995</v>
      </c>
      <c r="G42" s="24">
        <f t="shared" si="9"/>
        <v>-21.939624000000002</v>
      </c>
      <c r="H42" s="24">
        <f t="shared" si="9"/>
        <v>-23.588448</v>
      </c>
      <c r="I42" s="24">
        <f t="shared" si="9"/>
        <v>-23.667199999999998</v>
      </c>
      <c r="J42" s="24">
        <f t="shared" si="9"/>
        <v>-26.670208</v>
      </c>
      <c r="K42" s="24">
        <f t="shared" si="9"/>
        <v>-28.4672</v>
      </c>
      <c r="L42" s="24">
        <f t="shared" si="9"/>
        <v>-28.218111999999998</v>
      </c>
      <c r="M42" s="24">
        <f t="shared" si="9"/>
        <v>-25.188</v>
      </c>
      <c r="N42" s="24">
        <f t="shared" si="3"/>
        <v>-382.17764800000003</v>
      </c>
      <c r="O42" s="4"/>
      <c r="P42" s="13"/>
    </row>
    <row r="43" spans="1:16" ht="12">
      <c r="A43" s="68" t="s">
        <v>0</v>
      </c>
      <c r="B43" s="24">
        <f aca="true" t="shared" si="10" ref="B43:M43">B14*B30</f>
        <v>1161.0129024</v>
      </c>
      <c r="C43" s="24">
        <f t="shared" si="10"/>
        <v>729.6696</v>
      </c>
      <c r="D43" s="24">
        <f t="shared" si="10"/>
        <v>759.2508</v>
      </c>
      <c r="E43" s="24">
        <f t="shared" si="10"/>
        <v>778.9716</v>
      </c>
      <c r="F43" s="24">
        <f t="shared" si="10"/>
        <v>916.0481719999998</v>
      </c>
      <c r="G43" s="24">
        <f t="shared" si="10"/>
        <v>865.2738276</v>
      </c>
      <c r="H43" s="24">
        <f t="shared" si="10"/>
        <v>1046.1764352</v>
      </c>
      <c r="I43" s="24">
        <f t="shared" si="10"/>
        <v>866.0735999999999</v>
      </c>
      <c r="J43" s="24">
        <f t="shared" si="10"/>
        <v>819.2646591999999</v>
      </c>
      <c r="K43" s="24">
        <f t="shared" si="10"/>
        <v>861.8735999999999</v>
      </c>
      <c r="L43" s="24">
        <f t="shared" si="10"/>
        <v>866.8137087999999</v>
      </c>
      <c r="M43" s="24">
        <f t="shared" si="10"/>
        <v>786.2008</v>
      </c>
      <c r="N43" s="24">
        <f t="shared" si="3"/>
        <v>10456.629705199999</v>
      </c>
      <c r="O43" s="4"/>
      <c r="P43" s="13"/>
    </row>
    <row r="44" spans="1:16" ht="12">
      <c r="A44" s="68" t="s">
        <v>1</v>
      </c>
      <c r="B44" s="24">
        <f aca="true" t="shared" si="11" ref="B44:M44">B15*B31</f>
        <v>36.484344</v>
      </c>
      <c r="C44" s="24">
        <f t="shared" si="11"/>
        <v>6.9084</v>
      </c>
      <c r="D44" s="24">
        <f t="shared" si="11"/>
        <v>7.1912</v>
      </c>
      <c r="E44" s="24">
        <f t="shared" si="11"/>
        <v>7.3932</v>
      </c>
      <c r="F44" s="24">
        <f t="shared" si="11"/>
        <v>41.72231999999999</v>
      </c>
      <c r="G44" s="24">
        <f t="shared" si="11"/>
        <v>112.70145600000001</v>
      </c>
      <c r="H44" s="24">
        <f t="shared" si="11"/>
        <v>53.12932800000001</v>
      </c>
      <c r="I44" s="24">
        <f t="shared" si="11"/>
        <v>27.097199999999997</v>
      </c>
      <c r="J44" s="24">
        <f t="shared" si="11"/>
        <v>52.237151999999995</v>
      </c>
      <c r="K44" s="24">
        <f t="shared" si="11"/>
        <v>75.7376</v>
      </c>
      <c r="L44" s="24">
        <f t="shared" si="11"/>
        <v>36.23692799999999</v>
      </c>
      <c r="M44" s="24">
        <f t="shared" si="11"/>
        <v>51.9816</v>
      </c>
      <c r="N44" s="24">
        <f t="shared" si="3"/>
        <v>508.8207279999999</v>
      </c>
      <c r="O44" s="4"/>
      <c r="P44" s="13"/>
    </row>
    <row r="45" spans="1:16" s="28" customFormat="1" ht="12">
      <c r="A45" s="36" t="s">
        <v>19</v>
      </c>
      <c r="B45" s="31">
        <f aca="true" t="shared" si="12" ref="B45:N45">SUM(B36:B44)</f>
        <v>3586.3451840000002</v>
      </c>
      <c r="C45" s="31">
        <f t="shared" si="12"/>
        <v>1880.2828</v>
      </c>
      <c r="D45" s="31">
        <f t="shared" si="12"/>
        <v>1819.7255999999998</v>
      </c>
      <c r="E45" s="31">
        <f t="shared" si="12"/>
        <v>2398.4572</v>
      </c>
      <c r="F45" s="31">
        <f t="shared" si="12"/>
        <v>3122.6433199999997</v>
      </c>
      <c r="G45" s="31">
        <f t="shared" si="12"/>
        <v>3429.0970560000005</v>
      </c>
      <c r="H45" s="31">
        <f t="shared" si="12"/>
        <v>4242.402288</v>
      </c>
      <c r="I45" s="31">
        <f t="shared" si="12"/>
        <v>3999.2196000000004</v>
      </c>
      <c r="J45" s="31">
        <f t="shared" si="12"/>
        <v>4495.213191999999</v>
      </c>
      <c r="K45" s="31">
        <f t="shared" si="12"/>
        <v>4539.5308</v>
      </c>
      <c r="L45" s="31">
        <f t="shared" si="12"/>
        <v>3985.8844479999993</v>
      </c>
      <c r="M45" s="31">
        <f t="shared" si="12"/>
        <v>4241.926799999999</v>
      </c>
      <c r="N45" s="31">
        <f t="shared" si="12"/>
        <v>41740.728288</v>
      </c>
      <c r="O45" s="34"/>
      <c r="P45" s="34"/>
    </row>
    <row r="46" spans="1:16" ht="12">
      <c r="A46" s="35" t="s">
        <v>18</v>
      </c>
      <c r="B46" s="24">
        <f aca="true" t="shared" si="13" ref="B46:M46">B16*B32</f>
        <v>-362.00230400000004</v>
      </c>
      <c r="C46" s="24">
        <f t="shared" si="13"/>
        <v>-238.21439999999998</v>
      </c>
      <c r="D46" s="24">
        <f t="shared" si="13"/>
        <v>-248.6624</v>
      </c>
      <c r="E46" s="24">
        <f t="shared" si="13"/>
        <v>-254.93120000000002</v>
      </c>
      <c r="F46" s="24">
        <f t="shared" si="13"/>
        <v>-276.24512</v>
      </c>
      <c r="G46" s="24">
        <f t="shared" si="13"/>
        <v>-265.922496</v>
      </c>
      <c r="H46" s="24">
        <f t="shared" si="13"/>
        <v>-308.25779200000005</v>
      </c>
      <c r="I46" s="24">
        <f t="shared" si="13"/>
        <v>-269.5584</v>
      </c>
      <c r="J46" s="24">
        <f t="shared" si="13"/>
        <v>-250.584832</v>
      </c>
      <c r="K46" s="24">
        <f t="shared" si="13"/>
        <v>-269.5584</v>
      </c>
      <c r="L46" s="24">
        <f t="shared" si="13"/>
        <v>-265.128448</v>
      </c>
      <c r="M46" s="24">
        <f t="shared" si="13"/>
        <v>-258.3728</v>
      </c>
      <c r="N46" s="24">
        <f>SUM(B46:M46)</f>
        <v>-3267.4385920000004</v>
      </c>
      <c r="O46" s="34"/>
      <c r="P46" s="13"/>
    </row>
    <row r="47" spans="1:16" ht="12">
      <c r="A47" s="3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3"/>
    </row>
    <row r="48" spans="1:26" s="28" customFormat="1" ht="12">
      <c r="A48" s="73" t="s">
        <v>17</v>
      </c>
      <c r="B48" s="74">
        <f aca="true" t="shared" si="14" ref="B48:N48">SUM(B45:B47)</f>
        <v>3224.34288</v>
      </c>
      <c r="C48" s="74">
        <f t="shared" si="14"/>
        <v>1642.0683999999999</v>
      </c>
      <c r="D48" s="74">
        <f t="shared" si="14"/>
        <v>1571.0631999999998</v>
      </c>
      <c r="E48" s="74">
        <f t="shared" si="14"/>
        <v>2143.526</v>
      </c>
      <c r="F48" s="74">
        <f t="shared" si="14"/>
        <v>2846.3981999999996</v>
      </c>
      <c r="G48" s="74">
        <f t="shared" si="14"/>
        <v>3163.1745600000004</v>
      </c>
      <c r="H48" s="74">
        <f t="shared" si="14"/>
        <v>3934.1444960000003</v>
      </c>
      <c r="I48" s="74">
        <f t="shared" si="14"/>
        <v>3729.6612000000005</v>
      </c>
      <c r="J48" s="74">
        <f t="shared" si="14"/>
        <v>4244.628359999999</v>
      </c>
      <c r="K48" s="74">
        <f t="shared" si="14"/>
        <v>4269.972400000001</v>
      </c>
      <c r="L48" s="74">
        <f t="shared" si="14"/>
        <v>3720.7559999999994</v>
      </c>
      <c r="M48" s="74">
        <f t="shared" si="14"/>
        <v>3983.553999999999</v>
      </c>
      <c r="N48" s="74">
        <f t="shared" si="14"/>
        <v>38473.289696</v>
      </c>
      <c r="O48" s="23"/>
      <c r="P48" s="30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2:2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7"/>
      <c r="O49" s="5"/>
      <c r="P49" s="27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4" customFormat="1" ht="12">
      <c r="A50" s="78" t="s">
        <v>16</v>
      </c>
      <c r="B50" s="78">
        <v>4870</v>
      </c>
      <c r="C50" s="78">
        <v>4877</v>
      </c>
      <c r="D50" s="78">
        <v>4885</v>
      </c>
      <c r="E50" s="78">
        <v>4901</v>
      </c>
      <c r="F50" s="78">
        <v>4904</v>
      </c>
      <c r="G50" s="78">
        <v>4904</v>
      </c>
      <c r="H50" s="78">
        <v>4905</v>
      </c>
      <c r="I50" s="78">
        <v>4905</v>
      </c>
      <c r="J50" s="78">
        <v>4912</v>
      </c>
      <c r="K50" s="78">
        <v>4910</v>
      </c>
      <c r="L50" s="78">
        <v>4910</v>
      </c>
      <c r="M50" s="78">
        <v>4910</v>
      </c>
      <c r="N50" s="78">
        <f>SUM(B50:M50)</f>
        <v>58793</v>
      </c>
      <c r="O50" s="5"/>
      <c r="P50" s="27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4" customFormat="1" ht="12">
      <c r="A51" s="6"/>
      <c r="B51" s="2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4" customFormat="1" ht="12">
      <c r="A52" s="6" t="s">
        <v>15</v>
      </c>
      <c r="B52" s="25">
        <f aca="true" t="shared" si="15" ref="B52:M52">+_xlfn.IFERROR(B48/B50,0)</f>
        <v>0.662082726899384</v>
      </c>
      <c r="C52" s="25">
        <f t="shared" si="15"/>
        <v>0.3366964117285216</v>
      </c>
      <c r="D52" s="25">
        <f t="shared" si="15"/>
        <v>0.3216096622313203</v>
      </c>
      <c r="E52" s="25">
        <f t="shared" si="15"/>
        <v>0.43736502754539885</v>
      </c>
      <c r="F52" s="25">
        <f t="shared" si="15"/>
        <v>0.5804237765089721</v>
      </c>
      <c r="G52" s="25">
        <f t="shared" si="15"/>
        <v>0.6450192822185972</v>
      </c>
      <c r="H52" s="25">
        <f t="shared" si="15"/>
        <v>0.8020681949031601</v>
      </c>
      <c r="I52" s="25">
        <f t="shared" si="15"/>
        <v>0.7603794495412844</v>
      </c>
      <c r="J52" s="25">
        <f t="shared" si="15"/>
        <v>0.864134438110749</v>
      </c>
      <c r="K52" s="25">
        <f t="shared" si="15"/>
        <v>0.8696481466395113</v>
      </c>
      <c r="L52" s="25">
        <f t="shared" si="15"/>
        <v>0.7577914460285131</v>
      </c>
      <c r="M52" s="25">
        <f t="shared" si="15"/>
        <v>0.8113144602851322</v>
      </c>
      <c r="N52" s="2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4" customFormat="1" ht="12">
      <c r="A53" s="6" t="s">
        <v>14</v>
      </c>
      <c r="B53" s="54">
        <v>1.14</v>
      </c>
      <c r="C53" s="54">
        <v>1.14</v>
      </c>
      <c r="D53" s="54">
        <v>1.14</v>
      </c>
      <c r="E53" s="54">
        <v>0.65</v>
      </c>
      <c r="F53" s="54">
        <v>0.65</v>
      </c>
      <c r="G53" s="54">
        <v>0.65</v>
      </c>
      <c r="H53" s="54">
        <v>0.65</v>
      </c>
      <c r="I53" s="54">
        <v>0.65</v>
      </c>
      <c r="J53" s="54">
        <v>0.65</v>
      </c>
      <c r="K53" s="54">
        <v>0.65</v>
      </c>
      <c r="L53" s="54">
        <v>0.65</v>
      </c>
      <c r="M53" s="54">
        <v>0.65</v>
      </c>
      <c r="N53" s="2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4" customFormat="1" ht="12">
      <c r="A54" s="6" t="s">
        <v>13</v>
      </c>
      <c r="B54" s="24">
        <f aca="true" t="shared" si="16" ref="B54:M54">+B53*B50</f>
        <v>5551.799999999999</v>
      </c>
      <c r="C54" s="24">
        <f t="shared" si="16"/>
        <v>5559.78</v>
      </c>
      <c r="D54" s="24">
        <f t="shared" si="16"/>
        <v>5568.9</v>
      </c>
      <c r="E54" s="24">
        <f t="shared" si="16"/>
        <v>3185.65</v>
      </c>
      <c r="F54" s="24">
        <f t="shared" si="16"/>
        <v>3187.6</v>
      </c>
      <c r="G54" s="24">
        <f t="shared" si="16"/>
        <v>3187.6</v>
      </c>
      <c r="H54" s="24">
        <f t="shared" si="16"/>
        <v>3188.25</v>
      </c>
      <c r="I54" s="24">
        <f t="shared" si="16"/>
        <v>3188.25</v>
      </c>
      <c r="J54" s="24">
        <f t="shared" si="16"/>
        <v>3192.8</v>
      </c>
      <c r="K54" s="24">
        <f t="shared" si="16"/>
        <v>3191.5</v>
      </c>
      <c r="L54" s="24">
        <f t="shared" si="16"/>
        <v>3191.5</v>
      </c>
      <c r="M54" s="24">
        <f t="shared" si="16"/>
        <v>3191.5</v>
      </c>
      <c r="N54" s="24">
        <f>SUM(B54:M54)</f>
        <v>45385.13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2" customFormat="1" ht="12.75" thickBot="1">
      <c r="A55" s="77" t="s">
        <v>26</v>
      </c>
      <c r="B55" s="76">
        <f>+ROUND(B54-B48,2)</f>
        <v>2327.46</v>
      </c>
      <c r="C55" s="76">
        <f aca="true" t="shared" si="17" ref="C55:M55">+ROUND(C54-C48,2)</f>
        <v>3917.71</v>
      </c>
      <c r="D55" s="76">
        <f t="shared" si="17"/>
        <v>3997.84</v>
      </c>
      <c r="E55" s="76">
        <f t="shared" si="17"/>
        <v>1042.12</v>
      </c>
      <c r="F55" s="76">
        <f t="shared" si="17"/>
        <v>341.2</v>
      </c>
      <c r="G55" s="76">
        <f t="shared" si="17"/>
        <v>24.43</v>
      </c>
      <c r="H55" s="76">
        <f t="shared" si="17"/>
        <v>-745.89</v>
      </c>
      <c r="I55" s="76">
        <f t="shared" si="17"/>
        <v>-541.41</v>
      </c>
      <c r="J55" s="76">
        <f t="shared" si="17"/>
        <v>-1051.83</v>
      </c>
      <c r="K55" s="76">
        <f t="shared" si="17"/>
        <v>-1078.47</v>
      </c>
      <c r="L55" s="76">
        <f t="shared" si="17"/>
        <v>-529.26</v>
      </c>
      <c r="M55" s="76">
        <f t="shared" si="17"/>
        <v>-792.05</v>
      </c>
      <c r="N55" s="75">
        <f>SUM(B55:M55)</f>
        <v>6911.850000000003</v>
      </c>
      <c r="O55" s="23"/>
      <c r="P55" s="65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4" customFormat="1" ht="12">
      <c r="A56" s="6"/>
      <c r="B56" s="21"/>
      <c r="C56" s="21"/>
      <c r="D56" s="21"/>
      <c r="E56" s="21"/>
      <c r="F56" s="21"/>
      <c r="G56" s="21"/>
      <c r="H56" s="21"/>
      <c r="I56" s="21"/>
      <c r="J56" s="21"/>
      <c r="K56" s="21"/>
      <c r="N56" s="20"/>
      <c r="O56" s="19"/>
      <c r="P56" s="19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4" customFormat="1" ht="12.75">
      <c r="A57" s="18"/>
      <c r="M57" s="9" t="s">
        <v>12</v>
      </c>
      <c r="N57" s="13">
        <f>ROUND(N48/N50,2)</f>
        <v>0.65</v>
      </c>
      <c r="O57" s="15"/>
      <c r="P57" s="14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4" customFormat="1" ht="12.75">
      <c r="A58" s="18"/>
      <c r="B58" s="13"/>
      <c r="C58" s="13"/>
      <c r="D58" s="13"/>
      <c r="E58" s="13"/>
      <c r="F58" s="13"/>
      <c r="H58" s="17"/>
      <c r="I58" s="17"/>
      <c r="J58" s="17"/>
      <c r="K58" s="17"/>
      <c r="L58" s="17"/>
      <c r="M58" s="17" t="s">
        <v>11</v>
      </c>
      <c r="N58" s="16">
        <f>ROUND(-N55/N50,2)</f>
        <v>-0.12</v>
      </c>
      <c r="O58" s="15"/>
      <c r="P58" s="14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4" customFormat="1" ht="12">
      <c r="A59" s="6"/>
      <c r="H59" s="9"/>
      <c r="I59" s="9"/>
      <c r="J59" s="9"/>
      <c r="K59" s="9"/>
      <c r="L59" s="9"/>
      <c r="M59" s="9" t="s">
        <v>10</v>
      </c>
      <c r="N59" s="13">
        <f>+N57+N58</f>
        <v>0.53</v>
      </c>
      <c r="O59" s="59"/>
      <c r="P59" s="60"/>
      <c r="Q59" s="61"/>
      <c r="R59" s="61"/>
      <c r="S59" s="61"/>
      <c r="T59" s="61"/>
      <c r="U59" s="5"/>
      <c r="V59" s="5"/>
      <c r="W59" s="5"/>
      <c r="X59" s="5"/>
      <c r="Y59" s="5"/>
      <c r="Z59" s="5"/>
    </row>
    <row r="60" spans="1:26" s="4" customFormat="1" ht="12">
      <c r="A60" s="6"/>
      <c r="M60" s="9" t="s">
        <v>9</v>
      </c>
      <c r="N60" s="27">
        <v>-0.08</v>
      </c>
      <c r="O60" s="61"/>
      <c r="P60" s="61"/>
      <c r="Q60" s="61"/>
      <c r="R60" s="61"/>
      <c r="S60" s="61"/>
      <c r="T60" s="61"/>
      <c r="U60" s="5"/>
      <c r="V60" s="5"/>
      <c r="W60" s="5"/>
      <c r="X60" s="5"/>
      <c r="Y60" s="5"/>
      <c r="Z60" s="5"/>
    </row>
    <row r="61" spans="1:26" s="4" customFormat="1" ht="12">
      <c r="A61" s="6"/>
      <c r="M61" s="9" t="s">
        <v>6</v>
      </c>
      <c r="N61" s="13">
        <f>+N59-N60</f>
        <v>0.61</v>
      </c>
      <c r="O61" s="61"/>
      <c r="P61" s="56"/>
      <c r="Q61" s="56"/>
      <c r="R61" s="56"/>
      <c r="S61" s="56"/>
      <c r="T61" s="61"/>
      <c r="U61" s="5"/>
      <c r="V61" s="5"/>
      <c r="W61" s="5"/>
      <c r="X61" s="5"/>
      <c r="Y61" s="5"/>
      <c r="Z61" s="5"/>
    </row>
    <row r="62" spans="1:26" s="4" customFormat="1" ht="12">
      <c r="A62" s="6"/>
      <c r="M62" s="9" t="s">
        <v>8</v>
      </c>
      <c r="N62" s="12">
        <f>-N61*N50</f>
        <v>-35863.729999999996</v>
      </c>
      <c r="O62" s="61"/>
      <c r="P62" s="56"/>
      <c r="Q62" s="55"/>
      <c r="R62" s="56"/>
      <c r="S62" s="56"/>
      <c r="T62" s="61"/>
      <c r="U62" s="5"/>
      <c r="V62" s="5"/>
      <c r="W62" s="5"/>
      <c r="X62" s="5"/>
      <c r="Y62" s="5"/>
      <c r="Z62" s="5"/>
    </row>
    <row r="63" spans="1:26" s="4" customFormat="1" ht="12">
      <c r="A63" s="6"/>
      <c r="O63" s="61"/>
      <c r="P63" s="58"/>
      <c r="Q63" s="55"/>
      <c r="R63" s="56"/>
      <c r="S63" s="56"/>
      <c r="T63" s="61"/>
      <c r="U63" s="5"/>
      <c r="V63" s="5"/>
      <c r="W63" s="5"/>
      <c r="X63" s="5"/>
      <c r="Y63" s="5"/>
      <c r="Z63" s="5"/>
    </row>
    <row r="64" spans="1:26" s="4" customFormat="1" ht="12">
      <c r="A64" s="6"/>
      <c r="M64" s="9" t="s">
        <v>7</v>
      </c>
      <c r="N64" s="10">
        <v>-0.08</v>
      </c>
      <c r="O64" s="62"/>
      <c r="P64" s="56"/>
      <c r="Q64" s="56"/>
      <c r="R64" s="56"/>
      <c r="S64" s="56"/>
      <c r="T64" s="61"/>
      <c r="U64" s="5"/>
      <c r="V64" s="5"/>
      <c r="W64" s="5"/>
      <c r="X64" s="5"/>
      <c r="Y64" s="5"/>
      <c r="Z64" s="5"/>
    </row>
    <row r="65" spans="1:26" s="4" customFormat="1" ht="12">
      <c r="A65" s="6"/>
      <c r="J65" s="22"/>
      <c r="K65" s="22"/>
      <c r="L65" s="22"/>
      <c r="M65" s="66" t="s">
        <v>33</v>
      </c>
      <c r="N65" s="67">
        <f>N59</f>
        <v>0.53</v>
      </c>
      <c r="O65" s="62"/>
      <c r="P65" s="58"/>
      <c r="Q65" s="57"/>
      <c r="R65" s="58"/>
      <c r="S65" s="58"/>
      <c r="T65" s="61"/>
      <c r="U65" s="5"/>
      <c r="V65" s="5"/>
      <c r="W65" s="5"/>
      <c r="X65" s="5"/>
      <c r="Y65" s="5"/>
      <c r="Z65" s="5"/>
    </row>
    <row r="66" spans="1:26" s="4" customFormat="1" ht="12">
      <c r="A66" s="6"/>
      <c r="M66" s="11" t="s">
        <v>6</v>
      </c>
      <c r="N66" s="10">
        <f>-N64+N65</f>
        <v>0.61</v>
      </c>
      <c r="O66" s="63"/>
      <c r="P66" s="64"/>
      <c r="Q66" s="57"/>
      <c r="R66" s="58"/>
      <c r="S66" s="58"/>
      <c r="T66" s="61"/>
      <c r="U66" s="5"/>
      <c r="V66" s="5"/>
      <c r="W66" s="5"/>
      <c r="X66" s="5"/>
      <c r="Y66" s="5"/>
      <c r="Z66" s="5"/>
    </row>
    <row r="67" spans="1:26" s="4" customFormat="1" ht="12">
      <c r="A67" s="6"/>
      <c r="M67" s="9"/>
      <c r="O67" s="61"/>
      <c r="P67" s="56"/>
      <c r="Q67" s="56"/>
      <c r="R67" s="56"/>
      <c r="S67" s="56"/>
      <c r="T67" s="61"/>
      <c r="U67" s="5"/>
      <c r="V67" s="5"/>
      <c r="W67" s="5"/>
      <c r="X67" s="5"/>
      <c r="Y67" s="5"/>
      <c r="Z67" s="5"/>
    </row>
    <row r="68" spans="1:26" s="4" customFormat="1" ht="12">
      <c r="A68" s="6"/>
      <c r="M68" s="9" t="s">
        <v>5</v>
      </c>
      <c r="N68" s="8">
        <f>N66/N64</f>
        <v>-7.625</v>
      </c>
      <c r="O68" s="61"/>
      <c r="P68" s="61"/>
      <c r="Q68" s="61"/>
      <c r="R68" s="61"/>
      <c r="S68" s="61"/>
      <c r="T68" s="61"/>
      <c r="U68" s="5"/>
      <c r="V68" s="5"/>
      <c r="W68" s="5"/>
      <c r="X68" s="5"/>
      <c r="Y68" s="5"/>
      <c r="Z68" s="5"/>
    </row>
    <row r="69" spans="1:26" s="4" customFormat="1" ht="12">
      <c r="A69" s="6"/>
      <c r="O69" s="61"/>
      <c r="P69" s="61"/>
      <c r="Q69" s="61"/>
      <c r="R69" s="61"/>
      <c r="S69" s="61"/>
      <c r="T69" s="61"/>
      <c r="U69" s="5"/>
      <c r="V69" s="5"/>
      <c r="W69" s="5"/>
      <c r="X69" s="5"/>
      <c r="Y69" s="5"/>
      <c r="Z69" s="5"/>
    </row>
    <row r="70" spans="1:26" s="4" customFormat="1" ht="12">
      <c r="A70" s="6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4" customFormat="1" ht="12">
      <c r="A71" s="7"/>
      <c r="B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4" customFormat="1" ht="12">
      <c r="A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4" customFormat="1" ht="12">
      <c r="A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4" customFormat="1" ht="12">
      <c r="A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4" customFormat="1" ht="12">
      <c r="A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4" customFormat="1" ht="12">
      <c r="A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4" customFormat="1" ht="12">
      <c r="A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4" customFormat="1" ht="12">
      <c r="A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4" customFormat="1" ht="12">
      <c r="A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4" customFormat="1" ht="12">
      <c r="A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4" customFormat="1" ht="12">
      <c r="A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4" customFormat="1" ht="12">
      <c r="A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4" customFormat="1" ht="12">
      <c r="A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4" customFormat="1" ht="12">
      <c r="A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4" customFormat="1" ht="12">
      <c r="A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4" customFormat="1" ht="12">
      <c r="A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4" customFormat="1" ht="12">
      <c r="A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4" customFormat="1" ht="12">
      <c r="A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s="4" customFormat="1" ht="12">
      <c r="A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4" customFormat="1" ht="12">
      <c r="A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4" customFormat="1" ht="12">
      <c r="A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5:26" ht="12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5:26" ht="12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</sheetData>
  <sheetProtection/>
  <printOptions/>
  <pageMargins left="0.5" right="0.5" top="0.5" bottom="0.5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Lloyd</dc:creator>
  <cp:keywords/>
  <dc:description/>
  <cp:lastModifiedBy>Heather Garland</cp:lastModifiedBy>
  <cp:lastPrinted>2014-12-03T04:24:52Z</cp:lastPrinted>
  <dcterms:created xsi:type="dcterms:W3CDTF">2005-09-09T15:36:16Z</dcterms:created>
  <dcterms:modified xsi:type="dcterms:W3CDTF">2017-01-09T23:42:01Z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170019</vt:lpwstr>
  </property>
  <property fmtid="{D5CDD505-2E9C-101B-9397-08002B2CF9AE}" pid="6" name="IsConfidenti">
    <vt:lpwstr>0</vt:lpwstr>
  </property>
  <property fmtid="{D5CDD505-2E9C-101B-9397-08002B2CF9AE}" pid="7" name="Dat">
    <vt:lpwstr>2017-01-09T00:00:00Z</vt:lpwstr>
  </property>
  <property fmtid="{D5CDD505-2E9C-101B-9397-08002B2CF9AE}" pid="8" name="Nickna">
    <vt:lpwstr/>
  </property>
  <property fmtid="{D5CDD505-2E9C-101B-9397-08002B2CF9AE}" pid="9" name="CaseCompanyNam">
    <vt:lpwstr>HAROLD LEMAY ENTERPRISES, INC.</vt:lpwstr>
  </property>
  <property fmtid="{D5CDD505-2E9C-101B-9397-08002B2CF9AE}" pid="10" name="Proce">
    <vt:lpwstr/>
  </property>
  <property fmtid="{D5CDD505-2E9C-101B-9397-08002B2CF9AE}" pid="11" name="_docset_NoMedatataSyncRequir">
    <vt:lpwstr>False</vt:lpwstr>
  </property>
  <property fmtid="{D5CDD505-2E9C-101B-9397-08002B2CF9AE}" pid="12" name="Visibili">
    <vt:lpwstr/>
  </property>
  <property fmtid="{D5CDD505-2E9C-101B-9397-08002B2CF9AE}" pid="13" name="CaseTy">
    <vt:lpwstr>Tariff Revision</vt:lpwstr>
  </property>
  <property fmtid="{D5CDD505-2E9C-101B-9397-08002B2CF9AE}" pid="14" name="OpenedDa">
    <vt:lpwstr>2017-01-09T00:00:00Z</vt:lpwstr>
  </property>
  <property fmtid="{D5CDD505-2E9C-101B-9397-08002B2CF9AE}" pid="15" name="Pref">
    <vt:lpwstr>TG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