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65" windowWidth="18795" windowHeight="11685" tabRatio="777" activeTab="3"/>
  </bookViews>
  <sheets>
    <sheet name="Allocated Summary" sheetId="6" r:id="rId1"/>
    <sheet name="Unallocated Summary" sheetId="5" r:id="rId2"/>
    <sheet name="Unallocated Detail" sheetId="11" r:id="rId3"/>
    <sheet name="Common by Account" sheetId="7" r:id="rId4"/>
  </sheets>
  <definedNames>
    <definedName name="_xlnm.Print_Area" localSheetId="2">'Unallocated Detail'!$A$5:$I$329</definedName>
    <definedName name="_xlnm.Print_Titles" localSheetId="2">'Unallocated Detail'!$1:$6</definedName>
  </definedNames>
  <calcPr calcId="145621"/>
</workbook>
</file>

<file path=xl/calcChain.xml><?xml version="1.0" encoding="utf-8"?>
<calcChain xmlns="http://schemas.openxmlformats.org/spreadsheetml/2006/main">
  <c r="F40" i="7" l="1"/>
  <c r="J39" i="7"/>
  <c r="J66" i="7"/>
  <c r="J57" i="7"/>
  <c r="J46" i="7"/>
  <c r="J41" i="7"/>
  <c r="J37" i="7"/>
  <c r="J22" i="7"/>
  <c r="J13" i="7"/>
  <c r="D65" i="7" l="1"/>
  <c r="C65" i="7"/>
  <c r="D64" i="7"/>
  <c r="C64" i="7"/>
  <c r="D56" i="7"/>
  <c r="C56" i="7"/>
  <c r="D53" i="7"/>
  <c r="D52" i="7"/>
  <c r="D51" i="7"/>
  <c r="D50" i="7"/>
  <c r="H50" i="7" s="1"/>
  <c r="D49" i="7"/>
  <c r="D48" i="7"/>
  <c r="C53" i="7"/>
  <c r="C52" i="7"/>
  <c r="H52" i="7" s="1"/>
  <c r="C51" i="7"/>
  <c r="C50" i="7"/>
  <c r="C49" i="7"/>
  <c r="C48" i="7"/>
  <c r="C54" i="7" s="1"/>
  <c r="D45" i="7"/>
  <c r="D44" i="7"/>
  <c r="D43" i="7"/>
  <c r="C45" i="7"/>
  <c r="C44" i="7"/>
  <c r="C46" i="7" s="1"/>
  <c r="C43" i="7"/>
  <c r="D40" i="7"/>
  <c r="D39" i="7"/>
  <c r="C40" i="7"/>
  <c r="C39" i="7"/>
  <c r="H51" i="7"/>
  <c r="G51" i="7" s="1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D21" i="7"/>
  <c r="D20" i="7"/>
  <c r="D19" i="7"/>
  <c r="D18" i="7"/>
  <c r="D17" i="7"/>
  <c r="D16" i="7"/>
  <c r="D15" i="7"/>
  <c r="C21" i="7"/>
  <c r="C20" i="7"/>
  <c r="C19" i="7"/>
  <c r="C18" i="7"/>
  <c r="C17" i="7"/>
  <c r="C16" i="7"/>
  <c r="C15" i="7"/>
  <c r="H15" i="7"/>
  <c r="D12" i="7"/>
  <c r="D11" i="7"/>
  <c r="D10" i="7"/>
  <c r="D9" i="7"/>
  <c r="C12" i="7"/>
  <c r="C11" i="7"/>
  <c r="C10" i="7"/>
  <c r="C9" i="7"/>
  <c r="D54" i="7" l="1"/>
  <c r="H53" i="7"/>
  <c r="F51" i="7"/>
  <c r="H49" i="7"/>
  <c r="G49" i="7" s="1"/>
  <c r="G50" i="7"/>
  <c r="F50" i="7"/>
  <c r="H48" i="7"/>
  <c r="F15" i="7"/>
  <c r="F49" i="7" l="1"/>
  <c r="H54" i="7"/>
  <c r="A3" i="11" l="1"/>
  <c r="A3" i="7" l="1"/>
  <c r="B5" i="7"/>
  <c r="B4" i="7"/>
  <c r="C66" i="7"/>
  <c r="D46" i="7"/>
  <c r="C57" i="7"/>
  <c r="C13" i="7"/>
  <c r="H65" i="7"/>
  <c r="H61" i="7"/>
  <c r="D61" i="7"/>
  <c r="C61" i="7"/>
  <c r="H45" i="7"/>
  <c r="G45" i="7" s="1"/>
  <c r="H36" i="7"/>
  <c r="H35" i="7"/>
  <c r="H34" i="7"/>
  <c r="H33" i="7"/>
  <c r="H32" i="7"/>
  <c r="H31" i="7"/>
  <c r="H30" i="7"/>
  <c r="H29" i="7"/>
  <c r="H28" i="7"/>
  <c r="H27" i="7"/>
  <c r="H26" i="7"/>
  <c r="H25" i="7"/>
  <c r="C37" i="7"/>
  <c r="H21" i="7"/>
  <c r="H20" i="7"/>
  <c r="H19" i="7"/>
  <c r="H18" i="7"/>
  <c r="H17" i="7"/>
  <c r="H16" i="7"/>
  <c r="D22" i="7"/>
  <c r="H12" i="7"/>
  <c r="H11" i="7"/>
  <c r="H10" i="7"/>
  <c r="D13" i="7"/>
  <c r="H43" i="7" l="1"/>
  <c r="C41" i="7"/>
  <c r="H44" i="7"/>
  <c r="H40" i="7"/>
  <c r="G40" i="7" s="1"/>
  <c r="H22" i="7"/>
  <c r="D66" i="7"/>
  <c r="D41" i="7"/>
  <c r="G10" i="7"/>
  <c r="G11" i="7"/>
  <c r="G16" i="7"/>
  <c r="G17" i="7"/>
  <c r="G25" i="7"/>
  <c r="G26" i="7"/>
  <c r="G27" i="7"/>
  <c r="G28" i="7"/>
  <c r="G29" i="7"/>
  <c r="G30" i="7"/>
  <c r="G32" i="7"/>
  <c r="G33" i="7"/>
  <c r="G34" i="7"/>
  <c r="G36" i="7"/>
  <c r="F10" i="7"/>
  <c r="G15" i="7"/>
  <c r="F16" i="7"/>
  <c r="C22" i="7"/>
  <c r="H24" i="7"/>
  <c r="H37" i="7" s="1"/>
  <c r="F26" i="7"/>
  <c r="F28" i="7"/>
  <c r="F30" i="7"/>
  <c r="F32" i="7"/>
  <c r="F34" i="7"/>
  <c r="F36" i="7"/>
  <c r="D37" i="7"/>
  <c r="G43" i="7"/>
  <c r="H56" i="7"/>
  <c r="H57" i="7" s="1"/>
  <c r="D57" i="7"/>
  <c r="H64" i="7"/>
  <c r="H66" i="7" s="1"/>
  <c r="H9" i="7"/>
  <c r="H13" i="7" s="1"/>
  <c r="F11" i="7"/>
  <c r="F17" i="7"/>
  <c r="F25" i="7"/>
  <c r="F27" i="7"/>
  <c r="F29" i="7"/>
  <c r="F33" i="7"/>
  <c r="H39" i="7"/>
  <c r="F45" i="7"/>
  <c r="C68" i="7" l="1"/>
  <c r="D68" i="7"/>
  <c r="H46" i="7"/>
  <c r="H41" i="7"/>
  <c r="F43" i="7"/>
  <c r="F24" i="7"/>
  <c r="F9" i="7"/>
  <c r="F39" i="7"/>
  <c r="F56" i="7"/>
  <c r="G39" i="7"/>
  <c r="G9" i="7"/>
  <c r="G56" i="7"/>
  <c r="G24" i="7"/>
  <c r="A3" i="5"/>
  <c r="F19" i="5"/>
  <c r="D21" i="5"/>
  <c r="D38" i="5" s="1"/>
  <c r="F17" i="5"/>
  <c r="D46" i="5"/>
  <c r="C46" i="5"/>
  <c r="B46" i="5"/>
  <c r="F44" i="5"/>
  <c r="E46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E21" i="5"/>
  <c r="E38" i="5" s="1"/>
  <c r="F20" i="5"/>
  <c r="F18" i="5"/>
  <c r="C21" i="5"/>
  <c r="C38" i="5" s="1"/>
  <c r="E12" i="5"/>
  <c r="F11" i="5"/>
  <c r="F10" i="5"/>
  <c r="F9" i="5"/>
  <c r="D12" i="5"/>
  <c r="C12" i="5"/>
  <c r="B12" i="5"/>
  <c r="D38" i="6"/>
  <c r="D36" i="6"/>
  <c r="D34" i="6"/>
  <c r="D32" i="6"/>
  <c r="D30" i="6"/>
  <c r="D28" i="6"/>
  <c r="D26" i="6"/>
  <c r="D24" i="6"/>
  <c r="D37" i="6"/>
  <c r="D35" i="6"/>
  <c r="D33" i="6"/>
  <c r="D31" i="6"/>
  <c r="D29" i="6"/>
  <c r="D27" i="6"/>
  <c r="D25" i="6"/>
  <c r="D21" i="6"/>
  <c r="D20" i="6"/>
  <c r="D19" i="6"/>
  <c r="C22" i="6"/>
  <c r="C39" i="6" s="1"/>
  <c r="B22" i="6"/>
  <c r="B39" i="6" s="1"/>
  <c r="D12" i="6"/>
  <c r="D11" i="6"/>
  <c r="D10" i="6"/>
  <c r="C13" i="6"/>
  <c r="B13" i="6"/>
  <c r="E40" i="5" l="1"/>
  <c r="D79" i="7"/>
  <c r="D80" i="7"/>
  <c r="C80" i="7"/>
  <c r="C79" i="7"/>
  <c r="H68" i="7"/>
  <c r="E48" i="5"/>
  <c r="F21" i="5"/>
  <c r="F38" i="5" s="1"/>
  <c r="C41" i="6"/>
  <c r="D40" i="5"/>
  <c r="D48" i="5" s="1"/>
  <c r="C40" i="5"/>
  <c r="C48" i="5" s="1"/>
  <c r="F8" i="5"/>
  <c r="F12" i="5" s="1"/>
  <c r="B21" i="5"/>
  <c r="B38" i="5" s="1"/>
  <c r="B40" i="5" s="1"/>
  <c r="B48" i="5" s="1"/>
  <c r="F43" i="5"/>
  <c r="F46" i="5" s="1"/>
  <c r="B41" i="6"/>
  <c r="D18" i="6"/>
  <c r="D22" i="6" s="1"/>
  <c r="D39" i="6" s="1"/>
  <c r="D9" i="6"/>
  <c r="D13" i="6" s="1"/>
  <c r="B54" i="5" l="1"/>
  <c r="B55" i="5"/>
  <c r="C55" i="5"/>
  <c r="C54" i="5"/>
  <c r="D54" i="5"/>
  <c r="D55" i="5"/>
  <c r="E55" i="5"/>
  <c r="E54" i="5"/>
  <c r="H80" i="7"/>
  <c r="H79" i="7"/>
  <c r="F40" i="5"/>
  <c r="F48" i="5" s="1"/>
  <c r="D41" i="6"/>
  <c r="F55" i="5" l="1"/>
  <c r="F54" i="5"/>
</calcChain>
</file>

<file path=xl/sharedStrings.xml><?xml version="1.0" encoding="utf-8"?>
<sst xmlns="http://schemas.openxmlformats.org/spreadsheetml/2006/main" count="515" uniqueCount="428">
  <si>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</si>
  <si>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</si>
  <si>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</si>
  <si>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</si>
  <si>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</si>
  <si>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</si>
  <si>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</si>
  <si>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</si>
  <si>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</si>
  <si>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</si>
  <si>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</si>
  <si>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</si>
  <si>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</si>
  <si>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</si>
  <si>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</si>
  <si>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</si>
  <si>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</si>
  <si>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</si>
  <si>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</si>
  <si>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</si>
  <si>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</si>
  <si>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</si>
  <si>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</si>
  <si>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</si>
  <si>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</si>
  <si>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</si>
  <si>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</si>
  <si>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</si>
  <si>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</si>
  <si>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</si>
  <si>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</si>
  <si>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</si>
  <si>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</si>
  <si>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</si>
  <si>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</si>
  <si>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</si>
  <si>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</si>
  <si>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</si>
  <si>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</si>
  <si>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</si>
  <si>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</si>
  <si>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</si>
  <si>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</si>
  <si>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</si>
  <si>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</si>
  <si>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</si>
  <si>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</si>
  <si>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</si>
  <si>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</si>
  <si>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</si>
  <si>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</si>
  <si>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</si>
  <si>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</si>
  <si>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</si>
  <si>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</si>
  <si>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</si>
  <si>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</si>
  <si>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</si>
  <si>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</si>
  <si>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</si>
  <si>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</si>
  <si>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</si>
  <si>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</si>
  <si>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</si>
  <si>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</si>
  <si>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</si>
  <si>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</si>
  <si>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</si>
  <si>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</si>
  <si>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</si>
  <si>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</si>
  <si>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</si>
  <si>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</si>
  <si>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</si>
  <si>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</si>
  <si>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</si>
  <si>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</si>
  <si>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</si>
  <si>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</si>
  <si>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</si>
  <si>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</si>
  <si>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</si>
  <si>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</si>
  <si>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</si>
  <si>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</si>
  <si>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</si>
  <si>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</si>
  <si>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</si>
  <si>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</si>
  <si>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</si>
  <si>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</si>
  <si>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</si>
  <si>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</si>
  <si>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</si>
  <si>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</si>
  <si>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</si>
  <si>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</si>
  <si>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</si>
  <si>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</si>
  <si>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</si>
  <si>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</si>
  <si>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</si>
  <si>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</si>
  <si>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</si>
  <si>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</si>
  <si>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</si>
  <si>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</si>
  <si>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</si>
  <si>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</si>
  <si>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</si>
  <si>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</si>
  <si>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</si>
  <si>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</si>
  <si>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</si>
  <si>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</si>
  <si>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</si>
  <si>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</si>
  <si>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</si>
  <si>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</si>
  <si>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</si>
  <si>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</si>
  <si>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</si>
  <si>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</si>
  <si>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</si>
  <si>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</si>
  <si>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</si>
  <si>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</si>
  <si>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</si>
  <si>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</si>
  <si>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</si>
  <si>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</si>
  <si>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</si>
  <si>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</si>
  <si>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</si>
  <si>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</si>
  <si>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</si>
  <si>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</si>
  <si>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</si>
  <si>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</si>
  <si>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</si>
  <si>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</si>
  <si>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</si>
  <si>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</si>
  <si>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</si>
  <si>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</si>
  <si>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</si>
  <si>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</si>
  <si>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</si>
  <si>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</si>
  <si>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</si>
  <si>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</si>
  <si>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</si>
  <si>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</si>
  <si>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</si>
  <si>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</si>
  <si>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</si>
  <si>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</si>
  <si>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</si>
  <si>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</si>
  <si>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</si>
  <si>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</si>
  <si>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</si>
  <si>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</si>
  <si>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</si>
  <si>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</si>
  <si>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</si>
  <si>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</si>
  <si>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</si>
  <si>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</si>
  <si>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</si>
  <si>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</si>
  <si>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</si>
  <si>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</si>
  <si>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</si>
  <si>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</si>
  <si>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</si>
  <si>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</si>
  <si>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</si>
  <si>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</si>
  <si>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</si>
  <si>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</si>
  <si>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</si>
  <si>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</si>
  <si>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</si>
  <si>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</si>
  <si>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</si>
  <si>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</si>
  <si>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</si>
  <si>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</si>
  <si>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</si>
  <si>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</si>
  <si>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</si>
  <si>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</si>
  <si>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</si>
  <si>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</si>
  <si>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</si>
  <si>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</si>
  <si>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</si>
  <si>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</si>
  <si>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</si>
  <si>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</si>
  <si>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</si>
  <si>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</si>
  <si>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</si>
  <si>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</si>
  <si>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</si>
  <si>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</si>
  <si>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</si>
  <si>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</si>
  <si>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</si>
  <si>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</si>
  <si>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</si>
  <si>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</si>
  <si>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</si>
  <si>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</si>
  <si>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</si>
  <si>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</si>
  <si>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</si>
  <si>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</si>
  <si>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</si>
  <si>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</si>
  <si>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</si>
  <si>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</si>
  <si>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</si>
  <si>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</si>
  <si>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</si>
  <si>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</si>
  <si>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</si>
  <si>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</si>
  <si>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</si>
  <si>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</si>
  <si>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</si>
  <si>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</si>
  <si>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</si>
  <si>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</si>
  <si>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</si>
  <si>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</si>
  <si>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</si>
  <si>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</si>
  <si>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</si>
  <si>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</si>
  <si>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</si>
  <si>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</si>
  <si>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</si>
  <si>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</si>
  <si>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</si>
  <si>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</si>
  <si>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</si>
  <si>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</si>
  <si>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</si>
  <si>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</si>
  <si>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</si>
  <si>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</si>
  <si>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</si>
  <si>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</si>
  <si>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</si>
  <si>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</si>
  <si>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</si>
  <si>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</si>
  <si>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</si>
  <si>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</si>
  <si>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</si>
  <si>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</si>
  <si>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</si>
  <si>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</si>
  <si>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</si>
  <si>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</si>
  <si>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</si>
  <si>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</si>
  <si>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</si>
  <si>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</si>
  <si>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</si>
  <si>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</si>
  <si>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</si>
  <si>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</si>
  <si>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</si>
  <si>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</si>
  <si>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</si>
  <si>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</si>
  <si>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</si>
  <si>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</si>
  <si>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</si>
  <si>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</si>
  <si>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</si>
  <si>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</si>
  <si>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</si>
  <si>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</si>
  <si>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</si>
  <si>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</si>
  <si>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</si>
  <si>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</si>
  <si>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</si>
  <si>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</si>
  <si>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</si>
  <si>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</si>
  <si>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</si>
  <si>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</si>
  <si>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</si>
  <si>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</si>
  <si>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</si>
  <si>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</si>
  <si>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</si>
  <si>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</si>
  <si>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</si>
  <si>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</si>
  <si>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</si>
  <si>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</si>
  <si>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</si>
  <si>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</si>
  <si>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</si>
  <si>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</si>
  <si>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</si>
  <si>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</si>
  <si>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</si>
  <si>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</si>
  <si>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</si>
  <si>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</si>
  <si>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</si>
  <si>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</si>
  <si>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</si>
  <si>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</si>
  <si>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</si>
  <si>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</si>
  <si>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</si>
  <si>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</si>
  <si>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</si>
  <si>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</si>
  <si>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</si>
  <si>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</si>
  <si>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</si>
  <si>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</si>
  <si>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</si>
  <si>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</si>
  <si>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</si>
  <si>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</si>
  <si>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</si>
  <si>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</si>
  <si>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</si>
  <si>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</si>
  <si>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</si>
  <si>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</si>
  <si>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</si>
  <si>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</si>
  <si>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</si>
  <si>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</si>
  <si>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</si>
  <si>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</si>
  <si>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</si>
  <si>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</si>
  <si>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</si>
  <si>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</si>
  <si>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</si>
  <si>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</si>
  <si>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</si>
  <si>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</si>
  <si>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</si>
  <si>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</si>
  <si>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 xml:space="preserve">               (19) 886 - Maint of Facilities and Structures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</si>
  <si>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</si>
  <si>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</si>
  <si>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</si>
  <si>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</si>
  <si>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</si>
  <si>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</si>
  <si>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</si>
  <si>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</si>
  <si>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</si>
  <si>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</si>
  <si>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</si>
  <si>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</si>
  <si>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</si>
  <si>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</si>
  <si>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</si>
  <si>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</si>
  <si>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</si>
  <si>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</si>
  <si>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</si>
  <si>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</si>
  <si>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</si>
  <si>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</si>
  <si>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</si>
  <si>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</si>
  <si>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</si>
  <si>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</si>
  <si>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</si>
  <si>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</si>
  <si>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</si>
  <si>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</si>
  <si>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</si>
  <si>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</si>
  <si>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</si>
  <si>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</si>
  <si>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</si>
  <si>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</si>
  <si>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</si>
  <si>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</si>
  <si>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</si>
  <si>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</si>
  <si>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</si>
  <si>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</si>
  <si>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</si>
  <si>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</si>
  <si>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</si>
  <si>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</si>
  <si>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</si>
  <si>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</si>
  <si>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</si>
  <si>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</si>
  <si>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</si>
  <si>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</si>
  <si>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</si>
  <si>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 xml:space="preserve">Allocation Method   </t>
  </si>
  <si>
    <t>Blended Electric Rate</t>
  </si>
  <si>
    <t>Blended Gas Rate</t>
  </si>
  <si>
    <t>(24) 4031 - Depreciation Expense - ASC 815</t>
  </si>
  <si>
    <t>UIP Summary</t>
  </si>
  <si>
    <t>UI Detail</t>
  </si>
  <si>
    <t>Oct 15 - Dec 15</t>
  </si>
  <si>
    <t>Jan 16 - Sep 16</t>
  </si>
  <si>
    <t>FOR THE 12 MONTHS ENDED SEPTEMBER 30, 2016</t>
  </si>
  <si>
    <t>(October through December 2015 spread is based on allocation factors developed for the 12 ME 12/31/2014)</t>
  </si>
  <si>
    <t>YE-Sep 2016 </t>
  </si>
  <si>
    <t>(5) 456 - Other Electric Revenues - Unbilled</t>
  </si>
  <si>
    <t>(5) 456 - Other Electric Revenues</t>
  </si>
  <si>
    <t>(17) 8441 - Gas LNG Oper Sup &amp; Eng</t>
  </si>
  <si>
    <t>27- OTHER OPERATING EXPENSES</t>
  </si>
  <si>
    <t>(January through September 2016 spread is based on allocation factors developed for the 12 ME 12/31/2015)</t>
  </si>
  <si>
    <t xml:space="preserve">RATE BASE (AMA For 12 Months Ended September 30, 2016)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</si>
</sst>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  <numFmt numFmtId="169" formatCode="0.000000"/>
    <numFmt numFmtId="170" formatCode="0.0000"/>
    <numFmt numFmtId="171" formatCode="_(* #,##0.0000_);_(* \(#,##0.0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9" fontId="21" fillId="0" borderId="0">
      <alignment horizontal="left" wrapText="1"/>
    </xf>
  </cellStyleXfs>
  <cellXfs count="183">
    <xf numFmtId="0" fontId="0" fillId="0" borderId="0" xfId="0"/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4" xfId="0" applyBorder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65" fontId="21" fillId="0" borderId="18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9" xfId="0" applyNumberFormat="1" applyFont="1" applyFill="1" applyBorder="1"/>
    <xf numFmtId="165" fontId="21" fillId="0" borderId="18" xfId="0" applyNumberFormat="1" applyFont="1" applyFill="1" applyBorder="1"/>
    <xf numFmtId="166" fontId="21" fillId="0" borderId="0" xfId="0" applyNumberFormat="1" applyFont="1" applyFill="1"/>
    <xf numFmtId="166" fontId="21" fillId="0" borderId="19" xfId="0" applyNumberFormat="1" applyFont="1" applyFill="1" applyBorder="1"/>
    <xf numFmtId="167" fontId="21" fillId="0" borderId="0" xfId="0" applyNumberFormat="1" applyFont="1" applyFill="1"/>
    <xf numFmtId="167" fontId="21" fillId="0" borderId="20" xfId="0" applyNumberFormat="1" applyFont="1" applyFill="1" applyBorder="1"/>
    <xf numFmtId="167" fontId="21" fillId="0" borderId="12" xfId="0" applyNumberFormat="1" applyFont="1" applyFill="1" applyBorder="1"/>
    <xf numFmtId="37" fontId="21" fillId="0" borderId="21" xfId="0" applyNumberFormat="1" applyFont="1" applyFill="1" applyBorder="1"/>
    <xf numFmtId="166" fontId="21" fillId="0" borderId="0" xfId="0" applyNumberFormat="1" applyFont="1" applyFill="1" applyBorder="1"/>
    <xf numFmtId="167" fontId="21" fillId="0" borderId="19" xfId="0" applyNumberFormat="1" applyFont="1" applyFill="1" applyBorder="1"/>
    <xf numFmtId="167" fontId="21" fillId="0" borderId="21" xfId="0" applyNumberFormat="1" applyFont="1" applyFill="1" applyBorder="1"/>
    <xf numFmtId="165" fontId="21" fillId="0" borderId="18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9" xfId="0" applyNumberFormat="1" applyFont="1" applyBorder="1"/>
    <xf numFmtId="167" fontId="21" fillId="0" borderId="0" xfId="0" applyNumberFormat="1" applyFont="1"/>
    <xf numFmtId="165" fontId="21" fillId="0" borderId="18" xfId="0" applyNumberFormat="1" applyFont="1" applyBorder="1"/>
    <xf numFmtId="167" fontId="21" fillId="0" borderId="19" xfId="0" applyNumberFormat="1" applyFont="1" applyBorder="1"/>
    <xf numFmtId="167" fontId="21" fillId="0" borderId="20" xfId="0" applyNumberFormat="1" applyFont="1" applyBorder="1"/>
    <xf numFmtId="167" fontId="21" fillId="0" borderId="12" xfId="0" applyNumberFormat="1" applyFont="1" applyBorder="1"/>
    <xf numFmtId="167" fontId="21" fillId="0" borderId="21" xfId="0" applyNumberFormat="1" applyFont="1" applyBorder="1"/>
    <xf numFmtId="165" fontId="22" fillId="0" borderId="18" xfId="0" applyNumberFormat="1" applyFont="1" applyBorder="1"/>
    <xf numFmtId="166" fontId="23" fillId="0" borderId="0" xfId="0" applyNumberFormat="1" applyFont="1" applyBorder="1"/>
    <xf numFmtId="166" fontId="23" fillId="0" borderId="19" xfId="0" applyNumberFormat="1" applyFont="1" applyBorder="1"/>
    <xf numFmtId="165" fontId="19" fillId="0" borderId="22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165" fontId="22" fillId="0" borderId="23" xfId="0" applyNumberFormat="1" applyFont="1" applyBorder="1"/>
    <xf numFmtId="37" fontId="21" fillId="0" borderId="10" xfId="0" applyNumberFormat="1" applyFont="1" applyFill="1" applyBorder="1"/>
    <xf numFmtId="37" fontId="21" fillId="0" borderId="24" xfId="0" applyNumberFormat="1" applyFont="1" applyFill="1" applyBorder="1"/>
    <xf numFmtId="167" fontId="0" fillId="0" borderId="0" xfId="0" applyNumberFormat="1" applyFill="1"/>
    <xf numFmtId="167" fontId="21" fillId="0" borderId="0" xfId="0" applyNumberFormat="1" applyFont="1" applyFill="1" applyBorder="1"/>
    <xf numFmtId="167" fontId="21" fillId="0" borderId="25" xfId="0" applyNumberFormat="1" applyFont="1" applyFill="1" applyBorder="1"/>
    <xf numFmtId="37" fontId="21" fillId="0" borderId="12" xfId="0" applyNumberFormat="1" applyFont="1" applyFill="1" applyBorder="1"/>
    <xf numFmtId="43" fontId="0" fillId="0" borderId="0" xfId="0" applyNumberFormat="1" applyFill="1"/>
    <xf numFmtId="165" fontId="21" fillId="0" borderId="25" xfId="0" applyNumberFormat="1" applyFont="1" applyBorder="1"/>
    <xf numFmtId="165" fontId="19" fillId="0" borderId="18" xfId="0" applyNumberFormat="1" applyFont="1" applyBorder="1" applyAlignment="1">
      <alignment vertical="top"/>
    </xf>
    <xf numFmtId="166" fontId="23" fillId="0" borderId="0" xfId="0" applyNumberFormat="1" applyFont="1" applyFill="1" applyBorder="1"/>
    <xf numFmtId="166" fontId="23" fillId="0" borderId="19" xfId="0" applyNumberFormat="1" applyFont="1" applyFill="1" applyBorder="1"/>
    <xf numFmtId="165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43" fontId="24" fillId="0" borderId="12" xfId="0" applyNumberFormat="1" applyFont="1" applyFill="1" applyBorder="1" applyAlignment="1">
      <alignment horizontal="center"/>
    </xf>
    <xf numFmtId="167" fontId="24" fillId="0" borderId="12" xfId="0" applyNumberFormat="1" applyFont="1" applyFill="1" applyBorder="1" applyAlignment="1">
      <alignment horizontal="center"/>
    </xf>
    <xf numFmtId="0" fontId="19" fillId="0" borderId="0" xfId="45" applyFont="1" applyFill="1" applyAlignment="1">
      <alignment horizontal="centerContinuous" vertical="center"/>
    </xf>
    <xf numFmtId="0" fontId="21" fillId="0" borderId="0" xfId="45" applyFill="1"/>
    <xf numFmtId="0" fontId="19" fillId="0" borderId="0" xfId="45" applyFont="1" applyFill="1" applyAlignment="1">
      <alignment horizontal="centerContinuous"/>
    </xf>
    <xf numFmtId="0" fontId="19" fillId="0" borderId="0" xfId="45" applyFont="1" applyFill="1" applyAlignment="1">
      <alignment horizontal="center"/>
    </xf>
    <xf numFmtId="0" fontId="21" fillId="0" borderId="15" xfId="45" applyFont="1" applyFill="1" applyBorder="1" applyAlignment="1">
      <alignment vertical="center" wrapText="1"/>
    </xf>
    <xf numFmtId="0" fontId="21" fillId="0" borderId="16" xfId="45" applyFont="1" applyFill="1" applyBorder="1" applyAlignment="1">
      <alignment vertical="center" wrapText="1"/>
    </xf>
    <xf numFmtId="167" fontId="21" fillId="0" borderId="14" xfId="42" applyNumberFormat="1" applyFont="1" applyFill="1" applyBorder="1" applyAlignment="1">
      <alignment horizontal="center" vertical="center" wrapText="1"/>
    </xf>
    <xf numFmtId="167" fontId="21" fillId="0" borderId="14" xfId="42" quotePrefix="1" applyNumberFormat="1" applyFont="1" applyFill="1" applyBorder="1" applyAlignment="1">
      <alignment horizontal="center" vertical="center" wrapText="1"/>
    </xf>
    <xf numFmtId="167" fontId="21" fillId="0" borderId="27" xfId="42" applyNumberFormat="1" applyFont="1" applyFill="1" applyBorder="1" applyAlignment="1">
      <alignment horizontal="center" vertical="center" wrapText="1"/>
    </xf>
    <xf numFmtId="167" fontId="21" fillId="0" borderId="23" xfId="42" applyNumberFormat="1" applyFont="1" applyFill="1" applyBorder="1" applyAlignment="1">
      <alignment horizontal="center" vertical="center" wrapText="1"/>
    </xf>
    <xf numFmtId="0" fontId="21" fillId="0" borderId="25" xfId="45" applyFont="1" applyFill="1" applyBorder="1"/>
    <xf numFmtId="0" fontId="21" fillId="0" borderId="19" xfId="45" applyFont="1" applyFill="1" applyBorder="1"/>
    <xf numFmtId="167" fontId="21" fillId="0" borderId="23" xfId="42" applyNumberFormat="1" applyFont="1" applyFill="1" applyBorder="1"/>
    <xf numFmtId="167" fontId="21" fillId="0" borderId="23" xfId="42" applyNumberFormat="1" applyFont="1" applyFill="1" applyBorder="1" applyAlignment="1">
      <alignment horizontal="center"/>
    </xf>
    <xf numFmtId="10" fontId="21" fillId="0" borderId="23" xfId="45" applyNumberFormat="1" applyFont="1" applyFill="1" applyBorder="1"/>
    <xf numFmtId="167" fontId="21" fillId="0" borderId="19" xfId="42" applyNumberFormat="1" applyFont="1" applyFill="1" applyBorder="1"/>
    <xf numFmtId="168" fontId="21" fillId="0" borderId="0" xfId="45" applyNumberFormat="1" applyFont="1" applyFill="1"/>
    <xf numFmtId="0" fontId="21" fillId="0" borderId="18" xfId="43" applyNumberFormat="1" applyFont="1" applyFill="1" applyBorder="1" applyAlignment="1">
      <alignment horizontal="center"/>
    </xf>
    <xf numFmtId="10" fontId="21" fillId="0" borderId="18" xfId="46" applyNumberFormat="1" applyFont="1" applyFill="1" applyBorder="1" applyAlignment="1">
      <alignment horizontal="right" wrapText="1"/>
    </xf>
    <xf numFmtId="0" fontId="21" fillId="0" borderId="18" xfId="42" applyNumberFormat="1" applyFont="1" applyFill="1" applyBorder="1" applyAlignment="1">
      <alignment horizontal="center"/>
    </xf>
    <xf numFmtId="0" fontId="21" fillId="0" borderId="22" xfId="42" applyNumberFormat="1" applyFont="1" applyFill="1" applyBorder="1" applyAlignment="1">
      <alignment horizontal="center"/>
    </xf>
    <xf numFmtId="10" fontId="21" fillId="0" borderId="22" xfId="46" applyNumberFormat="1" applyFont="1" applyFill="1" applyBorder="1" applyAlignment="1">
      <alignment horizontal="right" wrapText="1"/>
    </xf>
    <xf numFmtId="166" fontId="21" fillId="0" borderId="18" xfId="45" applyNumberFormat="1" applyFont="1" applyFill="1" applyBorder="1"/>
    <xf numFmtId="10" fontId="21" fillId="0" borderId="18" xfId="45" applyNumberFormat="1" applyFont="1" applyFill="1" applyBorder="1"/>
    <xf numFmtId="166" fontId="21" fillId="0" borderId="0" xfId="45" applyNumberFormat="1" applyFill="1"/>
    <xf numFmtId="167" fontId="21" fillId="0" borderId="18" xfId="42" applyNumberFormat="1" applyFont="1" applyFill="1" applyBorder="1"/>
    <xf numFmtId="168" fontId="21" fillId="0" borderId="0" xfId="45" applyNumberFormat="1" applyFont="1"/>
    <xf numFmtId="0" fontId="21" fillId="0" borderId="22" xfId="43" applyNumberFormat="1" applyFont="1" applyFill="1" applyBorder="1" applyAlignment="1">
      <alignment horizontal="center"/>
    </xf>
    <xf numFmtId="0" fontId="21" fillId="0" borderId="25" xfId="45" quotePrefix="1" applyFont="1" applyFill="1" applyBorder="1" applyAlignment="1">
      <alignment horizontal="left"/>
    </xf>
    <xf numFmtId="0" fontId="21" fillId="0" borderId="0" xfId="45" applyFont="1" applyFill="1" applyBorder="1"/>
    <xf numFmtId="0" fontId="21" fillId="0" borderId="18" xfId="45" applyFill="1" applyBorder="1"/>
    <xf numFmtId="0" fontId="21" fillId="0" borderId="18" xfId="45" applyFont="1" applyFill="1" applyBorder="1"/>
    <xf numFmtId="0" fontId="21" fillId="0" borderId="25" xfId="45" applyFill="1" applyBorder="1"/>
    <xf numFmtId="0" fontId="21" fillId="0" borderId="22" xfId="45" applyFont="1" applyFill="1" applyBorder="1" applyAlignment="1">
      <alignment horizontal="center"/>
    </xf>
    <xf numFmtId="0" fontId="21" fillId="0" borderId="20" xfId="45" applyFont="1" applyFill="1" applyBorder="1"/>
    <xf numFmtId="0" fontId="21" fillId="0" borderId="21" xfId="45" applyFont="1" applyFill="1" applyBorder="1"/>
    <xf numFmtId="10" fontId="21" fillId="0" borderId="22" xfId="44" applyNumberFormat="1" applyFont="1" applyFill="1" applyBorder="1"/>
    <xf numFmtId="166" fontId="23" fillId="0" borderId="22" xfId="43" applyNumberFormat="1" applyFont="1" applyFill="1" applyBorder="1"/>
    <xf numFmtId="166" fontId="23" fillId="0" borderId="22" xfId="45" applyNumberFormat="1" applyFont="1" applyFill="1" applyBorder="1"/>
    <xf numFmtId="10" fontId="23" fillId="0" borderId="22" xfId="45" applyNumberFormat="1" applyFont="1" applyFill="1" applyBorder="1"/>
    <xf numFmtId="43" fontId="18" fillId="0" borderId="0" xfId="42" applyFont="1"/>
    <xf numFmtId="10" fontId="21" fillId="0" borderId="27" xfId="45" applyNumberFormat="1" applyFont="1" applyFill="1" applyBorder="1" applyAlignment="1">
      <alignment horizontal="center"/>
    </xf>
    <xf numFmtId="10" fontId="21" fillId="0" borderId="24" xfId="45" applyNumberFormat="1" applyFont="1" applyFill="1" applyBorder="1" applyAlignment="1">
      <alignment horizontal="center"/>
    </xf>
    <xf numFmtId="10" fontId="21" fillId="0" borderId="15" xfId="45" applyNumberFormat="1" applyFont="1" applyFill="1" applyBorder="1" applyAlignment="1">
      <alignment horizontal="center"/>
    </xf>
    <xf numFmtId="10" fontId="21" fillId="0" borderId="17" xfId="45" applyNumberFormat="1" applyFont="1" applyFill="1" applyBorder="1" applyAlignment="1">
      <alignment horizontal="center"/>
    </xf>
    <xf numFmtId="0" fontId="21" fillId="0" borderId="23" xfId="45" applyFont="1" applyFill="1" applyBorder="1" applyAlignment="1">
      <alignment horizontal="center"/>
    </xf>
    <xf numFmtId="167" fontId="21" fillId="0" borderId="10" xfId="42" applyNumberFormat="1" applyFont="1" applyFill="1" applyBorder="1"/>
    <xf numFmtId="0" fontId="21" fillId="0" borderId="18" xfId="45" applyFont="1" applyFill="1" applyBorder="1" applyAlignment="1">
      <alignment horizontal="center"/>
    </xf>
    <xf numFmtId="167" fontId="21" fillId="0" borderId="0" xfId="42" quotePrefix="1" applyNumberFormat="1" applyFont="1" applyFill="1" applyBorder="1" applyAlignment="1">
      <alignment horizontal="left"/>
    </xf>
    <xf numFmtId="167" fontId="21" fillId="0" borderId="0" xfId="42" applyNumberFormat="1" applyFont="1" applyFill="1" applyBorder="1"/>
    <xf numFmtId="10" fontId="21" fillId="0" borderId="27" xfId="44" applyNumberFormat="1" applyFont="1" applyFill="1" applyBorder="1"/>
    <xf numFmtId="10" fontId="21" fillId="0" borderId="24" xfId="44" applyNumberFormat="1" applyFont="1" applyFill="1" applyBorder="1"/>
    <xf numFmtId="43" fontId="21" fillId="0" borderId="0" xfId="45" applyNumberFormat="1" applyFill="1"/>
    <xf numFmtId="10" fontId="21" fillId="0" borderId="25" xfId="44" applyNumberFormat="1" applyFont="1" applyFill="1" applyBorder="1"/>
    <xf numFmtId="10" fontId="21" fillId="0" borderId="19" xfId="44" applyNumberFormat="1" applyFont="1" applyFill="1" applyBorder="1"/>
    <xf numFmtId="9" fontId="1" fillId="0" borderId="0" xfId="44" applyFill="1"/>
    <xf numFmtId="10" fontId="21" fillId="0" borderId="0" xfId="45" applyNumberFormat="1" applyFill="1"/>
    <xf numFmtId="167" fontId="21" fillId="0" borderId="12" xfId="42" quotePrefix="1" applyNumberFormat="1" applyFont="1" applyFill="1" applyBorder="1" applyAlignment="1">
      <alignment horizontal="left"/>
    </xf>
    <xf numFmtId="167" fontId="21" fillId="0" borderId="12" xfId="42" applyNumberFormat="1" applyFont="1" applyFill="1" applyBorder="1"/>
    <xf numFmtId="10" fontId="21" fillId="0" borderId="20" xfId="44" applyNumberFormat="1" applyFont="1" applyFill="1" applyBorder="1"/>
    <xf numFmtId="10" fontId="21" fillId="0" borderId="21" xfId="44" applyNumberFormat="1" applyFont="1" applyFill="1" applyBorder="1"/>
    <xf numFmtId="10" fontId="1" fillId="0" borderId="0" xfId="44" applyNumberFormat="1" applyFill="1"/>
    <xf numFmtId="0" fontId="21" fillId="0" borderId="0" xfId="45" applyFill="1" applyBorder="1"/>
    <xf numFmtId="9" fontId="21" fillId="0" borderId="0" xfId="45" applyNumberFormat="1" applyFill="1"/>
    <xf numFmtId="170" fontId="21" fillId="0" borderId="0" xfId="45" applyNumberFormat="1" applyFill="1"/>
    <xf numFmtId="43" fontId="1" fillId="0" borderId="0" xfId="42" applyFill="1"/>
    <xf numFmtId="0" fontId="26" fillId="0" borderId="0" xfId="45" applyFont="1" applyFill="1"/>
    <xf numFmtId="42" fontId="21" fillId="0" borderId="12" xfId="42" applyNumberFormat="1" applyFont="1" applyFill="1" applyBorder="1"/>
    <xf numFmtId="37" fontId="1" fillId="0" borderId="21" xfId="42" applyNumberFormat="1" applyFill="1" applyBorder="1"/>
    <xf numFmtId="42" fontId="21" fillId="0" borderId="0" xfId="0" applyNumberFormat="1" applyFont="1" applyFill="1" applyBorder="1"/>
    <xf numFmtId="165" fontId="19" fillId="0" borderId="18" xfId="0" quotePrefix="1" applyNumberFormat="1" applyFont="1" applyFill="1" applyBorder="1" applyAlignment="1">
      <alignment horizontal="left" vertical="center"/>
    </xf>
    <xf numFmtId="166" fontId="0" fillId="0" borderId="0" xfId="0" applyNumberFormat="1" applyFill="1"/>
    <xf numFmtId="10" fontId="21" fillId="0" borderId="27" xfId="0" applyNumberFormat="1" applyFont="1" applyFill="1" applyBorder="1"/>
    <xf numFmtId="10" fontId="21" fillId="0" borderId="24" xfId="0" applyNumberFormat="1" applyFont="1" applyFill="1" applyBorder="1"/>
    <xf numFmtId="10" fontId="21" fillId="0" borderId="25" xfId="0" applyNumberFormat="1" applyFont="1" applyFill="1" applyBorder="1"/>
    <xf numFmtId="10" fontId="21" fillId="0" borderId="19" xfId="0" applyNumberFormat="1" applyFont="1" applyFill="1" applyBorder="1"/>
    <xf numFmtId="10" fontId="21" fillId="0" borderId="20" xfId="0" applyNumberFormat="1" applyFont="1" applyFill="1" applyBorder="1"/>
    <xf numFmtId="10" fontId="21" fillId="0" borderId="21" xfId="0" applyNumberFormat="1" applyFont="1" applyFill="1" applyBorder="1"/>
    <xf numFmtId="49" fontId="27" fillId="0" borderId="0" xfId="0" applyNumberFormat="1" applyFont="1" applyAlignment="1">
      <alignment horizontal="left" wrapText="1"/>
    </xf>
    <xf numFmtId="49" fontId="27" fillId="0" borderId="0" xfId="0" applyNumberFormat="1" applyFont="1" applyAlignment="1">
      <alignment horizontal="right" wrapText="1"/>
    </xf>
    <xf numFmtId="164" fontId="27" fillId="0" borderId="0" xfId="0" applyNumberFormat="1" applyFont="1" applyAlignment="1">
      <alignment horizontal="right"/>
    </xf>
    <xf numFmtId="164" fontId="27" fillId="0" borderId="0" xfId="0" applyNumberFormat="1" applyFont="1" applyAlignment="1">
      <alignment horizontal="left"/>
    </xf>
    <xf numFmtId="164" fontId="28" fillId="0" borderId="0" xfId="0" applyNumberFormat="1" applyFont="1" applyAlignment="1">
      <alignment horizontal="left"/>
    </xf>
    <xf numFmtId="164" fontId="29" fillId="0" borderId="0" xfId="0" applyNumberFormat="1" applyFont="1" applyAlignment="1">
      <alignment horizontal="left"/>
    </xf>
    <xf numFmtId="164" fontId="30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left"/>
    </xf>
    <xf numFmtId="41" fontId="29" fillId="0" borderId="0" xfId="0" applyNumberFormat="1" applyFont="1" applyAlignment="1">
      <alignment horizontal="right"/>
    </xf>
    <xf numFmtId="41" fontId="29" fillId="0" borderId="10" xfId="0" applyNumberFormat="1" applyFont="1" applyBorder="1" applyAlignment="1">
      <alignment horizontal="right"/>
    </xf>
    <xf numFmtId="41" fontId="18" fillId="0" borderId="10" xfId="0" applyNumberFormat="1" applyFont="1" applyFill="1" applyBorder="1" applyAlignment="1">
      <alignment horizontal="right"/>
    </xf>
    <xf numFmtId="41" fontId="30" fillId="0" borderId="10" xfId="0" applyNumberFormat="1" applyFont="1" applyBorder="1" applyAlignment="1">
      <alignment horizontal="right"/>
    </xf>
    <xf numFmtId="41" fontId="24" fillId="0" borderId="10" xfId="0" applyNumberFormat="1" applyFont="1" applyFill="1" applyBorder="1" applyAlignment="1">
      <alignment horizontal="right"/>
    </xf>
    <xf numFmtId="41" fontId="29" fillId="0" borderId="12" xfId="0" applyNumberFormat="1" applyFont="1" applyBorder="1" applyAlignment="1">
      <alignment horizontal="right"/>
    </xf>
    <xf numFmtId="41" fontId="30" fillId="0" borderId="13" xfId="0" applyNumberFormat="1" applyFont="1" applyBorder="1" applyAlignment="1">
      <alignment horizontal="right"/>
    </xf>
    <xf numFmtId="41" fontId="24" fillId="0" borderId="13" xfId="0" applyNumberFormat="1" applyFont="1" applyFill="1" applyBorder="1" applyAlignment="1">
      <alignment horizontal="right"/>
    </xf>
    <xf numFmtId="41" fontId="29" fillId="0" borderId="11" xfId="0" applyNumberFormat="1" applyFont="1" applyBorder="1" applyAlignment="1">
      <alignment horizontal="right"/>
    </xf>
    <xf numFmtId="41" fontId="18" fillId="0" borderId="0" xfId="0" applyNumberFormat="1" applyFont="1" applyFill="1" applyAlignment="1">
      <alignment horizontal="center"/>
    </xf>
    <xf numFmtId="164" fontId="29" fillId="0" borderId="0" xfId="0" applyNumberFormat="1" applyFont="1" applyAlignment="1">
      <alignment horizontal="right"/>
    </xf>
    <xf numFmtId="43" fontId="29" fillId="0" borderId="0" xfId="0" applyNumberFormat="1" applyFont="1" applyAlignment="1">
      <alignment horizontal="right"/>
    </xf>
    <xf numFmtId="43" fontId="29" fillId="0" borderId="10" xfId="0" applyNumberFormat="1" applyFont="1" applyBorder="1" applyAlignment="1">
      <alignment horizontal="right"/>
    </xf>
    <xf numFmtId="43" fontId="18" fillId="0" borderId="10" xfId="0" applyNumberFormat="1" applyFont="1" applyFill="1" applyBorder="1" applyAlignment="1">
      <alignment horizontal="right"/>
    </xf>
    <xf numFmtId="164" fontId="29" fillId="0" borderId="12" xfId="0" applyNumberFormat="1" applyFont="1" applyBorder="1" applyAlignment="1">
      <alignment horizontal="left"/>
    </xf>
    <xf numFmtId="164" fontId="30" fillId="0" borderId="26" xfId="0" applyNumberFormat="1" applyFont="1" applyBorder="1" applyAlignment="1">
      <alignment horizontal="left"/>
    </xf>
    <xf numFmtId="164" fontId="29" fillId="0" borderId="26" xfId="0" applyNumberFormat="1" applyFont="1" applyBorder="1" applyAlignment="1">
      <alignment horizontal="left"/>
    </xf>
    <xf numFmtId="41" fontId="21" fillId="0" borderId="18" xfId="43" applyNumberFormat="1" applyFont="1" applyFill="1" applyBorder="1"/>
    <xf numFmtId="41" fontId="21" fillId="0" borderId="22" xfId="43" applyNumberFormat="1" applyFont="1" applyFill="1" applyBorder="1"/>
    <xf numFmtId="41" fontId="21" fillId="0" borderId="18" xfId="42" applyNumberFormat="1" applyFont="1" applyFill="1" applyBorder="1"/>
    <xf numFmtId="41" fontId="21" fillId="0" borderId="18" xfId="45" applyNumberFormat="1" applyFill="1" applyBorder="1"/>
    <xf numFmtId="41" fontId="21" fillId="0" borderId="19" xfId="43" applyNumberFormat="1" applyFont="1" applyFill="1" applyBorder="1"/>
    <xf numFmtId="41" fontId="21" fillId="0" borderId="19" xfId="42" applyNumberFormat="1" applyFont="1" applyFill="1" applyBorder="1"/>
    <xf numFmtId="41" fontId="21" fillId="0" borderId="24" xfId="43" applyNumberFormat="1" applyFont="1" applyFill="1" applyBorder="1"/>
    <xf numFmtId="41" fontId="21" fillId="0" borderId="19" xfId="45" applyNumberFormat="1" applyFill="1" applyBorder="1"/>
    <xf numFmtId="41" fontId="21" fillId="0" borderId="21" xfId="43" applyNumberFormat="1" applyFont="1" applyFill="1" applyBorder="1"/>
    <xf numFmtId="42" fontId="21" fillId="0" borderId="18" xfId="43" applyNumberFormat="1" applyFont="1" applyFill="1" applyBorder="1"/>
    <xf numFmtId="42" fontId="21" fillId="0" borderId="19" xfId="43" applyNumberFormat="1" applyFont="1" applyFill="1" applyBorder="1"/>
    <xf numFmtId="42" fontId="23" fillId="0" borderId="22" xfId="43" applyNumberFormat="1" applyFont="1" applyFill="1" applyBorder="1"/>
    <xf numFmtId="0" fontId="21" fillId="0" borderId="25" xfId="45" applyFont="1" applyFill="1" applyBorder="1" applyAlignment="1">
      <alignment horizontal="left"/>
    </xf>
    <xf numFmtId="10" fontId="21" fillId="0" borderId="22" xfId="45" applyNumberFormat="1" applyFont="1" applyFill="1" applyBorder="1"/>
    <xf numFmtId="171" fontId="21" fillId="0" borderId="0" xfId="45" applyNumberFormat="1" applyFill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/>
    </xf>
    <xf numFmtId="167" fontId="21" fillId="0" borderId="15" xfId="42" applyNumberFormat="1" applyFont="1" applyFill="1" applyBorder="1" applyAlignment="1">
      <alignment horizontal="center"/>
    </xf>
    <xf numFmtId="167" fontId="21" fillId="0" borderId="17" xfId="42" applyNumberFormat="1" applyFont="1" applyFill="1" applyBorder="1" applyAlignment="1">
      <alignment horizontal="center"/>
    </xf>
    <xf numFmtId="10" fontId="21" fillId="0" borderId="15" xfId="45" applyNumberFormat="1" applyFont="1" applyFill="1" applyBorder="1" applyAlignment="1">
      <alignment horizontal="center"/>
    </xf>
    <xf numFmtId="10" fontId="21" fillId="0" borderId="17" xfId="45" applyNumberFormat="1" applyFont="1" applyFill="1" applyBorder="1" applyAlignment="1">
      <alignment horizontal="center"/>
    </xf>
    <xf numFmtId="0" fontId="19" fillId="0" borderId="0" xfId="45" applyFont="1" applyFill="1" applyAlignment="1">
      <alignment horizontal="center" vertical="center"/>
    </xf>
    <xf numFmtId="0" fontId="19" fillId="0" borderId="0" xfId="45" applyFont="1" applyFill="1" applyAlignment="1">
      <alignment horizontal="center"/>
    </xf>
    <xf numFmtId="0" fontId="20" fillId="0" borderId="0" xfId="0" applyFont="1" applyBorder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3.01 Income Statement Ele &amp; Gas" xfId="46"/>
    <cellStyle name="Normal_Income Statement 12ME Sept_07" xfId="45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selection activeCell="H14" sqref="H14"/>
    </sheetView>
  </sheetViews>
  <sheetFormatPr defaultColWidth="9.140625" defaultRowHeight="15" x14ac:dyDescent="0.25"/>
  <cols>
    <col min="1" max="1" width="55.5703125" style="1" customWidth="1"/>
    <col min="2" max="2" width="15" style="1" customWidth="1"/>
    <col min="3" max="4" width="15" style="1" bestFit="1" customWidth="1"/>
    <col min="5" max="16384" width="9.140625" style="1"/>
  </cols>
  <sheetData>
    <row r="1" spans="1:4" x14ac:dyDescent="0.25">
      <c r="A1" s="2" t="s">
        <v>338</v>
      </c>
      <c r="B1" s="3"/>
      <c r="C1" s="3"/>
      <c r="D1" s="3"/>
    </row>
    <row r="2" spans="1:4" x14ac:dyDescent="0.25">
      <c r="A2" s="2" t="s">
        <v>339</v>
      </c>
      <c r="B2" s="3"/>
      <c r="C2" s="3"/>
      <c r="D2" s="3"/>
    </row>
    <row r="3" spans="1:4" x14ac:dyDescent="0.25">
      <c r="A3" s="173" t="s">
        <v>419</v>
      </c>
      <c r="B3" s="173"/>
      <c r="C3" s="173"/>
      <c r="D3" s="173"/>
    </row>
    <row r="4" spans="1:4" x14ac:dyDescent="0.25">
      <c r="B4" s="3"/>
      <c r="C4" s="3"/>
      <c r="D4" s="3"/>
    </row>
    <row r="5" spans="1:4" x14ac:dyDescent="0.25">
      <c r="A5" s="174" t="s">
        <v>420</v>
      </c>
      <c r="B5" s="174"/>
      <c r="C5" s="174"/>
      <c r="D5" s="174"/>
    </row>
    <row r="6" spans="1:4" x14ac:dyDescent="0.25">
      <c r="A6" s="174" t="s">
        <v>426</v>
      </c>
      <c r="B6" s="174"/>
      <c r="C6" s="174"/>
      <c r="D6" s="174"/>
    </row>
    <row r="7" spans="1:4" x14ac:dyDescent="0.25">
      <c r="A7" s="4"/>
      <c r="B7" s="5" t="s">
        <v>35</v>
      </c>
      <c r="C7" s="6" t="s">
        <v>34</v>
      </c>
      <c r="D7" s="7" t="s">
        <v>340</v>
      </c>
    </row>
    <row r="8" spans="1:4" x14ac:dyDescent="0.25">
      <c r="A8" s="8" t="s">
        <v>341</v>
      </c>
      <c r="B8" s="9"/>
      <c r="C8" s="9"/>
      <c r="D8" s="10"/>
    </row>
    <row r="9" spans="1:4" x14ac:dyDescent="0.25">
      <c r="A9" s="11" t="s">
        <v>31</v>
      </c>
      <c r="B9" s="12">
        <v>2146048308.1900001</v>
      </c>
      <c r="C9" s="12">
        <v>857492456.10000002</v>
      </c>
      <c r="D9" s="13">
        <f>SUM(B9:C9)</f>
        <v>3003540764.29</v>
      </c>
    </row>
    <row r="10" spans="1:4" x14ac:dyDescent="0.25">
      <c r="A10" s="11" t="s">
        <v>30</v>
      </c>
      <c r="B10" s="14">
        <v>324382.2</v>
      </c>
      <c r="C10" s="14">
        <v>0</v>
      </c>
      <c r="D10" s="10">
        <f>SUM(B10:C10)</f>
        <v>324382.2</v>
      </c>
    </row>
    <row r="11" spans="1:4" x14ac:dyDescent="0.25">
      <c r="A11" s="11" t="s">
        <v>29</v>
      </c>
      <c r="B11" s="14">
        <v>201125741.739999</v>
      </c>
      <c r="C11" s="14">
        <v>0</v>
      </c>
      <c r="D11" s="10">
        <f>SUM(B11:C11)</f>
        <v>201125741.739999</v>
      </c>
    </row>
    <row r="12" spans="1:4" x14ac:dyDescent="0.25">
      <c r="A12" s="11" t="s">
        <v>28</v>
      </c>
      <c r="B12" s="15">
        <v>47841338.950000003</v>
      </c>
      <c r="C12" s="16">
        <v>37980142.479999997</v>
      </c>
      <c r="D12" s="17">
        <f>SUM(B12:C12)</f>
        <v>85821481.430000007</v>
      </c>
    </row>
    <row r="13" spans="1:4" x14ac:dyDescent="0.25">
      <c r="A13" s="11" t="s">
        <v>27</v>
      </c>
      <c r="B13" s="18">
        <f>SUM(B9:B12)</f>
        <v>2395339771.079999</v>
      </c>
      <c r="C13" s="18">
        <f>SUM(C9:C12)</f>
        <v>895472598.58000004</v>
      </c>
      <c r="D13" s="13">
        <f>SUM(D9:D12)</f>
        <v>3290812369.6599984</v>
      </c>
    </row>
    <row r="14" spans="1:4" x14ac:dyDescent="0.25">
      <c r="A14" s="8" t="s">
        <v>342</v>
      </c>
      <c r="B14" s="9"/>
      <c r="C14" s="9"/>
      <c r="D14" s="10"/>
    </row>
    <row r="15" spans="1:4" x14ac:dyDescent="0.25">
      <c r="A15" s="8" t="s">
        <v>343</v>
      </c>
      <c r="B15" s="9"/>
      <c r="C15" s="9"/>
      <c r="D15" s="10"/>
    </row>
    <row r="16" spans="1:4" x14ac:dyDescent="0.25">
      <c r="A16" s="8" t="s">
        <v>344</v>
      </c>
      <c r="B16" s="9"/>
      <c r="C16" s="9"/>
      <c r="D16" s="10"/>
    </row>
    <row r="17" spans="1:4" x14ac:dyDescent="0.25">
      <c r="A17" s="8" t="s">
        <v>345</v>
      </c>
      <c r="B17" s="9"/>
      <c r="C17" s="9"/>
      <c r="D17" s="10"/>
    </row>
    <row r="18" spans="1:4" x14ac:dyDescent="0.25">
      <c r="A18" s="11" t="s">
        <v>26</v>
      </c>
      <c r="B18" s="12">
        <v>235002886.5</v>
      </c>
      <c r="C18" s="12">
        <v>0</v>
      </c>
      <c r="D18" s="13">
        <f>B18+C18</f>
        <v>235002886.5</v>
      </c>
    </row>
    <row r="19" spans="1:4" x14ac:dyDescent="0.25">
      <c r="A19" s="11" t="s">
        <v>25</v>
      </c>
      <c r="B19" s="14">
        <v>532346459.37</v>
      </c>
      <c r="C19" s="14">
        <v>326393369.14999998</v>
      </c>
      <c r="D19" s="19">
        <f>B19+C19</f>
        <v>858739828.51999998</v>
      </c>
    </row>
    <row r="20" spans="1:4" x14ac:dyDescent="0.25">
      <c r="A20" s="11" t="s">
        <v>24</v>
      </c>
      <c r="B20" s="14">
        <v>113800193.219999</v>
      </c>
      <c r="C20" s="14">
        <v>0</v>
      </c>
      <c r="D20" s="19">
        <f>B20+C20</f>
        <v>113800193.219999</v>
      </c>
    </row>
    <row r="21" spans="1:4" x14ac:dyDescent="0.25">
      <c r="A21" s="11" t="s">
        <v>23</v>
      </c>
      <c r="B21" s="15">
        <v>-69268219.669999897</v>
      </c>
      <c r="C21" s="16">
        <v>0</v>
      </c>
      <c r="D21" s="20">
        <f>B21+C21</f>
        <v>-69268219.669999897</v>
      </c>
    </row>
    <row r="22" spans="1:4" x14ac:dyDescent="0.25">
      <c r="A22" s="11" t="s">
        <v>22</v>
      </c>
      <c r="B22" s="18">
        <f>SUM(B18:B21)</f>
        <v>811881319.41999912</v>
      </c>
      <c r="C22" s="18">
        <f>SUM(C18:C21)</f>
        <v>326393369.14999998</v>
      </c>
      <c r="D22" s="13">
        <f>SUM(D18:D21)</f>
        <v>1138274688.5699992</v>
      </c>
    </row>
    <row r="23" spans="1:4" x14ac:dyDescent="0.25">
      <c r="A23" s="21" t="s">
        <v>346</v>
      </c>
      <c r="B23" s="22"/>
      <c r="C23" s="22"/>
      <c r="D23" s="23"/>
    </row>
    <row r="24" spans="1:4" x14ac:dyDescent="0.25">
      <c r="A24" s="11" t="s">
        <v>21</v>
      </c>
      <c r="B24" s="12">
        <v>125897437.02</v>
      </c>
      <c r="C24" s="12">
        <v>2420905.35</v>
      </c>
      <c r="D24" s="13">
        <f t="shared" ref="D24:D38" si="0">B24+C24</f>
        <v>128318342.36999999</v>
      </c>
    </row>
    <row r="25" spans="1:4" x14ac:dyDescent="0.25">
      <c r="A25" s="11" t="s">
        <v>20</v>
      </c>
      <c r="B25" s="24">
        <v>20270050.379999898</v>
      </c>
      <c r="C25" s="24">
        <v>0</v>
      </c>
      <c r="D25" s="19">
        <f t="shared" si="0"/>
        <v>20270050.379999898</v>
      </c>
    </row>
    <row r="26" spans="1:4" x14ac:dyDescent="0.25">
      <c r="A26" s="11" t="s">
        <v>19</v>
      </c>
      <c r="B26" s="24">
        <v>83356029.179999903</v>
      </c>
      <c r="C26" s="24">
        <v>55510540.469999999</v>
      </c>
      <c r="D26" s="19">
        <f t="shared" si="0"/>
        <v>138866569.64999992</v>
      </c>
    </row>
    <row r="27" spans="1:4" x14ac:dyDescent="0.25">
      <c r="A27" s="11" t="s">
        <v>18</v>
      </c>
      <c r="B27" s="24">
        <v>47608959.657912999</v>
      </c>
      <c r="C27" s="24">
        <v>26076359.262086999</v>
      </c>
      <c r="D27" s="19">
        <f t="shared" si="0"/>
        <v>73685318.920000002</v>
      </c>
    </row>
    <row r="28" spans="1:4" x14ac:dyDescent="0.25">
      <c r="A28" s="11" t="s">
        <v>17</v>
      </c>
      <c r="B28" s="24">
        <v>19830077.677269001</v>
      </c>
      <c r="C28" s="24">
        <v>7952068.8727309899</v>
      </c>
      <c r="D28" s="19">
        <f t="shared" si="0"/>
        <v>27782146.54999999</v>
      </c>
    </row>
    <row r="29" spans="1:4" x14ac:dyDescent="0.25">
      <c r="A29" s="11" t="s">
        <v>16</v>
      </c>
      <c r="B29" s="24">
        <v>97566974.959999993</v>
      </c>
      <c r="C29" s="24">
        <v>12460807.43</v>
      </c>
      <c r="D29" s="19">
        <f t="shared" si="0"/>
        <v>110027782.38999999</v>
      </c>
    </row>
    <row r="30" spans="1:4" x14ac:dyDescent="0.25">
      <c r="A30" s="11" t="s">
        <v>15</v>
      </c>
      <c r="B30" s="24">
        <v>115946681.69285899</v>
      </c>
      <c r="C30" s="24">
        <v>49132887.207139999</v>
      </c>
      <c r="D30" s="19">
        <f t="shared" si="0"/>
        <v>165079568.89999899</v>
      </c>
    </row>
    <row r="31" spans="1:4" x14ac:dyDescent="0.25">
      <c r="A31" s="11" t="s">
        <v>14</v>
      </c>
      <c r="B31" s="24">
        <v>268648662.16353399</v>
      </c>
      <c r="C31" s="24">
        <v>121789107.70646501</v>
      </c>
      <c r="D31" s="19">
        <f t="shared" si="0"/>
        <v>390437769.86999899</v>
      </c>
    </row>
    <row r="32" spans="1:4" x14ac:dyDescent="0.25">
      <c r="A32" s="11" t="s">
        <v>13</v>
      </c>
      <c r="B32" s="24">
        <v>46072448.910820998</v>
      </c>
      <c r="C32" s="24">
        <v>11278529.529178999</v>
      </c>
      <c r="D32" s="19">
        <f t="shared" si="0"/>
        <v>57350978.439999998</v>
      </c>
    </row>
    <row r="33" spans="1:4" x14ac:dyDescent="0.25">
      <c r="A33" s="11" t="s">
        <v>12</v>
      </c>
      <c r="B33" s="24">
        <v>20604866.16</v>
      </c>
      <c r="C33" s="24">
        <v>0</v>
      </c>
      <c r="D33" s="19">
        <f t="shared" si="0"/>
        <v>20604866.16</v>
      </c>
    </row>
    <row r="34" spans="1:4" x14ac:dyDescent="0.25">
      <c r="A34" s="25" t="s">
        <v>11</v>
      </c>
      <c r="B34" s="24">
        <v>-10004149.4170429</v>
      </c>
      <c r="C34" s="24">
        <v>-224017.09295699999</v>
      </c>
      <c r="D34" s="26">
        <f t="shared" si="0"/>
        <v>-10228166.509999899</v>
      </c>
    </row>
    <row r="35" spans="1:4" x14ac:dyDescent="0.25">
      <c r="A35" s="11" t="s">
        <v>347</v>
      </c>
      <c r="B35" s="24">
        <v>-64111667.629999898</v>
      </c>
      <c r="C35" s="24">
        <v>0</v>
      </c>
      <c r="D35" s="26">
        <f t="shared" si="0"/>
        <v>-64111667.629999898</v>
      </c>
    </row>
    <row r="36" spans="1:4" x14ac:dyDescent="0.25">
      <c r="A36" s="25" t="s">
        <v>10</v>
      </c>
      <c r="B36" s="24">
        <v>230858460.196807</v>
      </c>
      <c r="C36" s="24">
        <v>95595783.443192899</v>
      </c>
      <c r="D36" s="26">
        <f t="shared" si="0"/>
        <v>326454243.63999987</v>
      </c>
    </row>
    <row r="37" spans="1:4" x14ac:dyDescent="0.25">
      <c r="A37" s="25" t="s">
        <v>9</v>
      </c>
      <c r="B37" s="24">
        <v>800</v>
      </c>
      <c r="C37" s="24">
        <v>0</v>
      </c>
      <c r="D37" s="26">
        <f t="shared" si="0"/>
        <v>800</v>
      </c>
    </row>
    <row r="38" spans="1:4" x14ac:dyDescent="0.25">
      <c r="A38" s="25" t="s">
        <v>8</v>
      </c>
      <c r="B38" s="27">
        <v>181996914.66999999</v>
      </c>
      <c r="C38" s="28">
        <v>65853422.740000002</v>
      </c>
      <c r="D38" s="29">
        <f t="shared" si="0"/>
        <v>247850337.41</v>
      </c>
    </row>
    <row r="39" spans="1:4" x14ac:dyDescent="0.25">
      <c r="A39" s="21" t="s">
        <v>7</v>
      </c>
      <c r="B39" s="18">
        <f>SUM(B22:B38)</f>
        <v>1996423865.0421591</v>
      </c>
      <c r="C39" s="18">
        <f>SUM(C22:C38)</f>
        <v>774239764.06783795</v>
      </c>
      <c r="D39" s="13">
        <f>SUM(D22:D38)</f>
        <v>2770663629.1099968</v>
      </c>
    </row>
    <row r="40" spans="1:4" x14ac:dyDescent="0.25">
      <c r="A40" s="25"/>
      <c r="B40" s="22"/>
      <c r="C40" s="22"/>
      <c r="D40" s="23"/>
    </row>
    <row r="41" spans="1:4" ht="16.5" x14ac:dyDescent="0.35">
      <c r="A41" s="30" t="s">
        <v>6</v>
      </c>
      <c r="B41" s="31">
        <f>B13-B39</f>
        <v>398915906.03783989</v>
      </c>
      <c r="C41" s="31">
        <f>C13-C39</f>
        <v>121232834.51216209</v>
      </c>
      <c r="D41" s="32">
        <f>D13-D39</f>
        <v>520148740.55000162</v>
      </c>
    </row>
    <row r="42" spans="1:4" x14ac:dyDescent="0.25">
      <c r="A42" s="125"/>
      <c r="B42" s="124"/>
      <c r="C42" s="124"/>
      <c r="D42" s="10"/>
    </row>
    <row r="43" spans="1:4" x14ac:dyDescent="0.25">
      <c r="A43" s="33" t="s">
        <v>427</v>
      </c>
      <c r="B43" s="122">
        <v>5154354252.6560297</v>
      </c>
      <c r="C43" s="122">
        <v>1726099749.7328784</v>
      </c>
      <c r="D43" s="123"/>
    </row>
  </sheetData>
  <mergeCells count="3">
    <mergeCell ref="A3:D3"/>
    <mergeCell ref="A5:D5"/>
    <mergeCell ref="A6:D6"/>
  </mergeCells>
  <pageMargins left="0.7" right="0.7" top="0.75" bottom="0.75" header="0.3" footer="0.3"/>
  <pageSetup scale="9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workbookViewId="0">
      <selection activeCell="B36" sqref="B36"/>
    </sheetView>
  </sheetViews>
  <sheetFormatPr defaultColWidth="9.140625" defaultRowHeight="15" outlineLevelRow="1" x14ac:dyDescent="0.25"/>
  <cols>
    <col min="1" max="1" width="40" style="1" bestFit="1" customWidth="1"/>
    <col min="2" max="2" width="17.5703125" style="35" customWidth="1"/>
    <col min="3" max="3" width="15.28515625" style="35" customWidth="1"/>
    <col min="4" max="4" width="15.42578125" style="35" customWidth="1"/>
    <col min="5" max="5" width="14.28515625" style="35" customWidth="1"/>
    <col min="6" max="6" width="15" style="35" bestFit="1" customWidth="1"/>
    <col min="7" max="7" width="9.140625" style="35"/>
    <col min="8" max="8" width="32.42578125" style="35" customWidth="1"/>
    <col min="9" max="10" width="9.140625" style="35"/>
    <col min="11" max="16384" width="9.140625" style="1"/>
  </cols>
  <sheetData>
    <row r="1" spans="1:7" s="1" customFormat="1" ht="18" customHeight="1" x14ac:dyDescent="0.25">
      <c r="A1" s="2" t="s">
        <v>338</v>
      </c>
      <c r="B1" s="34"/>
      <c r="C1" s="34"/>
      <c r="D1" s="34"/>
      <c r="E1" s="34"/>
      <c r="F1" s="34"/>
      <c r="G1" s="35"/>
    </row>
    <row r="2" spans="1:7" s="1" customFormat="1" ht="18" customHeight="1" x14ac:dyDescent="0.25">
      <c r="A2" s="2" t="s">
        <v>348</v>
      </c>
      <c r="B2" s="34"/>
      <c r="C2" s="34"/>
      <c r="D2" s="34"/>
      <c r="E2" s="34"/>
      <c r="F2" s="34"/>
      <c r="G2" s="35"/>
    </row>
    <row r="3" spans="1:7" s="1" customFormat="1" ht="18" customHeight="1" x14ac:dyDescent="0.25">
      <c r="A3" s="2" t="str">
        <f>'Allocated Summary'!A3</f>
        <v>FOR THE 12 MONTHS ENDED SEPTEMBER 30, 2016</v>
      </c>
      <c r="B3" s="34"/>
      <c r="C3" s="34"/>
      <c r="D3" s="34"/>
      <c r="E3" s="34"/>
      <c r="F3" s="34"/>
      <c r="G3" s="35"/>
    </row>
    <row r="4" spans="1:7" s="1" customFormat="1" ht="12" customHeight="1" x14ac:dyDescent="0.25">
      <c r="B4" s="35"/>
      <c r="C4" s="35"/>
      <c r="D4" s="35"/>
      <c r="E4" s="35"/>
      <c r="F4" s="35"/>
      <c r="G4" s="35"/>
    </row>
    <row r="5" spans="1:7" s="1" customFormat="1" ht="18" customHeight="1" x14ac:dyDescent="0.25">
      <c r="A5" s="4"/>
      <c r="B5" s="36" t="s">
        <v>35</v>
      </c>
      <c r="C5" s="36" t="s">
        <v>34</v>
      </c>
      <c r="D5" s="36" t="s">
        <v>33</v>
      </c>
      <c r="E5" s="36" t="s">
        <v>349</v>
      </c>
      <c r="F5" s="37" t="s">
        <v>340</v>
      </c>
      <c r="G5" s="35"/>
    </row>
    <row r="6" spans="1:7" s="1" customFormat="1" ht="18" customHeight="1" x14ac:dyDescent="0.25">
      <c r="A6" s="38" t="s">
        <v>32</v>
      </c>
      <c r="B6" s="39"/>
      <c r="C6" s="39"/>
      <c r="D6" s="39"/>
      <c r="E6" s="39"/>
      <c r="F6" s="40"/>
      <c r="G6" s="35"/>
    </row>
    <row r="7" spans="1:7" s="1" customFormat="1" ht="18" customHeight="1" x14ac:dyDescent="0.25">
      <c r="A7" s="21" t="s">
        <v>341</v>
      </c>
      <c r="B7" s="9"/>
      <c r="C7" s="9"/>
      <c r="D7" s="9"/>
      <c r="E7" s="9"/>
      <c r="F7" s="10"/>
      <c r="G7" s="35"/>
    </row>
    <row r="8" spans="1:7" s="1" customFormat="1" ht="18" customHeight="1" x14ac:dyDescent="0.25">
      <c r="A8" s="25" t="s">
        <v>31</v>
      </c>
      <c r="B8" s="18">
        <v>2146048308.1900001</v>
      </c>
      <c r="C8" s="18">
        <v>857492456.10000002</v>
      </c>
      <c r="D8" s="18">
        <v>0</v>
      </c>
      <c r="E8" s="18">
        <v>0</v>
      </c>
      <c r="F8" s="13">
        <f>SUM(B8:E8)</f>
        <v>3003540764.29</v>
      </c>
      <c r="G8" s="41"/>
    </row>
    <row r="9" spans="1:7" s="1" customFormat="1" ht="18" customHeight="1" x14ac:dyDescent="0.25">
      <c r="A9" s="25" t="s">
        <v>30</v>
      </c>
      <c r="B9" s="42">
        <v>324382.2</v>
      </c>
      <c r="C9" s="42">
        <v>0</v>
      </c>
      <c r="D9" s="42">
        <v>0</v>
      </c>
      <c r="E9" s="42">
        <v>0</v>
      </c>
      <c r="F9" s="19">
        <f>SUM(B9:E9)</f>
        <v>324382.2</v>
      </c>
      <c r="G9" s="41"/>
    </row>
    <row r="10" spans="1:7" s="1" customFormat="1" ht="18" customHeight="1" x14ac:dyDescent="0.25">
      <c r="A10" s="25" t="s">
        <v>29</v>
      </c>
      <c r="B10" s="42">
        <v>201125741.739999</v>
      </c>
      <c r="C10" s="42">
        <v>0</v>
      </c>
      <c r="D10" s="42">
        <v>0</v>
      </c>
      <c r="E10" s="42">
        <v>0</v>
      </c>
      <c r="F10" s="19">
        <f>SUM(B10:E10)</f>
        <v>201125741.739999</v>
      </c>
      <c r="G10" s="41"/>
    </row>
    <row r="11" spans="1:7" s="1" customFormat="1" ht="18" customHeight="1" x14ac:dyDescent="0.25">
      <c r="A11" s="25" t="s">
        <v>28</v>
      </c>
      <c r="B11" s="15">
        <v>47841338.950000003</v>
      </c>
      <c r="C11" s="16">
        <v>37980142.479999997</v>
      </c>
      <c r="D11" s="16">
        <v>0</v>
      </c>
      <c r="E11" s="16">
        <v>0</v>
      </c>
      <c r="F11" s="20">
        <f>SUM(B11:E11)</f>
        <v>85821481.430000007</v>
      </c>
      <c r="G11" s="41"/>
    </row>
    <row r="12" spans="1:7" s="1" customFormat="1" ht="18" customHeight="1" x14ac:dyDescent="0.25">
      <c r="A12" s="25" t="s">
        <v>27</v>
      </c>
      <c r="B12" s="18">
        <f>SUM(B8:B11)</f>
        <v>2395339771.079999</v>
      </c>
      <c r="C12" s="18">
        <f>SUM(C8:C11)</f>
        <v>895472598.58000004</v>
      </c>
      <c r="D12" s="18">
        <f>SUM(D8:D11)</f>
        <v>0</v>
      </c>
      <c r="E12" s="18">
        <f>SUM(E8:E11)</f>
        <v>0</v>
      </c>
      <c r="F12" s="13">
        <f>SUM(F8:F11)</f>
        <v>3290812369.6599984</v>
      </c>
      <c r="G12" s="41"/>
    </row>
    <row r="13" spans="1:7" s="1" customFormat="1" ht="18" customHeight="1" x14ac:dyDescent="0.25">
      <c r="A13" s="21" t="s">
        <v>342</v>
      </c>
      <c r="B13" s="9"/>
      <c r="C13" s="9"/>
      <c r="D13" s="9"/>
      <c r="E13" s="9"/>
      <c r="F13" s="10"/>
      <c r="G13" s="41"/>
    </row>
    <row r="14" spans="1:7" s="1" customFormat="1" ht="18" customHeight="1" x14ac:dyDescent="0.25">
      <c r="A14" s="21" t="s">
        <v>343</v>
      </c>
      <c r="B14" s="9"/>
      <c r="C14" s="9"/>
      <c r="D14" s="9"/>
      <c r="E14" s="9"/>
      <c r="F14" s="10"/>
      <c r="G14" s="41"/>
    </row>
    <row r="15" spans="1:7" s="1" customFormat="1" ht="18" customHeight="1" x14ac:dyDescent="0.25">
      <c r="A15" s="21" t="s">
        <v>344</v>
      </c>
      <c r="B15" s="9"/>
      <c r="C15" s="9"/>
      <c r="D15" s="9"/>
      <c r="E15" s="9"/>
      <c r="F15" s="10"/>
      <c r="G15" s="41"/>
    </row>
    <row r="16" spans="1:7" s="1" customFormat="1" ht="18" customHeight="1" x14ac:dyDescent="0.25">
      <c r="A16" s="21" t="s">
        <v>345</v>
      </c>
      <c r="B16" s="9"/>
      <c r="C16" s="9"/>
      <c r="D16" s="9"/>
      <c r="E16" s="9"/>
      <c r="F16" s="10"/>
      <c r="G16" s="41"/>
    </row>
    <row r="17" spans="1:7" s="1" customFormat="1" ht="18" customHeight="1" x14ac:dyDescent="0.25">
      <c r="A17" s="25" t="s">
        <v>26</v>
      </c>
      <c r="B17" s="18">
        <v>235002886.5</v>
      </c>
      <c r="C17" s="18">
        <v>0</v>
      </c>
      <c r="D17" s="18">
        <v>0</v>
      </c>
      <c r="E17" s="18">
        <v>0</v>
      </c>
      <c r="F17" s="13">
        <f>SUM(B17:E17)</f>
        <v>235002886.5</v>
      </c>
      <c r="G17" s="41"/>
    </row>
    <row r="18" spans="1:7" s="1" customFormat="1" ht="18" customHeight="1" x14ac:dyDescent="0.25">
      <c r="A18" s="25" t="s">
        <v>25</v>
      </c>
      <c r="B18" s="42">
        <v>532346459.37</v>
      </c>
      <c r="C18" s="42">
        <v>326393369.14999998</v>
      </c>
      <c r="D18" s="42">
        <v>0</v>
      </c>
      <c r="E18" s="42">
        <v>0</v>
      </c>
      <c r="F18" s="19">
        <f>SUM(B18:E18)</f>
        <v>858739828.51999998</v>
      </c>
      <c r="G18" s="41"/>
    </row>
    <row r="19" spans="1:7" s="1" customFormat="1" ht="18" customHeight="1" x14ac:dyDescent="0.25">
      <c r="A19" s="25" t="s">
        <v>24</v>
      </c>
      <c r="B19" s="42">
        <v>113800193.219999</v>
      </c>
      <c r="C19" s="42">
        <v>0</v>
      </c>
      <c r="D19" s="42">
        <v>0</v>
      </c>
      <c r="E19" s="42">
        <v>0</v>
      </c>
      <c r="F19" s="19">
        <f>SUM(B19:E19)</f>
        <v>113800193.219999</v>
      </c>
      <c r="G19" s="41"/>
    </row>
    <row r="20" spans="1:7" s="1" customFormat="1" ht="18" customHeight="1" x14ac:dyDescent="0.25">
      <c r="A20" s="25" t="s">
        <v>23</v>
      </c>
      <c r="B20" s="15">
        <v>-69268219.669999897</v>
      </c>
      <c r="C20" s="16">
        <v>0</v>
      </c>
      <c r="D20" s="16">
        <v>0</v>
      </c>
      <c r="E20" s="16">
        <v>0</v>
      </c>
      <c r="F20" s="20">
        <f>SUM(B20:E20)</f>
        <v>-69268219.669999897</v>
      </c>
      <c r="G20" s="41"/>
    </row>
    <row r="21" spans="1:7" s="1" customFormat="1" ht="18" customHeight="1" x14ac:dyDescent="0.25">
      <c r="A21" s="25" t="s">
        <v>22</v>
      </c>
      <c r="B21" s="18">
        <f>SUM(B17:B20)</f>
        <v>811881319.41999912</v>
      </c>
      <c r="C21" s="18">
        <f>SUM(C17:C20)</f>
        <v>326393369.14999998</v>
      </c>
      <c r="D21" s="18">
        <f>SUM(D17:D20)</f>
        <v>0</v>
      </c>
      <c r="E21" s="18">
        <f>SUM(E17:E20)</f>
        <v>0</v>
      </c>
      <c r="F21" s="13">
        <f>SUM(F17:F20)</f>
        <v>1138274688.5699992</v>
      </c>
      <c r="G21" s="41"/>
    </row>
    <row r="22" spans="1:7" s="1" customFormat="1" ht="18" customHeight="1" x14ac:dyDescent="0.25">
      <c r="A22" s="21" t="s">
        <v>346</v>
      </c>
      <c r="B22" s="9"/>
      <c r="C22" s="9"/>
      <c r="D22" s="9"/>
      <c r="E22" s="9"/>
      <c r="F22" s="10"/>
      <c r="G22" s="41"/>
    </row>
    <row r="23" spans="1:7" s="1" customFormat="1" ht="18" customHeight="1" x14ac:dyDescent="0.25">
      <c r="A23" s="25" t="s">
        <v>21</v>
      </c>
      <c r="B23" s="18">
        <v>125897437.02</v>
      </c>
      <c r="C23" s="18">
        <v>2420905.35</v>
      </c>
      <c r="D23" s="18">
        <v>0</v>
      </c>
      <c r="E23" s="18">
        <v>0</v>
      </c>
      <c r="F23" s="13">
        <f t="shared" ref="F23:F37" si="0">SUM(B23:E23)</f>
        <v>128318342.36999999</v>
      </c>
      <c r="G23" s="41"/>
    </row>
    <row r="24" spans="1:7" s="1" customFormat="1" ht="18" customHeight="1" x14ac:dyDescent="0.25">
      <c r="A24" s="25" t="s">
        <v>20</v>
      </c>
      <c r="B24" s="43">
        <v>20270050.379999898</v>
      </c>
      <c r="C24" s="42">
        <v>0</v>
      </c>
      <c r="D24" s="42">
        <v>0</v>
      </c>
      <c r="E24" s="42">
        <v>0</v>
      </c>
      <c r="F24" s="19">
        <f t="shared" si="0"/>
        <v>20270050.379999898</v>
      </c>
      <c r="G24" s="41"/>
    </row>
    <row r="25" spans="1:7" s="1" customFormat="1" ht="18" customHeight="1" x14ac:dyDescent="0.25">
      <c r="A25" s="25" t="s">
        <v>19</v>
      </c>
      <c r="B25" s="43">
        <v>83356029.179999903</v>
      </c>
      <c r="C25" s="9">
        <v>55510540.469999999</v>
      </c>
      <c r="D25" s="9">
        <v>0</v>
      </c>
      <c r="E25" s="42">
        <v>0</v>
      </c>
      <c r="F25" s="19">
        <f t="shared" si="0"/>
        <v>138866569.64999992</v>
      </c>
      <c r="G25" s="41"/>
    </row>
    <row r="26" spans="1:7" s="1" customFormat="1" ht="18" customHeight="1" x14ac:dyDescent="0.25">
      <c r="A26" s="11" t="s">
        <v>18</v>
      </c>
      <c r="B26" s="43">
        <v>29494383.399999999</v>
      </c>
      <c r="C26" s="9">
        <v>13082571.15</v>
      </c>
      <c r="D26" s="9">
        <v>31108364.3699999</v>
      </c>
      <c r="E26" s="42">
        <v>0</v>
      </c>
      <c r="F26" s="19">
        <f t="shared" si="0"/>
        <v>73685318.919999897</v>
      </c>
      <c r="G26" s="41"/>
    </row>
    <row r="27" spans="1:7" s="1" customFormat="1" ht="18" customHeight="1" x14ac:dyDescent="0.25">
      <c r="A27" s="25" t="s">
        <v>17</v>
      </c>
      <c r="B27" s="43">
        <v>18194539.149999999</v>
      </c>
      <c r="C27" s="9">
        <v>6774686.9199999999</v>
      </c>
      <c r="D27" s="9">
        <v>2812920.48</v>
      </c>
      <c r="E27" s="42">
        <v>0</v>
      </c>
      <c r="F27" s="19">
        <f t="shared" si="0"/>
        <v>27782146.550000001</v>
      </c>
      <c r="G27" s="41"/>
    </row>
    <row r="28" spans="1:7" s="1" customFormat="1" ht="18" customHeight="1" x14ac:dyDescent="0.25">
      <c r="A28" s="25" t="s">
        <v>16</v>
      </c>
      <c r="B28" s="43">
        <v>97566974.959999993</v>
      </c>
      <c r="C28" s="9">
        <v>12460807.43</v>
      </c>
      <c r="D28" s="9">
        <v>0</v>
      </c>
      <c r="E28" s="42">
        <v>0</v>
      </c>
      <c r="F28" s="19">
        <f t="shared" si="0"/>
        <v>110027782.38999999</v>
      </c>
      <c r="G28" s="41"/>
    </row>
    <row r="29" spans="1:7" s="1" customFormat="1" ht="18" customHeight="1" x14ac:dyDescent="0.25">
      <c r="A29" s="11" t="s">
        <v>15</v>
      </c>
      <c r="B29" s="43">
        <v>46087358</v>
      </c>
      <c r="C29" s="9">
        <v>16349172.85</v>
      </c>
      <c r="D29" s="9">
        <v>102643038.05</v>
      </c>
      <c r="E29" s="42">
        <v>0</v>
      </c>
      <c r="F29" s="19">
        <f t="shared" si="0"/>
        <v>165079568.90000001</v>
      </c>
      <c r="G29" s="41"/>
    </row>
    <row r="30" spans="1:7" s="1" customFormat="1" ht="18" customHeight="1" x14ac:dyDescent="0.25">
      <c r="A30" s="25" t="s">
        <v>14</v>
      </c>
      <c r="B30" s="43">
        <v>252831199.00999999</v>
      </c>
      <c r="C30" s="9">
        <v>114495844.76000001</v>
      </c>
      <c r="D30" s="9">
        <v>23110726.100000001</v>
      </c>
      <c r="E30" s="42">
        <v>0</v>
      </c>
      <c r="F30" s="19">
        <f t="shared" si="0"/>
        <v>390437769.87</v>
      </c>
      <c r="G30" s="41"/>
    </row>
    <row r="31" spans="1:7" s="1" customFormat="1" ht="18" customHeight="1" x14ac:dyDescent="0.25">
      <c r="A31" s="25" t="s">
        <v>13</v>
      </c>
      <c r="B31" s="43">
        <v>25059713.890000001</v>
      </c>
      <c r="C31" s="9">
        <v>1589774.44</v>
      </c>
      <c r="D31" s="9">
        <v>30701490.109999999</v>
      </c>
      <c r="E31" s="42">
        <v>0</v>
      </c>
      <c r="F31" s="19">
        <f t="shared" si="0"/>
        <v>57350978.439999998</v>
      </c>
      <c r="G31" s="41"/>
    </row>
    <row r="32" spans="1:7" s="1" customFormat="1" ht="18" customHeight="1" x14ac:dyDescent="0.25">
      <c r="A32" s="25" t="s">
        <v>12</v>
      </c>
      <c r="B32" s="43">
        <v>20604866.16</v>
      </c>
      <c r="C32" s="42">
        <v>0</v>
      </c>
      <c r="D32" s="42">
        <v>0</v>
      </c>
      <c r="E32" s="42">
        <v>0</v>
      </c>
      <c r="F32" s="19">
        <f t="shared" si="0"/>
        <v>20604866.16</v>
      </c>
      <c r="G32" s="41"/>
    </row>
    <row r="33" spans="1:8" s="1" customFormat="1" ht="18" customHeight="1" x14ac:dyDescent="0.25">
      <c r="A33" s="11" t="s">
        <v>11</v>
      </c>
      <c r="B33" s="43">
        <v>-9617279.0799999908</v>
      </c>
      <c r="C33" s="9">
        <v>-45370.199999999903</v>
      </c>
      <c r="D33" s="9">
        <v>-565517.23</v>
      </c>
      <c r="E33" s="42">
        <v>0</v>
      </c>
      <c r="F33" s="19">
        <f t="shared" si="0"/>
        <v>-10228166.50999999</v>
      </c>
      <c r="G33" s="41"/>
      <c r="H33" s="35"/>
    </row>
    <row r="34" spans="1:8" s="1" customFormat="1" ht="18" customHeight="1" x14ac:dyDescent="0.3">
      <c r="A34" s="11" t="s">
        <v>347</v>
      </c>
      <c r="B34" s="43">
        <v>-64111667.629999898</v>
      </c>
      <c r="C34" s="42">
        <v>0</v>
      </c>
      <c r="D34" s="42">
        <v>0</v>
      </c>
      <c r="E34" s="42">
        <v>0</v>
      </c>
      <c r="F34" s="19">
        <f t="shared" si="0"/>
        <v>-64111667.629999898</v>
      </c>
      <c r="G34" s="41"/>
      <c r="H34" s="35"/>
    </row>
    <row r="35" spans="1:8" s="1" customFormat="1" ht="18" customHeight="1" x14ac:dyDescent="0.3">
      <c r="A35" s="25" t="s">
        <v>10</v>
      </c>
      <c r="B35" s="43">
        <v>227654199.209999</v>
      </c>
      <c r="C35" s="9">
        <v>94117017.379999995</v>
      </c>
      <c r="D35" s="9">
        <v>4683027.05</v>
      </c>
      <c r="E35" s="42">
        <v>0</v>
      </c>
      <c r="F35" s="19">
        <f t="shared" si="0"/>
        <v>326454243.63999897</v>
      </c>
      <c r="G35" s="41"/>
      <c r="H35" s="35"/>
    </row>
    <row r="36" spans="1:8" s="1" customFormat="1" ht="18" customHeight="1" x14ac:dyDescent="0.3">
      <c r="A36" s="25" t="s">
        <v>9</v>
      </c>
      <c r="B36" s="43">
        <v>800</v>
      </c>
      <c r="C36" s="42">
        <v>0</v>
      </c>
      <c r="D36" s="42">
        <v>0</v>
      </c>
      <c r="E36" s="42">
        <v>0</v>
      </c>
      <c r="F36" s="19">
        <f t="shared" si="0"/>
        <v>800</v>
      </c>
      <c r="G36" s="41"/>
      <c r="H36" s="35"/>
    </row>
    <row r="37" spans="1:8" s="1" customFormat="1" ht="18" customHeight="1" x14ac:dyDescent="0.3">
      <c r="A37" s="25" t="s">
        <v>8</v>
      </c>
      <c r="B37" s="15">
        <v>181996914.66999999</v>
      </c>
      <c r="C37" s="44">
        <v>65853422.740000002</v>
      </c>
      <c r="D37" s="44">
        <v>0</v>
      </c>
      <c r="E37" s="16">
        <v>0</v>
      </c>
      <c r="F37" s="20">
        <f t="shared" si="0"/>
        <v>247850337.41</v>
      </c>
      <c r="G37" s="41"/>
      <c r="H37" s="35"/>
    </row>
    <row r="38" spans="1:8" s="1" customFormat="1" ht="18" customHeight="1" x14ac:dyDescent="0.3">
      <c r="A38" s="21" t="s">
        <v>7</v>
      </c>
      <c r="B38" s="18">
        <f>SUM(B21:B37)</f>
        <v>1867166837.7399986</v>
      </c>
      <c r="C38" s="18">
        <f>SUM(C21:C37)</f>
        <v>709002742.44000006</v>
      </c>
      <c r="D38" s="18">
        <f>SUM(D21:D37)</f>
        <v>194494048.92999992</v>
      </c>
      <c r="E38" s="18">
        <f>SUM(E21:E37)</f>
        <v>0</v>
      </c>
      <c r="F38" s="13">
        <f>SUM(F21:F37)</f>
        <v>2770663629.1099973</v>
      </c>
      <c r="G38" s="41"/>
      <c r="H38" s="35"/>
    </row>
    <row r="39" spans="1:8" s="1" customFormat="1" ht="12" customHeight="1" x14ac:dyDescent="0.3">
      <c r="A39" s="25"/>
      <c r="B39" s="9"/>
      <c r="C39" s="9"/>
      <c r="D39" s="9"/>
      <c r="E39" s="9"/>
      <c r="F39" s="10"/>
      <c r="G39" s="41"/>
      <c r="H39" s="35"/>
    </row>
    <row r="40" spans="1:8" s="1" customFormat="1" ht="18" customHeight="1" x14ac:dyDescent="0.25">
      <c r="A40" s="30" t="s">
        <v>6</v>
      </c>
      <c r="B40" s="18">
        <f>B12-B38</f>
        <v>528172933.34000039</v>
      </c>
      <c r="C40" s="18">
        <f>C12-C38</f>
        <v>186469856.13999999</v>
      </c>
      <c r="D40" s="18">
        <f>D12-D38</f>
        <v>-194494048.92999992</v>
      </c>
      <c r="E40" s="18">
        <f>E12-E38</f>
        <v>0</v>
      </c>
      <c r="F40" s="13">
        <f>F12-F38</f>
        <v>520148740.55000114</v>
      </c>
      <c r="G40" s="41"/>
      <c r="H40" s="45"/>
    </row>
    <row r="41" spans="1:8" s="1" customFormat="1" ht="13.5" customHeight="1" x14ac:dyDescent="0.25">
      <c r="A41" s="25"/>
      <c r="B41" s="9"/>
      <c r="C41" s="9"/>
      <c r="D41" s="9"/>
      <c r="E41" s="9"/>
      <c r="F41" s="10"/>
      <c r="G41" s="41"/>
      <c r="H41" s="35"/>
    </row>
    <row r="42" spans="1:8" s="1" customFormat="1" ht="18" customHeight="1" x14ac:dyDescent="0.25">
      <c r="A42" s="30" t="s">
        <v>5</v>
      </c>
      <c r="B42" s="9"/>
      <c r="C42" s="9"/>
      <c r="D42" s="9"/>
      <c r="E42" s="9"/>
      <c r="F42" s="10"/>
      <c r="G42" s="41"/>
      <c r="H42" s="35"/>
    </row>
    <row r="43" spans="1:8" s="1" customFormat="1" ht="18" customHeight="1" x14ac:dyDescent="0.25">
      <c r="A43" s="25" t="s">
        <v>4</v>
      </c>
      <c r="B43" s="18">
        <v>0</v>
      </c>
      <c r="C43" s="18">
        <v>0</v>
      </c>
      <c r="D43" s="18">
        <v>0</v>
      </c>
      <c r="E43" s="18">
        <v>-92067831.169999897</v>
      </c>
      <c r="F43" s="13">
        <f>SUM(B43:E43)</f>
        <v>-92067831.169999897</v>
      </c>
      <c r="G43" s="41"/>
      <c r="H43" s="35"/>
    </row>
    <row r="44" spans="1:8" s="1" customFormat="1" ht="18" customHeight="1" x14ac:dyDescent="0.25">
      <c r="A44" s="46" t="s">
        <v>3</v>
      </c>
      <c r="B44" s="43">
        <v>0</v>
      </c>
      <c r="C44" s="42">
        <v>0</v>
      </c>
      <c r="D44" s="42">
        <v>0</v>
      </c>
      <c r="E44" s="42">
        <v>233320688.19999999</v>
      </c>
      <c r="F44" s="19">
        <f>SUM(B44:E44)</f>
        <v>233320688.19999999</v>
      </c>
      <c r="G44" s="41"/>
      <c r="H44" s="35"/>
    </row>
    <row r="45" spans="1:8" s="1" customFormat="1" ht="18" customHeight="1" x14ac:dyDescent="0.25">
      <c r="A45" s="46" t="s">
        <v>2</v>
      </c>
      <c r="B45" s="15">
        <v>0</v>
      </c>
      <c r="C45" s="16">
        <v>0</v>
      </c>
      <c r="D45" s="16">
        <v>0</v>
      </c>
      <c r="E45" s="16">
        <v>0</v>
      </c>
      <c r="F45" s="20">
        <v>0</v>
      </c>
      <c r="G45" s="41"/>
      <c r="H45" s="35"/>
    </row>
    <row r="46" spans="1:8" s="1" customFormat="1" ht="18" customHeight="1" x14ac:dyDescent="0.25">
      <c r="A46" s="30" t="s">
        <v>1</v>
      </c>
      <c r="B46" s="18">
        <f>SUM(B43:B45)</f>
        <v>0</v>
      </c>
      <c r="C46" s="18">
        <f>SUM(C43:C45)</f>
        <v>0</v>
      </c>
      <c r="D46" s="18">
        <f>SUM(D43:D45)</f>
        <v>0</v>
      </c>
      <c r="E46" s="18">
        <f>SUM(E43:E45)</f>
        <v>141252857.03000009</v>
      </c>
      <c r="F46" s="13">
        <f>SUM(F43:F45)</f>
        <v>141252857.03000009</v>
      </c>
      <c r="G46" s="41"/>
      <c r="H46" s="35"/>
    </row>
    <row r="47" spans="1:8" s="1" customFormat="1" ht="18" customHeight="1" x14ac:dyDescent="0.25">
      <c r="A47" s="25"/>
      <c r="B47" s="9"/>
      <c r="C47" s="9"/>
      <c r="D47" s="9"/>
      <c r="E47" s="9"/>
      <c r="F47" s="10"/>
      <c r="G47" s="41"/>
      <c r="H47" s="35"/>
    </row>
    <row r="48" spans="1:8" s="1" customFormat="1" ht="18" customHeight="1" x14ac:dyDescent="0.35">
      <c r="A48" s="47" t="s">
        <v>0</v>
      </c>
      <c r="B48" s="48">
        <f>B40-B46</f>
        <v>528172933.34000039</v>
      </c>
      <c r="C48" s="48">
        <f>C40-C46</f>
        <v>186469856.13999999</v>
      </c>
      <c r="D48" s="48">
        <f>D40-D46</f>
        <v>-194494048.92999992</v>
      </c>
      <c r="E48" s="48">
        <f>E40-E46</f>
        <v>-141252857.03000009</v>
      </c>
      <c r="F48" s="49">
        <f>F40-F46</f>
        <v>378895883.52000105</v>
      </c>
      <c r="G48" s="41"/>
      <c r="H48" s="35"/>
    </row>
    <row r="49" spans="1:7" s="1" customFormat="1" ht="9.9499999999999993" customHeight="1" x14ac:dyDescent="0.25">
      <c r="A49" s="50"/>
      <c r="B49" s="51"/>
      <c r="C49" s="51"/>
      <c r="D49" s="51"/>
      <c r="E49" s="51"/>
      <c r="F49" s="52"/>
      <c r="G49" s="41"/>
    </row>
    <row r="50" spans="1:7" s="1" customFormat="1" ht="18" customHeight="1" x14ac:dyDescent="0.25">
      <c r="B50" s="35"/>
      <c r="C50" s="35"/>
      <c r="D50" s="35"/>
      <c r="E50" s="35"/>
      <c r="F50" s="35"/>
      <c r="G50" s="41"/>
    </row>
    <row r="51" spans="1:7" s="1" customFormat="1" ht="18" customHeight="1" x14ac:dyDescent="0.25">
      <c r="B51" s="35"/>
      <c r="C51" s="35"/>
      <c r="D51" s="35"/>
      <c r="E51" s="35"/>
      <c r="F51" s="35"/>
      <c r="G51" s="41"/>
    </row>
    <row r="52" spans="1:7" s="1" customFormat="1" ht="18" customHeight="1" x14ac:dyDescent="0.25">
      <c r="B52" s="35"/>
      <c r="C52" s="35"/>
      <c r="D52" s="35"/>
      <c r="E52" s="35"/>
      <c r="F52" s="35"/>
      <c r="G52" s="41"/>
    </row>
    <row r="53" spans="1:7" s="1" customFormat="1" ht="18" customHeight="1" x14ac:dyDescent="0.25">
      <c r="B53" s="35"/>
      <c r="C53" s="35"/>
      <c r="D53" s="35"/>
      <c r="E53" s="35"/>
      <c r="F53" s="35"/>
      <c r="G53" s="41"/>
    </row>
    <row r="54" spans="1:7" s="1" customFormat="1" ht="18" hidden="1" customHeight="1" outlineLevel="1" x14ac:dyDescent="0.25">
      <c r="A54" s="1" t="s">
        <v>415</v>
      </c>
      <c r="B54" s="126" t="e">
        <f>B48-#REF!</f>
        <v>#REF!</v>
      </c>
      <c r="C54" s="126" t="e">
        <f>C48-#REF!</f>
        <v>#REF!</v>
      </c>
      <c r="D54" s="126" t="e">
        <f>D48-#REF!</f>
        <v>#REF!</v>
      </c>
      <c r="E54" s="126" t="e">
        <f>E48+#REF!</f>
        <v>#REF!</v>
      </c>
      <c r="F54" s="126" t="e">
        <f>F48-#REF!</f>
        <v>#REF!</v>
      </c>
      <c r="G54" s="41"/>
    </row>
    <row r="55" spans="1:7" s="1" customFormat="1" ht="18" hidden="1" customHeight="1" outlineLevel="1" x14ac:dyDescent="0.25">
      <c r="A55" s="1" t="s">
        <v>416</v>
      </c>
      <c r="B55" s="126">
        <f>B48-'Unallocated Detail'!B279</f>
        <v>0</v>
      </c>
      <c r="C55" s="126">
        <f>C48-'Unallocated Detail'!C279</f>
        <v>0</v>
      </c>
      <c r="D55" s="126">
        <f>D48-'Unallocated Detail'!D279</f>
        <v>-9.2387199401855469E-7</v>
      </c>
      <c r="E55" s="126">
        <f>E48+'Unallocated Detail'!I324</f>
        <v>0</v>
      </c>
      <c r="F55" s="126">
        <f>F48-'Unallocated Detail'!I326</f>
        <v>1.0728836059570313E-6</v>
      </c>
      <c r="G55" s="41"/>
    </row>
    <row r="56" spans="1:7" s="1" customFormat="1" ht="18" customHeight="1" collapsed="1" x14ac:dyDescent="0.25">
      <c r="B56" s="35"/>
      <c r="C56" s="35"/>
      <c r="D56" s="35"/>
      <c r="E56" s="35"/>
      <c r="F56" s="35"/>
      <c r="G56" s="41"/>
    </row>
    <row r="57" spans="1:7" s="1" customFormat="1" ht="18" customHeight="1" x14ac:dyDescent="0.25">
      <c r="B57" s="35"/>
      <c r="C57" s="35"/>
      <c r="D57" s="35"/>
      <c r="E57" s="35"/>
      <c r="F57" s="35"/>
      <c r="G57" s="41"/>
    </row>
    <row r="58" spans="1:7" s="1" customFormat="1" ht="18" customHeight="1" x14ac:dyDescent="0.25">
      <c r="B58" s="35"/>
      <c r="C58" s="35"/>
      <c r="D58" s="35"/>
      <c r="E58" s="35"/>
      <c r="F58" s="35"/>
      <c r="G58" s="41"/>
    </row>
    <row r="59" spans="1:7" s="1" customFormat="1" ht="18" customHeight="1" x14ac:dyDescent="0.25">
      <c r="B59" s="35"/>
      <c r="C59" s="35"/>
      <c r="D59" s="35"/>
      <c r="E59" s="35"/>
      <c r="F59" s="35"/>
      <c r="G59" s="41"/>
    </row>
    <row r="60" spans="1:7" s="1" customFormat="1" ht="18" customHeight="1" x14ac:dyDescent="0.25">
      <c r="B60" s="35"/>
      <c r="C60" s="35"/>
      <c r="D60" s="35"/>
      <c r="E60" s="35"/>
      <c r="F60" s="35"/>
      <c r="G60" s="41"/>
    </row>
    <row r="61" spans="1:7" s="1" customFormat="1" ht="18" customHeight="1" x14ac:dyDescent="0.25">
      <c r="B61" s="35"/>
      <c r="C61" s="35"/>
      <c r="D61" s="35"/>
      <c r="E61" s="35"/>
      <c r="F61" s="35"/>
      <c r="G61" s="41"/>
    </row>
    <row r="62" spans="1:7" s="1" customFormat="1" ht="18" customHeight="1" x14ac:dyDescent="0.25">
      <c r="B62" s="35"/>
      <c r="C62" s="35"/>
      <c r="D62" s="35"/>
      <c r="E62" s="35"/>
      <c r="F62" s="35"/>
      <c r="G62" s="41"/>
    </row>
    <row r="63" spans="1:7" s="1" customFormat="1" ht="18" customHeight="1" x14ac:dyDescent="0.25">
      <c r="B63" s="35"/>
      <c r="C63" s="35"/>
      <c r="D63" s="35"/>
      <c r="E63" s="35"/>
      <c r="F63" s="35"/>
      <c r="G63" s="41"/>
    </row>
    <row r="64" spans="1:7" s="1" customFormat="1" ht="18" customHeight="1" x14ac:dyDescent="0.25">
      <c r="B64" s="35"/>
      <c r="C64" s="35"/>
      <c r="D64" s="35"/>
      <c r="E64" s="35"/>
      <c r="F64" s="35"/>
      <c r="G64" s="41"/>
    </row>
    <row r="65" spans="7:7" s="1" customFormat="1" ht="18" customHeight="1" x14ac:dyDescent="0.25">
      <c r="G65" s="41"/>
    </row>
    <row r="66" spans="7:7" s="1" customFormat="1" ht="18" customHeight="1" x14ac:dyDescent="0.25">
      <c r="G66" s="41"/>
    </row>
    <row r="67" spans="7:7" s="1" customFormat="1" ht="18" customHeight="1" x14ac:dyDescent="0.25">
      <c r="G67" s="41"/>
    </row>
    <row r="68" spans="7:7" s="1" customFormat="1" ht="18" customHeight="1" x14ac:dyDescent="0.25">
      <c r="G68" s="41"/>
    </row>
    <row r="69" spans="7:7" s="1" customFormat="1" ht="18" customHeight="1" x14ac:dyDescent="0.25">
      <c r="G69" s="41"/>
    </row>
  </sheetData>
  <pageMargins left="0.7" right="0.7" top="0.75" bottom="0.75" header="0.3" footer="0.3"/>
  <pageSetup scale="77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zoomScaleNormal="100" workbookViewId="0">
      <selection activeCell="D253" sqref="D253"/>
    </sheetView>
  </sheetViews>
  <sheetFormatPr defaultColWidth="8.85546875" defaultRowHeight="11.25" outlineLevelCol="1" x14ac:dyDescent="0.2"/>
  <cols>
    <col min="1" max="1" width="48.7109375" style="136" customWidth="1"/>
    <col min="2" max="2" width="14.42578125" style="135" bestFit="1" customWidth="1"/>
    <col min="3" max="3" width="13.140625" style="135" bestFit="1" customWidth="1"/>
    <col min="4" max="4" width="12.5703125" style="135" bestFit="1" customWidth="1"/>
    <col min="5" max="5" width="13.7109375" style="135" hidden="1" customWidth="1" outlineLevel="1"/>
    <col min="6" max="6" width="13.28515625" style="135" hidden="1" customWidth="1" outlineLevel="1"/>
    <col min="7" max="7" width="14.85546875" style="135" hidden="1" customWidth="1" outlineLevel="1"/>
    <col min="8" max="8" width="13.140625" style="135" hidden="1" customWidth="1" outlineLevel="1"/>
    <col min="9" max="9" width="14.42578125" style="135" bestFit="1" customWidth="1" collapsed="1"/>
    <col min="10" max="16384" width="8.85546875" style="135"/>
  </cols>
  <sheetData>
    <row r="1" spans="1:9" ht="13.15" x14ac:dyDescent="0.25">
      <c r="A1" s="175" t="s">
        <v>338</v>
      </c>
      <c r="B1" s="175"/>
      <c r="C1" s="175"/>
      <c r="D1" s="175"/>
      <c r="E1" s="175"/>
      <c r="F1" s="175"/>
      <c r="G1" s="175"/>
      <c r="H1" s="175"/>
      <c r="I1" s="175"/>
    </row>
    <row r="2" spans="1:9" ht="13.15" x14ac:dyDescent="0.25">
      <c r="A2" s="175" t="s">
        <v>350</v>
      </c>
      <c r="B2" s="175"/>
      <c r="C2" s="175"/>
      <c r="D2" s="175"/>
      <c r="E2" s="175"/>
      <c r="F2" s="175"/>
      <c r="G2" s="175"/>
      <c r="H2" s="175"/>
      <c r="I2" s="175"/>
    </row>
    <row r="3" spans="1:9" ht="13.15" x14ac:dyDescent="0.25">
      <c r="A3" s="175" t="str">
        <f>'Allocated Summary'!A3:D3</f>
        <v>FOR THE 12 MONTHS ENDED SEPTEMBER 30, 2016</v>
      </c>
      <c r="B3" s="175"/>
      <c r="C3" s="175"/>
      <c r="D3" s="175"/>
      <c r="E3" s="175"/>
      <c r="F3" s="175"/>
      <c r="G3" s="175"/>
      <c r="H3" s="175"/>
      <c r="I3" s="175"/>
    </row>
    <row r="5" spans="1:9" s="134" customFormat="1" ht="10.15" x14ac:dyDescent="0.2">
      <c r="A5" s="133"/>
    </row>
    <row r="6" spans="1:9" s="134" customFormat="1" ht="12" x14ac:dyDescent="0.25">
      <c r="A6" s="53" t="s">
        <v>351</v>
      </c>
      <c r="B6" s="54" t="s">
        <v>35</v>
      </c>
      <c r="C6" s="54" t="s">
        <v>352</v>
      </c>
      <c r="D6" s="54" t="s">
        <v>33</v>
      </c>
      <c r="E6" s="54" t="s">
        <v>353</v>
      </c>
      <c r="F6" s="54" t="s">
        <v>354</v>
      </c>
      <c r="G6" s="54" t="s">
        <v>355</v>
      </c>
      <c r="H6" s="54" t="s">
        <v>356</v>
      </c>
      <c r="I6" s="54" t="s">
        <v>337</v>
      </c>
    </row>
    <row r="7" spans="1:9" s="134" customFormat="1" ht="10.15" x14ac:dyDescent="0.2">
      <c r="A7" s="133"/>
    </row>
    <row r="8" spans="1:9" ht="12" x14ac:dyDescent="0.2">
      <c r="A8" s="137" t="s">
        <v>421</v>
      </c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</row>
    <row r="9" spans="1:9" ht="11.45" x14ac:dyDescent="0.2">
      <c r="A9" s="138"/>
    </row>
    <row r="10" spans="1:9" ht="12" x14ac:dyDescent="0.25">
      <c r="A10" s="139" t="s">
        <v>36</v>
      </c>
    </row>
    <row r="11" spans="1:9" ht="11.45" x14ac:dyDescent="0.2">
      <c r="A11" s="140" t="s">
        <v>37</v>
      </c>
      <c r="B11" s="151"/>
      <c r="C11" s="151"/>
      <c r="D11" s="151"/>
      <c r="E11" s="151"/>
      <c r="F11" s="151"/>
      <c r="G11" s="151"/>
      <c r="H11" s="151"/>
      <c r="I11" s="151"/>
    </row>
    <row r="12" spans="1:9" ht="11.45" x14ac:dyDescent="0.2">
      <c r="A12" s="138" t="s">
        <v>38</v>
      </c>
      <c r="B12" s="152">
        <v>1133291978.5999999</v>
      </c>
      <c r="C12" s="152">
        <v>0</v>
      </c>
      <c r="D12" s="152">
        <v>0</v>
      </c>
      <c r="E12" s="152">
        <v>0</v>
      </c>
      <c r="F12" s="152">
        <v>0</v>
      </c>
      <c r="G12" s="152">
        <v>1133291978.5999999</v>
      </c>
      <c r="H12" s="152">
        <v>0</v>
      </c>
      <c r="I12" s="152">
        <v>1133291978.5999999</v>
      </c>
    </row>
    <row r="13" spans="1:9" ht="11.45" x14ac:dyDescent="0.2">
      <c r="A13" s="138" t="s">
        <v>39</v>
      </c>
      <c r="B13" s="152">
        <v>992834955.05999994</v>
      </c>
      <c r="C13" s="152">
        <v>0</v>
      </c>
      <c r="D13" s="152">
        <v>0</v>
      </c>
      <c r="E13" s="152">
        <v>0</v>
      </c>
      <c r="F13" s="152">
        <v>0</v>
      </c>
      <c r="G13" s="152">
        <v>992834955.05999994</v>
      </c>
      <c r="H13" s="152">
        <v>0</v>
      </c>
      <c r="I13" s="152">
        <v>992834955.05999994</v>
      </c>
    </row>
    <row r="14" spans="1:9" ht="11.45" x14ac:dyDescent="0.2">
      <c r="A14" s="138" t="s">
        <v>40</v>
      </c>
      <c r="B14" s="152">
        <v>19921374.529999901</v>
      </c>
      <c r="C14" s="152">
        <v>0</v>
      </c>
      <c r="D14" s="152">
        <v>0</v>
      </c>
      <c r="E14" s="152">
        <v>0</v>
      </c>
      <c r="F14" s="152">
        <v>0</v>
      </c>
      <c r="G14" s="152">
        <v>19921374.529999901</v>
      </c>
      <c r="H14" s="152">
        <v>0</v>
      </c>
      <c r="I14" s="152">
        <v>19921374.529999901</v>
      </c>
    </row>
    <row r="15" spans="1:9" ht="11.45" x14ac:dyDescent="0.2">
      <c r="A15" s="138" t="s">
        <v>41</v>
      </c>
      <c r="B15" s="152">
        <v>0</v>
      </c>
      <c r="C15" s="152">
        <v>575792986.83999896</v>
      </c>
      <c r="D15" s="152">
        <v>0</v>
      </c>
      <c r="E15" s="152">
        <v>0</v>
      </c>
      <c r="F15" s="152">
        <v>0</v>
      </c>
      <c r="G15" s="152">
        <v>0</v>
      </c>
      <c r="H15" s="152">
        <v>575792986.83999896</v>
      </c>
      <c r="I15" s="152">
        <v>575792986.83999896</v>
      </c>
    </row>
    <row r="16" spans="1:9" ht="11.45" x14ac:dyDescent="0.2">
      <c r="A16" s="138" t="s">
        <v>42</v>
      </c>
      <c r="B16" s="152">
        <v>0</v>
      </c>
      <c r="C16" s="152">
        <v>261755024.53999901</v>
      </c>
      <c r="D16" s="152">
        <v>0</v>
      </c>
      <c r="E16" s="152">
        <v>0</v>
      </c>
      <c r="F16" s="152">
        <v>0</v>
      </c>
      <c r="G16" s="152">
        <v>0</v>
      </c>
      <c r="H16" s="152">
        <v>261755024.53999901</v>
      </c>
      <c r="I16" s="152">
        <v>261755024.53999901</v>
      </c>
    </row>
    <row r="17" spans="1:9" ht="11.45" x14ac:dyDescent="0.2">
      <c r="A17" s="155" t="s">
        <v>43</v>
      </c>
      <c r="B17" s="152">
        <v>0</v>
      </c>
      <c r="C17" s="152">
        <v>19944444.719999999</v>
      </c>
      <c r="D17" s="152">
        <v>0</v>
      </c>
      <c r="E17" s="152">
        <v>0</v>
      </c>
      <c r="F17" s="152">
        <v>0</v>
      </c>
      <c r="G17" s="152">
        <v>0</v>
      </c>
      <c r="H17" s="152">
        <v>19944444.719999999</v>
      </c>
      <c r="I17" s="152">
        <v>19944444.719999999</v>
      </c>
    </row>
    <row r="18" spans="1:9" ht="11.45" x14ac:dyDescent="0.2">
      <c r="A18" s="138" t="s">
        <v>44</v>
      </c>
      <c r="B18" s="153">
        <v>2146048308.1900001</v>
      </c>
      <c r="C18" s="153">
        <v>857492456.10000002</v>
      </c>
      <c r="D18" s="153">
        <v>0</v>
      </c>
      <c r="E18" s="154">
        <v>0</v>
      </c>
      <c r="F18" s="154">
        <v>0</v>
      </c>
      <c r="G18" s="154">
        <v>2146048308.1900001</v>
      </c>
      <c r="H18" s="154">
        <v>857492456.10000002</v>
      </c>
      <c r="I18" s="154">
        <v>3003540764.2899899</v>
      </c>
    </row>
    <row r="19" spans="1:9" ht="11.45" x14ac:dyDescent="0.2">
      <c r="A19" s="140" t="s">
        <v>45</v>
      </c>
      <c r="B19" s="152"/>
      <c r="C19" s="152"/>
      <c r="D19" s="152"/>
      <c r="E19" s="152"/>
      <c r="F19" s="152"/>
      <c r="G19" s="152"/>
      <c r="H19" s="152"/>
      <c r="I19" s="152"/>
    </row>
    <row r="20" spans="1:9" ht="11.45" x14ac:dyDescent="0.2">
      <c r="A20" s="155" t="s">
        <v>46</v>
      </c>
      <c r="B20" s="152">
        <v>324382.2</v>
      </c>
      <c r="C20" s="152">
        <v>0</v>
      </c>
      <c r="D20" s="152">
        <v>0</v>
      </c>
      <c r="E20" s="152">
        <v>0</v>
      </c>
      <c r="F20" s="152">
        <v>0</v>
      </c>
      <c r="G20" s="152">
        <v>324382.2</v>
      </c>
      <c r="H20" s="152">
        <v>0</v>
      </c>
      <c r="I20" s="152">
        <v>324382.2</v>
      </c>
    </row>
    <row r="21" spans="1:9" ht="11.45" x14ac:dyDescent="0.2">
      <c r="A21" s="138" t="s">
        <v>47</v>
      </c>
      <c r="B21" s="153">
        <v>324382.2</v>
      </c>
      <c r="C21" s="153">
        <v>0</v>
      </c>
      <c r="D21" s="153">
        <v>0</v>
      </c>
      <c r="E21" s="154">
        <v>0</v>
      </c>
      <c r="F21" s="154">
        <v>0</v>
      </c>
      <c r="G21" s="154">
        <v>324382.2</v>
      </c>
      <c r="H21" s="154">
        <v>0</v>
      </c>
      <c r="I21" s="154">
        <v>324382.2</v>
      </c>
    </row>
    <row r="22" spans="1:9" ht="11.45" x14ac:dyDescent="0.2">
      <c r="A22" s="140" t="s">
        <v>48</v>
      </c>
      <c r="B22" s="152"/>
      <c r="C22" s="152"/>
      <c r="D22" s="152"/>
      <c r="E22" s="152"/>
      <c r="F22" s="152"/>
      <c r="G22" s="152"/>
      <c r="H22" s="152"/>
      <c r="I22" s="152"/>
    </row>
    <row r="23" spans="1:9" ht="11.45" x14ac:dyDescent="0.2">
      <c r="A23" s="138" t="s">
        <v>49</v>
      </c>
      <c r="B23" s="152">
        <v>53788170.889999896</v>
      </c>
      <c r="C23" s="152">
        <v>0</v>
      </c>
      <c r="D23" s="152">
        <v>0</v>
      </c>
      <c r="E23" s="152">
        <v>0</v>
      </c>
      <c r="F23" s="152">
        <v>0</v>
      </c>
      <c r="G23" s="152">
        <v>53788170.889999896</v>
      </c>
      <c r="H23" s="152">
        <v>0</v>
      </c>
      <c r="I23" s="152">
        <v>53788170.889999896</v>
      </c>
    </row>
    <row r="24" spans="1:9" ht="11.45" x14ac:dyDescent="0.2">
      <c r="A24" s="155" t="s">
        <v>50</v>
      </c>
      <c r="B24" s="152">
        <v>147337570.84999999</v>
      </c>
      <c r="C24" s="152">
        <v>0</v>
      </c>
      <c r="D24" s="152">
        <v>0</v>
      </c>
      <c r="E24" s="152">
        <v>0</v>
      </c>
      <c r="F24" s="152">
        <v>0</v>
      </c>
      <c r="G24" s="152">
        <v>147337570.84999999</v>
      </c>
      <c r="H24" s="152">
        <v>0</v>
      </c>
      <c r="I24" s="152">
        <v>147337570.84999999</v>
      </c>
    </row>
    <row r="25" spans="1:9" ht="11.45" x14ac:dyDescent="0.2">
      <c r="A25" s="138" t="s">
        <v>51</v>
      </c>
      <c r="B25" s="153">
        <v>201125741.739999</v>
      </c>
      <c r="C25" s="153">
        <v>0</v>
      </c>
      <c r="D25" s="153">
        <v>0</v>
      </c>
      <c r="E25" s="154">
        <v>0</v>
      </c>
      <c r="F25" s="154">
        <v>0</v>
      </c>
      <c r="G25" s="154">
        <v>201125741.739999</v>
      </c>
      <c r="H25" s="154">
        <v>0</v>
      </c>
      <c r="I25" s="154">
        <v>201125741.739999</v>
      </c>
    </row>
    <row r="26" spans="1:9" ht="11.45" x14ac:dyDescent="0.2">
      <c r="A26" s="140" t="s">
        <v>52</v>
      </c>
      <c r="B26" s="141"/>
      <c r="C26" s="141"/>
      <c r="D26" s="141"/>
      <c r="E26" s="141"/>
      <c r="F26" s="141"/>
      <c r="G26" s="141"/>
      <c r="H26" s="141"/>
      <c r="I26" s="141"/>
    </row>
    <row r="27" spans="1:9" ht="11.45" x14ac:dyDescent="0.2">
      <c r="A27" s="138" t="s">
        <v>53</v>
      </c>
      <c r="B27" s="141">
        <v>0</v>
      </c>
      <c r="C27" s="141">
        <v>0</v>
      </c>
      <c r="D27" s="141">
        <v>0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</row>
    <row r="28" spans="1:9" ht="11.45" x14ac:dyDescent="0.2">
      <c r="A28" s="138" t="s">
        <v>54</v>
      </c>
      <c r="B28" s="141">
        <v>2894874.52</v>
      </c>
      <c r="C28" s="141">
        <v>0</v>
      </c>
      <c r="D28" s="141">
        <v>0</v>
      </c>
      <c r="E28" s="141">
        <v>0</v>
      </c>
      <c r="F28" s="141">
        <v>0</v>
      </c>
      <c r="G28" s="141">
        <v>2894874.52</v>
      </c>
      <c r="H28" s="141">
        <v>0</v>
      </c>
      <c r="I28" s="141">
        <v>2894874.52</v>
      </c>
    </row>
    <row r="29" spans="1:9" ht="11.45" x14ac:dyDescent="0.2">
      <c r="A29" s="138" t="s">
        <v>55</v>
      </c>
      <c r="B29" s="141">
        <v>12976964.199999999</v>
      </c>
      <c r="C29" s="141">
        <v>0</v>
      </c>
      <c r="D29" s="141">
        <v>0</v>
      </c>
      <c r="E29" s="141">
        <v>0</v>
      </c>
      <c r="F29" s="141">
        <v>0</v>
      </c>
      <c r="G29" s="141">
        <v>12976964.199999999</v>
      </c>
      <c r="H29" s="141">
        <v>0</v>
      </c>
      <c r="I29" s="141">
        <v>12976964.199999999</v>
      </c>
    </row>
    <row r="30" spans="1:9" ht="11.45" x14ac:dyDescent="0.2">
      <c r="A30" s="138" t="s">
        <v>56</v>
      </c>
      <c r="B30" s="141">
        <v>18118500.879999999</v>
      </c>
      <c r="C30" s="141">
        <v>0</v>
      </c>
      <c r="D30" s="141">
        <v>0</v>
      </c>
      <c r="E30" s="141">
        <v>0</v>
      </c>
      <c r="F30" s="141">
        <v>0</v>
      </c>
      <c r="G30" s="141">
        <v>18118500.879999999</v>
      </c>
      <c r="H30" s="141">
        <v>0</v>
      </c>
      <c r="I30" s="141">
        <v>18118500.879999999</v>
      </c>
    </row>
    <row r="31" spans="1:9" ht="11.45" x14ac:dyDescent="0.2">
      <c r="A31" s="138" t="s">
        <v>57</v>
      </c>
      <c r="B31" s="141">
        <v>7446504.8799999999</v>
      </c>
      <c r="C31" s="141">
        <v>0</v>
      </c>
      <c r="D31" s="141">
        <v>0</v>
      </c>
      <c r="E31" s="141">
        <v>0</v>
      </c>
      <c r="F31" s="141">
        <v>0</v>
      </c>
      <c r="G31" s="141">
        <v>7446504.8799999999</v>
      </c>
      <c r="H31" s="141">
        <v>0</v>
      </c>
      <c r="I31" s="141">
        <v>7446504.8799999999</v>
      </c>
    </row>
    <row r="32" spans="1:9" ht="11.45" x14ac:dyDescent="0.2">
      <c r="A32" s="138" t="s">
        <v>422</v>
      </c>
      <c r="B32" s="141">
        <v>0</v>
      </c>
      <c r="C32" s="141">
        <v>0</v>
      </c>
      <c r="D32" s="141">
        <v>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</row>
    <row r="33" spans="1:9" ht="11.45" x14ac:dyDescent="0.2">
      <c r="A33" s="138" t="s">
        <v>423</v>
      </c>
      <c r="B33" s="141">
        <v>6404494.4699999904</v>
      </c>
      <c r="C33" s="141">
        <v>0</v>
      </c>
      <c r="D33" s="141">
        <v>0</v>
      </c>
      <c r="E33" s="141">
        <v>0</v>
      </c>
      <c r="F33" s="141">
        <v>0</v>
      </c>
      <c r="G33" s="141">
        <v>6404494.4699999904</v>
      </c>
      <c r="H33" s="141">
        <v>0</v>
      </c>
      <c r="I33" s="141">
        <v>6404494.4699999904</v>
      </c>
    </row>
    <row r="34" spans="1:9" ht="11.45" x14ac:dyDescent="0.2">
      <c r="A34" s="138" t="s">
        <v>58</v>
      </c>
      <c r="B34" s="141">
        <v>0</v>
      </c>
      <c r="C34" s="141">
        <v>1014020.99</v>
      </c>
      <c r="D34" s="141">
        <v>0</v>
      </c>
      <c r="E34" s="141">
        <v>0</v>
      </c>
      <c r="F34" s="141">
        <v>0</v>
      </c>
      <c r="G34" s="141">
        <v>0</v>
      </c>
      <c r="H34" s="141">
        <v>1014020.99</v>
      </c>
      <c r="I34" s="141">
        <v>1014020.99</v>
      </c>
    </row>
    <row r="35" spans="1:9" ht="11.45" x14ac:dyDescent="0.2">
      <c r="A35" s="138" t="s">
        <v>59</v>
      </c>
      <c r="B35" s="141">
        <v>0</v>
      </c>
      <c r="C35" s="141">
        <v>4455471.17</v>
      </c>
      <c r="D35" s="141">
        <v>0</v>
      </c>
      <c r="E35" s="141">
        <v>0</v>
      </c>
      <c r="F35" s="141">
        <v>0</v>
      </c>
      <c r="G35" s="141">
        <v>0</v>
      </c>
      <c r="H35" s="141">
        <v>4455471.17</v>
      </c>
      <c r="I35" s="141">
        <v>4455471.17</v>
      </c>
    </row>
    <row r="36" spans="1:9" ht="11.45" x14ac:dyDescent="0.2">
      <c r="A36" s="138" t="s">
        <v>60</v>
      </c>
      <c r="B36" s="141">
        <v>0</v>
      </c>
      <c r="C36" s="141">
        <v>980101.5</v>
      </c>
      <c r="D36" s="141">
        <v>0</v>
      </c>
      <c r="E36" s="141">
        <v>0</v>
      </c>
      <c r="F36" s="141">
        <v>0</v>
      </c>
      <c r="G36" s="141">
        <v>0</v>
      </c>
      <c r="H36" s="141">
        <v>980101.5</v>
      </c>
      <c r="I36" s="141">
        <v>980101.5</v>
      </c>
    </row>
    <row r="37" spans="1:9" ht="11.45" x14ac:dyDescent="0.2">
      <c r="A37" s="138" t="s">
        <v>61</v>
      </c>
      <c r="B37" s="141">
        <v>0</v>
      </c>
      <c r="C37" s="141">
        <v>6972952.5899999999</v>
      </c>
      <c r="D37" s="141">
        <v>0</v>
      </c>
      <c r="E37" s="141">
        <v>0</v>
      </c>
      <c r="F37" s="141">
        <v>0</v>
      </c>
      <c r="G37" s="141">
        <v>0</v>
      </c>
      <c r="H37" s="141">
        <v>6972952.5899999999</v>
      </c>
      <c r="I37" s="141">
        <v>6972952.5899999999</v>
      </c>
    </row>
    <row r="38" spans="1:9" ht="11.45" x14ac:dyDescent="0.2">
      <c r="A38" s="155" t="s">
        <v>62</v>
      </c>
      <c r="B38" s="141">
        <v>0</v>
      </c>
      <c r="C38" s="141">
        <v>24557596.2299999</v>
      </c>
      <c r="D38" s="141">
        <v>0</v>
      </c>
      <c r="E38" s="141">
        <v>0</v>
      </c>
      <c r="F38" s="141">
        <v>0</v>
      </c>
      <c r="G38" s="141">
        <v>0</v>
      </c>
      <c r="H38" s="141">
        <v>24557596.2299999</v>
      </c>
      <c r="I38" s="141">
        <v>24557596.2299999</v>
      </c>
    </row>
    <row r="39" spans="1:9" ht="11.45" x14ac:dyDescent="0.2">
      <c r="A39" s="155" t="s">
        <v>63</v>
      </c>
      <c r="B39" s="142">
        <v>47841338.950000003</v>
      </c>
      <c r="C39" s="142">
        <v>37980142.479999997</v>
      </c>
      <c r="D39" s="142">
        <v>0</v>
      </c>
      <c r="E39" s="143">
        <v>0</v>
      </c>
      <c r="F39" s="143">
        <v>0</v>
      </c>
      <c r="G39" s="143">
        <v>47841338.950000003</v>
      </c>
      <c r="H39" s="143">
        <v>37980142.479999997</v>
      </c>
      <c r="I39" s="143">
        <v>85821481.430000007</v>
      </c>
    </row>
    <row r="40" spans="1:9" ht="12" x14ac:dyDescent="0.25">
      <c r="A40" s="139" t="s">
        <v>64</v>
      </c>
      <c r="B40" s="144">
        <v>2395339771.0799999</v>
      </c>
      <c r="C40" s="144">
        <v>895472598.57999897</v>
      </c>
      <c r="D40" s="144">
        <v>0</v>
      </c>
      <c r="E40" s="145">
        <v>0</v>
      </c>
      <c r="F40" s="145">
        <v>0</v>
      </c>
      <c r="G40" s="145">
        <v>2395339771.0799999</v>
      </c>
      <c r="H40" s="145">
        <v>895472598.57999897</v>
      </c>
      <c r="I40" s="145">
        <v>3290812369.6599898</v>
      </c>
    </row>
    <row r="41" spans="1:9" ht="11.45" x14ac:dyDescent="0.2">
      <c r="A41" s="138"/>
      <c r="B41" s="141"/>
      <c r="C41" s="141"/>
      <c r="D41" s="141"/>
      <c r="E41" s="141"/>
      <c r="F41" s="141"/>
      <c r="G41" s="141"/>
      <c r="H41" s="141"/>
      <c r="I41" s="141"/>
    </row>
    <row r="42" spans="1:9" ht="12" x14ac:dyDescent="0.25">
      <c r="A42" s="139" t="s">
        <v>65</v>
      </c>
      <c r="B42" s="141"/>
      <c r="C42" s="141"/>
      <c r="D42" s="141"/>
      <c r="E42" s="141"/>
      <c r="F42" s="141"/>
      <c r="G42" s="141"/>
      <c r="H42" s="141"/>
      <c r="I42" s="141"/>
    </row>
    <row r="43" spans="1:9" ht="11.45" x14ac:dyDescent="0.2">
      <c r="A43" s="140" t="s">
        <v>66</v>
      </c>
      <c r="B43" s="141"/>
      <c r="C43" s="141"/>
      <c r="D43" s="141"/>
      <c r="E43" s="141"/>
      <c r="F43" s="141"/>
      <c r="G43" s="141"/>
      <c r="H43" s="141"/>
      <c r="I43" s="141"/>
    </row>
    <row r="44" spans="1:9" ht="11.45" x14ac:dyDescent="0.2">
      <c r="A44" s="138" t="s">
        <v>67</v>
      </c>
      <c r="B44" s="141">
        <v>85246014.709999993</v>
      </c>
      <c r="C44" s="141">
        <v>0</v>
      </c>
      <c r="D44" s="141">
        <v>0</v>
      </c>
      <c r="E44" s="141">
        <v>0</v>
      </c>
      <c r="F44" s="141">
        <v>0</v>
      </c>
      <c r="G44" s="141">
        <v>85246014.709999993</v>
      </c>
      <c r="H44" s="141">
        <v>0</v>
      </c>
      <c r="I44" s="141">
        <v>85246014.709999993</v>
      </c>
    </row>
    <row r="45" spans="1:9" ht="11.45" x14ac:dyDescent="0.2">
      <c r="A45" s="155" t="s">
        <v>68</v>
      </c>
      <c r="B45" s="141">
        <v>149756871.78999999</v>
      </c>
      <c r="C45" s="141">
        <v>0</v>
      </c>
      <c r="D45" s="141">
        <v>0</v>
      </c>
      <c r="E45" s="141">
        <v>0</v>
      </c>
      <c r="F45" s="141">
        <v>0</v>
      </c>
      <c r="G45" s="141">
        <v>149756871.78999999</v>
      </c>
      <c r="H45" s="141">
        <v>0</v>
      </c>
      <c r="I45" s="141">
        <v>149756871.78999999</v>
      </c>
    </row>
    <row r="46" spans="1:9" ht="11.45" x14ac:dyDescent="0.2">
      <c r="A46" s="138" t="s">
        <v>69</v>
      </c>
      <c r="B46" s="142">
        <v>235002886.5</v>
      </c>
      <c r="C46" s="142">
        <v>0</v>
      </c>
      <c r="D46" s="142">
        <v>0</v>
      </c>
      <c r="E46" s="143">
        <v>0</v>
      </c>
      <c r="F46" s="143">
        <v>0</v>
      </c>
      <c r="G46" s="143">
        <v>235002886.5</v>
      </c>
      <c r="H46" s="143">
        <v>0</v>
      </c>
      <c r="I46" s="143">
        <v>235002886.5</v>
      </c>
    </row>
    <row r="47" spans="1:9" ht="11.45" x14ac:dyDescent="0.2">
      <c r="A47" s="140" t="s">
        <v>70</v>
      </c>
      <c r="B47" s="141"/>
      <c r="C47" s="141"/>
      <c r="D47" s="141"/>
      <c r="E47" s="141"/>
      <c r="F47" s="141"/>
      <c r="G47" s="141"/>
      <c r="H47" s="141"/>
      <c r="I47" s="141"/>
    </row>
    <row r="48" spans="1:9" ht="11.45" x14ac:dyDescent="0.2">
      <c r="A48" s="138" t="s">
        <v>71</v>
      </c>
      <c r="B48" s="141">
        <v>523037995.80999899</v>
      </c>
      <c r="C48" s="141">
        <v>0</v>
      </c>
      <c r="D48" s="141">
        <v>0</v>
      </c>
      <c r="E48" s="141">
        <v>0</v>
      </c>
      <c r="F48" s="141">
        <v>0</v>
      </c>
      <c r="G48" s="141">
        <v>523037995.80999899</v>
      </c>
      <c r="H48" s="141">
        <v>0</v>
      </c>
      <c r="I48" s="141">
        <v>523037995.80999899</v>
      </c>
    </row>
    <row r="49" spans="1:9" ht="11.45" x14ac:dyDescent="0.2">
      <c r="A49" s="138" t="s">
        <v>72</v>
      </c>
      <c r="B49" s="141">
        <v>9308463.5599999893</v>
      </c>
      <c r="C49" s="141">
        <v>0</v>
      </c>
      <c r="D49" s="141">
        <v>0</v>
      </c>
      <c r="E49" s="141">
        <v>0</v>
      </c>
      <c r="F49" s="141">
        <v>0</v>
      </c>
      <c r="G49" s="141">
        <v>9308463.5599999893</v>
      </c>
      <c r="H49" s="141">
        <v>0</v>
      </c>
      <c r="I49" s="141">
        <v>9308463.5599999893</v>
      </c>
    </row>
    <row r="50" spans="1:9" ht="11.45" x14ac:dyDescent="0.2">
      <c r="A50" s="138" t="s">
        <v>73</v>
      </c>
      <c r="B50" s="141">
        <v>0</v>
      </c>
      <c r="C50" s="141">
        <v>326895870.80000001</v>
      </c>
      <c r="D50" s="141">
        <v>0</v>
      </c>
      <c r="E50" s="141">
        <v>0</v>
      </c>
      <c r="F50" s="141">
        <v>0</v>
      </c>
      <c r="G50" s="141">
        <v>0</v>
      </c>
      <c r="H50" s="141">
        <v>326895870.80000001</v>
      </c>
      <c r="I50" s="141">
        <v>326895870.80000001</v>
      </c>
    </row>
    <row r="51" spans="1:9" ht="11.45" x14ac:dyDescent="0.2">
      <c r="A51" s="138" t="s">
        <v>74</v>
      </c>
      <c r="B51" s="141">
        <v>0</v>
      </c>
      <c r="C51" s="141">
        <v>45541.67</v>
      </c>
      <c r="D51" s="141">
        <v>0</v>
      </c>
      <c r="E51" s="141">
        <v>0</v>
      </c>
      <c r="F51" s="141">
        <v>0</v>
      </c>
      <c r="G51" s="141">
        <v>0</v>
      </c>
      <c r="H51" s="141">
        <v>45541.67</v>
      </c>
      <c r="I51" s="141">
        <v>45541.67</v>
      </c>
    </row>
    <row r="52" spans="1:9" ht="11.45" x14ac:dyDescent="0.2">
      <c r="A52" s="138" t="s">
        <v>75</v>
      </c>
      <c r="B52" s="141">
        <v>0</v>
      </c>
      <c r="C52" s="141">
        <v>-6778798.3299999898</v>
      </c>
      <c r="D52" s="141">
        <v>0</v>
      </c>
      <c r="E52" s="141">
        <v>0</v>
      </c>
      <c r="F52" s="141">
        <v>0</v>
      </c>
      <c r="G52" s="141">
        <v>0</v>
      </c>
      <c r="H52" s="141">
        <v>-6778798.3299999898</v>
      </c>
      <c r="I52" s="141">
        <v>-6778798.3299999898</v>
      </c>
    </row>
    <row r="53" spans="1:9" ht="11.45" x14ac:dyDescent="0.2">
      <c r="A53" s="138" t="s">
        <v>76</v>
      </c>
      <c r="B53" s="141">
        <v>0</v>
      </c>
      <c r="C53" s="141">
        <v>34704562.609999999</v>
      </c>
      <c r="D53" s="141">
        <v>0</v>
      </c>
      <c r="E53" s="141">
        <v>0</v>
      </c>
      <c r="F53" s="141">
        <v>0</v>
      </c>
      <c r="G53" s="141">
        <v>0</v>
      </c>
      <c r="H53" s="141">
        <v>34704562.609999999</v>
      </c>
      <c r="I53" s="141">
        <v>34704562.609999999</v>
      </c>
    </row>
    <row r="54" spans="1:9" ht="11.45" x14ac:dyDescent="0.2">
      <c r="A54" s="155" t="s">
        <v>77</v>
      </c>
      <c r="B54" s="141">
        <v>0</v>
      </c>
      <c r="C54" s="141">
        <v>-28473807.599999901</v>
      </c>
      <c r="D54" s="141">
        <v>0</v>
      </c>
      <c r="E54" s="141">
        <v>0</v>
      </c>
      <c r="F54" s="141">
        <v>0</v>
      </c>
      <c r="G54" s="141">
        <v>0</v>
      </c>
      <c r="H54" s="141">
        <v>-28473807.599999901</v>
      </c>
      <c r="I54" s="141">
        <v>-28473807.599999901</v>
      </c>
    </row>
    <row r="55" spans="1:9" ht="11.45" x14ac:dyDescent="0.2">
      <c r="A55" s="138" t="s">
        <v>78</v>
      </c>
      <c r="B55" s="142">
        <v>532346459.37</v>
      </c>
      <c r="C55" s="142">
        <v>326393369.14999998</v>
      </c>
      <c r="D55" s="142">
        <v>0</v>
      </c>
      <c r="E55" s="143">
        <v>0</v>
      </c>
      <c r="F55" s="143">
        <v>0</v>
      </c>
      <c r="G55" s="143">
        <v>532346459.37</v>
      </c>
      <c r="H55" s="143">
        <v>326393369.14999998</v>
      </c>
      <c r="I55" s="143">
        <v>858739828.51999998</v>
      </c>
    </row>
    <row r="56" spans="1:9" ht="11.45" x14ac:dyDescent="0.2">
      <c r="A56" s="140" t="s">
        <v>79</v>
      </c>
      <c r="B56" s="141"/>
      <c r="C56" s="141"/>
      <c r="D56" s="141"/>
      <c r="E56" s="141"/>
      <c r="F56" s="141"/>
      <c r="G56" s="141"/>
      <c r="H56" s="141"/>
      <c r="I56" s="141"/>
    </row>
    <row r="57" spans="1:9" ht="11.45" x14ac:dyDescent="0.2">
      <c r="A57" s="155" t="s">
        <v>80</v>
      </c>
      <c r="B57" s="141">
        <v>113800193.219999</v>
      </c>
      <c r="C57" s="141">
        <v>0</v>
      </c>
      <c r="D57" s="141">
        <v>0</v>
      </c>
      <c r="E57" s="141">
        <v>0</v>
      </c>
      <c r="F57" s="141">
        <v>0</v>
      </c>
      <c r="G57" s="141">
        <v>113800193.219999</v>
      </c>
      <c r="H57" s="141">
        <v>0</v>
      </c>
      <c r="I57" s="141">
        <v>113800193.219999</v>
      </c>
    </row>
    <row r="58" spans="1:9" ht="11.45" x14ac:dyDescent="0.2">
      <c r="A58" s="138" t="s">
        <v>81</v>
      </c>
      <c r="B58" s="142">
        <v>113800193.219999</v>
      </c>
      <c r="C58" s="142">
        <v>0</v>
      </c>
      <c r="D58" s="142">
        <v>0</v>
      </c>
      <c r="E58" s="143">
        <v>0</v>
      </c>
      <c r="F58" s="143">
        <v>0</v>
      </c>
      <c r="G58" s="143">
        <v>113800193.219999</v>
      </c>
      <c r="H58" s="143">
        <v>0</v>
      </c>
      <c r="I58" s="143">
        <v>113800193.219999</v>
      </c>
    </row>
    <row r="59" spans="1:9" ht="11.45" x14ac:dyDescent="0.2">
      <c r="A59" s="140" t="s">
        <v>82</v>
      </c>
      <c r="B59" s="141"/>
      <c r="C59" s="141"/>
      <c r="D59" s="141"/>
      <c r="E59" s="141"/>
      <c r="F59" s="141"/>
      <c r="G59" s="141"/>
      <c r="H59" s="141"/>
      <c r="I59" s="141"/>
    </row>
    <row r="60" spans="1:9" ht="11.45" x14ac:dyDescent="0.2">
      <c r="A60" s="138" t="s">
        <v>83</v>
      </c>
      <c r="B60" s="141">
        <v>-69268219.669999897</v>
      </c>
      <c r="C60" s="141">
        <v>0</v>
      </c>
      <c r="D60" s="141">
        <v>0</v>
      </c>
      <c r="E60" s="141">
        <v>0</v>
      </c>
      <c r="F60" s="141">
        <v>0</v>
      </c>
      <c r="G60" s="141">
        <v>-69268219.669999897</v>
      </c>
      <c r="H60" s="141">
        <v>0</v>
      </c>
      <c r="I60" s="141">
        <v>-69268219.669999897</v>
      </c>
    </row>
    <row r="61" spans="1:9" ht="11.45" x14ac:dyDescent="0.2">
      <c r="A61" s="155" t="s">
        <v>84</v>
      </c>
      <c r="B61" s="141">
        <v>-69268219.669999897</v>
      </c>
      <c r="C61" s="141">
        <v>0</v>
      </c>
      <c r="D61" s="141">
        <v>0</v>
      </c>
      <c r="E61" s="141">
        <v>0</v>
      </c>
      <c r="F61" s="141">
        <v>0</v>
      </c>
      <c r="G61" s="141">
        <v>-69268219.669999897</v>
      </c>
      <c r="H61" s="141">
        <v>0</v>
      </c>
      <c r="I61" s="141">
        <v>-69268219.669999897</v>
      </c>
    </row>
    <row r="62" spans="1:9" ht="12" x14ac:dyDescent="0.25">
      <c r="A62" s="139" t="s">
        <v>85</v>
      </c>
      <c r="B62" s="144">
        <v>811881319.41999996</v>
      </c>
      <c r="C62" s="144">
        <v>326393369.14999998</v>
      </c>
      <c r="D62" s="144">
        <v>0</v>
      </c>
      <c r="E62" s="145">
        <v>0</v>
      </c>
      <c r="F62" s="145">
        <v>0</v>
      </c>
      <c r="G62" s="145">
        <v>811881319.41999996</v>
      </c>
      <c r="H62" s="145">
        <v>326393369.14999998</v>
      </c>
      <c r="I62" s="145">
        <v>1138274688.5699999</v>
      </c>
    </row>
    <row r="63" spans="1:9" ht="11.45" x14ac:dyDescent="0.2">
      <c r="A63" s="155"/>
      <c r="B63" s="146"/>
      <c r="C63" s="146"/>
      <c r="D63" s="146"/>
      <c r="E63" s="146"/>
      <c r="F63" s="146"/>
      <c r="G63" s="146"/>
      <c r="H63" s="146"/>
      <c r="I63" s="146"/>
    </row>
    <row r="64" spans="1:9" ht="12.6" thickBot="1" x14ac:dyDescent="0.3">
      <c r="A64" s="156" t="s">
        <v>86</v>
      </c>
      <c r="B64" s="147">
        <v>1583458451.6600001</v>
      </c>
      <c r="C64" s="147">
        <v>569079229.42999995</v>
      </c>
      <c r="D64" s="147">
        <v>0</v>
      </c>
      <c r="E64" s="148">
        <v>0</v>
      </c>
      <c r="F64" s="148">
        <v>0</v>
      </c>
      <c r="G64" s="148">
        <v>1583458451.6600001</v>
      </c>
      <c r="H64" s="148">
        <v>569079229.42999995</v>
      </c>
      <c r="I64" s="148">
        <v>2152537681.0899901</v>
      </c>
    </row>
    <row r="65" spans="1:9" ht="12" thickTop="1" x14ac:dyDescent="0.2">
      <c r="A65" s="138"/>
      <c r="B65" s="141"/>
      <c r="C65" s="141"/>
      <c r="D65" s="141"/>
      <c r="E65" s="141"/>
      <c r="F65" s="141"/>
      <c r="G65" s="141"/>
      <c r="H65" s="141"/>
      <c r="I65" s="141"/>
    </row>
    <row r="66" spans="1:9" ht="12" x14ac:dyDescent="0.25">
      <c r="A66" s="139" t="s">
        <v>87</v>
      </c>
      <c r="B66" s="141"/>
      <c r="C66" s="141"/>
      <c r="D66" s="141"/>
      <c r="E66" s="141"/>
      <c r="F66" s="141"/>
      <c r="G66" s="141"/>
      <c r="H66" s="141"/>
      <c r="I66" s="141"/>
    </row>
    <row r="67" spans="1:9" ht="11.45" x14ac:dyDescent="0.2">
      <c r="A67" s="138" t="s">
        <v>88</v>
      </c>
      <c r="B67" s="141"/>
      <c r="C67" s="141"/>
      <c r="D67" s="141"/>
      <c r="E67" s="141"/>
      <c r="F67" s="141"/>
      <c r="G67" s="141"/>
      <c r="H67" s="141"/>
      <c r="I67" s="141"/>
    </row>
    <row r="68" spans="1:9" ht="11.45" x14ac:dyDescent="0.2">
      <c r="A68" s="140" t="s">
        <v>89</v>
      </c>
      <c r="B68" s="141"/>
      <c r="C68" s="141"/>
      <c r="D68" s="141"/>
      <c r="E68" s="141"/>
      <c r="F68" s="141"/>
      <c r="G68" s="141"/>
      <c r="H68" s="141"/>
      <c r="I68" s="141"/>
    </row>
    <row r="69" spans="1:9" ht="11.45" x14ac:dyDescent="0.2">
      <c r="A69" s="138" t="s">
        <v>90</v>
      </c>
      <c r="B69" s="141">
        <v>2003664.46999999</v>
      </c>
      <c r="C69" s="141">
        <v>0</v>
      </c>
      <c r="D69" s="141">
        <v>0</v>
      </c>
      <c r="E69" s="141">
        <v>0</v>
      </c>
      <c r="F69" s="141">
        <v>0</v>
      </c>
      <c r="G69" s="141">
        <v>2003664.46999999</v>
      </c>
      <c r="H69" s="141">
        <v>0</v>
      </c>
      <c r="I69" s="141">
        <v>2003664.46999999</v>
      </c>
    </row>
    <row r="70" spans="1:9" ht="11.45" x14ac:dyDescent="0.2">
      <c r="A70" s="138" t="s">
        <v>91</v>
      </c>
      <c r="B70" s="141">
        <v>9129143.5299999993</v>
      </c>
      <c r="C70" s="141">
        <v>0</v>
      </c>
      <c r="D70" s="141">
        <v>0</v>
      </c>
      <c r="E70" s="141">
        <v>0</v>
      </c>
      <c r="F70" s="141">
        <v>0</v>
      </c>
      <c r="G70" s="141">
        <v>9129143.5299999993</v>
      </c>
      <c r="H70" s="141">
        <v>0</v>
      </c>
      <c r="I70" s="141">
        <v>9129143.5299999993</v>
      </c>
    </row>
    <row r="71" spans="1:9" ht="11.45" x14ac:dyDescent="0.2">
      <c r="A71" s="138" t="s">
        <v>92</v>
      </c>
      <c r="B71" s="141">
        <v>2655439.9</v>
      </c>
      <c r="C71" s="141">
        <v>0</v>
      </c>
      <c r="D71" s="141">
        <v>0</v>
      </c>
      <c r="E71" s="141">
        <v>0</v>
      </c>
      <c r="F71" s="141">
        <v>0</v>
      </c>
      <c r="G71" s="141">
        <v>2655439.9</v>
      </c>
      <c r="H71" s="141">
        <v>0</v>
      </c>
      <c r="I71" s="141">
        <v>2655439.9</v>
      </c>
    </row>
    <row r="72" spans="1:9" ht="11.45" x14ac:dyDescent="0.2">
      <c r="A72" s="138" t="s">
        <v>93</v>
      </c>
      <c r="B72" s="141">
        <v>8504370.3999999892</v>
      </c>
      <c r="C72" s="141">
        <v>0</v>
      </c>
      <c r="D72" s="141">
        <v>0</v>
      </c>
      <c r="E72" s="141">
        <v>0</v>
      </c>
      <c r="F72" s="141">
        <v>0</v>
      </c>
      <c r="G72" s="141">
        <v>8504370.3999999892</v>
      </c>
      <c r="H72" s="141">
        <v>0</v>
      </c>
      <c r="I72" s="141">
        <v>8504370.3999999892</v>
      </c>
    </row>
    <row r="73" spans="1:9" ht="11.45" x14ac:dyDescent="0.2">
      <c r="A73" s="138" t="s">
        <v>94</v>
      </c>
      <c r="B73" s="141">
        <v>52218.75</v>
      </c>
      <c r="C73" s="141">
        <v>0</v>
      </c>
      <c r="D73" s="141">
        <v>0</v>
      </c>
      <c r="E73" s="141">
        <v>0</v>
      </c>
      <c r="F73" s="141">
        <v>0</v>
      </c>
      <c r="G73" s="141">
        <v>52218.75</v>
      </c>
      <c r="H73" s="141">
        <v>0</v>
      </c>
      <c r="I73" s="141">
        <v>52218.75</v>
      </c>
    </row>
    <row r="74" spans="1:9" ht="11.45" x14ac:dyDescent="0.2">
      <c r="A74" s="138" t="s">
        <v>95</v>
      </c>
      <c r="B74" s="141">
        <v>1819459.9199999899</v>
      </c>
      <c r="C74" s="141">
        <v>0</v>
      </c>
      <c r="D74" s="141">
        <v>0</v>
      </c>
      <c r="E74" s="141">
        <v>0</v>
      </c>
      <c r="F74" s="141">
        <v>0</v>
      </c>
      <c r="G74" s="141">
        <v>1819459.9199999899</v>
      </c>
      <c r="H74" s="141">
        <v>0</v>
      </c>
      <c r="I74" s="141">
        <v>1819459.9199999899</v>
      </c>
    </row>
    <row r="75" spans="1:9" ht="11.45" x14ac:dyDescent="0.2">
      <c r="A75" s="138" t="s">
        <v>96</v>
      </c>
      <c r="B75" s="141">
        <v>2479336.69</v>
      </c>
      <c r="C75" s="141">
        <v>0</v>
      </c>
      <c r="D75" s="141">
        <v>0</v>
      </c>
      <c r="E75" s="141">
        <v>0</v>
      </c>
      <c r="F75" s="141">
        <v>0</v>
      </c>
      <c r="G75" s="141">
        <v>2479336.69</v>
      </c>
      <c r="H75" s="141">
        <v>0</v>
      </c>
      <c r="I75" s="141">
        <v>2479336.69</v>
      </c>
    </row>
    <row r="76" spans="1:9" ht="11.45" x14ac:dyDescent="0.2">
      <c r="A76" s="138" t="s">
        <v>97</v>
      </c>
      <c r="B76" s="141">
        <v>14856380.029999999</v>
      </c>
      <c r="C76" s="141">
        <v>0</v>
      </c>
      <c r="D76" s="141">
        <v>0</v>
      </c>
      <c r="E76" s="141">
        <v>0</v>
      </c>
      <c r="F76" s="141">
        <v>0</v>
      </c>
      <c r="G76" s="141">
        <v>14856380.029999999</v>
      </c>
      <c r="H76" s="141">
        <v>0</v>
      </c>
      <c r="I76" s="141">
        <v>14856380.029999999</v>
      </c>
    </row>
    <row r="77" spans="1:9" ht="11.45" x14ac:dyDescent="0.2">
      <c r="A77" s="138" t="s">
        <v>98</v>
      </c>
      <c r="B77" s="141">
        <v>7914205.1900000004</v>
      </c>
      <c r="C77" s="141">
        <v>0</v>
      </c>
      <c r="D77" s="141">
        <v>0</v>
      </c>
      <c r="E77" s="141">
        <v>0</v>
      </c>
      <c r="F77" s="141">
        <v>0</v>
      </c>
      <c r="G77" s="141">
        <v>7914205.1900000004</v>
      </c>
      <c r="H77" s="141">
        <v>0</v>
      </c>
      <c r="I77" s="141">
        <v>7914205.1900000004</v>
      </c>
    </row>
    <row r="78" spans="1:9" ht="11.45" x14ac:dyDescent="0.2">
      <c r="A78" s="138" t="s">
        <v>99</v>
      </c>
      <c r="B78" s="141">
        <v>2389632.0999999898</v>
      </c>
      <c r="C78" s="141">
        <v>0</v>
      </c>
      <c r="D78" s="141">
        <v>0</v>
      </c>
      <c r="E78" s="141">
        <v>0</v>
      </c>
      <c r="F78" s="141">
        <v>0</v>
      </c>
      <c r="G78" s="141">
        <v>2389632.0999999898</v>
      </c>
      <c r="H78" s="141">
        <v>0</v>
      </c>
      <c r="I78" s="141">
        <v>2389632.0999999898</v>
      </c>
    </row>
    <row r="79" spans="1:9" ht="11.45" x14ac:dyDescent="0.2">
      <c r="A79" s="138" t="s">
        <v>100</v>
      </c>
      <c r="B79" s="141">
        <v>1770455.01999999</v>
      </c>
      <c r="C79" s="141">
        <v>0</v>
      </c>
      <c r="D79" s="141">
        <v>0</v>
      </c>
      <c r="E79" s="141">
        <v>0</v>
      </c>
      <c r="F79" s="141">
        <v>0</v>
      </c>
      <c r="G79" s="141">
        <v>1770455.01999999</v>
      </c>
      <c r="H79" s="141">
        <v>0</v>
      </c>
      <c r="I79" s="141">
        <v>1770455.01999999</v>
      </c>
    </row>
    <row r="80" spans="1:9" ht="11.45" x14ac:dyDescent="0.2">
      <c r="A80" s="138" t="s">
        <v>101</v>
      </c>
      <c r="B80" s="141">
        <v>0</v>
      </c>
      <c r="C80" s="141">
        <v>0</v>
      </c>
      <c r="D80" s="141">
        <v>0</v>
      </c>
      <c r="E80" s="141">
        <v>0</v>
      </c>
      <c r="F80" s="141">
        <v>0</v>
      </c>
      <c r="G80" s="141">
        <v>0</v>
      </c>
      <c r="H80" s="141">
        <v>0</v>
      </c>
      <c r="I80" s="141">
        <v>0</v>
      </c>
    </row>
    <row r="81" spans="1:9" ht="11.45" x14ac:dyDescent="0.2">
      <c r="A81" s="138" t="s">
        <v>102</v>
      </c>
      <c r="B81" s="141">
        <v>3274133.03</v>
      </c>
      <c r="C81" s="141">
        <v>0</v>
      </c>
      <c r="D81" s="141">
        <v>0</v>
      </c>
      <c r="E81" s="141">
        <v>0</v>
      </c>
      <c r="F81" s="141">
        <v>0</v>
      </c>
      <c r="G81" s="141">
        <v>3274133.03</v>
      </c>
      <c r="H81" s="141">
        <v>0</v>
      </c>
      <c r="I81" s="141">
        <v>3274133.03</v>
      </c>
    </row>
    <row r="82" spans="1:9" ht="11.45" x14ac:dyDescent="0.2">
      <c r="A82" s="138" t="s">
        <v>103</v>
      </c>
      <c r="B82" s="141">
        <v>310211.48</v>
      </c>
      <c r="C82" s="141">
        <v>0</v>
      </c>
      <c r="D82" s="141">
        <v>0</v>
      </c>
      <c r="E82" s="141">
        <v>0</v>
      </c>
      <c r="F82" s="141">
        <v>0</v>
      </c>
      <c r="G82" s="141">
        <v>310211.48</v>
      </c>
      <c r="H82" s="141">
        <v>0</v>
      </c>
      <c r="I82" s="141">
        <v>310211.48</v>
      </c>
    </row>
    <row r="83" spans="1:9" ht="11.45" x14ac:dyDescent="0.2">
      <c r="A83" s="138" t="s">
        <v>104</v>
      </c>
      <c r="B83" s="141">
        <v>2773342.9</v>
      </c>
      <c r="C83" s="141">
        <v>0</v>
      </c>
      <c r="D83" s="141">
        <v>0</v>
      </c>
      <c r="E83" s="141">
        <v>0</v>
      </c>
      <c r="F83" s="141">
        <v>0</v>
      </c>
      <c r="G83" s="141">
        <v>2773342.9</v>
      </c>
      <c r="H83" s="141">
        <v>0</v>
      </c>
      <c r="I83" s="141">
        <v>2773342.9</v>
      </c>
    </row>
    <row r="84" spans="1:9" ht="11.45" x14ac:dyDescent="0.2">
      <c r="A84" s="138" t="s">
        <v>105</v>
      </c>
      <c r="B84" s="141">
        <v>0</v>
      </c>
      <c r="C84" s="141">
        <v>0</v>
      </c>
      <c r="D84" s="141">
        <v>0</v>
      </c>
      <c r="E84" s="141">
        <v>0</v>
      </c>
      <c r="F84" s="141">
        <v>0</v>
      </c>
      <c r="G84" s="141">
        <v>0</v>
      </c>
      <c r="H84" s="141">
        <v>0</v>
      </c>
      <c r="I84" s="141">
        <v>0</v>
      </c>
    </row>
    <row r="85" spans="1:9" ht="11.45" x14ac:dyDescent="0.2">
      <c r="A85" s="138" t="s">
        <v>106</v>
      </c>
      <c r="B85" s="141">
        <v>1768.89</v>
      </c>
      <c r="C85" s="141">
        <v>0</v>
      </c>
      <c r="D85" s="141">
        <v>0</v>
      </c>
      <c r="E85" s="141">
        <v>0</v>
      </c>
      <c r="F85" s="141">
        <v>0</v>
      </c>
      <c r="G85" s="141">
        <v>1768.89</v>
      </c>
      <c r="H85" s="141">
        <v>0</v>
      </c>
      <c r="I85" s="141">
        <v>1768.89</v>
      </c>
    </row>
    <row r="86" spans="1:9" ht="11.45" x14ac:dyDescent="0.2">
      <c r="A86" s="138" t="s">
        <v>107</v>
      </c>
      <c r="B86" s="141">
        <v>431226.14999999898</v>
      </c>
      <c r="C86" s="141">
        <v>0</v>
      </c>
      <c r="D86" s="141">
        <v>0</v>
      </c>
      <c r="E86" s="141">
        <v>0</v>
      </c>
      <c r="F86" s="141">
        <v>0</v>
      </c>
      <c r="G86" s="141">
        <v>431226.14999999898</v>
      </c>
      <c r="H86" s="141">
        <v>0</v>
      </c>
      <c r="I86" s="141">
        <v>431226.14999999898</v>
      </c>
    </row>
    <row r="87" spans="1:9" ht="11.45" x14ac:dyDescent="0.2">
      <c r="A87" s="138" t="s">
        <v>108</v>
      </c>
      <c r="B87" s="141">
        <v>698047.34999999905</v>
      </c>
      <c r="C87" s="141">
        <v>0</v>
      </c>
      <c r="D87" s="141">
        <v>0</v>
      </c>
      <c r="E87" s="141">
        <v>0</v>
      </c>
      <c r="F87" s="141">
        <v>0</v>
      </c>
      <c r="G87" s="141">
        <v>698047.34999999905</v>
      </c>
      <c r="H87" s="141">
        <v>0</v>
      </c>
      <c r="I87" s="141">
        <v>698047.34999999905</v>
      </c>
    </row>
    <row r="88" spans="1:9" ht="11.45" x14ac:dyDescent="0.2">
      <c r="A88" s="138" t="s">
        <v>109</v>
      </c>
      <c r="B88" s="141">
        <v>2415212.8899999899</v>
      </c>
      <c r="C88" s="141">
        <v>0</v>
      </c>
      <c r="D88" s="141">
        <v>0</v>
      </c>
      <c r="E88" s="141">
        <v>0</v>
      </c>
      <c r="F88" s="141">
        <v>0</v>
      </c>
      <c r="G88" s="141">
        <v>2415212.8899999899</v>
      </c>
      <c r="H88" s="141">
        <v>0</v>
      </c>
      <c r="I88" s="141">
        <v>2415212.8899999899</v>
      </c>
    </row>
    <row r="89" spans="1:9" ht="11.45" x14ac:dyDescent="0.2">
      <c r="A89" s="138" t="s">
        <v>110</v>
      </c>
      <c r="B89" s="141">
        <v>3638568.92</v>
      </c>
      <c r="C89" s="141">
        <v>0</v>
      </c>
      <c r="D89" s="141">
        <v>0</v>
      </c>
      <c r="E89" s="141">
        <v>0</v>
      </c>
      <c r="F89" s="141">
        <v>0</v>
      </c>
      <c r="G89" s="141">
        <v>3638568.92</v>
      </c>
      <c r="H89" s="141">
        <v>0</v>
      </c>
      <c r="I89" s="141">
        <v>3638568.92</v>
      </c>
    </row>
    <row r="90" spans="1:9" ht="11.45" x14ac:dyDescent="0.2">
      <c r="A90" s="138" t="s">
        <v>111</v>
      </c>
      <c r="B90" s="141">
        <v>3457441.47</v>
      </c>
      <c r="C90" s="141">
        <v>0</v>
      </c>
      <c r="D90" s="141">
        <v>0</v>
      </c>
      <c r="E90" s="141">
        <v>0</v>
      </c>
      <c r="F90" s="141">
        <v>0</v>
      </c>
      <c r="G90" s="141">
        <v>3457441.47</v>
      </c>
      <c r="H90" s="141">
        <v>0</v>
      </c>
      <c r="I90" s="141">
        <v>3457441.47</v>
      </c>
    </row>
    <row r="91" spans="1:9" ht="11.45" x14ac:dyDescent="0.2">
      <c r="A91" s="138" t="s">
        <v>112</v>
      </c>
      <c r="B91" s="141">
        <v>11109586.810000001</v>
      </c>
      <c r="C91" s="141">
        <v>0</v>
      </c>
      <c r="D91" s="141">
        <v>0</v>
      </c>
      <c r="E91" s="141">
        <v>0</v>
      </c>
      <c r="F91" s="141">
        <v>0</v>
      </c>
      <c r="G91" s="141">
        <v>11109586.810000001</v>
      </c>
      <c r="H91" s="141">
        <v>0</v>
      </c>
      <c r="I91" s="141">
        <v>11109586.810000001</v>
      </c>
    </row>
    <row r="92" spans="1:9" ht="11.45" x14ac:dyDescent="0.2">
      <c r="A92" s="138" t="s">
        <v>113</v>
      </c>
      <c r="B92" s="141">
        <v>4378618.2299999902</v>
      </c>
      <c r="C92" s="141">
        <v>0</v>
      </c>
      <c r="D92" s="141">
        <v>0</v>
      </c>
      <c r="E92" s="141">
        <v>0</v>
      </c>
      <c r="F92" s="141">
        <v>0</v>
      </c>
      <c r="G92" s="141">
        <v>4378618.2299999902</v>
      </c>
      <c r="H92" s="141">
        <v>0</v>
      </c>
      <c r="I92" s="141">
        <v>4378618.2299999902</v>
      </c>
    </row>
    <row r="93" spans="1:9" ht="11.45" x14ac:dyDescent="0.2">
      <c r="A93" s="138" t="s">
        <v>114</v>
      </c>
      <c r="B93" s="141">
        <v>7454263.1499999901</v>
      </c>
      <c r="C93" s="141">
        <v>0</v>
      </c>
      <c r="D93" s="141">
        <v>0</v>
      </c>
      <c r="E93" s="141">
        <v>0</v>
      </c>
      <c r="F93" s="141">
        <v>0</v>
      </c>
      <c r="G93" s="141">
        <v>7454263.1499999901</v>
      </c>
      <c r="H93" s="141">
        <v>0</v>
      </c>
      <c r="I93" s="141">
        <v>7454263.1499999901</v>
      </c>
    </row>
    <row r="94" spans="1:9" ht="11.45" x14ac:dyDescent="0.2">
      <c r="A94" s="138" t="s">
        <v>115</v>
      </c>
      <c r="B94" s="141">
        <v>566023.06999999995</v>
      </c>
      <c r="C94" s="141">
        <v>0</v>
      </c>
      <c r="D94" s="141">
        <v>0</v>
      </c>
      <c r="E94" s="141">
        <v>0</v>
      </c>
      <c r="F94" s="141">
        <v>0</v>
      </c>
      <c r="G94" s="141">
        <v>566023.06999999995</v>
      </c>
      <c r="H94" s="141">
        <v>0</v>
      </c>
      <c r="I94" s="141">
        <v>566023.06999999995</v>
      </c>
    </row>
    <row r="95" spans="1:9" ht="11.45" x14ac:dyDescent="0.2">
      <c r="A95" s="138" t="s">
        <v>116</v>
      </c>
      <c r="B95" s="141">
        <v>647730.06000000006</v>
      </c>
      <c r="C95" s="141">
        <v>0</v>
      </c>
      <c r="D95" s="141">
        <v>0</v>
      </c>
      <c r="E95" s="141">
        <v>0</v>
      </c>
      <c r="F95" s="141">
        <v>0</v>
      </c>
      <c r="G95" s="141">
        <v>647730.06000000006</v>
      </c>
      <c r="H95" s="141">
        <v>0</v>
      </c>
      <c r="I95" s="141">
        <v>647730.06000000006</v>
      </c>
    </row>
    <row r="96" spans="1:9" ht="11.45" x14ac:dyDescent="0.2">
      <c r="A96" s="138" t="s">
        <v>117</v>
      </c>
      <c r="B96" s="141">
        <v>29755017.739999998</v>
      </c>
      <c r="C96" s="141">
        <v>0</v>
      </c>
      <c r="D96" s="141">
        <v>0</v>
      </c>
      <c r="E96" s="141">
        <v>0</v>
      </c>
      <c r="F96" s="141">
        <v>0</v>
      </c>
      <c r="G96" s="141">
        <v>29755017.739999998</v>
      </c>
      <c r="H96" s="141">
        <v>0</v>
      </c>
      <c r="I96" s="141">
        <v>29755017.739999998</v>
      </c>
    </row>
    <row r="97" spans="1:9" ht="11.45" x14ac:dyDescent="0.2">
      <c r="A97" s="138" t="s">
        <v>118</v>
      </c>
      <c r="B97" s="141">
        <v>1354806.76999999</v>
      </c>
      <c r="C97" s="141">
        <v>0</v>
      </c>
      <c r="D97" s="141">
        <v>0</v>
      </c>
      <c r="E97" s="141">
        <v>0</v>
      </c>
      <c r="F97" s="141">
        <v>0</v>
      </c>
      <c r="G97" s="141">
        <v>1354806.76999999</v>
      </c>
      <c r="H97" s="141">
        <v>0</v>
      </c>
      <c r="I97" s="141">
        <v>1354806.76999999</v>
      </c>
    </row>
    <row r="98" spans="1:9" ht="11.45" x14ac:dyDescent="0.2">
      <c r="A98" s="138" t="s">
        <v>119</v>
      </c>
      <c r="B98" s="141">
        <v>57132.109999999899</v>
      </c>
      <c r="C98" s="141">
        <v>0</v>
      </c>
      <c r="D98" s="141">
        <v>0</v>
      </c>
      <c r="E98" s="141">
        <v>0</v>
      </c>
      <c r="F98" s="141">
        <v>0</v>
      </c>
      <c r="G98" s="141">
        <v>57132.109999999899</v>
      </c>
      <c r="H98" s="141">
        <v>0</v>
      </c>
      <c r="I98" s="141">
        <v>57132.109999999899</v>
      </c>
    </row>
    <row r="99" spans="1:9" ht="11.45" x14ac:dyDescent="0.2">
      <c r="A99" s="138" t="s">
        <v>120</v>
      </c>
      <c r="B99" s="141">
        <v>0</v>
      </c>
      <c r="C99" s="141">
        <v>0</v>
      </c>
      <c r="D99" s="141">
        <v>0</v>
      </c>
      <c r="E99" s="141">
        <v>0</v>
      </c>
      <c r="F99" s="141">
        <v>0</v>
      </c>
      <c r="G99" s="141">
        <v>0</v>
      </c>
      <c r="H99" s="141">
        <v>0</v>
      </c>
      <c r="I99" s="141">
        <v>0</v>
      </c>
    </row>
    <row r="100" spans="1:9" ht="11.45" x14ac:dyDescent="0.2">
      <c r="A100" s="138" t="s">
        <v>121</v>
      </c>
      <c r="B100" s="141">
        <v>0</v>
      </c>
      <c r="C100" s="141">
        <v>161094.99</v>
      </c>
      <c r="D100" s="141">
        <v>0</v>
      </c>
      <c r="E100" s="141">
        <v>0</v>
      </c>
      <c r="F100" s="141">
        <v>0</v>
      </c>
      <c r="G100" s="141">
        <v>0</v>
      </c>
      <c r="H100" s="141">
        <v>161094.99</v>
      </c>
      <c r="I100" s="141">
        <v>161094.99</v>
      </c>
    </row>
    <row r="101" spans="1:9" ht="11.45" x14ac:dyDescent="0.2">
      <c r="A101" s="138" t="s">
        <v>122</v>
      </c>
      <c r="B101" s="141">
        <v>0</v>
      </c>
      <c r="C101" s="141">
        <v>0</v>
      </c>
      <c r="D101" s="141">
        <v>0</v>
      </c>
      <c r="E101" s="141">
        <v>0</v>
      </c>
      <c r="F101" s="141">
        <v>0</v>
      </c>
      <c r="G101" s="141">
        <v>0</v>
      </c>
      <c r="H101" s="141">
        <v>0</v>
      </c>
      <c r="I101" s="141">
        <v>0</v>
      </c>
    </row>
    <row r="102" spans="1:9" ht="11.45" x14ac:dyDescent="0.2">
      <c r="A102" s="138" t="s">
        <v>123</v>
      </c>
      <c r="B102" s="141">
        <v>0</v>
      </c>
      <c r="C102" s="141">
        <v>0</v>
      </c>
      <c r="D102" s="141">
        <v>0</v>
      </c>
      <c r="E102" s="141">
        <v>0</v>
      </c>
      <c r="F102" s="141">
        <v>0</v>
      </c>
      <c r="G102" s="141">
        <v>0</v>
      </c>
      <c r="H102" s="141">
        <v>0</v>
      </c>
      <c r="I102" s="141">
        <v>0</v>
      </c>
    </row>
    <row r="103" spans="1:9" ht="11.45" x14ac:dyDescent="0.2">
      <c r="A103" s="138" t="s">
        <v>124</v>
      </c>
      <c r="B103" s="141">
        <v>0</v>
      </c>
      <c r="C103" s="141">
        <v>0</v>
      </c>
      <c r="D103" s="141">
        <v>0</v>
      </c>
      <c r="E103" s="141">
        <v>0</v>
      </c>
      <c r="F103" s="141">
        <v>0</v>
      </c>
      <c r="G103" s="141">
        <v>0</v>
      </c>
      <c r="H103" s="141">
        <v>0</v>
      </c>
      <c r="I103" s="141">
        <v>0</v>
      </c>
    </row>
    <row r="104" spans="1:9" ht="11.45" x14ac:dyDescent="0.2">
      <c r="A104" s="138" t="s">
        <v>125</v>
      </c>
      <c r="B104" s="141">
        <v>0</v>
      </c>
      <c r="C104" s="141">
        <v>403105.68999999901</v>
      </c>
      <c r="D104" s="141">
        <v>0</v>
      </c>
      <c r="E104" s="141">
        <v>0</v>
      </c>
      <c r="F104" s="141">
        <v>0</v>
      </c>
      <c r="G104" s="141">
        <v>0</v>
      </c>
      <c r="H104" s="141">
        <v>403105.68999999901</v>
      </c>
      <c r="I104" s="141">
        <v>403105.68999999901</v>
      </c>
    </row>
    <row r="105" spans="1:9" ht="11.45" x14ac:dyDescent="0.2">
      <c r="A105" s="138" t="s">
        <v>126</v>
      </c>
      <c r="B105" s="141">
        <v>0</v>
      </c>
      <c r="C105" s="141">
        <v>167880.02</v>
      </c>
      <c r="D105" s="141">
        <v>0</v>
      </c>
      <c r="E105" s="141">
        <v>0</v>
      </c>
      <c r="F105" s="141">
        <v>0</v>
      </c>
      <c r="G105" s="141">
        <v>0</v>
      </c>
      <c r="H105" s="141">
        <v>167880.02</v>
      </c>
      <c r="I105" s="141">
        <v>167880.02</v>
      </c>
    </row>
    <row r="106" spans="1:9" ht="11.45" x14ac:dyDescent="0.2">
      <c r="A106" s="138" t="s">
        <v>127</v>
      </c>
      <c r="B106" s="141">
        <v>0</v>
      </c>
      <c r="C106" s="141">
        <v>-63807.0099999999</v>
      </c>
      <c r="D106" s="141">
        <v>0</v>
      </c>
      <c r="E106" s="141">
        <v>0</v>
      </c>
      <c r="F106" s="141">
        <v>0</v>
      </c>
      <c r="G106" s="141">
        <v>0</v>
      </c>
      <c r="H106" s="141">
        <v>-63807.0099999999</v>
      </c>
      <c r="I106" s="141">
        <v>-63807.0099999999</v>
      </c>
    </row>
    <row r="107" spans="1:9" ht="11.45" x14ac:dyDescent="0.2">
      <c r="A107" s="138" t="s">
        <v>128</v>
      </c>
      <c r="B107" s="141">
        <v>0</v>
      </c>
      <c r="C107" s="141">
        <v>0</v>
      </c>
      <c r="D107" s="141">
        <v>0</v>
      </c>
      <c r="E107" s="141">
        <v>0</v>
      </c>
      <c r="F107" s="141">
        <v>0</v>
      </c>
      <c r="G107" s="141">
        <v>0</v>
      </c>
      <c r="H107" s="141">
        <v>0</v>
      </c>
      <c r="I107" s="141">
        <v>0</v>
      </c>
    </row>
    <row r="108" spans="1:9" ht="11.45" x14ac:dyDescent="0.2">
      <c r="A108" s="138" t="s">
        <v>129</v>
      </c>
      <c r="B108" s="141">
        <v>0</v>
      </c>
      <c r="C108" s="141">
        <v>154351.76999999999</v>
      </c>
      <c r="D108" s="141">
        <v>0</v>
      </c>
      <c r="E108" s="141">
        <v>0</v>
      </c>
      <c r="F108" s="141">
        <v>0</v>
      </c>
      <c r="G108" s="141">
        <v>0</v>
      </c>
      <c r="H108" s="141">
        <v>154351.76999999999</v>
      </c>
      <c r="I108" s="141">
        <v>154351.76999999999</v>
      </c>
    </row>
    <row r="109" spans="1:9" ht="12" x14ac:dyDescent="0.2">
      <c r="A109" s="138" t="s">
        <v>130</v>
      </c>
      <c r="B109" s="141">
        <v>0</v>
      </c>
      <c r="C109" s="141">
        <v>0</v>
      </c>
      <c r="D109" s="141">
        <v>0</v>
      </c>
      <c r="E109" s="141">
        <v>0</v>
      </c>
      <c r="F109" s="141">
        <v>0</v>
      </c>
      <c r="G109" s="141">
        <v>0</v>
      </c>
      <c r="H109" s="141">
        <v>0</v>
      </c>
      <c r="I109" s="141">
        <v>0</v>
      </c>
    </row>
    <row r="110" spans="1:9" ht="12" x14ac:dyDescent="0.2">
      <c r="A110" s="138" t="s">
        <v>131</v>
      </c>
      <c r="B110" s="141">
        <v>0</v>
      </c>
      <c r="C110" s="141">
        <v>8996.86</v>
      </c>
      <c r="D110" s="141">
        <v>0</v>
      </c>
      <c r="E110" s="141">
        <v>0</v>
      </c>
      <c r="F110" s="141">
        <v>0</v>
      </c>
      <c r="G110" s="141">
        <v>0</v>
      </c>
      <c r="H110" s="141">
        <v>8996.86</v>
      </c>
      <c r="I110" s="141">
        <v>8996.86</v>
      </c>
    </row>
    <row r="111" spans="1:9" ht="12" x14ac:dyDescent="0.2">
      <c r="A111" s="138" t="s">
        <v>132</v>
      </c>
      <c r="B111" s="141">
        <v>0</v>
      </c>
      <c r="C111" s="141">
        <v>29192.35</v>
      </c>
      <c r="D111" s="141">
        <v>0</v>
      </c>
      <c r="E111" s="141">
        <v>0</v>
      </c>
      <c r="F111" s="141">
        <v>0</v>
      </c>
      <c r="G111" s="141">
        <v>0</v>
      </c>
      <c r="H111" s="141">
        <v>29192.35</v>
      </c>
      <c r="I111" s="141">
        <v>29192.35</v>
      </c>
    </row>
    <row r="112" spans="1:9" ht="12" x14ac:dyDescent="0.2">
      <c r="A112" s="138" t="s">
        <v>133</v>
      </c>
      <c r="B112" s="141">
        <v>0</v>
      </c>
      <c r="C112" s="141">
        <v>240228.49</v>
      </c>
      <c r="D112" s="141">
        <v>0</v>
      </c>
      <c r="E112" s="141">
        <v>0</v>
      </c>
      <c r="F112" s="141">
        <v>0</v>
      </c>
      <c r="G112" s="141">
        <v>0</v>
      </c>
      <c r="H112" s="141">
        <v>240228.49</v>
      </c>
      <c r="I112" s="141">
        <v>240228.49</v>
      </c>
    </row>
    <row r="113" spans="1:9" ht="12" x14ac:dyDescent="0.2">
      <c r="A113" s="138" t="s">
        <v>134</v>
      </c>
      <c r="B113" s="141">
        <v>0</v>
      </c>
      <c r="C113" s="141">
        <v>29071.61</v>
      </c>
      <c r="D113" s="141">
        <v>0</v>
      </c>
      <c r="E113" s="141">
        <v>0</v>
      </c>
      <c r="F113" s="141">
        <v>0</v>
      </c>
      <c r="G113" s="141">
        <v>0</v>
      </c>
      <c r="H113" s="141">
        <v>29071.61</v>
      </c>
      <c r="I113" s="141">
        <v>29071.61</v>
      </c>
    </row>
    <row r="114" spans="1:9" ht="12" x14ac:dyDescent="0.2">
      <c r="A114" s="138" t="s">
        <v>135</v>
      </c>
      <c r="B114" s="141">
        <v>0</v>
      </c>
      <c r="C114" s="141">
        <v>5235.87</v>
      </c>
      <c r="D114" s="141">
        <v>0</v>
      </c>
      <c r="E114" s="141">
        <v>0</v>
      </c>
      <c r="F114" s="141">
        <v>0</v>
      </c>
      <c r="G114" s="141">
        <v>0</v>
      </c>
      <c r="H114" s="141">
        <v>5235.87</v>
      </c>
      <c r="I114" s="141">
        <v>5235.87</v>
      </c>
    </row>
    <row r="115" spans="1:9" ht="12" x14ac:dyDescent="0.2">
      <c r="A115" s="138" t="s">
        <v>136</v>
      </c>
      <c r="B115" s="141">
        <v>0</v>
      </c>
      <c r="C115" s="141">
        <v>29466.86</v>
      </c>
      <c r="D115" s="141">
        <v>0</v>
      </c>
      <c r="E115" s="141">
        <v>0</v>
      </c>
      <c r="F115" s="141">
        <v>0</v>
      </c>
      <c r="G115" s="141">
        <v>0</v>
      </c>
      <c r="H115" s="141">
        <v>29466.86</v>
      </c>
      <c r="I115" s="141">
        <v>29466.86</v>
      </c>
    </row>
    <row r="116" spans="1:9" ht="12" x14ac:dyDescent="0.2">
      <c r="A116" s="138" t="s">
        <v>137</v>
      </c>
      <c r="B116" s="141">
        <v>0</v>
      </c>
      <c r="C116" s="141">
        <v>0</v>
      </c>
      <c r="D116" s="141">
        <v>0</v>
      </c>
      <c r="E116" s="141">
        <v>0</v>
      </c>
      <c r="F116" s="141">
        <v>0</v>
      </c>
      <c r="G116" s="141">
        <v>0</v>
      </c>
      <c r="H116" s="141">
        <v>0</v>
      </c>
      <c r="I116" s="141">
        <v>0</v>
      </c>
    </row>
    <row r="117" spans="1:9" ht="12" x14ac:dyDescent="0.2">
      <c r="A117" s="138" t="s">
        <v>138</v>
      </c>
      <c r="B117" s="141">
        <v>0</v>
      </c>
      <c r="C117" s="141">
        <v>84595.520000000004</v>
      </c>
      <c r="D117" s="141">
        <v>0</v>
      </c>
      <c r="E117" s="141">
        <v>0</v>
      </c>
      <c r="F117" s="141">
        <v>0</v>
      </c>
      <c r="G117" s="141">
        <v>0</v>
      </c>
      <c r="H117" s="141">
        <v>84595.520000000004</v>
      </c>
      <c r="I117" s="141">
        <v>84595.520000000004</v>
      </c>
    </row>
    <row r="118" spans="1:9" ht="12" x14ac:dyDescent="0.2">
      <c r="A118" s="138" t="s">
        <v>139</v>
      </c>
      <c r="B118" s="141">
        <v>0</v>
      </c>
      <c r="C118" s="141">
        <v>32524.71</v>
      </c>
      <c r="D118" s="141">
        <v>0</v>
      </c>
      <c r="E118" s="141">
        <v>0</v>
      </c>
      <c r="F118" s="141">
        <v>0</v>
      </c>
      <c r="G118" s="141">
        <v>0</v>
      </c>
      <c r="H118" s="141">
        <v>32524.71</v>
      </c>
      <c r="I118" s="141">
        <v>32524.71</v>
      </c>
    </row>
    <row r="119" spans="1:9" ht="12" x14ac:dyDescent="0.2">
      <c r="A119" s="138" t="s">
        <v>140</v>
      </c>
      <c r="B119" s="141">
        <v>0</v>
      </c>
      <c r="C119" s="141">
        <v>0</v>
      </c>
      <c r="D119" s="141">
        <v>0</v>
      </c>
      <c r="E119" s="141">
        <v>0</v>
      </c>
      <c r="F119" s="141">
        <v>0</v>
      </c>
      <c r="G119" s="141">
        <v>0</v>
      </c>
      <c r="H119" s="141">
        <v>0</v>
      </c>
      <c r="I119" s="141">
        <v>0</v>
      </c>
    </row>
    <row r="120" spans="1:9" ht="12" x14ac:dyDescent="0.2">
      <c r="A120" s="138" t="s">
        <v>141</v>
      </c>
      <c r="B120" s="141">
        <v>0</v>
      </c>
      <c r="C120" s="141">
        <v>135262.47</v>
      </c>
      <c r="D120" s="141">
        <v>0</v>
      </c>
      <c r="E120" s="141">
        <v>0</v>
      </c>
      <c r="F120" s="141">
        <v>0</v>
      </c>
      <c r="G120" s="141">
        <v>0</v>
      </c>
      <c r="H120" s="141">
        <v>135262.47</v>
      </c>
      <c r="I120" s="141">
        <v>135262.47</v>
      </c>
    </row>
    <row r="121" spans="1:9" ht="12" x14ac:dyDescent="0.2">
      <c r="A121" s="138" t="s">
        <v>142</v>
      </c>
      <c r="B121" s="141">
        <v>0</v>
      </c>
      <c r="C121" s="141">
        <v>42246.09</v>
      </c>
      <c r="D121" s="141">
        <v>0</v>
      </c>
      <c r="E121" s="141">
        <v>0</v>
      </c>
      <c r="F121" s="141">
        <v>0</v>
      </c>
      <c r="G121" s="141">
        <v>0</v>
      </c>
      <c r="H121" s="141">
        <v>42246.09</v>
      </c>
      <c r="I121" s="141">
        <v>42246.09</v>
      </c>
    </row>
    <row r="122" spans="1:9" ht="12" x14ac:dyDescent="0.2">
      <c r="A122" s="138" t="s">
        <v>143</v>
      </c>
      <c r="B122" s="141">
        <v>0</v>
      </c>
      <c r="C122" s="141">
        <v>166996.78</v>
      </c>
      <c r="D122" s="141">
        <v>0</v>
      </c>
      <c r="E122" s="141">
        <v>0</v>
      </c>
      <c r="F122" s="141">
        <v>0</v>
      </c>
      <c r="G122" s="141">
        <v>0</v>
      </c>
      <c r="H122" s="141">
        <v>166996.78</v>
      </c>
      <c r="I122" s="141">
        <v>166996.78</v>
      </c>
    </row>
    <row r="123" spans="1:9" ht="12" x14ac:dyDescent="0.2">
      <c r="A123" s="138" t="s">
        <v>144</v>
      </c>
      <c r="B123" s="141">
        <v>0</v>
      </c>
      <c r="C123" s="141">
        <v>19562.159999999902</v>
      </c>
      <c r="D123" s="141">
        <v>0</v>
      </c>
      <c r="E123" s="141">
        <v>0</v>
      </c>
      <c r="F123" s="141">
        <v>0</v>
      </c>
      <c r="G123" s="141">
        <v>0</v>
      </c>
      <c r="H123" s="141">
        <v>19562.159999999902</v>
      </c>
      <c r="I123" s="141">
        <v>19562.159999999902</v>
      </c>
    </row>
    <row r="124" spans="1:9" ht="12" x14ac:dyDescent="0.2">
      <c r="A124" s="138" t="s">
        <v>145</v>
      </c>
      <c r="B124" s="141">
        <v>0</v>
      </c>
      <c r="C124" s="141">
        <v>288315.62999999902</v>
      </c>
      <c r="D124" s="141">
        <v>0</v>
      </c>
      <c r="E124" s="141">
        <v>0</v>
      </c>
      <c r="F124" s="141">
        <v>0</v>
      </c>
      <c r="G124" s="141">
        <v>0</v>
      </c>
      <c r="H124" s="141">
        <v>288315.62999999902</v>
      </c>
      <c r="I124" s="141">
        <v>288315.62999999902</v>
      </c>
    </row>
    <row r="125" spans="1:9" ht="12" x14ac:dyDescent="0.2">
      <c r="A125" s="138" t="s">
        <v>146</v>
      </c>
      <c r="B125" s="141">
        <v>0</v>
      </c>
      <c r="C125" s="141">
        <v>89.03</v>
      </c>
      <c r="D125" s="141">
        <v>0</v>
      </c>
      <c r="E125" s="141">
        <v>0</v>
      </c>
      <c r="F125" s="141">
        <v>0</v>
      </c>
      <c r="G125" s="141">
        <v>0</v>
      </c>
      <c r="H125" s="141">
        <v>89.03</v>
      </c>
      <c r="I125" s="141">
        <v>89.03</v>
      </c>
    </row>
    <row r="126" spans="1:9" ht="12" x14ac:dyDescent="0.2">
      <c r="A126" s="138" t="s">
        <v>147</v>
      </c>
      <c r="B126" s="141">
        <v>0</v>
      </c>
      <c r="C126" s="141">
        <v>22308.639999999999</v>
      </c>
      <c r="D126" s="141">
        <v>0</v>
      </c>
      <c r="E126" s="141">
        <v>0</v>
      </c>
      <c r="F126" s="141">
        <v>0</v>
      </c>
      <c r="G126" s="141">
        <v>0</v>
      </c>
      <c r="H126" s="141">
        <v>22308.639999999999</v>
      </c>
      <c r="I126" s="141">
        <v>22308.639999999999</v>
      </c>
    </row>
    <row r="127" spans="1:9" ht="12" x14ac:dyDescent="0.2">
      <c r="A127" s="138" t="s">
        <v>148</v>
      </c>
      <c r="B127" s="141">
        <v>0</v>
      </c>
      <c r="C127" s="141">
        <v>23579.39</v>
      </c>
      <c r="D127" s="141">
        <v>0</v>
      </c>
      <c r="E127" s="141">
        <v>0</v>
      </c>
      <c r="F127" s="141">
        <v>0</v>
      </c>
      <c r="G127" s="141">
        <v>0</v>
      </c>
      <c r="H127" s="141">
        <v>23579.39</v>
      </c>
      <c r="I127" s="141">
        <v>23579.39</v>
      </c>
    </row>
    <row r="128" spans="1:9" ht="12" x14ac:dyDescent="0.2">
      <c r="A128" s="138" t="s">
        <v>149</v>
      </c>
      <c r="B128" s="141">
        <v>0</v>
      </c>
      <c r="C128" s="141">
        <v>440585.93</v>
      </c>
      <c r="D128" s="141">
        <v>0</v>
      </c>
      <c r="E128" s="141">
        <v>0</v>
      </c>
      <c r="F128" s="141">
        <v>0</v>
      </c>
      <c r="G128" s="141">
        <v>0</v>
      </c>
      <c r="H128" s="141">
        <v>440585.93</v>
      </c>
      <c r="I128" s="141">
        <v>440585.93</v>
      </c>
    </row>
    <row r="129" spans="1:9" ht="12" x14ac:dyDescent="0.2">
      <c r="A129" s="138" t="s">
        <v>150</v>
      </c>
      <c r="B129" s="141">
        <v>0</v>
      </c>
      <c r="C129" s="141">
        <v>0</v>
      </c>
      <c r="D129" s="141">
        <v>0</v>
      </c>
      <c r="E129" s="141">
        <v>0</v>
      </c>
      <c r="F129" s="141">
        <v>0</v>
      </c>
      <c r="G129" s="141">
        <v>0</v>
      </c>
      <c r="H129" s="141">
        <v>0</v>
      </c>
      <c r="I129" s="141">
        <v>0</v>
      </c>
    </row>
    <row r="130" spans="1:9" ht="12" x14ac:dyDescent="0.2">
      <c r="A130" s="138" t="s">
        <v>151</v>
      </c>
      <c r="B130" s="141">
        <v>0</v>
      </c>
      <c r="C130" s="141">
        <v>0</v>
      </c>
      <c r="D130" s="141">
        <v>0</v>
      </c>
      <c r="E130" s="141">
        <v>0</v>
      </c>
      <c r="F130" s="141">
        <v>0</v>
      </c>
      <c r="G130" s="141">
        <v>0</v>
      </c>
      <c r="H130" s="141">
        <v>0</v>
      </c>
      <c r="I130" s="141">
        <v>0</v>
      </c>
    </row>
    <row r="131" spans="1:9" ht="12" x14ac:dyDescent="0.2">
      <c r="A131" s="138" t="s">
        <v>152</v>
      </c>
      <c r="B131" s="141">
        <v>0</v>
      </c>
      <c r="C131" s="141">
        <v>0</v>
      </c>
      <c r="D131" s="141">
        <v>0</v>
      </c>
      <c r="E131" s="141">
        <v>0</v>
      </c>
      <c r="F131" s="141">
        <v>0</v>
      </c>
      <c r="G131" s="141">
        <v>0</v>
      </c>
      <c r="H131" s="141">
        <v>0</v>
      </c>
      <c r="I131" s="141">
        <v>0</v>
      </c>
    </row>
    <row r="132" spans="1:9" ht="12" x14ac:dyDescent="0.2">
      <c r="A132" s="138" t="s">
        <v>153</v>
      </c>
      <c r="B132" s="141">
        <v>0</v>
      </c>
      <c r="C132" s="141">
        <v>0</v>
      </c>
      <c r="D132" s="141">
        <v>0</v>
      </c>
      <c r="E132" s="141">
        <v>0</v>
      </c>
      <c r="F132" s="141">
        <v>0</v>
      </c>
      <c r="G132" s="141">
        <v>0</v>
      </c>
      <c r="H132" s="141">
        <v>0</v>
      </c>
      <c r="I132" s="141">
        <v>0</v>
      </c>
    </row>
    <row r="133" spans="1:9" ht="12" x14ac:dyDescent="0.2">
      <c r="A133" s="138" t="s">
        <v>154</v>
      </c>
      <c r="B133" s="141">
        <v>0</v>
      </c>
      <c r="C133" s="141">
        <v>21.5</v>
      </c>
      <c r="D133" s="141">
        <v>0</v>
      </c>
      <c r="E133" s="141">
        <v>0</v>
      </c>
      <c r="F133" s="141">
        <v>0</v>
      </c>
      <c r="G133" s="141">
        <v>0</v>
      </c>
      <c r="H133" s="141">
        <v>21.5</v>
      </c>
      <c r="I133" s="141">
        <v>21.5</v>
      </c>
    </row>
    <row r="134" spans="1:9" ht="12" x14ac:dyDescent="0.2">
      <c r="A134" s="155" t="s">
        <v>424</v>
      </c>
      <c r="B134" s="141">
        <v>0</v>
      </c>
      <c r="C134" s="141">
        <v>0</v>
      </c>
      <c r="D134" s="141">
        <v>0</v>
      </c>
      <c r="E134" s="141">
        <v>0</v>
      </c>
      <c r="F134" s="141">
        <v>0</v>
      </c>
      <c r="G134" s="141">
        <v>0</v>
      </c>
      <c r="H134" s="141">
        <v>0</v>
      </c>
      <c r="I134" s="141">
        <v>0</v>
      </c>
    </row>
    <row r="135" spans="1:9" ht="12" x14ac:dyDescent="0.2">
      <c r="A135" s="138" t="s">
        <v>155</v>
      </c>
      <c r="B135" s="142">
        <v>125897437.02</v>
      </c>
      <c r="C135" s="142">
        <v>2420905.35</v>
      </c>
      <c r="D135" s="142">
        <v>0</v>
      </c>
      <c r="E135" s="143">
        <v>0</v>
      </c>
      <c r="F135" s="143">
        <v>0</v>
      </c>
      <c r="G135" s="143">
        <v>125897437.02</v>
      </c>
      <c r="H135" s="143">
        <v>2420905.35</v>
      </c>
      <c r="I135" s="143">
        <v>128318342.36999901</v>
      </c>
    </row>
    <row r="136" spans="1:9" ht="12" x14ac:dyDescent="0.2">
      <c r="A136" s="140" t="s">
        <v>156</v>
      </c>
      <c r="B136" s="141"/>
      <c r="C136" s="141"/>
      <c r="D136" s="141"/>
      <c r="E136" s="141"/>
      <c r="F136" s="141"/>
      <c r="G136" s="141"/>
      <c r="H136" s="141"/>
      <c r="I136" s="141"/>
    </row>
    <row r="137" spans="1:9" ht="12" x14ac:dyDescent="0.2">
      <c r="A137" s="138" t="s">
        <v>157</v>
      </c>
      <c r="B137" s="141">
        <v>2591407.39</v>
      </c>
      <c r="C137" s="141">
        <v>0</v>
      </c>
      <c r="D137" s="141">
        <v>0</v>
      </c>
      <c r="E137" s="141">
        <v>0</v>
      </c>
      <c r="F137" s="141">
        <v>0</v>
      </c>
      <c r="G137" s="141">
        <v>2591407.39</v>
      </c>
      <c r="H137" s="141">
        <v>0</v>
      </c>
      <c r="I137" s="141">
        <v>2591407.39</v>
      </c>
    </row>
    <row r="138" spans="1:9" ht="12" x14ac:dyDescent="0.2">
      <c r="A138" s="138" t="s">
        <v>158</v>
      </c>
      <c r="B138" s="141">
        <v>0</v>
      </c>
      <c r="C138" s="141">
        <v>0</v>
      </c>
      <c r="D138" s="141">
        <v>0</v>
      </c>
      <c r="E138" s="141">
        <v>0</v>
      </c>
      <c r="F138" s="141">
        <v>0</v>
      </c>
      <c r="G138" s="141">
        <v>0</v>
      </c>
      <c r="H138" s="141">
        <v>0</v>
      </c>
      <c r="I138" s="141">
        <v>0</v>
      </c>
    </row>
    <row r="139" spans="1:9" ht="12" x14ac:dyDescent="0.2">
      <c r="A139" s="138" t="s">
        <v>159</v>
      </c>
      <c r="B139" s="141">
        <v>34376.6</v>
      </c>
      <c r="C139" s="141">
        <v>0</v>
      </c>
      <c r="D139" s="141">
        <v>0</v>
      </c>
      <c r="E139" s="141">
        <v>0</v>
      </c>
      <c r="F139" s="141">
        <v>0</v>
      </c>
      <c r="G139" s="141">
        <v>34376.6</v>
      </c>
      <c r="H139" s="141">
        <v>0</v>
      </c>
      <c r="I139" s="141">
        <v>34376.6</v>
      </c>
    </row>
    <row r="140" spans="1:9" ht="12" x14ac:dyDescent="0.2">
      <c r="A140" s="138" t="s">
        <v>160</v>
      </c>
      <c r="B140" s="141">
        <v>3082256.8899999899</v>
      </c>
      <c r="C140" s="141">
        <v>0</v>
      </c>
      <c r="D140" s="141">
        <v>0</v>
      </c>
      <c r="E140" s="141">
        <v>0</v>
      </c>
      <c r="F140" s="141">
        <v>0</v>
      </c>
      <c r="G140" s="141">
        <v>3082256.8899999899</v>
      </c>
      <c r="H140" s="141">
        <v>0</v>
      </c>
      <c r="I140" s="141">
        <v>3082256.8899999899</v>
      </c>
    </row>
    <row r="141" spans="1:9" ht="12" x14ac:dyDescent="0.2">
      <c r="A141" s="138" t="s">
        <v>161</v>
      </c>
      <c r="B141" s="141">
        <v>1103672.3899999999</v>
      </c>
      <c r="C141" s="141">
        <v>0</v>
      </c>
      <c r="D141" s="141">
        <v>0</v>
      </c>
      <c r="E141" s="141">
        <v>0</v>
      </c>
      <c r="F141" s="141">
        <v>0</v>
      </c>
      <c r="G141" s="141">
        <v>1103672.3899999999</v>
      </c>
      <c r="H141" s="141">
        <v>0</v>
      </c>
      <c r="I141" s="141">
        <v>1103672.3899999999</v>
      </c>
    </row>
    <row r="142" spans="1:9" ht="12" x14ac:dyDescent="0.2">
      <c r="A142" s="138" t="s">
        <v>162</v>
      </c>
      <c r="B142" s="141">
        <v>104569.63</v>
      </c>
      <c r="C142" s="141">
        <v>0</v>
      </c>
      <c r="D142" s="141">
        <v>0</v>
      </c>
      <c r="E142" s="141">
        <v>0</v>
      </c>
      <c r="F142" s="141">
        <v>0</v>
      </c>
      <c r="G142" s="141">
        <v>104569.63</v>
      </c>
      <c r="H142" s="141">
        <v>0</v>
      </c>
      <c r="I142" s="141">
        <v>104569.63</v>
      </c>
    </row>
    <row r="143" spans="1:9" ht="12" x14ac:dyDescent="0.2">
      <c r="A143" s="138" t="s">
        <v>163</v>
      </c>
      <c r="B143" s="141">
        <v>115097.03</v>
      </c>
      <c r="C143" s="141">
        <v>0</v>
      </c>
      <c r="D143" s="141">
        <v>0</v>
      </c>
      <c r="E143" s="141">
        <v>0</v>
      </c>
      <c r="F143" s="141">
        <v>0</v>
      </c>
      <c r="G143" s="141">
        <v>115097.03</v>
      </c>
      <c r="H143" s="141">
        <v>0</v>
      </c>
      <c r="I143" s="141">
        <v>115097.03</v>
      </c>
    </row>
    <row r="144" spans="1:9" ht="12" x14ac:dyDescent="0.2">
      <c r="A144" s="138" t="s">
        <v>164</v>
      </c>
      <c r="B144" s="141">
        <v>59779.92</v>
      </c>
      <c r="C144" s="141">
        <v>0</v>
      </c>
      <c r="D144" s="141">
        <v>0</v>
      </c>
      <c r="E144" s="141">
        <v>0</v>
      </c>
      <c r="F144" s="141">
        <v>0</v>
      </c>
      <c r="G144" s="141">
        <v>59779.92</v>
      </c>
      <c r="H144" s="141">
        <v>0</v>
      </c>
      <c r="I144" s="141">
        <v>59779.92</v>
      </c>
    </row>
    <row r="145" spans="1:9" ht="12" x14ac:dyDescent="0.2">
      <c r="A145" s="138" t="s">
        <v>165</v>
      </c>
      <c r="B145" s="141">
        <v>0</v>
      </c>
      <c r="C145" s="141">
        <v>0</v>
      </c>
      <c r="D145" s="141">
        <v>0</v>
      </c>
      <c r="E145" s="141">
        <v>0</v>
      </c>
      <c r="F145" s="141">
        <v>0</v>
      </c>
      <c r="G145" s="141">
        <v>0</v>
      </c>
      <c r="H145" s="141">
        <v>0</v>
      </c>
      <c r="I145" s="141">
        <v>0</v>
      </c>
    </row>
    <row r="146" spans="1:9" ht="12" x14ac:dyDescent="0.2">
      <c r="A146" s="138" t="s">
        <v>166</v>
      </c>
      <c r="B146" s="141">
        <v>1353612.94</v>
      </c>
      <c r="C146" s="141">
        <v>0</v>
      </c>
      <c r="D146" s="141">
        <v>0</v>
      </c>
      <c r="E146" s="141">
        <v>0</v>
      </c>
      <c r="F146" s="141">
        <v>0</v>
      </c>
      <c r="G146" s="141">
        <v>1353612.94</v>
      </c>
      <c r="H146" s="141">
        <v>0</v>
      </c>
      <c r="I146" s="141">
        <v>1353612.94</v>
      </c>
    </row>
    <row r="147" spans="1:9" ht="12" x14ac:dyDescent="0.2">
      <c r="A147" s="138" t="s">
        <v>167</v>
      </c>
      <c r="B147" s="141">
        <v>277393.73</v>
      </c>
      <c r="C147" s="141">
        <v>0</v>
      </c>
      <c r="D147" s="141">
        <v>0</v>
      </c>
      <c r="E147" s="141">
        <v>0</v>
      </c>
      <c r="F147" s="141">
        <v>0</v>
      </c>
      <c r="G147" s="141">
        <v>277393.73</v>
      </c>
      <c r="H147" s="141">
        <v>0</v>
      </c>
      <c r="I147" s="141">
        <v>277393.73</v>
      </c>
    </row>
    <row r="148" spans="1:9" ht="12" x14ac:dyDescent="0.2">
      <c r="A148" s="138" t="s">
        <v>168</v>
      </c>
      <c r="B148" s="141">
        <v>957747.75</v>
      </c>
      <c r="C148" s="141">
        <v>0</v>
      </c>
      <c r="D148" s="141">
        <v>0</v>
      </c>
      <c r="E148" s="141">
        <v>0</v>
      </c>
      <c r="F148" s="141">
        <v>0</v>
      </c>
      <c r="G148" s="141">
        <v>957747.75</v>
      </c>
      <c r="H148" s="141">
        <v>0</v>
      </c>
      <c r="I148" s="141">
        <v>957747.75</v>
      </c>
    </row>
    <row r="149" spans="1:9" ht="12" x14ac:dyDescent="0.2">
      <c r="A149" s="138" t="s">
        <v>169</v>
      </c>
      <c r="B149" s="141">
        <v>431336.97999999899</v>
      </c>
      <c r="C149" s="141">
        <v>0</v>
      </c>
      <c r="D149" s="141">
        <v>0</v>
      </c>
      <c r="E149" s="141">
        <v>0</v>
      </c>
      <c r="F149" s="141">
        <v>0</v>
      </c>
      <c r="G149" s="141">
        <v>431336.97999999899</v>
      </c>
      <c r="H149" s="141">
        <v>0</v>
      </c>
      <c r="I149" s="141">
        <v>431336.97999999899</v>
      </c>
    </row>
    <row r="150" spans="1:9" ht="12" x14ac:dyDescent="0.2">
      <c r="A150" s="138" t="s">
        <v>170</v>
      </c>
      <c r="B150" s="141">
        <v>113325.84</v>
      </c>
      <c r="C150" s="141">
        <v>0</v>
      </c>
      <c r="D150" s="141">
        <v>0</v>
      </c>
      <c r="E150" s="141">
        <v>0</v>
      </c>
      <c r="F150" s="141">
        <v>0</v>
      </c>
      <c r="G150" s="141">
        <v>113325.84</v>
      </c>
      <c r="H150" s="141">
        <v>0</v>
      </c>
      <c r="I150" s="141">
        <v>113325.84</v>
      </c>
    </row>
    <row r="151" spans="1:9" ht="12" x14ac:dyDescent="0.2">
      <c r="A151" s="138" t="s">
        <v>171</v>
      </c>
      <c r="B151" s="141">
        <v>785.32</v>
      </c>
      <c r="C151" s="141">
        <v>0</v>
      </c>
      <c r="D151" s="141">
        <v>0</v>
      </c>
      <c r="E151" s="141">
        <v>0</v>
      </c>
      <c r="F151" s="141">
        <v>0</v>
      </c>
      <c r="G151" s="141">
        <v>785.32</v>
      </c>
      <c r="H151" s="141">
        <v>0</v>
      </c>
      <c r="I151" s="141">
        <v>785.32</v>
      </c>
    </row>
    <row r="152" spans="1:9" ht="12" x14ac:dyDescent="0.2">
      <c r="A152" s="138" t="s">
        <v>172</v>
      </c>
      <c r="B152" s="141">
        <v>0</v>
      </c>
      <c r="C152" s="141">
        <v>0</v>
      </c>
      <c r="D152" s="141">
        <v>0</v>
      </c>
      <c r="E152" s="141">
        <v>0</v>
      </c>
      <c r="F152" s="141">
        <v>0</v>
      </c>
      <c r="G152" s="141">
        <v>0</v>
      </c>
      <c r="H152" s="141">
        <v>0</v>
      </c>
      <c r="I152" s="141">
        <v>0</v>
      </c>
    </row>
    <row r="153" spans="1:9" ht="12" x14ac:dyDescent="0.2">
      <c r="A153" s="138" t="s">
        <v>173</v>
      </c>
      <c r="B153" s="141">
        <v>131404.91999999899</v>
      </c>
      <c r="C153" s="141">
        <v>0</v>
      </c>
      <c r="D153" s="141">
        <v>0</v>
      </c>
      <c r="E153" s="141">
        <v>0</v>
      </c>
      <c r="F153" s="141">
        <v>0</v>
      </c>
      <c r="G153" s="141">
        <v>131404.91999999899</v>
      </c>
      <c r="H153" s="141">
        <v>0</v>
      </c>
      <c r="I153" s="141">
        <v>131404.91999999899</v>
      </c>
    </row>
    <row r="154" spans="1:9" ht="12" x14ac:dyDescent="0.2">
      <c r="A154" s="138" t="s">
        <v>174</v>
      </c>
      <c r="B154" s="141">
        <v>2680230.52</v>
      </c>
      <c r="C154" s="141">
        <v>0</v>
      </c>
      <c r="D154" s="141">
        <v>0</v>
      </c>
      <c r="E154" s="141">
        <v>0</v>
      </c>
      <c r="F154" s="141">
        <v>0</v>
      </c>
      <c r="G154" s="141">
        <v>2680230.52</v>
      </c>
      <c r="H154" s="141">
        <v>0</v>
      </c>
      <c r="I154" s="141">
        <v>2680230.52</v>
      </c>
    </row>
    <row r="155" spans="1:9" ht="12" x14ac:dyDescent="0.2">
      <c r="A155" s="138" t="s">
        <v>175</v>
      </c>
      <c r="B155" s="141">
        <v>7233052.52999999</v>
      </c>
      <c r="C155" s="141">
        <v>0</v>
      </c>
      <c r="D155" s="141">
        <v>0</v>
      </c>
      <c r="E155" s="141">
        <v>0</v>
      </c>
      <c r="F155" s="141">
        <v>0</v>
      </c>
      <c r="G155" s="141">
        <v>7233052.52999999</v>
      </c>
      <c r="H155" s="141">
        <v>0</v>
      </c>
      <c r="I155" s="141">
        <v>7233052.52999999</v>
      </c>
    </row>
    <row r="156" spans="1:9" ht="12" x14ac:dyDescent="0.2">
      <c r="A156" s="138" t="s">
        <v>176</v>
      </c>
      <c r="B156" s="141">
        <v>0</v>
      </c>
      <c r="C156" s="141">
        <v>0</v>
      </c>
      <c r="D156" s="141">
        <v>0</v>
      </c>
      <c r="E156" s="141">
        <v>0</v>
      </c>
      <c r="F156" s="141">
        <v>0</v>
      </c>
      <c r="G156" s="141">
        <v>0</v>
      </c>
      <c r="H156" s="141">
        <v>0</v>
      </c>
      <c r="I156" s="141">
        <v>0</v>
      </c>
    </row>
    <row r="157" spans="1:9" ht="12" x14ac:dyDescent="0.2">
      <c r="A157" s="138" t="s">
        <v>177</v>
      </c>
      <c r="B157" s="141">
        <v>0</v>
      </c>
      <c r="C157" s="141">
        <v>0</v>
      </c>
      <c r="D157" s="141">
        <v>0</v>
      </c>
      <c r="E157" s="141">
        <v>0</v>
      </c>
      <c r="F157" s="141">
        <v>0</v>
      </c>
      <c r="G157" s="141">
        <v>0</v>
      </c>
      <c r="H157" s="141">
        <v>0</v>
      </c>
      <c r="I157" s="141">
        <v>0</v>
      </c>
    </row>
    <row r="158" spans="1:9" ht="12" x14ac:dyDescent="0.2">
      <c r="A158" s="138" t="s">
        <v>178</v>
      </c>
      <c r="B158" s="141">
        <v>0</v>
      </c>
      <c r="C158" s="141">
        <v>0</v>
      </c>
      <c r="D158" s="141">
        <v>0</v>
      </c>
      <c r="E158" s="141">
        <v>0</v>
      </c>
      <c r="F158" s="141">
        <v>0</v>
      </c>
      <c r="G158" s="141">
        <v>0</v>
      </c>
      <c r="H158" s="141">
        <v>0</v>
      </c>
      <c r="I158" s="141">
        <v>0</v>
      </c>
    </row>
    <row r="159" spans="1:9" ht="12" x14ac:dyDescent="0.2">
      <c r="A159" s="138" t="s">
        <v>179</v>
      </c>
      <c r="B159" s="141">
        <v>0</v>
      </c>
      <c r="C159" s="141">
        <v>0</v>
      </c>
      <c r="D159" s="141">
        <v>0</v>
      </c>
      <c r="E159" s="141">
        <v>0</v>
      </c>
      <c r="F159" s="141">
        <v>0</v>
      </c>
      <c r="G159" s="141">
        <v>0</v>
      </c>
      <c r="H159" s="141">
        <v>0</v>
      </c>
      <c r="I159" s="141">
        <v>0</v>
      </c>
    </row>
    <row r="160" spans="1:9" ht="12" x14ac:dyDescent="0.2">
      <c r="A160" s="138" t="s">
        <v>180</v>
      </c>
      <c r="B160" s="141">
        <v>0</v>
      </c>
      <c r="C160" s="141">
        <v>0</v>
      </c>
      <c r="D160" s="141">
        <v>0</v>
      </c>
      <c r="E160" s="141">
        <v>0</v>
      </c>
      <c r="F160" s="141">
        <v>0</v>
      </c>
      <c r="G160" s="141">
        <v>0</v>
      </c>
      <c r="H160" s="141">
        <v>0</v>
      </c>
      <c r="I160" s="141">
        <v>0</v>
      </c>
    </row>
    <row r="161" spans="1:9" ht="12" x14ac:dyDescent="0.2">
      <c r="A161" s="138" t="s">
        <v>181</v>
      </c>
      <c r="B161" s="141">
        <v>0</v>
      </c>
      <c r="C161" s="141">
        <v>0</v>
      </c>
      <c r="D161" s="141">
        <v>0</v>
      </c>
      <c r="E161" s="141">
        <v>0</v>
      </c>
      <c r="F161" s="141">
        <v>0</v>
      </c>
      <c r="G161" s="141">
        <v>0</v>
      </c>
      <c r="H161" s="141">
        <v>0</v>
      </c>
      <c r="I161" s="141">
        <v>0</v>
      </c>
    </row>
    <row r="162" spans="1:9" ht="12" x14ac:dyDescent="0.2">
      <c r="A162" s="138" t="s">
        <v>182</v>
      </c>
      <c r="B162" s="141">
        <v>0</v>
      </c>
      <c r="C162" s="141">
        <v>0</v>
      </c>
      <c r="D162" s="141">
        <v>0</v>
      </c>
      <c r="E162" s="141">
        <v>0</v>
      </c>
      <c r="F162" s="141">
        <v>0</v>
      </c>
      <c r="G162" s="141">
        <v>0</v>
      </c>
      <c r="H162" s="141">
        <v>0</v>
      </c>
      <c r="I162" s="141">
        <v>0</v>
      </c>
    </row>
    <row r="163" spans="1:9" ht="12" x14ac:dyDescent="0.2">
      <c r="A163" s="155" t="s">
        <v>183</v>
      </c>
      <c r="B163" s="141">
        <v>0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  <c r="I163" s="141">
        <v>0</v>
      </c>
    </row>
    <row r="164" spans="1:9" ht="12" x14ac:dyDescent="0.2">
      <c r="A164" s="138" t="s">
        <v>184</v>
      </c>
      <c r="B164" s="142">
        <v>20270050.379999898</v>
      </c>
      <c r="C164" s="142">
        <v>0</v>
      </c>
      <c r="D164" s="142">
        <v>0</v>
      </c>
      <c r="E164" s="143">
        <v>0</v>
      </c>
      <c r="F164" s="143">
        <v>0</v>
      </c>
      <c r="G164" s="143">
        <v>20270050.379999898</v>
      </c>
      <c r="H164" s="143">
        <v>0</v>
      </c>
      <c r="I164" s="143">
        <v>20270050.379999898</v>
      </c>
    </row>
    <row r="165" spans="1:9" ht="12" x14ac:dyDescent="0.2">
      <c r="A165" s="140" t="s">
        <v>185</v>
      </c>
      <c r="B165" s="141"/>
      <c r="C165" s="141"/>
      <c r="D165" s="141"/>
      <c r="E165" s="141"/>
      <c r="F165" s="141"/>
      <c r="G165" s="141"/>
      <c r="H165" s="141"/>
      <c r="I165" s="141"/>
    </row>
    <row r="166" spans="1:9" ht="12" x14ac:dyDescent="0.2">
      <c r="A166" s="138" t="s">
        <v>186</v>
      </c>
      <c r="B166" s="141">
        <v>1029105.95</v>
      </c>
      <c r="C166" s="141">
        <v>0</v>
      </c>
      <c r="D166" s="141">
        <v>0</v>
      </c>
      <c r="E166" s="141">
        <v>0</v>
      </c>
      <c r="F166" s="141">
        <v>0</v>
      </c>
      <c r="G166" s="141">
        <v>1029105.95</v>
      </c>
      <c r="H166" s="141">
        <v>0</v>
      </c>
      <c r="I166" s="141">
        <v>1029105.95</v>
      </c>
    </row>
    <row r="167" spans="1:9" ht="12" x14ac:dyDescent="0.2">
      <c r="A167" s="138" t="s">
        <v>187</v>
      </c>
      <c r="B167" s="141">
        <v>3002392.26</v>
      </c>
      <c r="C167" s="141">
        <v>0</v>
      </c>
      <c r="D167" s="141">
        <v>0</v>
      </c>
      <c r="E167" s="141">
        <v>0</v>
      </c>
      <c r="F167" s="141">
        <v>0</v>
      </c>
      <c r="G167" s="141">
        <v>3002392.26</v>
      </c>
      <c r="H167" s="141">
        <v>0</v>
      </c>
      <c r="I167" s="141">
        <v>3002392.26</v>
      </c>
    </row>
    <row r="168" spans="1:9" ht="12" x14ac:dyDescent="0.2">
      <c r="A168" s="138" t="s">
        <v>188</v>
      </c>
      <c r="B168" s="141">
        <v>1486777.21</v>
      </c>
      <c r="C168" s="141">
        <v>0</v>
      </c>
      <c r="D168" s="141">
        <v>0</v>
      </c>
      <c r="E168" s="141">
        <v>0</v>
      </c>
      <c r="F168" s="141">
        <v>0</v>
      </c>
      <c r="G168" s="141">
        <v>1486777.21</v>
      </c>
      <c r="H168" s="141">
        <v>0</v>
      </c>
      <c r="I168" s="141">
        <v>1486777.21</v>
      </c>
    </row>
    <row r="169" spans="1:9" ht="12" x14ac:dyDescent="0.2">
      <c r="A169" s="138" t="s">
        <v>189</v>
      </c>
      <c r="B169" s="141">
        <v>3535093.45</v>
      </c>
      <c r="C169" s="141">
        <v>0</v>
      </c>
      <c r="D169" s="141">
        <v>0</v>
      </c>
      <c r="E169" s="141">
        <v>0</v>
      </c>
      <c r="F169" s="141">
        <v>0</v>
      </c>
      <c r="G169" s="141">
        <v>3535093.45</v>
      </c>
      <c r="H169" s="141">
        <v>0</v>
      </c>
      <c r="I169" s="141">
        <v>3535093.45</v>
      </c>
    </row>
    <row r="170" spans="1:9" ht="12" x14ac:dyDescent="0.2">
      <c r="A170" s="138" t="s">
        <v>190</v>
      </c>
      <c r="B170" s="141">
        <v>2729273.13</v>
      </c>
      <c r="C170" s="141">
        <v>0</v>
      </c>
      <c r="D170" s="141">
        <v>0</v>
      </c>
      <c r="E170" s="141">
        <v>0</v>
      </c>
      <c r="F170" s="141">
        <v>0</v>
      </c>
      <c r="G170" s="141">
        <v>2729273.13</v>
      </c>
      <c r="H170" s="141">
        <v>0</v>
      </c>
      <c r="I170" s="141">
        <v>2729273.13</v>
      </c>
    </row>
    <row r="171" spans="1:9" ht="12" x14ac:dyDescent="0.2">
      <c r="A171" s="138" t="s">
        <v>191</v>
      </c>
      <c r="B171" s="141">
        <v>543490.84</v>
      </c>
      <c r="C171" s="141">
        <v>0</v>
      </c>
      <c r="D171" s="141">
        <v>0</v>
      </c>
      <c r="E171" s="141">
        <v>0</v>
      </c>
      <c r="F171" s="141">
        <v>0</v>
      </c>
      <c r="G171" s="141">
        <v>543490.84</v>
      </c>
      <c r="H171" s="141">
        <v>0</v>
      </c>
      <c r="I171" s="141">
        <v>543490.84</v>
      </c>
    </row>
    <row r="172" spans="1:9" ht="12" x14ac:dyDescent="0.2">
      <c r="A172" s="138" t="s">
        <v>192</v>
      </c>
      <c r="B172" s="141">
        <v>-868309.08999999403</v>
      </c>
      <c r="C172" s="141">
        <v>0</v>
      </c>
      <c r="D172" s="141">
        <v>0</v>
      </c>
      <c r="E172" s="141">
        <v>0</v>
      </c>
      <c r="F172" s="141">
        <v>0</v>
      </c>
      <c r="G172" s="141">
        <v>-868309.08999999403</v>
      </c>
      <c r="H172" s="141">
        <v>0</v>
      </c>
      <c r="I172" s="141">
        <v>-868309.08999999403</v>
      </c>
    </row>
    <row r="173" spans="1:9" ht="12" x14ac:dyDescent="0.2">
      <c r="A173" s="138" t="s">
        <v>193</v>
      </c>
      <c r="B173" s="141">
        <v>4581892.01</v>
      </c>
      <c r="C173" s="141">
        <v>0</v>
      </c>
      <c r="D173" s="141">
        <v>0</v>
      </c>
      <c r="E173" s="141">
        <v>0</v>
      </c>
      <c r="F173" s="141">
        <v>0</v>
      </c>
      <c r="G173" s="141">
        <v>4581892.01</v>
      </c>
      <c r="H173" s="141">
        <v>0</v>
      </c>
      <c r="I173" s="141">
        <v>4581892.01</v>
      </c>
    </row>
    <row r="174" spans="1:9" ht="12" x14ac:dyDescent="0.2">
      <c r="A174" s="138" t="s">
        <v>194</v>
      </c>
      <c r="B174" s="141">
        <v>4790460.5999999996</v>
      </c>
      <c r="C174" s="141">
        <v>0</v>
      </c>
      <c r="D174" s="141">
        <v>0</v>
      </c>
      <c r="E174" s="141">
        <v>0</v>
      </c>
      <c r="F174" s="141">
        <v>0</v>
      </c>
      <c r="G174" s="141">
        <v>4790460.5999999996</v>
      </c>
      <c r="H174" s="141">
        <v>0</v>
      </c>
      <c r="I174" s="141">
        <v>4790460.5999999996</v>
      </c>
    </row>
    <row r="175" spans="1:9" ht="12" x14ac:dyDescent="0.2">
      <c r="A175" s="138" t="s">
        <v>195</v>
      </c>
      <c r="B175" s="141">
        <v>1007975.61</v>
      </c>
      <c r="C175" s="141">
        <v>0</v>
      </c>
      <c r="D175" s="141">
        <v>0</v>
      </c>
      <c r="E175" s="141">
        <v>0</v>
      </c>
      <c r="F175" s="141">
        <v>0</v>
      </c>
      <c r="G175" s="141">
        <v>1007975.61</v>
      </c>
      <c r="H175" s="141">
        <v>0</v>
      </c>
      <c r="I175" s="141">
        <v>1007975.61</v>
      </c>
    </row>
    <row r="176" spans="1:9" ht="12" x14ac:dyDescent="0.2">
      <c r="A176" s="138" t="s">
        <v>196</v>
      </c>
      <c r="B176" s="141">
        <v>0</v>
      </c>
      <c r="C176" s="141">
        <v>0</v>
      </c>
      <c r="D176" s="141">
        <v>0</v>
      </c>
      <c r="E176" s="141">
        <v>0</v>
      </c>
      <c r="F176" s="141">
        <v>0</v>
      </c>
      <c r="G176" s="141">
        <v>0</v>
      </c>
      <c r="H176" s="141">
        <v>0</v>
      </c>
      <c r="I176" s="141">
        <v>0</v>
      </c>
    </row>
    <row r="177" spans="1:9" ht="12" x14ac:dyDescent="0.2">
      <c r="A177" s="138" t="s">
        <v>197</v>
      </c>
      <c r="B177" s="141">
        <v>0</v>
      </c>
      <c r="C177" s="141">
        <v>0</v>
      </c>
      <c r="D177" s="141">
        <v>0</v>
      </c>
      <c r="E177" s="141">
        <v>0</v>
      </c>
      <c r="F177" s="141">
        <v>0</v>
      </c>
      <c r="G177" s="141">
        <v>0</v>
      </c>
      <c r="H177" s="141">
        <v>0</v>
      </c>
      <c r="I177" s="141">
        <v>0</v>
      </c>
    </row>
    <row r="178" spans="1:9" ht="12" x14ac:dyDescent="0.2">
      <c r="A178" s="138" t="s">
        <v>198</v>
      </c>
      <c r="B178" s="141">
        <v>1596636.82</v>
      </c>
      <c r="C178" s="141">
        <v>0</v>
      </c>
      <c r="D178" s="141">
        <v>0</v>
      </c>
      <c r="E178" s="141">
        <v>0</v>
      </c>
      <c r="F178" s="141">
        <v>0</v>
      </c>
      <c r="G178" s="141">
        <v>1596636.82</v>
      </c>
      <c r="H178" s="141">
        <v>0</v>
      </c>
      <c r="I178" s="141">
        <v>1596636.82</v>
      </c>
    </row>
    <row r="179" spans="1:9" ht="12" x14ac:dyDescent="0.2">
      <c r="A179" s="138" t="s">
        <v>199</v>
      </c>
      <c r="B179" s="141">
        <v>40618757.839999899</v>
      </c>
      <c r="C179" s="141">
        <v>0</v>
      </c>
      <c r="D179" s="141">
        <v>0</v>
      </c>
      <c r="E179" s="141">
        <v>0</v>
      </c>
      <c r="F179" s="141">
        <v>0</v>
      </c>
      <c r="G179" s="141">
        <v>40618757.839999899</v>
      </c>
      <c r="H179" s="141">
        <v>0</v>
      </c>
      <c r="I179" s="141">
        <v>40618757.839999899</v>
      </c>
    </row>
    <row r="180" spans="1:9" ht="12" x14ac:dyDescent="0.2">
      <c r="A180" s="138" t="s">
        <v>200</v>
      </c>
      <c r="B180" s="141">
        <v>15997500.2199999</v>
      </c>
      <c r="C180" s="141">
        <v>0</v>
      </c>
      <c r="D180" s="141">
        <v>0</v>
      </c>
      <c r="E180" s="141">
        <v>0</v>
      </c>
      <c r="F180" s="141">
        <v>0</v>
      </c>
      <c r="G180" s="141">
        <v>15997500.2199999</v>
      </c>
      <c r="H180" s="141">
        <v>0</v>
      </c>
      <c r="I180" s="141">
        <v>15997500.2199999</v>
      </c>
    </row>
    <row r="181" spans="1:9" ht="12" x14ac:dyDescent="0.2">
      <c r="A181" s="138" t="s">
        <v>201</v>
      </c>
      <c r="B181" s="141">
        <v>254533.02</v>
      </c>
      <c r="C181" s="141">
        <v>0</v>
      </c>
      <c r="D181" s="141">
        <v>0</v>
      </c>
      <c r="E181" s="141">
        <v>0</v>
      </c>
      <c r="F181" s="141">
        <v>0</v>
      </c>
      <c r="G181" s="141">
        <v>254533.02</v>
      </c>
      <c r="H181" s="141">
        <v>0</v>
      </c>
      <c r="I181" s="141">
        <v>254533.02</v>
      </c>
    </row>
    <row r="182" spans="1:9" ht="12" x14ac:dyDescent="0.2">
      <c r="A182" s="138" t="s">
        <v>202</v>
      </c>
      <c r="B182" s="141">
        <v>2553413.02</v>
      </c>
      <c r="C182" s="141">
        <v>0</v>
      </c>
      <c r="D182" s="141">
        <v>0</v>
      </c>
      <c r="E182" s="141">
        <v>0</v>
      </c>
      <c r="F182" s="141">
        <v>0</v>
      </c>
      <c r="G182" s="141">
        <v>2553413.02</v>
      </c>
      <c r="H182" s="141">
        <v>0</v>
      </c>
      <c r="I182" s="141">
        <v>2553413.02</v>
      </c>
    </row>
    <row r="183" spans="1:9" ht="12" x14ac:dyDescent="0.2">
      <c r="A183" s="138" t="s">
        <v>203</v>
      </c>
      <c r="B183" s="141">
        <v>497036.29</v>
      </c>
      <c r="C183" s="141">
        <v>0</v>
      </c>
      <c r="D183" s="141">
        <v>0</v>
      </c>
      <c r="E183" s="141">
        <v>0</v>
      </c>
      <c r="F183" s="141">
        <v>0</v>
      </c>
      <c r="G183" s="141">
        <v>497036.29</v>
      </c>
      <c r="H183" s="141">
        <v>0</v>
      </c>
      <c r="I183" s="141">
        <v>497036.29</v>
      </c>
    </row>
    <row r="184" spans="1:9" ht="12" x14ac:dyDescent="0.2">
      <c r="A184" s="138" t="s">
        <v>204</v>
      </c>
      <c r="B184" s="141">
        <v>0</v>
      </c>
      <c r="C184" s="141">
        <v>0</v>
      </c>
      <c r="D184" s="141">
        <v>0</v>
      </c>
      <c r="E184" s="141">
        <v>0</v>
      </c>
      <c r="F184" s="141">
        <v>0</v>
      </c>
      <c r="G184" s="141">
        <v>0</v>
      </c>
      <c r="H184" s="141">
        <v>0</v>
      </c>
      <c r="I184" s="141">
        <v>0</v>
      </c>
    </row>
    <row r="185" spans="1:9" ht="12" x14ac:dyDescent="0.2">
      <c r="A185" s="138" t="s">
        <v>205</v>
      </c>
      <c r="B185" s="141">
        <v>0</v>
      </c>
      <c r="C185" s="141">
        <v>1721464.1999999899</v>
      </c>
      <c r="D185" s="141">
        <v>0</v>
      </c>
      <c r="E185" s="141">
        <v>0</v>
      </c>
      <c r="F185" s="141">
        <v>0</v>
      </c>
      <c r="G185" s="141">
        <v>0</v>
      </c>
      <c r="H185" s="141">
        <v>1721464.1999999899</v>
      </c>
      <c r="I185" s="141">
        <v>1721464.1999999899</v>
      </c>
    </row>
    <row r="186" spans="1:9" ht="12" x14ac:dyDescent="0.2">
      <c r="A186" s="138" t="s">
        <v>206</v>
      </c>
      <c r="B186" s="141">
        <v>0</v>
      </c>
      <c r="C186" s="141">
        <v>1157382.42</v>
      </c>
      <c r="D186" s="141">
        <v>0</v>
      </c>
      <c r="E186" s="141">
        <v>0</v>
      </c>
      <c r="F186" s="141">
        <v>0</v>
      </c>
      <c r="G186" s="141">
        <v>0</v>
      </c>
      <c r="H186" s="141">
        <v>1157382.42</v>
      </c>
      <c r="I186" s="141">
        <v>1157382.42</v>
      </c>
    </row>
    <row r="187" spans="1:9" ht="12" x14ac:dyDescent="0.2">
      <c r="A187" s="138" t="s">
        <v>207</v>
      </c>
      <c r="B187" s="141">
        <v>0</v>
      </c>
      <c r="C187" s="141">
        <v>18540085.2099999</v>
      </c>
      <c r="D187" s="141">
        <v>0</v>
      </c>
      <c r="E187" s="141">
        <v>0</v>
      </c>
      <c r="F187" s="141">
        <v>0</v>
      </c>
      <c r="G187" s="141">
        <v>0</v>
      </c>
      <c r="H187" s="141">
        <v>18540085.2099999</v>
      </c>
      <c r="I187" s="141">
        <v>18540085.2099999</v>
      </c>
    </row>
    <row r="188" spans="1:9" ht="12" x14ac:dyDescent="0.2">
      <c r="A188" s="138" t="s">
        <v>208</v>
      </c>
      <c r="B188" s="141">
        <v>0</v>
      </c>
      <c r="C188" s="141">
        <v>2144703.48</v>
      </c>
      <c r="D188" s="141">
        <v>0</v>
      </c>
      <c r="E188" s="141">
        <v>0</v>
      </c>
      <c r="F188" s="141">
        <v>0</v>
      </c>
      <c r="G188" s="141">
        <v>0</v>
      </c>
      <c r="H188" s="141">
        <v>2144703.48</v>
      </c>
      <c r="I188" s="141">
        <v>2144703.48</v>
      </c>
    </row>
    <row r="189" spans="1:9" ht="12" x14ac:dyDescent="0.2">
      <c r="A189" s="138" t="s">
        <v>209</v>
      </c>
      <c r="B189" s="141">
        <v>0</v>
      </c>
      <c r="C189" s="141">
        <v>90367.239999999903</v>
      </c>
      <c r="D189" s="141">
        <v>0</v>
      </c>
      <c r="E189" s="141">
        <v>0</v>
      </c>
      <c r="F189" s="141">
        <v>0</v>
      </c>
      <c r="G189" s="141">
        <v>0</v>
      </c>
      <c r="H189" s="141">
        <v>90367.239999999903</v>
      </c>
      <c r="I189" s="141">
        <v>90367.239999999903</v>
      </c>
    </row>
    <row r="190" spans="1:9" ht="12" x14ac:dyDescent="0.2">
      <c r="A190" s="138" t="s">
        <v>210</v>
      </c>
      <c r="B190" s="141">
        <v>0</v>
      </c>
      <c r="C190" s="141">
        <v>5170610.25</v>
      </c>
      <c r="D190" s="141">
        <v>0</v>
      </c>
      <c r="E190" s="141">
        <v>0</v>
      </c>
      <c r="F190" s="141">
        <v>0</v>
      </c>
      <c r="G190" s="141">
        <v>0</v>
      </c>
      <c r="H190" s="141">
        <v>5170610.25</v>
      </c>
      <c r="I190" s="141">
        <v>5170610.25</v>
      </c>
    </row>
    <row r="191" spans="1:9" ht="12" x14ac:dyDescent="0.2">
      <c r="A191" s="138" t="s">
        <v>211</v>
      </c>
      <c r="B191" s="141">
        <v>0</v>
      </c>
      <c r="C191" s="141">
        <v>5400430.7800000003</v>
      </c>
      <c r="D191" s="141">
        <v>0</v>
      </c>
      <c r="E191" s="141">
        <v>0</v>
      </c>
      <c r="F191" s="141">
        <v>0</v>
      </c>
      <c r="G191" s="141">
        <v>0</v>
      </c>
      <c r="H191" s="141">
        <v>5400430.7800000003</v>
      </c>
      <c r="I191" s="141">
        <v>5400430.7800000003</v>
      </c>
    </row>
    <row r="192" spans="1:9" ht="12" x14ac:dyDescent="0.2">
      <c r="A192" s="138" t="s">
        <v>212</v>
      </c>
      <c r="B192" s="141">
        <v>0</v>
      </c>
      <c r="C192" s="141">
        <v>5159684.8299999898</v>
      </c>
      <c r="D192" s="141">
        <v>0</v>
      </c>
      <c r="E192" s="141">
        <v>0</v>
      </c>
      <c r="F192" s="141">
        <v>0</v>
      </c>
      <c r="G192" s="141">
        <v>0</v>
      </c>
      <c r="H192" s="141">
        <v>5159684.8299999898</v>
      </c>
      <c r="I192" s="141">
        <v>5159684.8299999898</v>
      </c>
    </row>
    <row r="193" spans="1:9" ht="12" x14ac:dyDescent="0.2">
      <c r="A193" s="138" t="s">
        <v>213</v>
      </c>
      <c r="B193" s="141">
        <v>0</v>
      </c>
      <c r="C193" s="141">
        <v>217941.72999999899</v>
      </c>
      <c r="D193" s="141">
        <v>0</v>
      </c>
      <c r="E193" s="141">
        <v>0</v>
      </c>
      <c r="F193" s="141">
        <v>0</v>
      </c>
      <c r="G193" s="141">
        <v>0</v>
      </c>
      <c r="H193" s="141">
        <v>217941.72999999899</v>
      </c>
      <c r="I193" s="141">
        <v>217941.72999999899</v>
      </c>
    </row>
    <row r="194" spans="1:9" ht="12" x14ac:dyDescent="0.2">
      <c r="A194" s="138" t="s">
        <v>357</v>
      </c>
      <c r="B194" s="141">
        <v>0</v>
      </c>
      <c r="C194" s="141">
        <v>288186.39999999898</v>
      </c>
      <c r="D194" s="141">
        <v>0</v>
      </c>
      <c r="E194" s="141">
        <v>0</v>
      </c>
      <c r="F194" s="141">
        <v>0</v>
      </c>
      <c r="G194" s="141">
        <v>0</v>
      </c>
      <c r="H194" s="141">
        <v>288186.39999999898</v>
      </c>
      <c r="I194" s="141">
        <v>288186.39999999898</v>
      </c>
    </row>
    <row r="195" spans="1:9" ht="12" x14ac:dyDescent="0.2">
      <c r="A195" s="138" t="s">
        <v>214</v>
      </c>
      <c r="B195" s="141">
        <v>0</v>
      </c>
      <c r="C195" s="141">
        <v>7296061.1600000001</v>
      </c>
      <c r="D195" s="141">
        <v>0</v>
      </c>
      <c r="E195" s="141">
        <v>0</v>
      </c>
      <c r="F195" s="141">
        <v>0</v>
      </c>
      <c r="G195" s="141">
        <v>0</v>
      </c>
      <c r="H195" s="141">
        <v>7296061.1600000001</v>
      </c>
      <c r="I195" s="141">
        <v>7296061.1600000001</v>
      </c>
    </row>
    <row r="196" spans="1:9" ht="12" x14ac:dyDescent="0.2">
      <c r="A196" s="138" t="s">
        <v>215</v>
      </c>
      <c r="B196" s="141">
        <v>0</v>
      </c>
      <c r="C196" s="141">
        <v>935395.96</v>
      </c>
      <c r="D196" s="141">
        <v>0</v>
      </c>
      <c r="E196" s="141">
        <v>0</v>
      </c>
      <c r="F196" s="141">
        <v>0</v>
      </c>
      <c r="G196" s="141">
        <v>0</v>
      </c>
      <c r="H196" s="141">
        <v>935395.96</v>
      </c>
      <c r="I196" s="141">
        <v>935395.96</v>
      </c>
    </row>
    <row r="197" spans="1:9" ht="12" x14ac:dyDescent="0.2">
      <c r="A197" s="138" t="s">
        <v>216</v>
      </c>
      <c r="B197" s="141">
        <v>0</v>
      </c>
      <c r="C197" s="141">
        <v>502183.66999999899</v>
      </c>
      <c r="D197" s="141">
        <v>0</v>
      </c>
      <c r="E197" s="141">
        <v>0</v>
      </c>
      <c r="F197" s="141">
        <v>0</v>
      </c>
      <c r="G197" s="141">
        <v>0</v>
      </c>
      <c r="H197" s="141">
        <v>502183.66999999899</v>
      </c>
      <c r="I197" s="141">
        <v>502183.66999999899</v>
      </c>
    </row>
    <row r="198" spans="1:9" ht="12" x14ac:dyDescent="0.2">
      <c r="A198" s="138" t="s">
        <v>217</v>
      </c>
      <c r="B198" s="141">
        <v>0</v>
      </c>
      <c r="C198" s="141">
        <v>4438772.38</v>
      </c>
      <c r="D198" s="141">
        <v>0</v>
      </c>
      <c r="E198" s="141">
        <v>0</v>
      </c>
      <c r="F198" s="141">
        <v>0</v>
      </c>
      <c r="G198" s="141">
        <v>0</v>
      </c>
      <c r="H198" s="141">
        <v>4438772.38</v>
      </c>
      <c r="I198" s="141">
        <v>4438772.38</v>
      </c>
    </row>
    <row r="199" spans="1:9" ht="12" x14ac:dyDescent="0.2">
      <c r="A199" s="138" t="s">
        <v>218</v>
      </c>
      <c r="B199" s="141">
        <v>0</v>
      </c>
      <c r="C199" s="141">
        <v>1371773.89</v>
      </c>
      <c r="D199" s="141">
        <v>0</v>
      </c>
      <c r="E199" s="141">
        <v>0</v>
      </c>
      <c r="F199" s="141">
        <v>0</v>
      </c>
      <c r="G199" s="141">
        <v>0</v>
      </c>
      <c r="H199" s="141">
        <v>1371773.89</v>
      </c>
      <c r="I199" s="141">
        <v>1371773.89</v>
      </c>
    </row>
    <row r="200" spans="1:9" ht="12" x14ac:dyDescent="0.2">
      <c r="A200" s="155" t="s">
        <v>219</v>
      </c>
      <c r="B200" s="141">
        <v>0</v>
      </c>
      <c r="C200" s="141">
        <v>1075496.8699999901</v>
      </c>
      <c r="D200" s="141">
        <v>0</v>
      </c>
      <c r="E200" s="141">
        <v>0</v>
      </c>
      <c r="F200" s="141">
        <v>0</v>
      </c>
      <c r="G200" s="141">
        <v>0</v>
      </c>
      <c r="H200" s="141">
        <v>1075496.8699999901</v>
      </c>
      <c r="I200" s="141">
        <v>1075496.8699999901</v>
      </c>
    </row>
    <row r="201" spans="1:9" ht="12" x14ac:dyDescent="0.2">
      <c r="A201" s="138" t="s">
        <v>220</v>
      </c>
      <c r="B201" s="142">
        <v>83356029.179999903</v>
      </c>
      <c r="C201" s="142">
        <v>55510540.469999999</v>
      </c>
      <c r="D201" s="142">
        <v>0</v>
      </c>
      <c r="E201" s="143">
        <v>0</v>
      </c>
      <c r="F201" s="143">
        <v>0</v>
      </c>
      <c r="G201" s="143">
        <v>83356029.179999903</v>
      </c>
      <c r="H201" s="143">
        <v>55510540.469999999</v>
      </c>
      <c r="I201" s="143">
        <v>138866569.64999899</v>
      </c>
    </row>
    <row r="202" spans="1:9" ht="12" x14ac:dyDescent="0.2">
      <c r="A202" s="140" t="s">
        <v>221</v>
      </c>
      <c r="B202" s="141"/>
      <c r="C202" s="141"/>
      <c r="D202" s="141"/>
      <c r="E202" s="141"/>
      <c r="F202" s="141"/>
      <c r="G202" s="141"/>
      <c r="H202" s="141"/>
      <c r="I202" s="141"/>
    </row>
    <row r="203" spans="1:9" ht="12" x14ac:dyDescent="0.2">
      <c r="A203" s="138" t="s">
        <v>222</v>
      </c>
      <c r="B203" s="141">
        <v>0</v>
      </c>
      <c r="C203" s="141">
        <v>0</v>
      </c>
      <c r="D203" s="141">
        <v>250957.45</v>
      </c>
      <c r="E203" s="141">
        <v>145917.41310000001</v>
      </c>
      <c r="F203" s="141">
        <v>105040.036899999</v>
      </c>
      <c r="G203" s="141">
        <v>145917.41310000001</v>
      </c>
      <c r="H203" s="141">
        <v>105040.036899999</v>
      </c>
      <c r="I203" s="141">
        <v>250957.45</v>
      </c>
    </row>
    <row r="204" spans="1:9" ht="12" x14ac:dyDescent="0.2">
      <c r="A204" s="138" t="s">
        <v>223</v>
      </c>
      <c r="B204" s="141">
        <v>10297865.67</v>
      </c>
      <c r="C204" s="141">
        <v>7367629.2999999896</v>
      </c>
      <c r="D204" s="141">
        <v>621482.39</v>
      </c>
      <c r="E204" s="141">
        <v>388896.49518899998</v>
      </c>
      <c r="F204" s="141">
        <v>232585.89481100001</v>
      </c>
      <c r="G204" s="141">
        <v>10686762.165189</v>
      </c>
      <c r="H204" s="141">
        <v>7600215.1948109996</v>
      </c>
      <c r="I204" s="141">
        <v>18286977.359999999</v>
      </c>
    </row>
    <row r="205" spans="1:9" ht="12" x14ac:dyDescent="0.2">
      <c r="A205" s="138" t="s">
        <v>224</v>
      </c>
      <c r="B205" s="141">
        <v>2789458.1</v>
      </c>
      <c r="C205" s="141">
        <v>1253216</v>
      </c>
      <c r="D205" s="141">
        <v>30230493</v>
      </c>
      <c r="E205" s="141">
        <v>17576603.028499998</v>
      </c>
      <c r="F205" s="141">
        <v>12653889.971499899</v>
      </c>
      <c r="G205" s="141">
        <v>20366061.1285</v>
      </c>
      <c r="H205" s="141">
        <v>13907105.971499899</v>
      </c>
      <c r="I205" s="141">
        <v>34273167.100000001</v>
      </c>
    </row>
    <row r="206" spans="1:9" ht="12" x14ac:dyDescent="0.2">
      <c r="A206" s="138" t="s">
        <v>225</v>
      </c>
      <c r="B206" s="141">
        <v>16407059.630000001</v>
      </c>
      <c r="C206" s="141">
        <v>4461725.8499999996</v>
      </c>
      <c r="D206" s="141">
        <v>0</v>
      </c>
      <c r="E206" s="141">
        <v>0</v>
      </c>
      <c r="F206" s="141">
        <v>0</v>
      </c>
      <c r="G206" s="141">
        <v>16407059.630000001</v>
      </c>
      <c r="H206" s="141">
        <v>4461725.8499999996</v>
      </c>
      <c r="I206" s="141">
        <v>20868785.4799999</v>
      </c>
    </row>
    <row r="207" spans="1:9" ht="12" x14ac:dyDescent="0.2">
      <c r="A207" s="155" t="s">
        <v>226</v>
      </c>
      <c r="B207" s="141">
        <v>0</v>
      </c>
      <c r="C207" s="141">
        <v>0</v>
      </c>
      <c r="D207" s="141">
        <v>5431.53</v>
      </c>
      <c r="E207" s="141">
        <v>3159.32112399999</v>
      </c>
      <c r="F207" s="141">
        <v>2272.2088760000001</v>
      </c>
      <c r="G207" s="141">
        <v>3159.32112399999</v>
      </c>
      <c r="H207" s="141">
        <v>2272.2088760000001</v>
      </c>
      <c r="I207" s="141">
        <v>5431.53</v>
      </c>
    </row>
    <row r="208" spans="1:9" ht="12" x14ac:dyDescent="0.2">
      <c r="A208" s="138" t="s">
        <v>227</v>
      </c>
      <c r="B208" s="142">
        <v>29494383.399999999</v>
      </c>
      <c r="C208" s="142">
        <v>13082571.15</v>
      </c>
      <c r="D208" s="142">
        <v>31108364.3699999</v>
      </c>
      <c r="E208" s="143">
        <v>18114576.257913001</v>
      </c>
      <c r="F208" s="143">
        <v>12993788.1120869</v>
      </c>
      <c r="G208" s="143">
        <v>47608959.657912999</v>
      </c>
      <c r="H208" s="143">
        <v>26076359.262086999</v>
      </c>
      <c r="I208" s="143">
        <v>73685318.920000002</v>
      </c>
    </row>
    <row r="209" spans="1:9" ht="12" x14ac:dyDescent="0.2">
      <c r="A209" s="140" t="s">
        <v>228</v>
      </c>
      <c r="B209" s="141"/>
      <c r="C209" s="141"/>
      <c r="D209" s="141"/>
      <c r="E209" s="141"/>
      <c r="F209" s="141"/>
      <c r="G209" s="141"/>
      <c r="H209" s="141"/>
      <c r="I209" s="141"/>
    </row>
    <row r="210" spans="1:9" ht="12" x14ac:dyDescent="0.2">
      <c r="A210" s="138" t="s">
        <v>229</v>
      </c>
      <c r="B210" s="141">
        <v>16838887.3699999</v>
      </c>
      <c r="C210" s="141">
        <v>5976367.3300000001</v>
      </c>
      <c r="D210" s="141">
        <v>1403445.02</v>
      </c>
      <c r="E210" s="141">
        <v>816015.36387600005</v>
      </c>
      <c r="F210" s="141">
        <v>587429.65612399997</v>
      </c>
      <c r="G210" s="141">
        <v>17654902.733875901</v>
      </c>
      <c r="H210" s="141">
        <v>6563796.9861239996</v>
      </c>
      <c r="I210" s="141">
        <v>24218699.719999898</v>
      </c>
    </row>
    <row r="211" spans="1:9" ht="12" x14ac:dyDescent="0.2">
      <c r="A211" s="138" t="s">
        <v>230</v>
      </c>
      <c r="B211" s="141">
        <v>1035368.15</v>
      </c>
      <c r="C211" s="141">
        <v>796480.929999999</v>
      </c>
      <c r="D211" s="141">
        <v>1253660.71</v>
      </c>
      <c r="E211" s="141">
        <v>728928.57050799998</v>
      </c>
      <c r="F211" s="141">
        <v>524732.13949199999</v>
      </c>
      <c r="G211" s="141">
        <v>1764296.7205079901</v>
      </c>
      <c r="H211" s="141">
        <v>1321213.0694919999</v>
      </c>
      <c r="I211" s="141">
        <v>3085509.79</v>
      </c>
    </row>
    <row r="212" spans="1:9" ht="12" x14ac:dyDescent="0.2">
      <c r="A212" s="138" t="s">
        <v>231</v>
      </c>
      <c r="B212" s="141">
        <v>0</v>
      </c>
      <c r="C212" s="141">
        <v>0</v>
      </c>
      <c r="D212" s="141">
        <v>155814.74999999901</v>
      </c>
      <c r="E212" s="141">
        <v>90594.592884999904</v>
      </c>
      <c r="F212" s="141">
        <v>65220.1571149999</v>
      </c>
      <c r="G212" s="141">
        <v>90594.592884999904</v>
      </c>
      <c r="H212" s="141">
        <v>65220.1571149999</v>
      </c>
      <c r="I212" s="141">
        <v>155814.74999999901</v>
      </c>
    </row>
    <row r="213" spans="1:9" ht="12" x14ac:dyDescent="0.2">
      <c r="A213" s="138" t="s">
        <v>232</v>
      </c>
      <c r="B213" s="141">
        <v>0</v>
      </c>
      <c r="C213" s="141">
        <v>0</v>
      </c>
      <c r="D213" s="141">
        <v>0</v>
      </c>
      <c r="E213" s="141">
        <v>0</v>
      </c>
      <c r="F213" s="141">
        <v>0</v>
      </c>
      <c r="G213" s="141">
        <v>0</v>
      </c>
      <c r="H213" s="141">
        <v>0</v>
      </c>
      <c r="I213" s="141">
        <v>0</v>
      </c>
    </row>
    <row r="214" spans="1:9" ht="12" x14ac:dyDescent="0.2">
      <c r="A214" s="138" t="s">
        <v>233</v>
      </c>
      <c r="B214" s="141">
        <v>320283.63</v>
      </c>
      <c r="C214" s="141">
        <v>1838.66</v>
      </c>
      <c r="D214" s="141">
        <v>0</v>
      </c>
      <c r="E214" s="141">
        <v>0</v>
      </c>
      <c r="F214" s="141">
        <v>0</v>
      </c>
      <c r="G214" s="141">
        <v>320283.63</v>
      </c>
      <c r="H214" s="141">
        <v>1838.66</v>
      </c>
      <c r="I214" s="141">
        <v>322122.28999999998</v>
      </c>
    </row>
    <row r="215" spans="1:9" ht="12" x14ac:dyDescent="0.2">
      <c r="A215" s="138" t="s">
        <v>234</v>
      </c>
      <c r="B215" s="141">
        <v>0</v>
      </c>
      <c r="C215" s="141">
        <v>0</v>
      </c>
      <c r="D215" s="141">
        <v>0</v>
      </c>
      <c r="E215" s="141">
        <v>0</v>
      </c>
      <c r="F215" s="141">
        <v>0</v>
      </c>
      <c r="G215" s="141">
        <v>0</v>
      </c>
      <c r="H215" s="141">
        <v>0</v>
      </c>
      <c r="I215" s="141">
        <v>0</v>
      </c>
    </row>
    <row r="216" spans="1:9" ht="12" x14ac:dyDescent="0.2">
      <c r="A216" s="155" t="s">
        <v>235</v>
      </c>
      <c r="B216" s="141">
        <v>0</v>
      </c>
      <c r="C216" s="141">
        <v>0</v>
      </c>
      <c r="D216" s="141">
        <v>0</v>
      </c>
      <c r="E216" s="141">
        <v>0</v>
      </c>
      <c r="F216" s="141">
        <v>0</v>
      </c>
      <c r="G216" s="141">
        <v>0</v>
      </c>
      <c r="H216" s="141">
        <v>0</v>
      </c>
      <c r="I216" s="141">
        <v>0</v>
      </c>
    </row>
    <row r="217" spans="1:9" ht="12" x14ac:dyDescent="0.2">
      <c r="A217" s="138" t="s">
        <v>236</v>
      </c>
      <c r="B217" s="142">
        <v>18194539.149999999</v>
      </c>
      <c r="C217" s="142">
        <v>6774686.9199999999</v>
      </c>
      <c r="D217" s="142">
        <v>2812920.48</v>
      </c>
      <c r="E217" s="143">
        <v>1635538.527269</v>
      </c>
      <c r="F217" s="143">
        <v>1177381.95273099</v>
      </c>
      <c r="G217" s="143">
        <v>19830077.677269001</v>
      </c>
      <c r="H217" s="143">
        <v>7952068.8727309899</v>
      </c>
      <c r="I217" s="143">
        <v>27782146.5499999</v>
      </c>
    </row>
    <row r="218" spans="1:9" ht="12" x14ac:dyDescent="0.2">
      <c r="A218" s="140" t="s">
        <v>237</v>
      </c>
      <c r="B218" s="141"/>
      <c r="C218" s="141"/>
      <c r="D218" s="141"/>
      <c r="E218" s="141"/>
      <c r="F218" s="141"/>
      <c r="G218" s="141"/>
      <c r="H218" s="141"/>
      <c r="I218" s="141"/>
    </row>
    <row r="219" spans="1:9" ht="12" x14ac:dyDescent="0.2">
      <c r="A219" s="155" t="s">
        <v>238</v>
      </c>
      <c r="B219" s="141">
        <v>97566974.959999993</v>
      </c>
      <c r="C219" s="141">
        <v>12460807.43</v>
      </c>
      <c r="D219" s="141">
        <v>0</v>
      </c>
      <c r="E219" s="141">
        <v>0</v>
      </c>
      <c r="F219" s="141">
        <v>0</v>
      </c>
      <c r="G219" s="141">
        <v>97566974.959999993</v>
      </c>
      <c r="H219" s="141">
        <v>12460807.43</v>
      </c>
      <c r="I219" s="141">
        <v>110027782.39</v>
      </c>
    </row>
    <row r="220" spans="1:9" ht="12" x14ac:dyDescent="0.2">
      <c r="A220" s="138" t="s">
        <v>239</v>
      </c>
      <c r="B220" s="142">
        <v>97566974.959999993</v>
      </c>
      <c r="C220" s="142">
        <v>12460807.43</v>
      </c>
      <c r="D220" s="142">
        <v>0</v>
      </c>
      <c r="E220" s="143">
        <v>0</v>
      </c>
      <c r="F220" s="143">
        <v>0</v>
      </c>
      <c r="G220" s="143">
        <v>97566974.959999993</v>
      </c>
      <c r="H220" s="143">
        <v>12460807.43</v>
      </c>
      <c r="I220" s="143">
        <v>110027782.39</v>
      </c>
    </row>
    <row r="221" spans="1:9" ht="12" x14ac:dyDescent="0.2">
      <c r="A221" s="140" t="s">
        <v>240</v>
      </c>
      <c r="B221" s="141"/>
      <c r="C221" s="141"/>
      <c r="D221" s="141"/>
      <c r="E221" s="141"/>
      <c r="F221" s="141"/>
      <c r="G221" s="141"/>
      <c r="H221" s="141"/>
      <c r="I221" s="141"/>
    </row>
    <row r="222" spans="1:9" ht="12" x14ac:dyDescent="0.2">
      <c r="A222" s="138" t="s">
        <v>241</v>
      </c>
      <c r="B222" s="141">
        <v>3579966.47</v>
      </c>
      <c r="C222" s="141">
        <v>1710191.46</v>
      </c>
      <c r="D222" s="141">
        <v>38182948.159999996</v>
      </c>
      <c r="E222" s="141">
        <v>26133588.123481899</v>
      </c>
      <c r="F222" s="141">
        <v>12049360.036518</v>
      </c>
      <c r="G222" s="141">
        <v>29713554.593481898</v>
      </c>
      <c r="H222" s="141">
        <v>13759551.496517999</v>
      </c>
      <c r="I222" s="141">
        <v>43473106.089999899</v>
      </c>
    </row>
    <row r="223" spans="1:9" ht="12" x14ac:dyDescent="0.2">
      <c r="A223" s="138" t="s">
        <v>242</v>
      </c>
      <c r="B223" s="141">
        <v>453569.87</v>
      </c>
      <c r="C223" s="141">
        <v>266291.46000000002</v>
      </c>
      <c r="D223" s="141">
        <v>4434378.9400000004</v>
      </c>
      <c r="E223" s="141">
        <v>3034997.1849059998</v>
      </c>
      <c r="F223" s="141">
        <v>1399381.7550939999</v>
      </c>
      <c r="G223" s="141">
        <v>3488567.0549059901</v>
      </c>
      <c r="H223" s="141">
        <v>1665673.2150939901</v>
      </c>
      <c r="I223" s="141">
        <v>5154240.2699999996</v>
      </c>
    </row>
    <row r="224" spans="1:9" ht="12" x14ac:dyDescent="0.2">
      <c r="A224" s="138" t="s">
        <v>243</v>
      </c>
      <c r="B224" s="141">
        <v>0</v>
      </c>
      <c r="C224" s="141">
        <v>0</v>
      </c>
      <c r="D224" s="141">
        <v>-232478.12999999899</v>
      </c>
      <c r="E224" s="141">
        <v>-159128.51657699901</v>
      </c>
      <c r="F224" s="141">
        <v>-73349.613423000003</v>
      </c>
      <c r="G224" s="141">
        <v>-159128.51657699901</v>
      </c>
      <c r="H224" s="141">
        <v>-73349.613423000003</v>
      </c>
      <c r="I224" s="141">
        <v>-232478.12999999899</v>
      </c>
    </row>
    <row r="225" spans="1:9" ht="12" x14ac:dyDescent="0.2">
      <c r="A225" s="138" t="s">
        <v>244</v>
      </c>
      <c r="B225" s="141">
        <v>2867735.8699999899</v>
      </c>
      <c r="C225" s="141">
        <v>166287.53</v>
      </c>
      <c r="D225" s="141">
        <v>14106145.43</v>
      </c>
      <c r="E225" s="141">
        <v>9652960.8344930001</v>
      </c>
      <c r="F225" s="141">
        <v>4453184.5955069996</v>
      </c>
      <c r="G225" s="141">
        <v>12520696.704492999</v>
      </c>
      <c r="H225" s="141">
        <v>4619472.1255069999</v>
      </c>
      <c r="I225" s="141">
        <v>17140168.829999998</v>
      </c>
    </row>
    <row r="226" spans="1:9" ht="12" x14ac:dyDescent="0.2">
      <c r="A226" s="138" t="s">
        <v>245</v>
      </c>
      <c r="B226" s="141">
        <v>4941127.74</v>
      </c>
      <c r="C226" s="141">
        <v>401978.38</v>
      </c>
      <c r="D226" s="141">
        <v>398286.67</v>
      </c>
      <c r="E226" s="141">
        <v>242682.567048</v>
      </c>
      <c r="F226" s="141">
        <v>155604.10295199999</v>
      </c>
      <c r="G226" s="141">
        <v>5183810.3070480004</v>
      </c>
      <c r="H226" s="141">
        <v>557582.48295199999</v>
      </c>
      <c r="I226" s="141">
        <v>5741392.79</v>
      </c>
    </row>
    <row r="227" spans="1:9" ht="12" x14ac:dyDescent="0.2">
      <c r="A227" s="138" t="s">
        <v>246</v>
      </c>
      <c r="B227" s="141">
        <v>837484.11</v>
      </c>
      <c r="C227" s="141">
        <v>358535.91</v>
      </c>
      <c r="D227" s="141">
        <v>4889838.46</v>
      </c>
      <c r="E227" s="141">
        <v>2843036.820148</v>
      </c>
      <c r="F227" s="141">
        <v>2046801.6398519899</v>
      </c>
      <c r="G227" s="141">
        <v>3680520.9301479999</v>
      </c>
      <c r="H227" s="141">
        <v>2405337.5498519898</v>
      </c>
      <c r="I227" s="141">
        <v>6085858.4800000004</v>
      </c>
    </row>
    <row r="228" spans="1:9" ht="12" x14ac:dyDescent="0.2">
      <c r="A228" s="138" t="s">
        <v>247</v>
      </c>
      <c r="B228" s="141">
        <v>21283649.519999899</v>
      </c>
      <c r="C228" s="141">
        <v>10114319.470000001</v>
      </c>
      <c r="D228" s="141">
        <v>9879549.5099999998</v>
      </c>
      <c r="E228" s="141">
        <v>6904948.3595690001</v>
      </c>
      <c r="F228" s="141">
        <v>2974601.1504309899</v>
      </c>
      <c r="G228" s="141">
        <v>28188597.879568901</v>
      </c>
      <c r="H228" s="141">
        <v>13088920.620431</v>
      </c>
      <c r="I228" s="141">
        <v>41277518.499999903</v>
      </c>
    </row>
    <row r="229" spans="1:9" ht="12" x14ac:dyDescent="0.2">
      <c r="A229" s="138" t="s">
        <v>248</v>
      </c>
      <c r="B229" s="141">
        <v>8043262.9900000002</v>
      </c>
      <c r="C229" s="141">
        <v>1787919.35</v>
      </c>
      <c r="D229" s="141">
        <v>460966.28</v>
      </c>
      <c r="E229" s="141">
        <v>315569.12271599902</v>
      </c>
      <c r="F229" s="141">
        <v>145397.15728399999</v>
      </c>
      <c r="G229" s="141">
        <v>8358832.1127159996</v>
      </c>
      <c r="H229" s="141">
        <v>1933316.5072840001</v>
      </c>
      <c r="I229" s="141">
        <v>10292148.619999999</v>
      </c>
    </row>
    <row r="230" spans="1:9" ht="12" x14ac:dyDescent="0.2">
      <c r="A230" s="138" t="s">
        <v>249</v>
      </c>
      <c r="B230" s="141">
        <v>0</v>
      </c>
      <c r="C230" s="141">
        <v>0</v>
      </c>
      <c r="D230" s="141">
        <v>19261.91</v>
      </c>
      <c r="E230" s="141">
        <v>13198.190315</v>
      </c>
      <c r="F230" s="141">
        <v>6063.719685</v>
      </c>
      <c r="G230" s="141">
        <v>13198.190315</v>
      </c>
      <c r="H230" s="141">
        <v>6063.719685</v>
      </c>
      <c r="I230" s="141">
        <v>19261.91</v>
      </c>
    </row>
    <row r="231" spans="1:9" ht="12" x14ac:dyDescent="0.2">
      <c r="A231" s="138" t="s">
        <v>250</v>
      </c>
      <c r="B231" s="141">
        <v>3274693.46</v>
      </c>
      <c r="C231" s="141">
        <v>517430.52</v>
      </c>
      <c r="D231" s="141">
        <v>2281111.5299999998</v>
      </c>
      <c r="E231" s="141">
        <v>1561214.425485</v>
      </c>
      <c r="F231" s="141">
        <v>719897.10451500001</v>
      </c>
      <c r="G231" s="141">
        <v>4835907.885485</v>
      </c>
      <c r="H231" s="141">
        <v>1237327.624515</v>
      </c>
      <c r="I231" s="141">
        <v>6073235.5099999998</v>
      </c>
    </row>
    <row r="232" spans="1:9" ht="12" x14ac:dyDescent="0.2">
      <c r="A232" s="138" t="s">
        <v>251</v>
      </c>
      <c r="B232" s="141">
        <v>215488</v>
      </c>
      <c r="C232" s="141">
        <v>0</v>
      </c>
      <c r="D232" s="141">
        <v>11059763.32</v>
      </c>
      <c r="E232" s="141">
        <v>7569441.9614779996</v>
      </c>
      <c r="F232" s="141">
        <v>3490321.3585219998</v>
      </c>
      <c r="G232" s="141">
        <v>7784929.9614779996</v>
      </c>
      <c r="H232" s="141">
        <v>3490321.3585219998</v>
      </c>
      <c r="I232" s="141">
        <v>11275251.32</v>
      </c>
    </row>
    <row r="233" spans="1:9" ht="12" x14ac:dyDescent="0.2">
      <c r="A233" s="138" t="s">
        <v>252</v>
      </c>
      <c r="B233" s="141">
        <v>0</v>
      </c>
      <c r="C233" s="141">
        <v>1026218.77</v>
      </c>
      <c r="D233" s="141">
        <v>0</v>
      </c>
      <c r="E233" s="141">
        <v>0</v>
      </c>
      <c r="F233" s="141">
        <v>0</v>
      </c>
      <c r="G233" s="141">
        <v>0</v>
      </c>
      <c r="H233" s="141">
        <v>1026218.77</v>
      </c>
      <c r="I233" s="141">
        <v>1026218.77</v>
      </c>
    </row>
    <row r="234" spans="1:9" ht="12" x14ac:dyDescent="0.2">
      <c r="A234" s="155" t="s">
        <v>253</v>
      </c>
      <c r="B234" s="141">
        <v>590379.97</v>
      </c>
      <c r="C234" s="141">
        <v>0</v>
      </c>
      <c r="D234" s="141">
        <v>17163265.969999999</v>
      </c>
      <c r="E234" s="141">
        <v>11746814.6197969</v>
      </c>
      <c r="F234" s="141">
        <v>5416451.350203</v>
      </c>
      <c r="G234" s="141">
        <v>12337194.589796999</v>
      </c>
      <c r="H234" s="141">
        <v>5416451.350203</v>
      </c>
      <c r="I234" s="141">
        <v>17753645.940000001</v>
      </c>
    </row>
    <row r="235" spans="1:9" ht="12" x14ac:dyDescent="0.2">
      <c r="A235" s="155" t="s">
        <v>254</v>
      </c>
      <c r="B235" s="142">
        <v>46087358</v>
      </c>
      <c r="C235" s="142">
        <v>16349172.85</v>
      </c>
      <c r="D235" s="142">
        <v>102643038.05</v>
      </c>
      <c r="E235" s="143">
        <v>69859323.692859903</v>
      </c>
      <c r="F235" s="143">
        <v>32783714.357140001</v>
      </c>
      <c r="G235" s="143">
        <v>115946681.69285899</v>
      </c>
      <c r="H235" s="143">
        <v>49132887.207139999</v>
      </c>
      <c r="I235" s="143">
        <v>165079568.90000001</v>
      </c>
    </row>
    <row r="236" spans="1:9" ht="12.75" thickBot="1" x14ac:dyDescent="0.25">
      <c r="A236" s="157" t="s">
        <v>255</v>
      </c>
      <c r="B236" s="142">
        <v>420866772.08999902</v>
      </c>
      <c r="C236" s="142">
        <v>106598684.169999</v>
      </c>
      <c r="D236" s="142">
        <v>136564322.90000001</v>
      </c>
      <c r="E236" s="143">
        <v>89609438.478041902</v>
      </c>
      <c r="F236" s="143">
        <v>46954884.421957999</v>
      </c>
      <c r="G236" s="143">
        <v>510476210.56804198</v>
      </c>
      <c r="H236" s="143">
        <v>153553568.59195799</v>
      </c>
      <c r="I236" s="143">
        <v>664029779.15999997</v>
      </c>
    </row>
    <row r="237" spans="1:9" ht="12.75" thickTop="1" x14ac:dyDescent="0.2">
      <c r="A237" s="138"/>
      <c r="B237" s="149"/>
      <c r="C237" s="149"/>
      <c r="D237" s="149"/>
      <c r="E237" s="149"/>
      <c r="F237" s="149"/>
      <c r="G237" s="149"/>
      <c r="H237" s="149"/>
      <c r="I237" s="149"/>
    </row>
    <row r="238" spans="1:9" ht="12" x14ac:dyDescent="0.2">
      <c r="A238" s="138" t="s">
        <v>256</v>
      </c>
      <c r="B238" s="141"/>
      <c r="C238" s="141"/>
      <c r="D238" s="141"/>
      <c r="E238" s="141"/>
      <c r="F238" s="141"/>
      <c r="G238" s="141"/>
      <c r="H238" s="141"/>
      <c r="I238" s="141"/>
    </row>
    <row r="239" spans="1:9" ht="12" x14ac:dyDescent="0.2">
      <c r="A239" s="140" t="s">
        <v>257</v>
      </c>
      <c r="B239" s="141"/>
      <c r="C239" s="141"/>
      <c r="D239" s="141"/>
      <c r="E239" s="141"/>
      <c r="F239" s="141"/>
      <c r="G239" s="141"/>
      <c r="H239" s="141"/>
      <c r="I239" s="141"/>
    </row>
    <row r="240" spans="1:9" ht="12" x14ac:dyDescent="0.2">
      <c r="A240" s="138" t="s">
        <v>258</v>
      </c>
      <c r="B240" s="141">
        <v>250108844.72</v>
      </c>
      <c r="C240" s="141">
        <v>114321849.83999901</v>
      </c>
      <c r="D240" s="141">
        <v>22953257.890000001</v>
      </c>
      <c r="E240" s="141">
        <v>15709668.392301001</v>
      </c>
      <c r="F240" s="141">
        <v>7243589.4976989999</v>
      </c>
      <c r="G240" s="141">
        <v>265818513.11230099</v>
      </c>
      <c r="H240" s="141">
        <v>121565439.337699</v>
      </c>
      <c r="I240" s="141">
        <v>387383952.44999999</v>
      </c>
    </row>
    <row r="241" spans="1:9" ht="12" x14ac:dyDescent="0.2">
      <c r="A241" s="155" t="s">
        <v>259</v>
      </c>
      <c r="B241" s="141">
        <v>2722354.29</v>
      </c>
      <c r="C241" s="141">
        <v>173994.91999999899</v>
      </c>
      <c r="D241" s="141">
        <v>157468.21</v>
      </c>
      <c r="E241" s="141">
        <v>107794.761233</v>
      </c>
      <c r="F241" s="141">
        <v>49673.448767000002</v>
      </c>
      <c r="G241" s="141">
        <v>2830149.0512330001</v>
      </c>
      <c r="H241" s="141">
        <v>223668.36876700001</v>
      </c>
      <c r="I241" s="141">
        <v>3053817.42</v>
      </c>
    </row>
    <row r="242" spans="1:9" ht="12" x14ac:dyDescent="0.2">
      <c r="A242" s="138" t="s">
        <v>260</v>
      </c>
      <c r="B242" s="142">
        <v>252831199.00999999</v>
      </c>
      <c r="C242" s="142">
        <v>114495844.76000001</v>
      </c>
      <c r="D242" s="142">
        <v>23110726.100000001</v>
      </c>
      <c r="E242" s="143">
        <v>15817463.153534001</v>
      </c>
      <c r="F242" s="143">
        <v>7293262.9464659998</v>
      </c>
      <c r="G242" s="143">
        <v>268648662.16353399</v>
      </c>
      <c r="H242" s="143">
        <v>121789107.70646501</v>
      </c>
      <c r="I242" s="143">
        <v>390437769.87</v>
      </c>
    </row>
    <row r="243" spans="1:9" ht="12" x14ac:dyDescent="0.2">
      <c r="A243" s="140" t="s">
        <v>261</v>
      </c>
      <c r="B243" s="141"/>
      <c r="C243" s="141"/>
      <c r="D243" s="141"/>
      <c r="E243" s="141"/>
      <c r="F243" s="141"/>
      <c r="G243" s="141"/>
      <c r="H243" s="141"/>
      <c r="I243" s="141"/>
    </row>
    <row r="244" spans="1:9" ht="12" x14ac:dyDescent="0.2">
      <c r="A244" s="138" t="s">
        <v>262</v>
      </c>
      <c r="B244" s="141">
        <v>9155368.7899999991</v>
      </c>
      <c r="C244" s="141">
        <v>1560964.14</v>
      </c>
      <c r="D244" s="141">
        <v>30686704.510000002</v>
      </c>
      <c r="E244" s="141">
        <v>21002613.840775002</v>
      </c>
      <c r="F244" s="141">
        <v>9684090.6692249998</v>
      </c>
      <c r="G244" s="141">
        <v>30157982.630775001</v>
      </c>
      <c r="H244" s="141">
        <v>11245054.809225</v>
      </c>
      <c r="I244" s="141">
        <v>41403037.439999998</v>
      </c>
    </row>
    <row r="245" spans="1:9" ht="12" x14ac:dyDescent="0.2">
      <c r="A245" s="138" t="s">
        <v>263</v>
      </c>
      <c r="B245" s="141">
        <v>13341613.98</v>
      </c>
      <c r="C245" s="141">
        <v>0</v>
      </c>
      <c r="D245" s="141">
        <v>0</v>
      </c>
      <c r="E245" s="141">
        <v>0</v>
      </c>
      <c r="F245" s="141">
        <v>0</v>
      </c>
      <c r="G245" s="141">
        <v>13341613.98</v>
      </c>
      <c r="H245" s="141">
        <v>0</v>
      </c>
      <c r="I245" s="141">
        <v>13341613.98</v>
      </c>
    </row>
    <row r="246" spans="1:9" ht="12" x14ac:dyDescent="0.2">
      <c r="A246" s="155" t="s">
        <v>264</v>
      </c>
      <c r="B246" s="141">
        <v>2562731.12</v>
      </c>
      <c r="C246" s="141">
        <v>28810.3</v>
      </c>
      <c r="D246" s="141">
        <v>14785.5999999999</v>
      </c>
      <c r="E246" s="141">
        <v>10121.180045999899</v>
      </c>
      <c r="F246" s="141">
        <v>4664.419954</v>
      </c>
      <c r="G246" s="141">
        <v>2572852.3000459899</v>
      </c>
      <c r="H246" s="141">
        <v>33474.719954</v>
      </c>
      <c r="I246" s="141">
        <v>2606327.02</v>
      </c>
    </row>
    <row r="247" spans="1:9" ht="12" x14ac:dyDescent="0.2">
      <c r="A247" s="138" t="s">
        <v>265</v>
      </c>
      <c r="B247" s="142">
        <v>25059713.890000001</v>
      </c>
      <c r="C247" s="142">
        <v>1589774.44</v>
      </c>
      <c r="D247" s="142">
        <v>30701490.109999999</v>
      </c>
      <c r="E247" s="143">
        <v>21012735.020820901</v>
      </c>
      <c r="F247" s="143">
        <v>9688755.0891789999</v>
      </c>
      <c r="G247" s="143">
        <v>46072448.910820998</v>
      </c>
      <c r="H247" s="143">
        <v>11278529.529178999</v>
      </c>
      <c r="I247" s="143">
        <v>57350978.439999998</v>
      </c>
    </row>
    <row r="248" spans="1:9" ht="12" x14ac:dyDescent="0.2">
      <c r="A248" s="140" t="s">
        <v>266</v>
      </c>
      <c r="B248" s="141"/>
      <c r="C248" s="141"/>
      <c r="D248" s="141"/>
      <c r="E248" s="141"/>
      <c r="F248" s="141"/>
      <c r="G248" s="141"/>
      <c r="H248" s="141"/>
      <c r="I248" s="141"/>
    </row>
    <row r="249" spans="1:9" ht="12" x14ac:dyDescent="0.2">
      <c r="A249" s="155" t="s">
        <v>267</v>
      </c>
      <c r="B249" s="141">
        <v>20604866.16</v>
      </c>
      <c r="C249" s="141">
        <v>0</v>
      </c>
      <c r="D249" s="141">
        <v>0</v>
      </c>
      <c r="E249" s="141">
        <v>0</v>
      </c>
      <c r="F249" s="141">
        <v>0</v>
      </c>
      <c r="G249" s="141">
        <v>20604866.16</v>
      </c>
      <c r="H249" s="141">
        <v>0</v>
      </c>
      <c r="I249" s="141">
        <v>20604866.16</v>
      </c>
    </row>
    <row r="250" spans="1:9" ht="12" x14ac:dyDescent="0.2">
      <c r="A250" s="138" t="s">
        <v>268</v>
      </c>
      <c r="B250" s="142">
        <v>20604866.16</v>
      </c>
      <c r="C250" s="142">
        <v>0</v>
      </c>
      <c r="D250" s="142">
        <v>0</v>
      </c>
      <c r="E250" s="143">
        <v>0</v>
      </c>
      <c r="F250" s="143">
        <v>0</v>
      </c>
      <c r="G250" s="143">
        <v>20604866.16</v>
      </c>
      <c r="H250" s="143">
        <v>0</v>
      </c>
      <c r="I250" s="143">
        <v>20604866.16</v>
      </c>
    </row>
    <row r="251" spans="1:9" ht="12" x14ac:dyDescent="0.2">
      <c r="A251" s="140" t="s">
        <v>269</v>
      </c>
      <c r="B251" s="141"/>
      <c r="C251" s="141"/>
      <c r="D251" s="141"/>
      <c r="E251" s="141"/>
      <c r="F251" s="141"/>
      <c r="G251" s="141"/>
      <c r="H251" s="141"/>
      <c r="I251" s="141"/>
    </row>
    <row r="252" spans="1:9" ht="12" x14ac:dyDescent="0.2">
      <c r="A252" s="138" t="s">
        <v>270</v>
      </c>
      <c r="B252" s="141">
        <v>36934796.619999997</v>
      </c>
      <c r="C252" s="141">
        <v>0</v>
      </c>
      <c r="D252" s="141">
        <v>0</v>
      </c>
      <c r="E252" s="141">
        <v>0</v>
      </c>
      <c r="F252" s="141">
        <v>0</v>
      </c>
      <c r="G252" s="141">
        <v>36934796.619999997</v>
      </c>
      <c r="H252" s="141">
        <v>0</v>
      </c>
      <c r="I252" s="141">
        <v>36934796.619999997</v>
      </c>
    </row>
    <row r="253" spans="1:9" ht="12" x14ac:dyDescent="0.2">
      <c r="A253" s="138" t="s">
        <v>271</v>
      </c>
      <c r="B253" s="141">
        <v>-46025292.939999998</v>
      </c>
      <c r="C253" s="141">
        <v>0</v>
      </c>
      <c r="D253" s="141">
        <v>-119027.25</v>
      </c>
      <c r="E253" s="141">
        <v>-81426.541724999901</v>
      </c>
      <c r="F253" s="141">
        <v>-37600.708274999997</v>
      </c>
      <c r="G253" s="141">
        <v>-46106719.481724903</v>
      </c>
      <c r="H253" s="141">
        <v>-37600.708274999997</v>
      </c>
      <c r="I253" s="141">
        <v>-46144320.189999998</v>
      </c>
    </row>
    <row r="254" spans="1:9" ht="12" x14ac:dyDescent="0.2">
      <c r="A254" s="138" t="s">
        <v>272</v>
      </c>
      <c r="B254" s="141">
        <v>-633007.68000000005</v>
      </c>
      <c r="C254" s="141">
        <v>-61849.0799999999</v>
      </c>
      <c r="D254" s="141">
        <v>-927658</v>
      </c>
      <c r="E254" s="141">
        <v>-634610.83779999998</v>
      </c>
      <c r="F254" s="141">
        <v>-293047.16220000002</v>
      </c>
      <c r="G254" s="141">
        <v>-1267618.51779999</v>
      </c>
      <c r="H254" s="141">
        <v>-354896.24219999998</v>
      </c>
      <c r="I254" s="141">
        <v>-1622514.75999999</v>
      </c>
    </row>
    <row r="255" spans="1:9" ht="12" x14ac:dyDescent="0.2">
      <c r="A255" s="138" t="s">
        <v>273</v>
      </c>
      <c r="B255" s="141">
        <v>132648.6</v>
      </c>
      <c r="C255" s="141">
        <v>16478.88</v>
      </c>
      <c r="D255" s="141">
        <v>481168.02</v>
      </c>
      <c r="E255" s="141">
        <v>329167.04248199897</v>
      </c>
      <c r="F255" s="141">
        <v>152000.977518</v>
      </c>
      <c r="G255" s="141">
        <v>461815.64248199901</v>
      </c>
      <c r="H255" s="141">
        <v>168479.857518</v>
      </c>
      <c r="I255" s="141">
        <v>630295.49999999895</v>
      </c>
    </row>
    <row r="256" spans="1:9" ht="12" x14ac:dyDescent="0.2">
      <c r="A256" s="138" t="s">
        <v>274</v>
      </c>
      <c r="B256" s="141">
        <v>-26423.68</v>
      </c>
      <c r="C256" s="141">
        <v>0</v>
      </c>
      <c r="D256" s="141">
        <v>0</v>
      </c>
      <c r="E256" s="141">
        <v>0</v>
      </c>
      <c r="F256" s="141">
        <v>0</v>
      </c>
      <c r="G256" s="141">
        <v>-26423.68</v>
      </c>
      <c r="H256" s="141">
        <v>0</v>
      </c>
      <c r="I256" s="141">
        <v>-26423.68</v>
      </c>
    </row>
    <row r="257" spans="1:9" ht="12" x14ac:dyDescent="0.2">
      <c r="A257" s="155" t="s">
        <v>275</v>
      </c>
      <c r="B257" s="141">
        <v>0</v>
      </c>
      <c r="C257" s="141">
        <v>0</v>
      </c>
      <c r="D257" s="141">
        <v>0</v>
      </c>
      <c r="E257" s="141">
        <v>0</v>
      </c>
      <c r="F257" s="141">
        <v>0</v>
      </c>
      <c r="G257" s="141">
        <v>0</v>
      </c>
      <c r="H257" s="141">
        <v>0</v>
      </c>
      <c r="I257" s="141">
        <v>0</v>
      </c>
    </row>
    <row r="258" spans="1:9" ht="12" x14ac:dyDescent="0.2">
      <c r="A258" s="138" t="s">
        <v>276</v>
      </c>
      <c r="B258" s="142">
        <v>-9617279.0799999908</v>
      </c>
      <c r="C258" s="142">
        <v>-45370.199999999903</v>
      </c>
      <c r="D258" s="142">
        <v>-565517.23</v>
      </c>
      <c r="E258" s="143">
        <v>-386870.33704299998</v>
      </c>
      <c r="F258" s="143">
        <v>-178646.892957</v>
      </c>
      <c r="G258" s="143">
        <v>-10004149.4170429</v>
      </c>
      <c r="H258" s="143">
        <v>-224017.09295699999</v>
      </c>
      <c r="I258" s="143">
        <v>-10228166.509999899</v>
      </c>
    </row>
    <row r="259" spans="1:9" ht="12" x14ac:dyDescent="0.2">
      <c r="A259" s="140" t="s">
        <v>277</v>
      </c>
      <c r="B259" s="141"/>
      <c r="C259" s="141"/>
      <c r="D259" s="141"/>
      <c r="E259" s="141"/>
      <c r="F259" s="141"/>
      <c r="G259" s="141"/>
      <c r="H259" s="141"/>
      <c r="I259" s="141"/>
    </row>
    <row r="260" spans="1:9" ht="12" x14ac:dyDescent="0.2">
      <c r="A260" s="138" t="s">
        <v>278</v>
      </c>
      <c r="B260" s="141">
        <v>340563.48</v>
      </c>
      <c r="C260" s="141">
        <v>0</v>
      </c>
      <c r="D260" s="141">
        <v>0</v>
      </c>
      <c r="E260" s="141">
        <v>0</v>
      </c>
      <c r="F260" s="141">
        <v>0</v>
      </c>
      <c r="G260" s="141">
        <v>340563.48</v>
      </c>
      <c r="H260" s="141">
        <v>0</v>
      </c>
      <c r="I260" s="141">
        <v>340563.48</v>
      </c>
    </row>
    <row r="261" spans="1:9" ht="12" x14ac:dyDescent="0.2">
      <c r="A261" s="155" t="s">
        <v>279</v>
      </c>
      <c r="B261" s="141">
        <v>-64452231.109999999</v>
      </c>
      <c r="C261" s="141">
        <v>0</v>
      </c>
      <c r="D261" s="141">
        <v>0</v>
      </c>
      <c r="E261" s="141">
        <v>0</v>
      </c>
      <c r="F261" s="141">
        <v>0</v>
      </c>
      <c r="G261" s="141">
        <v>-64452231.109999999</v>
      </c>
      <c r="H261" s="141">
        <v>0</v>
      </c>
      <c r="I261" s="141">
        <v>-64452231.109999999</v>
      </c>
    </row>
    <row r="262" spans="1:9" ht="12" x14ac:dyDescent="0.2">
      <c r="A262" s="155" t="s">
        <v>280</v>
      </c>
      <c r="B262" s="142">
        <v>-64111667.629999898</v>
      </c>
      <c r="C262" s="142">
        <v>0</v>
      </c>
      <c r="D262" s="142">
        <v>0</v>
      </c>
      <c r="E262" s="143">
        <v>0</v>
      </c>
      <c r="F262" s="143">
        <v>0</v>
      </c>
      <c r="G262" s="143">
        <v>-64111667.629999898</v>
      </c>
      <c r="H262" s="143">
        <v>0</v>
      </c>
      <c r="I262" s="143">
        <v>-64111667.629999898</v>
      </c>
    </row>
    <row r="263" spans="1:9" ht="12.75" thickBot="1" x14ac:dyDescent="0.25">
      <c r="A263" s="157" t="s">
        <v>281</v>
      </c>
      <c r="B263" s="142">
        <v>224766832.34999999</v>
      </c>
      <c r="C263" s="142">
        <v>116040249</v>
      </c>
      <c r="D263" s="142">
        <v>53246698.979999997</v>
      </c>
      <c r="E263" s="143">
        <v>36443327.837311998</v>
      </c>
      <c r="F263" s="143">
        <v>16803371.142687999</v>
      </c>
      <c r="G263" s="143">
        <v>261210160.18731201</v>
      </c>
      <c r="H263" s="143">
        <v>132843620.14268801</v>
      </c>
      <c r="I263" s="143">
        <v>394053780.32999903</v>
      </c>
    </row>
    <row r="264" spans="1:9" ht="12.75" thickTop="1" x14ac:dyDescent="0.2">
      <c r="A264" s="138" t="s">
        <v>282</v>
      </c>
      <c r="B264" s="149"/>
      <c r="C264" s="149"/>
      <c r="D264" s="149"/>
      <c r="E264" s="149"/>
      <c r="F264" s="149"/>
      <c r="G264" s="149"/>
      <c r="H264" s="149"/>
      <c r="I264" s="149"/>
    </row>
    <row r="265" spans="1:9" ht="12" x14ac:dyDescent="0.2">
      <c r="A265" s="140" t="s">
        <v>283</v>
      </c>
      <c r="B265" s="141"/>
      <c r="C265" s="141"/>
      <c r="D265" s="141"/>
      <c r="E265" s="141"/>
      <c r="F265" s="141"/>
      <c r="G265" s="141"/>
      <c r="H265" s="141"/>
      <c r="I265" s="141"/>
    </row>
    <row r="266" spans="1:9" ht="12" x14ac:dyDescent="0.2">
      <c r="A266" s="155" t="s">
        <v>284</v>
      </c>
      <c r="B266" s="141">
        <v>227654199.209999</v>
      </c>
      <c r="C266" s="141">
        <v>94117017.379999995</v>
      </c>
      <c r="D266" s="141">
        <v>4683027.05</v>
      </c>
      <c r="E266" s="141">
        <v>3204260.9868069999</v>
      </c>
      <c r="F266" s="141">
        <v>1478766.0631929999</v>
      </c>
      <c r="G266" s="141">
        <v>230858460.196807</v>
      </c>
      <c r="H266" s="141">
        <v>95595783.443192899</v>
      </c>
      <c r="I266" s="141">
        <v>326454243.63999999</v>
      </c>
    </row>
    <row r="267" spans="1:9" ht="12" x14ac:dyDescent="0.2">
      <c r="A267" s="138" t="s">
        <v>285</v>
      </c>
      <c r="B267" s="142">
        <v>227654199.209999</v>
      </c>
      <c r="C267" s="142">
        <v>94117017.379999995</v>
      </c>
      <c r="D267" s="142">
        <v>4683027.05</v>
      </c>
      <c r="E267" s="143">
        <v>3204260.9868069999</v>
      </c>
      <c r="F267" s="143">
        <v>1478766.0631929999</v>
      </c>
      <c r="G267" s="143">
        <v>230858460.196807</v>
      </c>
      <c r="H267" s="143">
        <v>95595783.443192899</v>
      </c>
      <c r="I267" s="143">
        <v>326454243.63999999</v>
      </c>
    </row>
    <row r="268" spans="1:9" ht="12" x14ac:dyDescent="0.2">
      <c r="A268" s="140" t="s">
        <v>286</v>
      </c>
      <c r="B268" s="141"/>
      <c r="C268" s="141"/>
      <c r="D268" s="141"/>
      <c r="E268" s="141"/>
      <c r="F268" s="141"/>
      <c r="G268" s="141"/>
      <c r="H268" s="141"/>
      <c r="I268" s="141"/>
    </row>
    <row r="269" spans="1:9" ht="12" x14ac:dyDescent="0.2">
      <c r="A269" s="138" t="s">
        <v>287</v>
      </c>
      <c r="B269" s="141">
        <v>0</v>
      </c>
      <c r="C269" s="141">
        <v>0</v>
      </c>
      <c r="D269" s="141">
        <v>0</v>
      </c>
      <c r="E269" s="141">
        <v>0</v>
      </c>
      <c r="F269" s="141">
        <v>0</v>
      </c>
      <c r="G269" s="141">
        <v>0</v>
      </c>
      <c r="H269" s="141">
        <v>0</v>
      </c>
      <c r="I269" s="141">
        <v>0</v>
      </c>
    </row>
    <row r="270" spans="1:9" ht="12" x14ac:dyDescent="0.2">
      <c r="A270" s="138" t="s">
        <v>288</v>
      </c>
      <c r="B270" s="141">
        <v>800</v>
      </c>
      <c r="C270" s="141">
        <v>0</v>
      </c>
      <c r="D270" s="141">
        <v>0</v>
      </c>
      <c r="E270" s="141">
        <v>0</v>
      </c>
      <c r="F270" s="141">
        <v>0</v>
      </c>
      <c r="G270" s="141">
        <v>800</v>
      </c>
      <c r="H270" s="141">
        <v>0</v>
      </c>
      <c r="I270" s="141">
        <v>800</v>
      </c>
    </row>
    <row r="271" spans="1:9" ht="12" x14ac:dyDescent="0.2">
      <c r="A271" s="155" t="s">
        <v>289</v>
      </c>
      <c r="B271" s="141">
        <v>0</v>
      </c>
      <c r="C271" s="141">
        <v>0</v>
      </c>
      <c r="D271" s="141">
        <v>0</v>
      </c>
      <c r="E271" s="141">
        <v>0</v>
      </c>
      <c r="F271" s="141">
        <v>0</v>
      </c>
      <c r="G271" s="141">
        <v>0</v>
      </c>
      <c r="H271" s="141">
        <v>0</v>
      </c>
      <c r="I271" s="141">
        <v>0</v>
      </c>
    </row>
    <row r="272" spans="1:9" ht="12" x14ac:dyDescent="0.2">
      <c r="A272" s="138" t="s">
        <v>290</v>
      </c>
      <c r="B272" s="142">
        <v>800</v>
      </c>
      <c r="C272" s="142">
        <v>0</v>
      </c>
      <c r="D272" s="142">
        <v>0</v>
      </c>
      <c r="E272" s="143">
        <v>0</v>
      </c>
      <c r="F272" s="143">
        <v>0</v>
      </c>
      <c r="G272" s="143">
        <v>800</v>
      </c>
      <c r="H272" s="143">
        <v>0</v>
      </c>
      <c r="I272" s="143">
        <v>800</v>
      </c>
    </row>
    <row r="273" spans="1:9" ht="12" x14ac:dyDescent="0.2">
      <c r="A273" s="140" t="s">
        <v>291</v>
      </c>
      <c r="B273" s="141"/>
      <c r="C273" s="141"/>
      <c r="D273" s="141"/>
      <c r="E273" s="141"/>
      <c r="F273" s="141"/>
      <c r="G273" s="141"/>
      <c r="H273" s="141"/>
      <c r="I273" s="141"/>
    </row>
    <row r="274" spans="1:9" ht="12" x14ac:dyDescent="0.2">
      <c r="A274" s="138" t="s">
        <v>292</v>
      </c>
      <c r="B274" s="141">
        <v>581832300.85000002</v>
      </c>
      <c r="C274" s="141">
        <v>262308679.19999999</v>
      </c>
      <c r="D274" s="141">
        <v>0</v>
      </c>
      <c r="E274" s="141">
        <v>0</v>
      </c>
      <c r="F274" s="141">
        <v>0</v>
      </c>
      <c r="G274" s="141">
        <v>581832300.85000002</v>
      </c>
      <c r="H274" s="141">
        <v>262308679.19999999</v>
      </c>
      <c r="I274" s="141">
        <v>844140980.04999995</v>
      </c>
    </row>
    <row r="275" spans="1:9" ht="12" x14ac:dyDescent="0.2">
      <c r="A275" s="138" t="s">
        <v>293</v>
      </c>
      <c r="B275" s="141">
        <v>-399835386.17999899</v>
      </c>
      <c r="C275" s="141">
        <v>-196455256.46000001</v>
      </c>
      <c r="D275" s="141">
        <v>0</v>
      </c>
      <c r="E275" s="141">
        <v>0</v>
      </c>
      <c r="F275" s="141">
        <v>0</v>
      </c>
      <c r="G275" s="141">
        <v>-399835386.17999899</v>
      </c>
      <c r="H275" s="141">
        <v>-196455256.46000001</v>
      </c>
      <c r="I275" s="141">
        <v>-596290642.63999999</v>
      </c>
    </row>
    <row r="276" spans="1:9" ht="12" x14ac:dyDescent="0.2">
      <c r="A276" s="155" t="s">
        <v>294</v>
      </c>
      <c r="B276" s="141">
        <v>0</v>
      </c>
      <c r="C276" s="141">
        <v>0</v>
      </c>
      <c r="D276" s="141">
        <v>0</v>
      </c>
      <c r="E276" s="141">
        <v>0</v>
      </c>
      <c r="F276" s="141">
        <v>0</v>
      </c>
      <c r="G276" s="141">
        <v>0</v>
      </c>
      <c r="H276" s="141">
        <v>0</v>
      </c>
      <c r="I276" s="141">
        <v>0</v>
      </c>
    </row>
    <row r="277" spans="1:9" ht="12" x14ac:dyDescent="0.2">
      <c r="A277" s="138" t="s">
        <v>295</v>
      </c>
      <c r="B277" s="142">
        <v>181996914.66999999</v>
      </c>
      <c r="C277" s="142">
        <v>65853422.740000002</v>
      </c>
      <c r="D277" s="142">
        <v>0</v>
      </c>
      <c r="E277" s="143">
        <v>0</v>
      </c>
      <c r="F277" s="143">
        <v>0</v>
      </c>
      <c r="G277" s="143">
        <v>181996914.66999999</v>
      </c>
      <c r="H277" s="143">
        <v>65853422.740000002</v>
      </c>
      <c r="I277" s="143">
        <v>247850337.40999901</v>
      </c>
    </row>
    <row r="278" spans="1:9" ht="12" x14ac:dyDescent="0.2">
      <c r="A278" s="138"/>
      <c r="B278" s="146"/>
      <c r="C278" s="146"/>
      <c r="D278" s="146"/>
      <c r="E278" s="146"/>
      <c r="F278" s="146"/>
      <c r="G278" s="146"/>
      <c r="H278" s="146"/>
      <c r="I278" s="146"/>
    </row>
    <row r="279" spans="1:9" ht="12.75" thickBot="1" x14ac:dyDescent="0.25">
      <c r="A279" s="157" t="s">
        <v>6</v>
      </c>
      <c r="B279" s="147">
        <v>528172933.33999997</v>
      </c>
      <c r="C279" s="147">
        <v>186469856.13999999</v>
      </c>
      <c r="D279" s="147">
        <v>-194494048.92999899</v>
      </c>
      <c r="E279" s="148">
        <v>-129257027.30216099</v>
      </c>
      <c r="F279" s="148">
        <v>-65237021.627838999</v>
      </c>
      <c r="G279" s="148">
        <v>398915906.037839</v>
      </c>
      <c r="H279" s="148">
        <v>121232834.512161</v>
      </c>
      <c r="I279" s="148">
        <v>520148740.55000001</v>
      </c>
    </row>
    <row r="280" spans="1:9" ht="12.75" thickTop="1" x14ac:dyDescent="0.2">
      <c r="A280" s="138"/>
      <c r="B280" s="141"/>
      <c r="C280" s="141"/>
      <c r="D280" s="141"/>
      <c r="E280" s="141"/>
      <c r="F280" s="141"/>
      <c r="G280" s="141"/>
      <c r="H280" s="141"/>
      <c r="I280" s="141"/>
    </row>
    <row r="281" spans="1:9" ht="12" x14ac:dyDescent="0.2">
      <c r="A281" s="139" t="s">
        <v>5</v>
      </c>
      <c r="B281" s="141"/>
      <c r="C281" s="141"/>
      <c r="D281" s="141"/>
      <c r="E281" s="141"/>
      <c r="F281" s="141"/>
      <c r="G281" s="141"/>
      <c r="H281" s="141"/>
      <c r="I281" s="141"/>
    </row>
    <row r="282" spans="1:9" ht="12" x14ac:dyDescent="0.2">
      <c r="A282" s="140" t="s">
        <v>296</v>
      </c>
      <c r="B282" s="141"/>
      <c r="C282" s="141"/>
      <c r="D282" s="141"/>
      <c r="E282" s="141"/>
      <c r="F282" s="141"/>
      <c r="G282" s="141"/>
      <c r="H282" s="141"/>
      <c r="I282" s="141"/>
    </row>
    <row r="283" spans="1:9" ht="12" x14ac:dyDescent="0.2">
      <c r="A283" s="138" t="s">
        <v>297</v>
      </c>
      <c r="B283" s="141">
        <v>319010.45999999897</v>
      </c>
      <c r="C283" s="141">
        <v>0</v>
      </c>
      <c r="D283" s="141">
        <v>0</v>
      </c>
      <c r="E283" s="141">
        <v>0</v>
      </c>
      <c r="F283" s="141">
        <v>0</v>
      </c>
      <c r="G283" s="141">
        <v>319010.45999999897</v>
      </c>
      <c r="H283" s="141">
        <v>0</v>
      </c>
      <c r="I283" s="141">
        <v>319010.45999999897</v>
      </c>
    </row>
    <row r="284" spans="1:9" ht="12" x14ac:dyDescent="0.2">
      <c r="A284" s="138" t="s">
        <v>298</v>
      </c>
      <c r="B284" s="141">
        <v>0</v>
      </c>
      <c r="C284" s="141">
        <v>0</v>
      </c>
      <c r="D284" s="141">
        <v>0</v>
      </c>
      <c r="E284" s="141">
        <v>0</v>
      </c>
      <c r="F284" s="141">
        <v>0</v>
      </c>
      <c r="G284" s="141">
        <v>0</v>
      </c>
      <c r="H284" s="141">
        <v>0</v>
      </c>
      <c r="I284" s="141">
        <v>0</v>
      </c>
    </row>
    <row r="285" spans="1:9" ht="12" x14ac:dyDescent="0.2">
      <c r="A285" s="138" t="s">
        <v>299</v>
      </c>
      <c r="B285" s="141">
        <v>0</v>
      </c>
      <c r="C285" s="141">
        <v>0</v>
      </c>
      <c r="D285" s="141">
        <v>-81038115.239999995</v>
      </c>
      <c r="E285" s="141">
        <v>-55469430.141574003</v>
      </c>
      <c r="F285" s="141">
        <v>-25568685.098425999</v>
      </c>
      <c r="G285" s="141">
        <v>-55469430.141574003</v>
      </c>
      <c r="H285" s="141">
        <v>-25568685.098425999</v>
      </c>
      <c r="I285" s="141">
        <v>-81038115.239999995</v>
      </c>
    </row>
    <row r="286" spans="1:9" ht="12" x14ac:dyDescent="0.2">
      <c r="A286" s="138" t="s">
        <v>300</v>
      </c>
      <c r="B286" s="141">
        <v>0</v>
      </c>
      <c r="C286" s="141">
        <v>0</v>
      </c>
      <c r="D286" s="141">
        <v>0</v>
      </c>
      <c r="E286" s="141">
        <v>0</v>
      </c>
      <c r="F286" s="141">
        <v>0</v>
      </c>
      <c r="G286" s="141">
        <v>0</v>
      </c>
      <c r="H286" s="141">
        <v>0</v>
      </c>
      <c r="I286" s="141">
        <v>0</v>
      </c>
    </row>
    <row r="287" spans="1:9" ht="12" x14ac:dyDescent="0.2">
      <c r="A287" s="138" t="s">
        <v>301</v>
      </c>
      <c r="B287" s="141">
        <v>0</v>
      </c>
      <c r="C287" s="141">
        <v>0</v>
      </c>
      <c r="D287" s="141">
        <v>-565178.23</v>
      </c>
      <c r="E287" s="141">
        <v>-387041.021264999</v>
      </c>
      <c r="F287" s="141">
        <v>-178137.208734999</v>
      </c>
      <c r="G287" s="141">
        <v>-387041.021264999</v>
      </c>
      <c r="H287" s="141">
        <v>-178137.208734999</v>
      </c>
      <c r="I287" s="141">
        <v>-565178.23</v>
      </c>
    </row>
    <row r="288" spans="1:9" ht="12" x14ac:dyDescent="0.2">
      <c r="A288" s="138" t="s">
        <v>302</v>
      </c>
      <c r="B288" s="141">
        <v>0</v>
      </c>
      <c r="C288" s="141">
        <v>0</v>
      </c>
      <c r="D288" s="141">
        <v>900167.16999999899</v>
      </c>
      <c r="E288" s="141">
        <v>616145.02715500002</v>
      </c>
      <c r="F288" s="141">
        <v>284022.14284500002</v>
      </c>
      <c r="G288" s="141">
        <v>616145.02715500002</v>
      </c>
      <c r="H288" s="141">
        <v>284022.14284500002</v>
      </c>
      <c r="I288" s="141">
        <v>900167.16999999899</v>
      </c>
    </row>
    <row r="289" spans="1:9" ht="12" x14ac:dyDescent="0.2">
      <c r="A289" s="138" t="s">
        <v>303</v>
      </c>
      <c r="B289" s="141">
        <v>0</v>
      </c>
      <c r="C289" s="141">
        <v>0</v>
      </c>
      <c r="D289" s="141">
        <v>-29321586.199999899</v>
      </c>
      <c r="E289" s="141">
        <v>-20065307.179929901</v>
      </c>
      <c r="F289" s="141">
        <v>-9256279.0200699996</v>
      </c>
      <c r="G289" s="141">
        <v>-20065307.179929901</v>
      </c>
      <c r="H289" s="141">
        <v>-9256279.0200699996</v>
      </c>
      <c r="I289" s="141">
        <v>-29321586.199999899</v>
      </c>
    </row>
    <row r="290" spans="1:9" ht="12" x14ac:dyDescent="0.2">
      <c r="A290" s="138" t="s">
        <v>304</v>
      </c>
      <c r="B290" s="141">
        <v>0</v>
      </c>
      <c r="C290" s="141">
        <v>0</v>
      </c>
      <c r="D290" s="141">
        <v>0</v>
      </c>
      <c r="E290" s="141">
        <v>0</v>
      </c>
      <c r="F290" s="141">
        <v>0</v>
      </c>
      <c r="G290" s="141">
        <v>0</v>
      </c>
      <c r="H290" s="141">
        <v>0</v>
      </c>
      <c r="I290" s="141">
        <v>0</v>
      </c>
    </row>
    <row r="291" spans="1:9" ht="12" x14ac:dyDescent="0.2">
      <c r="A291" s="138" t="s">
        <v>305</v>
      </c>
      <c r="B291" s="141">
        <v>0</v>
      </c>
      <c r="C291" s="141">
        <v>0</v>
      </c>
      <c r="D291" s="141">
        <v>26962791.75</v>
      </c>
      <c r="E291" s="141">
        <v>18452245.874996901</v>
      </c>
      <c r="F291" s="141">
        <v>8510545.8750030007</v>
      </c>
      <c r="G291" s="141">
        <v>18452245.874996901</v>
      </c>
      <c r="H291" s="141">
        <v>8510545.8750030007</v>
      </c>
      <c r="I291" s="141">
        <v>26962791.749999899</v>
      </c>
    </row>
    <row r="292" spans="1:9" ht="12" x14ac:dyDescent="0.2">
      <c r="A292" s="138" t="s">
        <v>306</v>
      </c>
      <c r="B292" s="141">
        <v>0</v>
      </c>
      <c r="C292" s="141">
        <v>0</v>
      </c>
      <c r="D292" s="141">
        <v>0</v>
      </c>
      <c r="E292" s="141">
        <v>0</v>
      </c>
      <c r="F292" s="141">
        <v>0</v>
      </c>
      <c r="G292" s="141">
        <v>0</v>
      </c>
      <c r="H292" s="141">
        <v>0</v>
      </c>
      <c r="I292" s="141">
        <v>0</v>
      </c>
    </row>
    <row r="293" spans="1:9" ht="12" x14ac:dyDescent="0.2">
      <c r="A293" s="138" t="s">
        <v>307</v>
      </c>
      <c r="B293" s="141">
        <v>0</v>
      </c>
      <c r="C293" s="141">
        <v>0</v>
      </c>
      <c r="D293" s="141">
        <v>-50084</v>
      </c>
      <c r="E293" s="141">
        <v>-34686.808599999997</v>
      </c>
      <c r="F293" s="141">
        <v>-15397.1914</v>
      </c>
      <c r="G293" s="141">
        <v>-34686.808599999997</v>
      </c>
      <c r="H293" s="141">
        <v>-15397.1914</v>
      </c>
      <c r="I293" s="141">
        <v>-50084</v>
      </c>
    </row>
    <row r="294" spans="1:9" ht="12" x14ac:dyDescent="0.2">
      <c r="A294" s="138" t="s">
        <v>308</v>
      </c>
      <c r="B294" s="141">
        <v>0</v>
      </c>
      <c r="C294" s="141">
        <v>0</v>
      </c>
      <c r="D294" s="141">
        <v>-8018447.4399999902</v>
      </c>
      <c r="E294" s="141">
        <v>-5487896.1809719997</v>
      </c>
      <c r="F294" s="141">
        <v>-2530551.2590279998</v>
      </c>
      <c r="G294" s="141">
        <v>-5487896.1809719997</v>
      </c>
      <c r="H294" s="141">
        <v>-2530551.2590279998</v>
      </c>
      <c r="I294" s="141">
        <v>-8018447.4399999902</v>
      </c>
    </row>
    <row r="295" spans="1:9" ht="12" x14ac:dyDescent="0.2">
      <c r="A295" s="138" t="s">
        <v>309</v>
      </c>
      <c r="B295" s="141">
        <v>-8041826.8399999999</v>
      </c>
      <c r="C295" s="141">
        <v>-3118768.86</v>
      </c>
      <c r="D295" s="141">
        <v>-2443553.58</v>
      </c>
      <c r="E295" s="141">
        <v>-1672247.9296919999</v>
      </c>
      <c r="F295" s="141">
        <v>-771305.65030800004</v>
      </c>
      <c r="G295" s="141">
        <v>-9714074.769692</v>
      </c>
      <c r="H295" s="141">
        <v>-3890074.5103079998</v>
      </c>
      <c r="I295" s="141">
        <v>-13604149.279999999</v>
      </c>
    </row>
    <row r="296" spans="1:9" ht="12" x14ac:dyDescent="0.2">
      <c r="A296" s="138" t="s">
        <v>310</v>
      </c>
      <c r="B296" s="141">
        <v>-1400</v>
      </c>
      <c r="C296" s="141">
        <v>-5000</v>
      </c>
      <c r="D296" s="141">
        <v>-3036.5999999999899</v>
      </c>
      <c r="E296" s="141">
        <v>-2077.9813319999998</v>
      </c>
      <c r="F296" s="141">
        <v>-958.61866799999996</v>
      </c>
      <c r="G296" s="141">
        <v>-3477.9813319999998</v>
      </c>
      <c r="H296" s="141">
        <v>-5958.6186680000001</v>
      </c>
      <c r="I296" s="141">
        <v>-9436.6</v>
      </c>
    </row>
    <row r="297" spans="1:9" ht="12" x14ac:dyDescent="0.2">
      <c r="A297" s="138" t="s">
        <v>311</v>
      </c>
      <c r="B297" s="141">
        <v>-24586.78</v>
      </c>
      <c r="C297" s="141">
        <v>-162987.63</v>
      </c>
      <c r="D297" s="141">
        <v>0</v>
      </c>
      <c r="E297" s="141">
        <v>0</v>
      </c>
      <c r="F297" s="141">
        <v>0</v>
      </c>
      <c r="G297" s="141">
        <v>-24586.78</v>
      </c>
      <c r="H297" s="141">
        <v>-162987.63</v>
      </c>
      <c r="I297" s="141">
        <v>-187574.41</v>
      </c>
    </row>
    <row r="298" spans="1:9" ht="12" x14ac:dyDescent="0.2">
      <c r="A298" s="138" t="s">
        <v>312</v>
      </c>
      <c r="B298" s="141">
        <v>13315.72</v>
      </c>
      <c r="C298" s="141">
        <v>0</v>
      </c>
      <c r="D298" s="141">
        <v>0</v>
      </c>
      <c r="E298" s="141">
        <v>0</v>
      </c>
      <c r="F298" s="141">
        <v>0</v>
      </c>
      <c r="G298" s="141">
        <v>13315.72</v>
      </c>
      <c r="H298" s="141">
        <v>0</v>
      </c>
      <c r="I298" s="141">
        <v>13315.72</v>
      </c>
    </row>
    <row r="299" spans="1:9" ht="12" x14ac:dyDescent="0.2">
      <c r="A299" s="138" t="s">
        <v>313</v>
      </c>
      <c r="B299" s="141">
        <v>-873778.179999999</v>
      </c>
      <c r="C299" s="141">
        <v>0</v>
      </c>
      <c r="D299" s="141">
        <v>0</v>
      </c>
      <c r="E299" s="141">
        <v>0</v>
      </c>
      <c r="F299" s="141">
        <v>0</v>
      </c>
      <c r="G299" s="141">
        <v>-873778.179999999</v>
      </c>
      <c r="H299" s="141">
        <v>0</v>
      </c>
      <c r="I299" s="141">
        <v>-873778.179999999</v>
      </c>
    </row>
    <row r="300" spans="1:9" ht="12" x14ac:dyDescent="0.2">
      <c r="A300" s="138" t="s">
        <v>314</v>
      </c>
      <c r="B300" s="141">
        <v>0</v>
      </c>
      <c r="C300" s="141">
        <v>0</v>
      </c>
      <c r="D300" s="141">
        <v>0</v>
      </c>
      <c r="E300" s="141">
        <v>0</v>
      </c>
      <c r="F300" s="141">
        <v>0</v>
      </c>
      <c r="G300" s="141">
        <v>0</v>
      </c>
      <c r="H300" s="141">
        <v>0</v>
      </c>
      <c r="I300" s="141">
        <v>0</v>
      </c>
    </row>
    <row r="301" spans="1:9" ht="12" x14ac:dyDescent="0.2">
      <c r="A301" s="138" t="s">
        <v>315</v>
      </c>
      <c r="B301" s="141">
        <v>601.29999999999995</v>
      </c>
      <c r="C301" s="141">
        <v>0</v>
      </c>
      <c r="D301" s="141">
        <v>0</v>
      </c>
      <c r="E301" s="141">
        <v>0</v>
      </c>
      <c r="F301" s="141">
        <v>0</v>
      </c>
      <c r="G301" s="141">
        <v>601.29999999999995</v>
      </c>
      <c r="H301" s="141">
        <v>0</v>
      </c>
      <c r="I301" s="141">
        <v>601.29999999999995</v>
      </c>
    </row>
    <row r="302" spans="1:9" ht="12" x14ac:dyDescent="0.2">
      <c r="A302" s="138" t="s">
        <v>316</v>
      </c>
      <c r="B302" s="141">
        <v>0</v>
      </c>
      <c r="C302" s="141">
        <v>0</v>
      </c>
      <c r="D302" s="141">
        <v>40037.25</v>
      </c>
      <c r="E302" s="141">
        <v>27404.227300999901</v>
      </c>
      <c r="F302" s="141">
        <v>12633.022698999999</v>
      </c>
      <c r="G302" s="141">
        <v>27404.227300999901</v>
      </c>
      <c r="H302" s="141">
        <v>12633.022698999999</v>
      </c>
      <c r="I302" s="141">
        <v>40037.25</v>
      </c>
    </row>
    <row r="303" spans="1:9" ht="12" x14ac:dyDescent="0.2">
      <c r="A303" s="138" t="s">
        <v>317</v>
      </c>
      <c r="B303" s="141">
        <v>0</v>
      </c>
      <c r="C303" s="141">
        <v>0</v>
      </c>
      <c r="D303" s="141">
        <v>-2133403.0099999998</v>
      </c>
      <c r="E303" s="141">
        <v>-1460157.867747</v>
      </c>
      <c r="F303" s="141">
        <v>-673245.14225299901</v>
      </c>
      <c r="G303" s="141">
        <v>-1460157.867747</v>
      </c>
      <c r="H303" s="141">
        <v>-673245.14225299901</v>
      </c>
      <c r="I303" s="141">
        <v>-2133403.0099999998</v>
      </c>
    </row>
    <row r="304" spans="1:9" ht="12" x14ac:dyDescent="0.2">
      <c r="A304" s="138" t="s">
        <v>318</v>
      </c>
      <c r="B304" s="141">
        <v>0</v>
      </c>
      <c r="C304" s="141">
        <v>0</v>
      </c>
      <c r="D304" s="141">
        <v>3857026</v>
      </c>
      <c r="E304" s="141">
        <v>2639347.341</v>
      </c>
      <c r="F304" s="141">
        <v>1217678.659</v>
      </c>
      <c r="G304" s="141">
        <v>2639347.341</v>
      </c>
      <c r="H304" s="141">
        <v>1217678.659</v>
      </c>
      <c r="I304" s="141">
        <v>3857026</v>
      </c>
    </row>
    <row r="305" spans="1:9" ht="12" x14ac:dyDescent="0.2">
      <c r="A305" s="138" t="s">
        <v>319</v>
      </c>
      <c r="B305" s="141">
        <v>0</v>
      </c>
      <c r="C305" s="141">
        <v>0</v>
      </c>
      <c r="D305" s="141">
        <v>5324152.2</v>
      </c>
      <c r="E305" s="141">
        <v>3644310.0961419898</v>
      </c>
      <c r="F305" s="141">
        <v>1679842.1038579899</v>
      </c>
      <c r="G305" s="141">
        <v>3644310.0961419898</v>
      </c>
      <c r="H305" s="141">
        <v>1679842.1038579899</v>
      </c>
      <c r="I305" s="141">
        <v>5324152.1999999899</v>
      </c>
    </row>
    <row r="306" spans="1:9" ht="12" x14ac:dyDescent="0.2">
      <c r="A306" s="155" t="s">
        <v>320</v>
      </c>
      <c r="B306" s="141">
        <v>0</v>
      </c>
      <c r="C306" s="141">
        <v>0</v>
      </c>
      <c r="D306" s="141">
        <v>6316819.5700000003</v>
      </c>
      <c r="E306" s="141">
        <v>4324246.558437</v>
      </c>
      <c r="F306" s="141">
        <v>1992573.011563</v>
      </c>
      <c r="G306" s="141">
        <v>4324246.558437</v>
      </c>
      <c r="H306" s="141">
        <v>1992573.011563</v>
      </c>
      <c r="I306" s="141">
        <v>6316819.5700000003</v>
      </c>
    </row>
    <row r="307" spans="1:9" ht="12" x14ac:dyDescent="0.2">
      <c r="A307" s="138" t="s">
        <v>321</v>
      </c>
      <c r="B307" s="142">
        <v>-8608664.3199999891</v>
      </c>
      <c r="C307" s="142">
        <v>-3286756.49</v>
      </c>
      <c r="D307" s="142">
        <v>-80172410.359999999</v>
      </c>
      <c r="E307" s="143">
        <v>-54875145.986079901</v>
      </c>
      <c r="F307" s="143">
        <v>-25297264.373920001</v>
      </c>
      <c r="G307" s="143">
        <v>-63483810.306079999</v>
      </c>
      <c r="H307" s="143">
        <v>-28584020.863919999</v>
      </c>
      <c r="I307" s="143">
        <v>-92067831.169999897</v>
      </c>
    </row>
    <row r="308" spans="1:9" ht="12" x14ac:dyDescent="0.2">
      <c r="A308" s="140" t="s">
        <v>322</v>
      </c>
      <c r="B308" s="141"/>
      <c r="C308" s="141"/>
      <c r="D308" s="141"/>
      <c r="E308" s="141"/>
      <c r="F308" s="141"/>
      <c r="G308" s="141"/>
      <c r="H308" s="141"/>
      <c r="I308" s="141"/>
    </row>
    <row r="309" spans="1:9" ht="12" x14ac:dyDescent="0.2">
      <c r="A309" s="138" t="s">
        <v>323</v>
      </c>
      <c r="B309" s="141">
        <v>0</v>
      </c>
      <c r="C309" s="141">
        <v>0</v>
      </c>
      <c r="D309" s="141">
        <v>218136834</v>
      </c>
      <c r="E309" s="141">
        <v>149303756.031299</v>
      </c>
      <c r="F309" s="141">
        <v>68833077.968700007</v>
      </c>
      <c r="G309" s="150">
        <v>149303756.031299</v>
      </c>
      <c r="H309" s="150">
        <v>68833077.968700007</v>
      </c>
      <c r="I309" s="150">
        <v>218136834</v>
      </c>
    </row>
    <row r="310" spans="1:9" ht="12" x14ac:dyDescent="0.2">
      <c r="A310" s="138" t="s">
        <v>324</v>
      </c>
      <c r="B310" s="141">
        <v>0</v>
      </c>
      <c r="C310" s="141">
        <v>0</v>
      </c>
      <c r="D310" s="141">
        <v>0</v>
      </c>
      <c r="E310" s="141">
        <v>0</v>
      </c>
      <c r="F310" s="141">
        <v>0</v>
      </c>
      <c r="G310" s="141">
        <v>0</v>
      </c>
      <c r="H310" s="141">
        <v>0</v>
      </c>
      <c r="I310" s="141">
        <v>0</v>
      </c>
    </row>
    <row r="311" spans="1:9" ht="12" x14ac:dyDescent="0.2">
      <c r="A311" s="138" t="s">
        <v>325</v>
      </c>
      <c r="B311" s="141">
        <v>0</v>
      </c>
      <c r="C311" s="141">
        <v>0</v>
      </c>
      <c r="D311" s="141">
        <v>2955479.75</v>
      </c>
      <c r="E311" s="141">
        <v>2022878.37041899</v>
      </c>
      <c r="F311" s="141">
        <v>932601.37958099996</v>
      </c>
      <c r="G311" s="141">
        <v>2022878.37041899</v>
      </c>
      <c r="H311" s="141">
        <v>932601.37958099996</v>
      </c>
      <c r="I311" s="141">
        <v>2955479.75</v>
      </c>
    </row>
    <row r="312" spans="1:9" ht="12" x14ac:dyDescent="0.2">
      <c r="A312" s="138" t="s">
        <v>326</v>
      </c>
      <c r="B312" s="141">
        <v>9299.7599999999893</v>
      </c>
      <c r="C312" s="141">
        <v>5699.8799999999901</v>
      </c>
      <c r="D312" s="141">
        <v>2775148.68</v>
      </c>
      <c r="E312" s="141">
        <v>1899450.5140259999</v>
      </c>
      <c r="F312" s="141">
        <v>875698.165974</v>
      </c>
      <c r="G312" s="141">
        <v>1908750.2740259999</v>
      </c>
      <c r="H312" s="141">
        <v>881398.04597400001</v>
      </c>
      <c r="I312" s="141">
        <v>2790148.32</v>
      </c>
    </row>
    <row r="313" spans="1:9" ht="12" x14ac:dyDescent="0.2">
      <c r="A313" s="138" t="s">
        <v>327</v>
      </c>
      <c r="B313" s="141">
        <v>0</v>
      </c>
      <c r="C313" s="141">
        <v>0</v>
      </c>
      <c r="D313" s="141">
        <v>0</v>
      </c>
      <c r="E313" s="141">
        <v>0</v>
      </c>
      <c r="F313" s="141">
        <v>0</v>
      </c>
      <c r="G313" s="141">
        <v>0</v>
      </c>
      <c r="H313" s="141">
        <v>0</v>
      </c>
      <c r="I313" s="141">
        <v>0</v>
      </c>
    </row>
    <row r="314" spans="1:9" ht="12" x14ac:dyDescent="0.2">
      <c r="A314" s="138" t="s">
        <v>328</v>
      </c>
      <c r="B314" s="141">
        <v>0</v>
      </c>
      <c r="C314" s="141">
        <v>0</v>
      </c>
      <c r="D314" s="141">
        <v>0</v>
      </c>
      <c r="E314" s="141">
        <v>0</v>
      </c>
      <c r="F314" s="141">
        <v>0</v>
      </c>
      <c r="G314" s="141">
        <v>0</v>
      </c>
      <c r="H314" s="141">
        <v>0</v>
      </c>
      <c r="I314" s="141">
        <v>0</v>
      </c>
    </row>
    <row r="315" spans="1:9" ht="12" x14ac:dyDescent="0.2">
      <c r="A315" s="138" t="s">
        <v>329</v>
      </c>
      <c r="B315" s="141">
        <v>0</v>
      </c>
      <c r="C315" s="141">
        <v>0</v>
      </c>
      <c r="D315" s="141">
        <v>1002.9</v>
      </c>
      <c r="E315" s="141">
        <v>687.48794999999996</v>
      </c>
      <c r="F315" s="141">
        <v>315.41205000000002</v>
      </c>
      <c r="G315" s="141">
        <v>687.48794999999996</v>
      </c>
      <c r="H315" s="141">
        <v>315.41205000000002</v>
      </c>
      <c r="I315" s="141">
        <v>1002.9</v>
      </c>
    </row>
    <row r="316" spans="1:9" ht="12" x14ac:dyDescent="0.2">
      <c r="A316" s="138" t="s">
        <v>330</v>
      </c>
      <c r="B316" s="141">
        <v>16530212.439999999</v>
      </c>
      <c r="C316" s="141">
        <v>530100.91999999899</v>
      </c>
      <c r="D316" s="141">
        <v>2353088.0299999998</v>
      </c>
      <c r="E316" s="141">
        <v>1610837.1164589999</v>
      </c>
      <c r="F316" s="141">
        <v>742250.91354099999</v>
      </c>
      <c r="G316" s="141">
        <v>18141049.556458998</v>
      </c>
      <c r="H316" s="141">
        <v>1272351.833541</v>
      </c>
      <c r="I316" s="141">
        <v>19413401.390000001</v>
      </c>
    </row>
    <row r="317" spans="1:9" ht="12" x14ac:dyDescent="0.2">
      <c r="A317" s="155" t="s">
        <v>331</v>
      </c>
      <c r="B317" s="141">
        <v>-6162027.2800000003</v>
      </c>
      <c r="C317" s="141">
        <v>-2036652.65</v>
      </c>
      <c r="D317" s="141">
        <v>-1777498.23</v>
      </c>
      <c r="E317" s="141">
        <v>-1216480.9466929999</v>
      </c>
      <c r="F317" s="141">
        <v>-561017.28330699995</v>
      </c>
      <c r="G317" s="141">
        <v>-7378508.2266929997</v>
      </c>
      <c r="H317" s="141">
        <v>-2597669.9333069902</v>
      </c>
      <c r="I317" s="141">
        <v>-9976178.1600000001</v>
      </c>
    </row>
    <row r="318" spans="1:9" ht="12" x14ac:dyDescent="0.2">
      <c r="A318" s="138" t="s">
        <v>332</v>
      </c>
      <c r="B318" s="142">
        <v>10377484.92</v>
      </c>
      <c r="C318" s="142">
        <v>-1500851.8499999901</v>
      </c>
      <c r="D318" s="142">
        <v>224444055.13</v>
      </c>
      <c r="E318" s="143">
        <v>153621128.57346001</v>
      </c>
      <c r="F318" s="143">
        <v>70822926.556538999</v>
      </c>
      <c r="G318" s="143">
        <v>163998613.49346</v>
      </c>
      <c r="H318" s="143">
        <v>69322074.706539005</v>
      </c>
      <c r="I318" s="143">
        <v>233320688.19999999</v>
      </c>
    </row>
    <row r="319" spans="1:9" ht="12" x14ac:dyDescent="0.2">
      <c r="A319" s="140" t="s">
        <v>333</v>
      </c>
      <c r="B319" s="141"/>
      <c r="C319" s="141"/>
      <c r="D319" s="141"/>
      <c r="E319" s="141"/>
      <c r="F319" s="141"/>
      <c r="G319" s="141"/>
      <c r="H319" s="141"/>
      <c r="I319" s="141"/>
    </row>
    <row r="320" spans="1:9" ht="12" x14ac:dyDescent="0.2">
      <c r="A320" s="138" t="s">
        <v>334</v>
      </c>
      <c r="B320" s="141">
        <v>0</v>
      </c>
      <c r="C320" s="141">
        <v>0</v>
      </c>
      <c r="D320" s="141">
        <v>0</v>
      </c>
      <c r="E320" s="141">
        <v>0</v>
      </c>
      <c r="F320" s="141">
        <v>0</v>
      </c>
      <c r="G320" s="141">
        <v>0</v>
      </c>
      <c r="H320" s="141">
        <v>0</v>
      </c>
      <c r="I320" s="141">
        <v>0</v>
      </c>
    </row>
    <row r="321" spans="1:9" ht="12" x14ac:dyDescent="0.2">
      <c r="A321" s="155" t="s">
        <v>335</v>
      </c>
      <c r="B321" s="141">
        <v>0</v>
      </c>
      <c r="C321" s="141">
        <v>0</v>
      </c>
      <c r="D321" s="141">
        <v>0</v>
      </c>
      <c r="E321" s="141">
        <v>0</v>
      </c>
      <c r="F321" s="141">
        <v>0</v>
      </c>
      <c r="G321" s="141">
        <v>0</v>
      </c>
      <c r="H321" s="141">
        <v>0</v>
      </c>
      <c r="I321" s="141">
        <v>0</v>
      </c>
    </row>
    <row r="322" spans="1:9" ht="12" x14ac:dyDescent="0.2">
      <c r="A322" s="138" t="s">
        <v>336</v>
      </c>
      <c r="B322" s="142">
        <v>0</v>
      </c>
      <c r="C322" s="142">
        <v>0</v>
      </c>
      <c r="D322" s="142">
        <v>0</v>
      </c>
      <c r="E322" s="143">
        <v>0</v>
      </c>
      <c r="F322" s="143">
        <v>0</v>
      </c>
      <c r="G322" s="143">
        <v>0</v>
      </c>
      <c r="H322" s="143">
        <v>0</v>
      </c>
      <c r="I322" s="143">
        <v>0</v>
      </c>
    </row>
    <row r="323" spans="1:9" ht="12" x14ac:dyDescent="0.2">
      <c r="A323" s="138"/>
      <c r="B323" s="146"/>
      <c r="C323" s="146"/>
      <c r="D323" s="146"/>
      <c r="E323" s="146"/>
      <c r="F323" s="146"/>
      <c r="G323" s="146"/>
      <c r="H323" s="146"/>
      <c r="I323" s="146"/>
    </row>
    <row r="324" spans="1:9" ht="12.75" thickBot="1" x14ac:dyDescent="0.25">
      <c r="A324" s="156" t="s">
        <v>1</v>
      </c>
      <c r="B324" s="147">
        <v>1768820.5999999901</v>
      </c>
      <c r="C324" s="147">
        <v>-4787608.34</v>
      </c>
      <c r="D324" s="147">
        <v>144271644.769999</v>
      </c>
      <c r="E324" s="148">
        <v>98745982.587380901</v>
      </c>
      <c r="F324" s="148">
        <v>45525662.182618998</v>
      </c>
      <c r="G324" s="148">
        <v>100514803.187381</v>
      </c>
      <c r="H324" s="148">
        <v>40738053.842619002</v>
      </c>
      <c r="I324" s="148">
        <v>141252857.03</v>
      </c>
    </row>
    <row r="325" spans="1:9" ht="12.75" thickTop="1" x14ac:dyDescent="0.2">
      <c r="A325" s="138"/>
      <c r="B325" s="146"/>
      <c r="C325" s="146"/>
      <c r="D325" s="146"/>
      <c r="E325" s="146"/>
      <c r="F325" s="146"/>
      <c r="G325" s="146"/>
      <c r="H325" s="146"/>
      <c r="I325" s="146"/>
    </row>
    <row r="326" spans="1:9" ht="12.75" thickBot="1" x14ac:dyDescent="0.25">
      <c r="A326" s="156" t="s">
        <v>0</v>
      </c>
      <c r="B326" s="147">
        <v>526404112.74000001</v>
      </c>
      <c r="C326" s="147">
        <v>191257464.47999999</v>
      </c>
      <c r="D326" s="147">
        <v>-338765693.69999999</v>
      </c>
      <c r="E326" s="148">
        <v>-228003009.889541</v>
      </c>
      <c r="F326" s="148">
        <v>-110762683.810458</v>
      </c>
      <c r="G326" s="148">
        <v>298401102.85045803</v>
      </c>
      <c r="H326" s="148">
        <v>80494780.669542</v>
      </c>
      <c r="I326" s="148">
        <v>378895883.51999998</v>
      </c>
    </row>
    <row r="327" spans="1:9" ht="12" thickTop="1" x14ac:dyDescent="0.2"/>
    <row r="328" spans="1:9" x14ac:dyDescent="0.2">
      <c r="B328" s="135">
        <v>0</v>
      </c>
      <c r="C328" s="135">
        <v>0</v>
      </c>
      <c r="D328" s="135">
        <v>0</v>
      </c>
      <c r="E328" s="135">
        <v>0</v>
      </c>
      <c r="F328" s="135">
        <v>0</v>
      </c>
      <c r="G328" s="135">
        <v>0</v>
      </c>
      <c r="H328" s="135">
        <v>0</v>
      </c>
      <c r="I328" s="135">
        <v>0</v>
      </c>
    </row>
  </sheetData>
  <mergeCells count="3">
    <mergeCell ref="A1:I1"/>
    <mergeCell ref="A2:I2"/>
    <mergeCell ref="A3:I3"/>
  </mergeCells>
  <pageMargins left="0.5" right="0.5" top="1" bottom="1" header="0.5" footer="0.5"/>
  <pageSetup scale="90" fitToHeight="0" orientation="portrait" r:id="rId1"/>
  <headerFooter>
    <oddFooter>&amp;CPage &amp;P of &amp;N&amp;R&amp;A</oddFoot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84"/>
  <sheetViews>
    <sheetView tabSelected="1" zoomScaleNormal="100" workbookViewId="0">
      <selection activeCell="H10" sqref="H10"/>
    </sheetView>
  </sheetViews>
  <sheetFormatPr defaultColWidth="8.85546875" defaultRowHeight="12.75" outlineLevelRow="1" outlineLevelCol="1" x14ac:dyDescent="0.2"/>
  <cols>
    <col min="1" max="1" width="5.42578125" style="56" customWidth="1"/>
    <col min="2" max="2" width="47.28515625" style="56" customWidth="1"/>
    <col min="3" max="3" width="15.140625" style="56" customWidth="1"/>
    <col min="4" max="4" width="19.42578125" style="56" customWidth="1"/>
    <col min="5" max="5" width="9" style="56" customWidth="1"/>
    <col min="6" max="6" width="14.140625" style="56" customWidth="1"/>
    <col min="7" max="7" width="11.85546875" style="56" customWidth="1"/>
    <col min="8" max="8" width="16.28515625" style="56" customWidth="1"/>
    <col min="9" max="9" width="8.85546875" style="56" customWidth="1"/>
    <col min="10" max="10" width="16.7109375" style="56" hidden="1" customWidth="1" outlineLevel="1"/>
    <col min="11" max="11" width="8.85546875" style="56" customWidth="1" collapsed="1"/>
    <col min="12" max="16384" width="8.85546875" style="56"/>
  </cols>
  <sheetData>
    <row r="1" spans="1:10" ht="15.95" customHeight="1" x14ac:dyDescent="0.2">
      <c r="A1" s="55"/>
      <c r="B1" s="180" t="s">
        <v>338</v>
      </c>
      <c r="C1" s="180"/>
      <c r="D1" s="180"/>
      <c r="E1" s="180"/>
      <c r="F1" s="180"/>
      <c r="G1" s="180"/>
      <c r="H1" s="180"/>
    </row>
    <row r="2" spans="1:10" ht="15.95" customHeight="1" x14ac:dyDescent="0.2">
      <c r="A2" s="57"/>
      <c r="B2" s="181" t="s">
        <v>358</v>
      </c>
      <c r="C2" s="181"/>
      <c r="D2" s="181"/>
      <c r="E2" s="181"/>
      <c r="F2" s="181"/>
      <c r="G2" s="181"/>
      <c r="H2" s="181"/>
    </row>
    <row r="3" spans="1:10" ht="15.95" customHeight="1" x14ac:dyDescent="0.2">
      <c r="A3" s="181" t="str">
        <f>'Allocated Summary'!A3</f>
        <v>FOR THE 12 MONTHS ENDED SEPTEMBER 30, 2016</v>
      </c>
      <c r="B3" s="181"/>
      <c r="C3" s="181"/>
      <c r="D3" s="181"/>
      <c r="E3" s="181"/>
      <c r="F3" s="181"/>
      <c r="G3" s="181"/>
      <c r="H3" s="181"/>
    </row>
    <row r="4" spans="1:10" ht="15" customHeight="1" x14ac:dyDescent="0.2">
      <c r="A4" s="58"/>
      <c r="B4" s="182" t="str">
        <f>'Allocated Summary'!A5</f>
        <v>(October through December 2015 spread is based on allocation factors developed for the 12 ME 12/31/2014)</v>
      </c>
      <c r="C4" s="182"/>
      <c r="D4" s="182"/>
      <c r="E4" s="182"/>
      <c r="F4" s="182"/>
      <c r="G4" s="182"/>
      <c r="H4" s="182"/>
    </row>
    <row r="5" spans="1:10" ht="15.95" customHeight="1" x14ac:dyDescent="0.2">
      <c r="A5" s="58"/>
      <c r="B5" s="182" t="str">
        <f>'Allocated Summary'!A6</f>
        <v>(January through September 2016 spread is based on allocation factors developed for the 12 ME 12/31/2015)</v>
      </c>
      <c r="C5" s="182"/>
      <c r="D5" s="182"/>
      <c r="E5" s="182"/>
      <c r="F5" s="182"/>
      <c r="G5" s="182"/>
      <c r="H5" s="182"/>
    </row>
    <row r="6" spans="1:10" ht="10.5" customHeight="1" x14ac:dyDescent="0.2">
      <c r="J6" s="56" t="s">
        <v>359</v>
      </c>
    </row>
    <row r="7" spans="1:10" ht="25.5" x14ac:dyDescent="0.2">
      <c r="A7" s="59"/>
      <c r="B7" s="60" t="s">
        <v>360</v>
      </c>
      <c r="C7" s="61" t="s">
        <v>361</v>
      </c>
      <c r="D7" s="61" t="s">
        <v>362</v>
      </c>
      <c r="E7" s="62" t="s">
        <v>411</v>
      </c>
      <c r="F7" s="63" t="s">
        <v>412</v>
      </c>
      <c r="G7" s="64" t="s">
        <v>413</v>
      </c>
      <c r="H7" s="61" t="s">
        <v>33</v>
      </c>
    </row>
    <row r="8" spans="1:10" ht="15.95" customHeight="1" x14ac:dyDescent="0.2">
      <c r="A8" s="65" t="s">
        <v>18</v>
      </c>
      <c r="B8" s="66"/>
      <c r="C8" s="67"/>
      <c r="D8" s="67"/>
      <c r="E8" s="68"/>
      <c r="F8" s="69"/>
      <c r="G8" s="69"/>
      <c r="H8" s="70"/>
    </row>
    <row r="9" spans="1:10" ht="15.95" customHeight="1" x14ac:dyDescent="0.2">
      <c r="A9" s="65"/>
      <c r="B9" s="71" t="s">
        <v>363</v>
      </c>
      <c r="C9" s="167">
        <f>'Unallocated Detail'!E203</f>
        <v>145917.41310000001</v>
      </c>
      <c r="D9" s="167">
        <f>'Unallocated Detail'!F203</f>
        <v>105040.036899999</v>
      </c>
      <c r="E9" s="72">
        <v>1</v>
      </c>
      <c r="F9" s="73">
        <f>+C9/H9</f>
        <v>0.58144284260140744</v>
      </c>
      <c r="G9" s="73">
        <f>+D9/H9</f>
        <v>0.41855715739859251</v>
      </c>
      <c r="H9" s="168">
        <f>C9+D9</f>
        <v>250957.44999999902</v>
      </c>
    </row>
    <row r="10" spans="1:10" ht="15.95" customHeight="1" x14ac:dyDescent="0.2">
      <c r="A10" s="65" t="s">
        <v>364</v>
      </c>
      <c r="B10" s="71" t="s">
        <v>365</v>
      </c>
      <c r="C10" s="158">
        <f>'Unallocated Detail'!E204</f>
        <v>388896.49518899998</v>
      </c>
      <c r="D10" s="158">
        <f>'Unallocated Detail'!F204</f>
        <v>232585.89481100001</v>
      </c>
      <c r="E10" s="74">
        <v>2</v>
      </c>
      <c r="F10" s="73">
        <f>+C10/H10</f>
        <v>0.62575625865923568</v>
      </c>
      <c r="G10" s="73">
        <f>+D10/H10</f>
        <v>0.37424374134076432</v>
      </c>
      <c r="H10" s="162">
        <f t="shared" ref="H10:H12" si="0">C10+D10</f>
        <v>621482.39</v>
      </c>
    </row>
    <row r="11" spans="1:10" ht="15.95" customHeight="1" x14ac:dyDescent="0.2">
      <c r="A11" s="65" t="s">
        <v>364</v>
      </c>
      <c r="B11" s="71" t="s">
        <v>366</v>
      </c>
      <c r="C11" s="158">
        <f>'Unallocated Detail'!E205</f>
        <v>17576603.028499998</v>
      </c>
      <c r="D11" s="158">
        <f>'Unallocated Detail'!F205</f>
        <v>12653889.971499899</v>
      </c>
      <c r="E11" s="74">
        <v>1</v>
      </c>
      <c r="F11" s="73">
        <f>+C11/H11</f>
        <v>0.58141966220994346</v>
      </c>
      <c r="G11" s="73">
        <f>+D11/H11</f>
        <v>0.41858033779005666</v>
      </c>
      <c r="H11" s="162">
        <f t="shared" si="0"/>
        <v>30230492.999999896</v>
      </c>
    </row>
    <row r="12" spans="1:10" ht="15.95" customHeight="1" x14ac:dyDescent="0.2">
      <c r="A12" s="65" t="s">
        <v>364</v>
      </c>
      <c r="B12" s="71" t="s">
        <v>367</v>
      </c>
      <c r="C12" s="159">
        <f>'Unallocated Detail'!E207</f>
        <v>3159.32112399999</v>
      </c>
      <c r="D12" s="159">
        <f>'Unallocated Detail'!F207</f>
        <v>2272.2088760000001</v>
      </c>
      <c r="E12" s="75">
        <v>1</v>
      </c>
      <c r="F12" s="76"/>
      <c r="G12" s="76"/>
      <c r="H12" s="159">
        <f t="shared" si="0"/>
        <v>5431.5299999999897</v>
      </c>
    </row>
    <row r="13" spans="1:10" ht="15.95" customHeight="1" x14ac:dyDescent="0.2">
      <c r="A13" s="65" t="s">
        <v>364</v>
      </c>
      <c r="B13" s="66" t="s">
        <v>368</v>
      </c>
      <c r="C13" s="158">
        <f>SUM(C9:C12)</f>
        <v>18114576.257912997</v>
      </c>
      <c r="D13" s="158">
        <f>SUM(D9:D12)</f>
        <v>12993788.1120869</v>
      </c>
      <c r="E13" s="72"/>
      <c r="F13" s="77"/>
      <c r="G13" s="78"/>
      <c r="H13" s="162">
        <f>SUM(H9:H12)</f>
        <v>31108364.369999897</v>
      </c>
      <c r="J13" s="79">
        <f>H13-'Unallocated Detail'!D208</f>
        <v>0</v>
      </c>
    </row>
    <row r="14" spans="1:10" ht="15.95" customHeight="1" x14ac:dyDescent="0.2">
      <c r="A14" s="65" t="s">
        <v>17</v>
      </c>
      <c r="B14" s="66"/>
      <c r="C14" s="160"/>
      <c r="D14" s="160"/>
      <c r="E14" s="74"/>
      <c r="F14" s="78"/>
      <c r="G14" s="78"/>
      <c r="H14" s="163"/>
    </row>
    <row r="15" spans="1:10" ht="15.95" customHeight="1" x14ac:dyDescent="0.2">
      <c r="A15" s="65"/>
      <c r="B15" s="71" t="s">
        <v>369</v>
      </c>
      <c r="C15" s="158">
        <f>'Unallocated Detail'!E210</f>
        <v>816015.36387600005</v>
      </c>
      <c r="D15" s="158">
        <f>'Unallocated Detail'!F210</f>
        <v>587429.65612399997</v>
      </c>
      <c r="E15" s="72">
        <v>1</v>
      </c>
      <c r="F15" s="73">
        <f>+C15/H15</f>
        <v>0.58143735753610071</v>
      </c>
      <c r="G15" s="73">
        <f>+D15/H15</f>
        <v>0.41856264246389929</v>
      </c>
      <c r="H15" s="162">
        <f>C15+D15</f>
        <v>1403445.02</v>
      </c>
    </row>
    <row r="16" spans="1:10" ht="15.95" customHeight="1" x14ac:dyDescent="0.2">
      <c r="A16" s="65" t="s">
        <v>364</v>
      </c>
      <c r="B16" s="71" t="s">
        <v>370</v>
      </c>
      <c r="C16" s="158">
        <f>'Unallocated Detail'!E211</f>
        <v>728928.57050799998</v>
      </c>
      <c r="D16" s="158">
        <f>'Unallocated Detail'!F211</f>
        <v>524732.13949199999</v>
      </c>
      <c r="E16" s="74">
        <v>1</v>
      </c>
      <c r="F16" s="73">
        <f>+C16/H16</f>
        <v>0.58144006962457973</v>
      </c>
      <c r="G16" s="73">
        <f>+D16/H16</f>
        <v>0.41855993037542033</v>
      </c>
      <c r="H16" s="162">
        <f t="shared" ref="H16:H21" si="1">C16+D16</f>
        <v>1253660.71</v>
      </c>
    </row>
    <row r="17" spans="1:10" ht="15.95" customHeight="1" x14ac:dyDescent="0.2">
      <c r="A17" s="65" t="s">
        <v>364</v>
      </c>
      <c r="B17" s="71" t="s">
        <v>371</v>
      </c>
      <c r="C17" s="158">
        <f>'Unallocated Detail'!E212</f>
        <v>90594.592884999904</v>
      </c>
      <c r="D17" s="158">
        <f>'Unallocated Detail'!F212</f>
        <v>65220.1571149999</v>
      </c>
      <c r="E17" s="74">
        <v>1</v>
      </c>
      <c r="F17" s="73">
        <f t="shared" ref="F17" si="2">+C17/H17</f>
        <v>0.58142501197736429</v>
      </c>
      <c r="G17" s="73">
        <f t="shared" ref="G17" si="3">+D17/H17</f>
        <v>0.41857498802263576</v>
      </c>
      <c r="H17" s="162">
        <f t="shared" si="1"/>
        <v>155814.7499999998</v>
      </c>
    </row>
    <row r="18" spans="1:10" ht="15.95" customHeight="1" x14ac:dyDescent="0.2">
      <c r="A18" s="65"/>
      <c r="B18" s="71" t="s">
        <v>372</v>
      </c>
      <c r="C18" s="158">
        <f>'Unallocated Detail'!E213</f>
        <v>0</v>
      </c>
      <c r="D18" s="158">
        <f>'Unallocated Detail'!F213</f>
        <v>0</v>
      </c>
      <c r="E18" s="74">
        <v>1</v>
      </c>
      <c r="F18" s="73"/>
      <c r="G18" s="73"/>
      <c r="H18" s="162">
        <f t="shared" si="1"/>
        <v>0</v>
      </c>
    </row>
    <row r="19" spans="1:10" ht="15.95" customHeight="1" x14ac:dyDescent="0.2">
      <c r="A19" s="65" t="s">
        <v>364</v>
      </c>
      <c r="B19" s="71" t="s">
        <v>373</v>
      </c>
      <c r="C19" s="158">
        <f>'Unallocated Detail'!E214</f>
        <v>0</v>
      </c>
      <c r="D19" s="158">
        <f>'Unallocated Detail'!F214</f>
        <v>0</v>
      </c>
      <c r="E19" s="74">
        <v>1</v>
      </c>
      <c r="F19" s="73"/>
      <c r="G19" s="73"/>
      <c r="H19" s="162">
        <f t="shared" si="1"/>
        <v>0</v>
      </c>
    </row>
    <row r="20" spans="1:10" ht="15.95" customHeight="1" x14ac:dyDescent="0.2">
      <c r="A20" s="65"/>
      <c r="B20" s="71" t="s">
        <v>374</v>
      </c>
      <c r="C20" s="158">
        <f>'Unallocated Detail'!E215</f>
        <v>0</v>
      </c>
      <c r="D20" s="158">
        <f>'Unallocated Detail'!F215</f>
        <v>0</v>
      </c>
      <c r="E20" s="74">
        <v>1</v>
      </c>
      <c r="F20" s="73"/>
      <c r="G20" s="73"/>
      <c r="H20" s="162">
        <f t="shared" si="1"/>
        <v>0</v>
      </c>
    </row>
    <row r="21" spans="1:10" ht="15.95" customHeight="1" x14ac:dyDescent="0.2">
      <c r="A21" s="65"/>
      <c r="B21" s="71" t="s">
        <v>375</v>
      </c>
      <c r="C21" s="159">
        <f>'Unallocated Detail'!E216</f>
        <v>0</v>
      </c>
      <c r="D21" s="159">
        <f>'Unallocated Detail'!F216</f>
        <v>0</v>
      </c>
      <c r="E21" s="75">
        <v>1</v>
      </c>
      <c r="F21" s="76"/>
      <c r="G21" s="76"/>
      <c r="H21" s="159">
        <f t="shared" si="1"/>
        <v>0</v>
      </c>
    </row>
    <row r="22" spans="1:10" ht="15.95" customHeight="1" x14ac:dyDescent="0.2">
      <c r="A22" s="65" t="s">
        <v>364</v>
      </c>
      <c r="B22" s="66" t="s">
        <v>368</v>
      </c>
      <c r="C22" s="158">
        <f>SUM(C15:C20)</f>
        <v>1635538.527269</v>
      </c>
      <c r="D22" s="158">
        <f>SUM(D15:D20)</f>
        <v>1177381.9527309998</v>
      </c>
      <c r="E22" s="72"/>
      <c r="F22" s="77"/>
      <c r="G22" s="78"/>
      <c r="H22" s="162">
        <f>SUM(H15:H20)</f>
        <v>2812920.48</v>
      </c>
      <c r="J22" s="79">
        <f>+'Unallocated Detail'!D217-H22</f>
        <v>0</v>
      </c>
    </row>
    <row r="23" spans="1:10" ht="15.95" customHeight="1" x14ac:dyDescent="0.2">
      <c r="A23" s="65" t="s">
        <v>15</v>
      </c>
      <c r="B23" s="66"/>
      <c r="C23" s="160"/>
      <c r="D23" s="160"/>
      <c r="E23" s="74"/>
      <c r="F23" s="78"/>
      <c r="G23" s="78"/>
      <c r="H23" s="163"/>
    </row>
    <row r="24" spans="1:10" ht="15.95" customHeight="1" x14ac:dyDescent="0.2">
      <c r="A24" s="65"/>
      <c r="B24" s="71" t="s">
        <v>376</v>
      </c>
      <c r="C24" s="158">
        <f>'Unallocated Detail'!E222</f>
        <v>26133588.123481899</v>
      </c>
      <c r="D24" s="158">
        <f>'Unallocated Detail'!F222</f>
        <v>12049360.036518</v>
      </c>
      <c r="E24" s="72">
        <v>4</v>
      </c>
      <c r="F24" s="73">
        <f t="shared" ref="F24:F36" si="4">+C24/H24</f>
        <v>0.68443086201654812</v>
      </c>
      <c r="G24" s="73">
        <f t="shared" ref="G24:G36" si="5">+D24/H24</f>
        <v>0.31556913798345193</v>
      </c>
      <c r="H24" s="162">
        <f t="shared" ref="H24:H36" si="6">C24+D24</f>
        <v>38182948.1599999</v>
      </c>
    </row>
    <row r="25" spans="1:10" ht="15.95" customHeight="1" x14ac:dyDescent="0.2">
      <c r="A25" s="65"/>
      <c r="B25" s="71" t="s">
        <v>377</v>
      </c>
      <c r="C25" s="158">
        <f>'Unallocated Detail'!E223</f>
        <v>3034997.1849059998</v>
      </c>
      <c r="D25" s="158">
        <f>'Unallocated Detail'!F223</f>
        <v>1399381.7550939999</v>
      </c>
      <c r="E25" s="72">
        <v>4</v>
      </c>
      <c r="F25" s="73">
        <f t="shared" si="4"/>
        <v>0.68442440891305523</v>
      </c>
      <c r="G25" s="73">
        <f t="shared" si="5"/>
        <v>0.31557559108694488</v>
      </c>
      <c r="H25" s="162">
        <f t="shared" si="6"/>
        <v>4434378.9399999995</v>
      </c>
    </row>
    <row r="26" spans="1:10" ht="15.95" customHeight="1" x14ac:dyDescent="0.2">
      <c r="A26" s="65" t="s">
        <v>364</v>
      </c>
      <c r="B26" s="71" t="s">
        <v>378</v>
      </c>
      <c r="C26" s="158">
        <f>'Unallocated Detail'!E224</f>
        <v>-159128.51657699901</v>
      </c>
      <c r="D26" s="158">
        <f>'Unallocated Detail'!F224</f>
        <v>-73349.613423000003</v>
      </c>
      <c r="E26" s="74">
        <v>4</v>
      </c>
      <c r="F26" s="73">
        <f t="shared" si="4"/>
        <v>0.6844881132560714</v>
      </c>
      <c r="G26" s="73">
        <f t="shared" si="5"/>
        <v>0.3155118867439286</v>
      </c>
      <c r="H26" s="162">
        <f t="shared" si="6"/>
        <v>-232478.12999999902</v>
      </c>
    </row>
    <row r="27" spans="1:10" ht="15.95" customHeight="1" x14ac:dyDescent="0.2">
      <c r="A27" s="65" t="s">
        <v>364</v>
      </c>
      <c r="B27" s="71" t="s">
        <v>379</v>
      </c>
      <c r="C27" s="158">
        <f>'Unallocated Detail'!E225</f>
        <v>9652960.8344930001</v>
      </c>
      <c r="D27" s="158">
        <f>'Unallocated Detail'!F225</f>
        <v>4453184.5955069996</v>
      </c>
      <c r="E27" s="74">
        <v>4</v>
      </c>
      <c r="F27" s="73">
        <f t="shared" si="4"/>
        <v>0.68430889801857098</v>
      </c>
      <c r="G27" s="73">
        <f t="shared" si="5"/>
        <v>0.31569110198142908</v>
      </c>
      <c r="H27" s="162">
        <f t="shared" si="6"/>
        <v>14106145.43</v>
      </c>
    </row>
    <row r="28" spans="1:10" ht="15.95" customHeight="1" x14ac:dyDescent="0.2">
      <c r="A28" s="65" t="s">
        <v>364</v>
      </c>
      <c r="B28" s="71" t="s">
        <v>380</v>
      </c>
      <c r="C28" s="158">
        <f>'Unallocated Detail'!E226</f>
        <v>242682.567048</v>
      </c>
      <c r="D28" s="158">
        <f>'Unallocated Detail'!F226</f>
        <v>155604.10295199999</v>
      </c>
      <c r="E28" s="74">
        <v>3</v>
      </c>
      <c r="F28" s="73">
        <f t="shared" si="4"/>
        <v>0.60931631743537895</v>
      </c>
      <c r="G28" s="73">
        <f t="shared" si="5"/>
        <v>0.3906836825646211</v>
      </c>
      <c r="H28" s="162">
        <f t="shared" si="6"/>
        <v>398286.67</v>
      </c>
    </row>
    <row r="29" spans="1:10" ht="15.95" customHeight="1" x14ac:dyDescent="0.2">
      <c r="A29" s="65" t="s">
        <v>364</v>
      </c>
      <c r="B29" s="71" t="s">
        <v>381</v>
      </c>
      <c r="C29" s="158">
        <f>'Unallocated Detail'!E227</f>
        <v>2843036.820148</v>
      </c>
      <c r="D29" s="158">
        <f>'Unallocated Detail'!F227</f>
        <v>2046801.6398519899</v>
      </c>
      <c r="E29" s="74">
        <v>1</v>
      </c>
      <c r="F29" s="73">
        <f t="shared" si="4"/>
        <v>0.58141732971440652</v>
      </c>
      <c r="G29" s="73">
        <f t="shared" si="5"/>
        <v>0.41858267028559348</v>
      </c>
      <c r="H29" s="162">
        <f t="shared" si="6"/>
        <v>4889838.4599999897</v>
      </c>
    </row>
    <row r="30" spans="1:10" ht="15.95" customHeight="1" x14ac:dyDescent="0.2">
      <c r="A30" s="65" t="s">
        <v>364</v>
      </c>
      <c r="B30" s="71" t="s">
        <v>382</v>
      </c>
      <c r="C30" s="158">
        <f>'Unallocated Detail'!E228</f>
        <v>6904948.3595690001</v>
      </c>
      <c r="D30" s="158">
        <f>'Unallocated Detail'!F228</f>
        <v>2974601.1504309899</v>
      </c>
      <c r="E30" s="74">
        <v>5</v>
      </c>
      <c r="F30" s="73">
        <f t="shared" si="4"/>
        <v>0.69891328066931335</v>
      </c>
      <c r="G30" s="73">
        <f t="shared" si="5"/>
        <v>0.30108671933068665</v>
      </c>
      <c r="H30" s="162">
        <f t="shared" si="6"/>
        <v>9879549.5099999905</v>
      </c>
    </row>
    <row r="31" spans="1:10" ht="15.95" customHeight="1" x14ac:dyDescent="0.2">
      <c r="A31" s="65"/>
      <c r="B31" s="71" t="s">
        <v>383</v>
      </c>
      <c r="C31" s="158">
        <f>'Unallocated Detail'!E229</f>
        <v>315569.12271599902</v>
      </c>
      <c r="D31" s="158">
        <f>'Unallocated Detail'!F229</f>
        <v>145397.15728399999</v>
      </c>
      <c r="E31" s="74">
        <v>4</v>
      </c>
      <c r="F31" s="73"/>
      <c r="G31" s="73"/>
      <c r="H31" s="162">
        <f t="shared" si="6"/>
        <v>460966.27999999898</v>
      </c>
    </row>
    <row r="32" spans="1:10" ht="15.95" customHeight="1" x14ac:dyDescent="0.2">
      <c r="A32" s="65" t="s">
        <v>364</v>
      </c>
      <c r="B32" s="71" t="s">
        <v>384</v>
      </c>
      <c r="C32" s="158">
        <f>'Unallocated Detail'!E230</f>
        <v>13198.190315</v>
      </c>
      <c r="D32" s="158">
        <f>'Unallocated Detail'!F230</f>
        <v>6063.719685</v>
      </c>
      <c r="E32" s="74">
        <v>4</v>
      </c>
      <c r="F32" s="73">
        <f t="shared" si="4"/>
        <v>0.68519634423585196</v>
      </c>
      <c r="G32" s="73">
        <f t="shared" si="5"/>
        <v>0.31480365576414798</v>
      </c>
      <c r="H32" s="162">
        <f t="shared" si="6"/>
        <v>19261.91</v>
      </c>
    </row>
    <row r="33" spans="1:10" ht="15.95" customHeight="1" x14ac:dyDescent="0.2">
      <c r="A33" s="65" t="s">
        <v>364</v>
      </c>
      <c r="B33" s="71" t="s">
        <v>385</v>
      </c>
      <c r="C33" s="158">
        <f>'Unallocated Detail'!E231</f>
        <v>1561214.425485</v>
      </c>
      <c r="D33" s="158">
        <f>'Unallocated Detail'!F231</f>
        <v>719897.10451500001</v>
      </c>
      <c r="E33" s="74">
        <v>4</v>
      </c>
      <c r="F33" s="73">
        <f t="shared" si="4"/>
        <v>0.68440951043064513</v>
      </c>
      <c r="G33" s="73">
        <f t="shared" si="5"/>
        <v>0.31559048956935476</v>
      </c>
      <c r="H33" s="162">
        <f t="shared" si="6"/>
        <v>2281111.5300000003</v>
      </c>
    </row>
    <row r="34" spans="1:10" ht="15.95" customHeight="1" x14ac:dyDescent="0.2">
      <c r="A34" s="65" t="s">
        <v>364</v>
      </c>
      <c r="B34" s="71" t="s">
        <v>386</v>
      </c>
      <c r="C34" s="158">
        <f>'Unallocated Detail'!E232</f>
        <v>7569441.9614779996</v>
      </c>
      <c r="D34" s="158">
        <f>'Unallocated Detail'!F232</f>
        <v>3490321.3585219998</v>
      </c>
      <c r="E34" s="74">
        <v>4</v>
      </c>
      <c r="F34" s="73">
        <f t="shared" si="4"/>
        <v>0.68441265355016656</v>
      </c>
      <c r="G34" s="73">
        <f t="shared" si="5"/>
        <v>0.31558734644983338</v>
      </c>
      <c r="H34" s="162">
        <f t="shared" si="6"/>
        <v>11059763.32</v>
      </c>
    </row>
    <row r="35" spans="1:10" ht="15.95" customHeight="1" x14ac:dyDescent="0.2">
      <c r="A35" s="65"/>
      <c r="B35" s="71" t="s">
        <v>387</v>
      </c>
      <c r="C35" s="158">
        <f>'Unallocated Detail'!E233</f>
        <v>0</v>
      </c>
      <c r="D35" s="158">
        <f>'Unallocated Detail'!F233</f>
        <v>0</v>
      </c>
      <c r="E35" s="74">
        <v>4</v>
      </c>
      <c r="F35" s="73"/>
      <c r="G35" s="73"/>
      <c r="H35" s="162">
        <f t="shared" si="6"/>
        <v>0</v>
      </c>
    </row>
    <row r="36" spans="1:10" ht="15.95" customHeight="1" x14ac:dyDescent="0.2">
      <c r="A36" s="65"/>
      <c r="B36" s="71" t="s">
        <v>388</v>
      </c>
      <c r="C36" s="159">
        <f>'Unallocated Detail'!E234</f>
        <v>11746814.6197969</v>
      </c>
      <c r="D36" s="159">
        <f>'Unallocated Detail'!F234</f>
        <v>5416451.350203</v>
      </c>
      <c r="E36" s="75">
        <v>4</v>
      </c>
      <c r="F36" s="76">
        <f t="shared" si="4"/>
        <v>0.68441604531034184</v>
      </c>
      <c r="G36" s="76">
        <f t="shared" si="5"/>
        <v>0.31558395468965811</v>
      </c>
      <c r="H36" s="159">
        <f t="shared" si="6"/>
        <v>17163265.969999902</v>
      </c>
    </row>
    <row r="37" spans="1:10" ht="15.95" customHeight="1" x14ac:dyDescent="0.2">
      <c r="A37" s="65" t="s">
        <v>364</v>
      </c>
      <c r="B37" s="66" t="s">
        <v>368</v>
      </c>
      <c r="C37" s="158">
        <f>SUM(C24:C36)</f>
        <v>69859323.692859799</v>
      </c>
      <c r="D37" s="158">
        <f>SUM(D24:D36)</f>
        <v>32783714.357139975</v>
      </c>
      <c r="E37" s="72"/>
      <c r="F37" s="77"/>
      <c r="G37" s="78"/>
      <c r="H37" s="162">
        <f>SUM(H24:H36)</f>
        <v>102643038.04999977</v>
      </c>
      <c r="J37" s="79">
        <f>+'Unallocated Detail'!D235-'Common by Account'!H37</f>
        <v>2.2351741790771484E-7</v>
      </c>
    </row>
    <row r="38" spans="1:10" ht="15.95" customHeight="1" x14ac:dyDescent="0.2">
      <c r="A38" s="65" t="s">
        <v>389</v>
      </c>
      <c r="B38" s="66"/>
      <c r="C38" s="160"/>
      <c r="D38" s="160"/>
      <c r="E38" s="74"/>
      <c r="F38" s="78"/>
      <c r="G38" s="78"/>
      <c r="H38" s="163"/>
    </row>
    <row r="39" spans="1:10" ht="15.95" customHeight="1" x14ac:dyDescent="0.2">
      <c r="A39" s="65"/>
      <c r="B39" s="71" t="s">
        <v>390</v>
      </c>
      <c r="C39" s="158">
        <f>'Unallocated Detail'!E240</f>
        <v>15709668.392301001</v>
      </c>
      <c r="D39" s="158">
        <f>'Unallocated Detail'!F240</f>
        <v>7243589.4976989999</v>
      </c>
      <c r="E39" s="74">
        <v>4</v>
      </c>
      <c r="F39" s="73">
        <f t="shared" ref="F39" si="7">+C39/H39</f>
        <v>0.68441998375948188</v>
      </c>
      <c r="G39" s="73">
        <f t="shared" ref="G39:G40" si="8">+D39/H39</f>
        <v>0.31558001624051807</v>
      </c>
      <c r="H39" s="162">
        <f t="shared" ref="H39:H45" si="9">C39+D39</f>
        <v>22953257.890000001</v>
      </c>
      <c r="J39" s="172">
        <f>+C41/H41</f>
        <v>0.68442086523339485</v>
      </c>
    </row>
    <row r="40" spans="1:10" ht="15.95" customHeight="1" x14ac:dyDescent="0.2">
      <c r="A40" s="65"/>
      <c r="B40" s="81" t="s">
        <v>414</v>
      </c>
      <c r="C40" s="159">
        <f>'Unallocated Detail'!E241</f>
        <v>107794.761233</v>
      </c>
      <c r="D40" s="159">
        <f>'Unallocated Detail'!F241</f>
        <v>49673.448767000002</v>
      </c>
      <c r="E40" s="75">
        <v>4</v>
      </c>
      <c r="F40" s="76">
        <f>+C40/H40</f>
        <v>0.68454935274237261</v>
      </c>
      <c r="G40" s="76">
        <f t="shared" si="8"/>
        <v>0.31545064725762745</v>
      </c>
      <c r="H40" s="159">
        <f t="shared" si="9"/>
        <v>157468.21</v>
      </c>
    </row>
    <row r="41" spans="1:10" ht="15.95" customHeight="1" x14ac:dyDescent="0.2">
      <c r="A41" s="65"/>
      <c r="B41" s="66" t="s">
        <v>368</v>
      </c>
      <c r="C41" s="158">
        <f>SUM(C39:C40)</f>
        <v>15817463.153534001</v>
      </c>
      <c r="D41" s="158">
        <f>SUM(D39:D40)</f>
        <v>7293262.9464659998</v>
      </c>
      <c r="E41" s="72"/>
      <c r="F41" s="78"/>
      <c r="G41" s="78"/>
      <c r="H41" s="162">
        <f>SUM(H39:H40)</f>
        <v>23110726.100000001</v>
      </c>
      <c r="J41" s="79">
        <f>'Unallocated Detail'!D242-'Common by Account'!H41</f>
        <v>0</v>
      </c>
    </row>
    <row r="42" spans="1:10" ht="15.95" customHeight="1" x14ac:dyDescent="0.2">
      <c r="A42" s="65" t="s">
        <v>13</v>
      </c>
      <c r="B42" s="71"/>
      <c r="C42" s="158"/>
      <c r="D42" s="158"/>
      <c r="E42" s="72"/>
      <c r="F42" s="78"/>
      <c r="G42" s="78"/>
      <c r="H42" s="162"/>
    </row>
    <row r="43" spans="1:10" ht="15.95" customHeight="1" x14ac:dyDescent="0.2">
      <c r="A43" s="65"/>
      <c r="B43" s="71" t="s">
        <v>391</v>
      </c>
      <c r="C43" s="158">
        <f>'Unallocated Detail'!E244</f>
        <v>21002613.840775002</v>
      </c>
      <c r="D43" s="158">
        <f>'Unallocated Detail'!F244</f>
        <v>9684090.6692249998</v>
      </c>
      <c r="E43" s="74">
        <v>4</v>
      </c>
      <c r="F43" s="73">
        <f t="shared" ref="F43" si="10">+C43/H43</f>
        <v>0.68442063675917997</v>
      </c>
      <c r="G43" s="73">
        <f t="shared" ref="G43" si="11">+D43/H43</f>
        <v>0.31557936324081998</v>
      </c>
      <c r="H43" s="162">
        <f t="shared" si="9"/>
        <v>30686704.510000002</v>
      </c>
    </row>
    <row r="44" spans="1:10" ht="15.95" customHeight="1" x14ac:dyDescent="0.2">
      <c r="A44" s="65"/>
      <c r="B44" s="71" t="s">
        <v>392</v>
      </c>
      <c r="C44" s="158">
        <f>'Unallocated Detail'!E245</f>
        <v>0</v>
      </c>
      <c r="D44" s="158">
        <f>'Unallocated Detail'!F245</f>
        <v>0</v>
      </c>
      <c r="E44" s="74">
        <v>4</v>
      </c>
      <c r="F44" s="73"/>
      <c r="G44" s="73"/>
      <c r="H44" s="162">
        <f t="shared" si="9"/>
        <v>0</v>
      </c>
    </row>
    <row r="45" spans="1:10" ht="15.95" customHeight="1" x14ac:dyDescent="0.2">
      <c r="A45" s="65"/>
      <c r="B45" s="81" t="s">
        <v>393</v>
      </c>
      <c r="C45" s="159">
        <f>'Unallocated Detail'!E246</f>
        <v>10121.180045999899</v>
      </c>
      <c r="D45" s="159">
        <f>'Unallocated Detail'!F246</f>
        <v>4664.419954</v>
      </c>
      <c r="E45" s="75">
        <v>4</v>
      </c>
      <c r="F45" s="76">
        <f t="shared" ref="F45" si="12">+C45/H45</f>
        <v>0.68452954536846444</v>
      </c>
      <c r="G45" s="76">
        <f t="shared" ref="G45" si="13">+D45/H45</f>
        <v>0.3154704546315355</v>
      </c>
      <c r="H45" s="162">
        <f t="shared" si="9"/>
        <v>14785.5999999999</v>
      </c>
    </row>
    <row r="46" spans="1:10" ht="15.95" customHeight="1" x14ac:dyDescent="0.2">
      <c r="A46" s="65" t="s">
        <v>364</v>
      </c>
      <c r="B46" s="66" t="s">
        <v>368</v>
      </c>
      <c r="C46" s="158">
        <f>SUM(C43:C45)</f>
        <v>21012735.020821001</v>
      </c>
      <c r="D46" s="158">
        <f>SUM(D43:D45)</f>
        <v>9688755.0891789999</v>
      </c>
      <c r="E46" s="72"/>
      <c r="F46" s="78"/>
      <c r="G46" s="78"/>
      <c r="H46" s="164">
        <f>SUM(H43:H45)</f>
        <v>30701490.110000003</v>
      </c>
      <c r="J46" s="79">
        <f>'Unallocated Detail'!D247-'Common by Account'!H46</f>
        <v>0</v>
      </c>
    </row>
    <row r="47" spans="1:10" ht="15.95" customHeight="1" x14ac:dyDescent="0.2">
      <c r="A47" s="170" t="s">
        <v>425</v>
      </c>
      <c r="B47" s="66"/>
      <c r="C47" s="158"/>
      <c r="D47" s="158"/>
      <c r="E47" s="72"/>
      <c r="F47" s="78"/>
      <c r="G47" s="78"/>
      <c r="H47" s="162"/>
      <c r="J47" s="79"/>
    </row>
    <row r="48" spans="1:10" ht="15.95" customHeight="1" x14ac:dyDescent="0.2">
      <c r="A48" s="65" t="s">
        <v>270</v>
      </c>
      <c r="B48" s="66"/>
      <c r="C48" s="158">
        <f>'Unallocated Detail'!E252</f>
        <v>0</v>
      </c>
      <c r="D48" s="158">
        <f>'Unallocated Detail'!F252</f>
        <v>0</v>
      </c>
      <c r="E48" s="74"/>
      <c r="F48" s="78"/>
      <c r="G48" s="78"/>
      <c r="H48" s="162">
        <f t="shared" ref="H48:H53" si="14">C48+D48</f>
        <v>0</v>
      </c>
      <c r="J48" s="79"/>
    </row>
    <row r="49" spans="1:10" ht="15.95" customHeight="1" x14ac:dyDescent="0.2">
      <c r="A49" s="65" t="s">
        <v>271</v>
      </c>
      <c r="B49" s="66"/>
      <c r="C49" s="158">
        <f>'Unallocated Detail'!E253</f>
        <v>-81426.541724999901</v>
      </c>
      <c r="D49" s="158">
        <f>'Unallocated Detail'!F253</f>
        <v>-37600.708274999997</v>
      </c>
      <c r="E49" s="74">
        <v>4</v>
      </c>
      <c r="F49" s="78">
        <f t="shared" ref="F49:F51" si="15">+C49/H49</f>
        <v>0.68409999999999971</v>
      </c>
      <c r="G49" s="78">
        <f t="shared" ref="G49:G51" si="16">+D49/H49</f>
        <v>0.31590000000000024</v>
      </c>
      <c r="H49" s="162">
        <f t="shared" si="14"/>
        <v>-119027.2499999999</v>
      </c>
      <c r="J49" s="79"/>
    </row>
    <row r="50" spans="1:10" ht="15.95" customHeight="1" x14ac:dyDescent="0.2">
      <c r="A50" s="65" t="s">
        <v>272</v>
      </c>
      <c r="B50" s="66"/>
      <c r="C50" s="158">
        <f>'Unallocated Detail'!E254</f>
        <v>-634610.83779999998</v>
      </c>
      <c r="D50" s="158">
        <f>'Unallocated Detail'!F254</f>
        <v>-293047.16220000002</v>
      </c>
      <c r="E50" s="74">
        <v>4</v>
      </c>
      <c r="F50" s="78">
        <f t="shared" si="15"/>
        <v>0.68409999999999993</v>
      </c>
      <c r="G50" s="78">
        <f t="shared" si="16"/>
        <v>0.31590000000000001</v>
      </c>
      <c r="H50" s="162">
        <f t="shared" si="14"/>
        <v>-927658</v>
      </c>
      <c r="J50" s="79"/>
    </row>
    <row r="51" spans="1:10" ht="15.95" customHeight="1" x14ac:dyDescent="0.2">
      <c r="A51" s="65" t="s">
        <v>273</v>
      </c>
      <c r="B51" s="66"/>
      <c r="C51" s="158">
        <f>'Unallocated Detail'!E255</f>
        <v>329167.04248199897</v>
      </c>
      <c r="D51" s="158">
        <f>'Unallocated Detail'!F255</f>
        <v>152000.977518</v>
      </c>
      <c r="E51" s="74">
        <v>4</v>
      </c>
      <c r="F51" s="78">
        <f t="shared" si="15"/>
        <v>0.68409999999999938</v>
      </c>
      <c r="G51" s="78">
        <f t="shared" si="16"/>
        <v>0.31590000000000068</v>
      </c>
      <c r="H51" s="162">
        <f t="shared" si="14"/>
        <v>481168.01999999897</v>
      </c>
      <c r="J51" s="79"/>
    </row>
    <row r="52" spans="1:10" ht="15.95" customHeight="1" x14ac:dyDescent="0.2">
      <c r="A52" s="65" t="s">
        <v>274</v>
      </c>
      <c r="B52" s="66"/>
      <c r="C52" s="158">
        <f>'Unallocated Detail'!E256</f>
        <v>0</v>
      </c>
      <c r="D52" s="158">
        <f>'Unallocated Detail'!F256</f>
        <v>0</v>
      </c>
      <c r="E52" s="74"/>
      <c r="F52" s="78"/>
      <c r="G52" s="78"/>
      <c r="H52" s="162">
        <f t="shared" si="14"/>
        <v>0</v>
      </c>
      <c r="J52" s="79"/>
    </row>
    <row r="53" spans="1:10" ht="15.95" customHeight="1" x14ac:dyDescent="0.2">
      <c r="A53" s="65" t="s">
        <v>275</v>
      </c>
      <c r="B53" s="66"/>
      <c r="C53" s="159">
        <f>'Unallocated Detail'!E257</f>
        <v>0</v>
      </c>
      <c r="D53" s="159">
        <f>'Unallocated Detail'!F257</f>
        <v>0</v>
      </c>
      <c r="E53" s="75"/>
      <c r="F53" s="171"/>
      <c r="G53" s="171"/>
      <c r="H53" s="166">
        <f t="shared" si="14"/>
        <v>0</v>
      </c>
      <c r="J53" s="79"/>
    </row>
    <row r="54" spans="1:10" ht="15.95" customHeight="1" x14ac:dyDescent="0.2">
      <c r="A54" s="65" t="s">
        <v>276</v>
      </c>
      <c r="B54" s="66"/>
      <c r="C54" s="160">
        <f>SUM(C48:C53)</f>
        <v>-386870.33704300091</v>
      </c>
      <c r="D54" s="160">
        <f>SUM(D48:D53)</f>
        <v>-178646.892957</v>
      </c>
      <c r="E54" s="74"/>
      <c r="F54" s="78"/>
      <c r="G54" s="78"/>
      <c r="H54" s="160">
        <f>SUM(H48:H53)</f>
        <v>-565517.23000000091</v>
      </c>
    </row>
    <row r="55" spans="1:10" ht="15.95" customHeight="1" x14ac:dyDescent="0.2">
      <c r="A55" s="65" t="s">
        <v>394</v>
      </c>
      <c r="B55" s="84"/>
      <c r="C55" s="160"/>
      <c r="D55" s="160"/>
      <c r="E55" s="74"/>
      <c r="F55" s="78"/>
      <c r="G55" s="78"/>
      <c r="H55" s="163"/>
    </row>
    <row r="56" spans="1:10" ht="15.95" customHeight="1" x14ac:dyDescent="0.2">
      <c r="A56" s="65"/>
      <c r="B56" s="81" t="s">
        <v>395</v>
      </c>
      <c r="C56" s="159">
        <f>'Unallocated Detail'!E266</f>
        <v>3204260.9868069999</v>
      </c>
      <c r="D56" s="159">
        <f>'Unallocated Detail'!F266</f>
        <v>1478766.0631929999</v>
      </c>
      <c r="E56" s="82">
        <v>4</v>
      </c>
      <c r="F56" s="76">
        <f t="shared" ref="F56" si="17">+C56/H56</f>
        <v>0.68422858817503518</v>
      </c>
      <c r="G56" s="76">
        <f t="shared" ref="G56" si="18">+D56/H56</f>
        <v>0.31577141182496477</v>
      </c>
      <c r="H56" s="162">
        <f t="shared" ref="H56" si="19">C56+D56</f>
        <v>4683027.05</v>
      </c>
      <c r="J56" s="79"/>
    </row>
    <row r="57" spans="1:10" ht="15.95" customHeight="1" x14ac:dyDescent="0.2">
      <c r="A57" s="65" t="s">
        <v>364</v>
      </c>
      <c r="B57" s="66" t="s">
        <v>368</v>
      </c>
      <c r="C57" s="158">
        <f>C56</f>
        <v>3204260.9868069999</v>
      </c>
      <c r="D57" s="158">
        <f>D56</f>
        <v>1478766.0631929999</v>
      </c>
      <c r="E57" s="72"/>
      <c r="F57" s="78"/>
      <c r="G57" s="78"/>
      <c r="H57" s="164">
        <f>SUM(H56)</f>
        <v>4683027.05</v>
      </c>
      <c r="J57" s="79">
        <f>'Unallocated Detail'!D267-'Common by Account'!H57</f>
        <v>0</v>
      </c>
    </row>
    <row r="58" spans="1:10" ht="15.95" customHeight="1" x14ac:dyDescent="0.2">
      <c r="A58" s="65"/>
      <c r="B58" s="66"/>
      <c r="C58" s="158"/>
      <c r="D58" s="158"/>
      <c r="E58" s="72"/>
      <c r="F58" s="78"/>
      <c r="G58" s="78"/>
      <c r="H58" s="162"/>
    </row>
    <row r="59" spans="1:10" ht="15.95" customHeight="1" x14ac:dyDescent="0.2">
      <c r="A59" s="83" t="s">
        <v>396</v>
      </c>
      <c r="B59" s="84"/>
      <c r="C59" s="161"/>
      <c r="D59" s="161"/>
      <c r="E59" s="86"/>
      <c r="F59" s="85"/>
      <c r="G59" s="85"/>
      <c r="H59" s="165"/>
    </row>
    <row r="60" spans="1:10" ht="15.95" customHeight="1" x14ac:dyDescent="0.2">
      <c r="A60" s="83"/>
      <c r="B60" s="81" t="s">
        <v>397</v>
      </c>
      <c r="C60" s="159">
        <v>0</v>
      </c>
      <c r="D60" s="159">
        <v>0</v>
      </c>
      <c r="E60" s="82">
        <v>4</v>
      </c>
      <c r="F60" s="76"/>
      <c r="G60" s="76"/>
      <c r="H60" s="166">
        <v>0</v>
      </c>
    </row>
    <row r="61" spans="1:10" ht="15.95" customHeight="1" x14ac:dyDescent="0.2">
      <c r="A61" s="83"/>
      <c r="B61" s="66" t="s">
        <v>368</v>
      </c>
      <c r="C61" s="158">
        <f>SUM(C60)</f>
        <v>0</v>
      </c>
      <c r="D61" s="158">
        <f>SUM(D60)</f>
        <v>0</v>
      </c>
      <c r="E61" s="72"/>
      <c r="F61" s="78"/>
      <c r="G61" s="78"/>
      <c r="H61" s="162">
        <f>SUM(H60)</f>
        <v>0</v>
      </c>
    </row>
    <row r="62" spans="1:10" ht="15.95" customHeight="1" x14ac:dyDescent="0.2">
      <c r="A62" s="83"/>
      <c r="B62" s="84"/>
      <c r="C62" s="158"/>
      <c r="D62" s="158"/>
      <c r="E62" s="72"/>
      <c r="F62" s="78"/>
      <c r="G62" s="78"/>
      <c r="H62" s="165"/>
    </row>
    <row r="63" spans="1:10" ht="15.95" customHeight="1" x14ac:dyDescent="0.2">
      <c r="A63" s="87" t="s">
        <v>398</v>
      </c>
      <c r="B63" s="66"/>
      <c r="C63" s="160"/>
      <c r="D63" s="160"/>
      <c r="E63" s="74"/>
      <c r="F63" s="78"/>
      <c r="G63" s="78"/>
      <c r="H63" s="163"/>
    </row>
    <row r="64" spans="1:10" ht="15.95" customHeight="1" x14ac:dyDescent="0.2">
      <c r="A64" s="87"/>
      <c r="B64" s="81" t="s">
        <v>399</v>
      </c>
      <c r="C64" s="158">
        <f>'Unallocated Detail'!E274</f>
        <v>0</v>
      </c>
      <c r="D64" s="158">
        <f>'Unallocated Detail'!F274</f>
        <v>0</v>
      </c>
      <c r="E64" s="74">
        <v>4</v>
      </c>
      <c r="F64" s="73"/>
      <c r="G64" s="73"/>
      <c r="H64" s="162">
        <f t="shared" ref="H64:H65" si="20">C64+D64</f>
        <v>0</v>
      </c>
    </row>
    <row r="65" spans="1:11" ht="15.95" customHeight="1" x14ac:dyDescent="0.2">
      <c r="A65" s="65"/>
      <c r="B65" s="81" t="s">
        <v>400</v>
      </c>
      <c r="C65" s="159">
        <f>'Unallocated Detail'!E275</f>
        <v>0</v>
      </c>
      <c r="D65" s="159">
        <f>'Unallocated Detail'!F275</f>
        <v>0</v>
      </c>
      <c r="E65" s="88">
        <v>4</v>
      </c>
      <c r="F65" s="76"/>
      <c r="G65" s="76"/>
      <c r="H65" s="159">
        <f t="shared" si="20"/>
        <v>0</v>
      </c>
    </row>
    <row r="66" spans="1:11" ht="15.95" customHeight="1" x14ac:dyDescent="0.2">
      <c r="A66" s="89" t="s">
        <v>364</v>
      </c>
      <c r="B66" s="90" t="s">
        <v>368</v>
      </c>
      <c r="C66" s="159">
        <f>SUM(C64:C65)</f>
        <v>0</v>
      </c>
      <c r="D66" s="159">
        <f>SUM(D64:D65)</f>
        <v>0</v>
      </c>
      <c r="E66" s="82"/>
      <c r="F66" s="91"/>
      <c r="G66" s="91"/>
      <c r="H66" s="159">
        <f>SUM(H64:H65)</f>
        <v>0</v>
      </c>
      <c r="J66" s="79">
        <f>+'Unallocated Detail'!D277-'Common by Account'!H66</f>
        <v>0</v>
      </c>
    </row>
    <row r="67" spans="1:11" ht="12" customHeight="1" x14ac:dyDescent="0.2">
      <c r="A67" s="65"/>
      <c r="B67" s="66"/>
      <c r="C67" s="160"/>
      <c r="D67" s="160"/>
      <c r="E67" s="80"/>
      <c r="F67" s="78"/>
      <c r="G67" s="78"/>
      <c r="H67" s="163"/>
    </row>
    <row r="68" spans="1:11" ht="15.95" customHeight="1" x14ac:dyDescent="0.35">
      <c r="A68" s="89" t="s">
        <v>401</v>
      </c>
      <c r="B68" s="90"/>
      <c r="C68" s="169">
        <f>C66+C61+C57+C46+C41+C37+C22+C13+C54</f>
        <v>129257027.3021608</v>
      </c>
      <c r="D68" s="169">
        <f>D66+D61+D57+D46+D41+D37+D22+D13+D54</f>
        <v>65237021.627838872</v>
      </c>
      <c r="E68" s="92"/>
      <c r="F68" s="93"/>
      <c r="G68" s="94"/>
      <c r="H68" s="169">
        <f>H66+H61+H57+H46+H41+H37+H22+H13+H54</f>
        <v>194494048.92999965</v>
      </c>
    </row>
    <row r="69" spans="1:11" ht="11.25" customHeight="1" x14ac:dyDescent="0.2">
      <c r="C69" s="95"/>
      <c r="D69" s="95"/>
      <c r="E69" s="95"/>
      <c r="F69" s="95"/>
    </row>
    <row r="70" spans="1:11" ht="15.95" customHeight="1" x14ac:dyDescent="0.2">
      <c r="E70" s="96" t="s">
        <v>35</v>
      </c>
      <c r="F70" s="97" t="s">
        <v>34</v>
      </c>
      <c r="G70" s="98" t="s">
        <v>35</v>
      </c>
      <c r="H70" s="99" t="s">
        <v>34</v>
      </c>
    </row>
    <row r="71" spans="1:11" ht="15.95" customHeight="1" x14ac:dyDescent="0.2">
      <c r="B71" s="100" t="s">
        <v>402</v>
      </c>
      <c r="C71" s="101"/>
      <c r="D71" s="101"/>
      <c r="E71" s="176" t="s">
        <v>417</v>
      </c>
      <c r="F71" s="177"/>
      <c r="G71" s="178" t="s">
        <v>418</v>
      </c>
      <c r="H71" s="179"/>
    </row>
    <row r="72" spans="1:11" ht="15.95" customHeight="1" x14ac:dyDescent="0.2">
      <c r="B72" s="102">
        <v>1</v>
      </c>
      <c r="C72" s="103" t="s">
        <v>403</v>
      </c>
      <c r="D72" s="104"/>
      <c r="E72" s="105">
        <v>0.58179999999999998</v>
      </c>
      <c r="F72" s="106">
        <v>0.41820000000000002</v>
      </c>
      <c r="G72" s="127">
        <v>0.58130000000000004</v>
      </c>
      <c r="H72" s="128">
        <v>0.41870000000000002</v>
      </c>
      <c r="J72" s="107"/>
    </row>
    <row r="73" spans="1:11" ht="15.95" customHeight="1" x14ac:dyDescent="0.2">
      <c r="B73" s="102">
        <v>2</v>
      </c>
      <c r="C73" s="103" t="s">
        <v>404</v>
      </c>
      <c r="D73" s="104"/>
      <c r="E73" s="108">
        <v>0.62270000000000003</v>
      </c>
      <c r="F73" s="109">
        <v>0.37730000000000002</v>
      </c>
      <c r="G73" s="129">
        <v>0.62680000000000002</v>
      </c>
      <c r="H73" s="130">
        <v>0.37319999999999998</v>
      </c>
    </row>
    <row r="74" spans="1:11" ht="15.95" customHeight="1" x14ac:dyDescent="0.2">
      <c r="B74" s="102">
        <v>3</v>
      </c>
      <c r="C74" s="104" t="s">
        <v>405</v>
      </c>
      <c r="D74" s="104"/>
      <c r="E74" s="108">
        <v>0.6099</v>
      </c>
      <c r="F74" s="109">
        <v>0.3901</v>
      </c>
      <c r="G74" s="129">
        <v>0.60940000000000005</v>
      </c>
      <c r="H74" s="130">
        <v>0.3906</v>
      </c>
    </row>
    <row r="75" spans="1:11" ht="15.95" customHeight="1" x14ac:dyDescent="0.25">
      <c r="B75" s="102">
        <v>4</v>
      </c>
      <c r="C75" s="103" t="s">
        <v>406</v>
      </c>
      <c r="D75" s="104"/>
      <c r="E75" s="108">
        <v>0.6855</v>
      </c>
      <c r="F75" s="109">
        <v>0.3145</v>
      </c>
      <c r="G75" s="129">
        <v>0.68410000000000004</v>
      </c>
      <c r="H75" s="130">
        <v>0.31590000000000001</v>
      </c>
      <c r="J75" s="110"/>
      <c r="K75" s="111"/>
    </row>
    <row r="76" spans="1:11" ht="15.95" customHeight="1" x14ac:dyDescent="0.25">
      <c r="B76" s="88">
        <v>5</v>
      </c>
      <c r="C76" s="112" t="s">
        <v>407</v>
      </c>
      <c r="D76" s="113"/>
      <c r="E76" s="114">
        <v>0.69589999999999996</v>
      </c>
      <c r="F76" s="115">
        <v>0.30409999999999998</v>
      </c>
      <c r="G76" s="131">
        <v>0.69989999999999997</v>
      </c>
      <c r="H76" s="132">
        <v>0.30009999999999998</v>
      </c>
      <c r="J76" s="110"/>
      <c r="K76" s="116"/>
    </row>
    <row r="77" spans="1:11" ht="15.95" customHeight="1" x14ac:dyDescent="0.2">
      <c r="B77" s="117"/>
      <c r="C77" s="117"/>
      <c r="D77" s="117"/>
      <c r="E77" s="117"/>
      <c r="F77" s="117"/>
      <c r="G77" s="117"/>
      <c r="J77" s="118"/>
    </row>
    <row r="78" spans="1:11" ht="15.95" hidden="1" customHeight="1" outlineLevel="1" x14ac:dyDescent="0.25">
      <c r="B78" s="117" t="s">
        <v>408</v>
      </c>
      <c r="C78" s="117"/>
      <c r="D78" s="117"/>
      <c r="E78" s="117"/>
      <c r="F78" s="117"/>
      <c r="G78" s="117"/>
      <c r="J78" s="119"/>
    </row>
    <row r="79" spans="1:11" ht="15.95" hidden="1" customHeight="1" outlineLevel="1" x14ac:dyDescent="0.3">
      <c r="B79" s="56" t="s">
        <v>409</v>
      </c>
      <c r="C79" s="120">
        <f>-C68-'Unallocated Detail'!E279</f>
        <v>1.9371509552001953E-7</v>
      </c>
      <c r="D79" s="120">
        <f>-D68-'Unallocated Detail'!F279</f>
        <v>1.2665987014770508E-7</v>
      </c>
      <c r="H79" s="79">
        <f>-H68-'Unallocated Detail'!D279</f>
        <v>-6.5565109252929688E-7</v>
      </c>
    </row>
    <row r="80" spans="1:11" ht="15.95" hidden="1" customHeight="1" outlineLevel="1" x14ac:dyDescent="0.3">
      <c r="B80" s="56" t="s">
        <v>410</v>
      </c>
      <c r="C80" s="120" t="e">
        <f>C68+#REF!</f>
        <v>#REF!</v>
      </c>
      <c r="D80" s="120" t="e">
        <f>D68+#REF!</f>
        <v>#REF!</v>
      </c>
      <c r="H80" s="79" t="e">
        <f>-H68-#REF!</f>
        <v>#REF!</v>
      </c>
    </row>
    <row r="81" spans="1:8" ht="15.95" hidden="1" customHeight="1" outlineLevel="1" x14ac:dyDescent="0.25"/>
    <row r="82" spans="1:8" ht="15.95" customHeight="1" collapsed="1" x14ac:dyDescent="0.2"/>
    <row r="83" spans="1:8" ht="15.95" customHeight="1" x14ac:dyDescent="0.2">
      <c r="A83" s="121"/>
      <c r="C83" s="107"/>
      <c r="D83" s="107"/>
      <c r="E83" s="107"/>
      <c r="F83" s="107"/>
      <c r="G83" s="107"/>
      <c r="H83" s="107"/>
    </row>
    <row r="84" spans="1:8" ht="15.95" customHeight="1" x14ac:dyDescent="0.2">
      <c r="C84" s="107"/>
      <c r="D84" s="107"/>
      <c r="E84" s="107"/>
      <c r="F84" s="107"/>
      <c r="G84" s="107"/>
      <c r="H84" s="107"/>
    </row>
  </sheetData>
  <mergeCells count="7">
    <mergeCell ref="E71:F71"/>
    <mergeCell ref="G71:H71"/>
    <mergeCell ref="B1:H1"/>
    <mergeCell ref="B2:H2"/>
    <mergeCell ref="A3:H3"/>
    <mergeCell ref="B4:H4"/>
    <mergeCell ref="B5:H5"/>
  </mergeCells>
  <conditionalFormatting sqref="J22 J13 J37 J41 J46:J53 J66 J56:J57">
    <cfRule type="cellIs" dxfId="0" priority="1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40538B5EA77E468CAB531939C68C39" ma:contentTypeVersion="104" ma:contentTypeDescription="" ma:contentTypeScope="" ma:versionID="af21618765558c26ee072e5112d0e2c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2016-11-14T08:00:00+00:00</OpenedDate>
    <Date1 xmlns="dc463f71-b30c-4ab2-9473-d307f9d35888">2016-11-14T08:00:00+00:00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F8F913D-8C32-4321-A629-951E845DAEAB}"/>
</file>

<file path=customXml/itemProps2.xml><?xml version="1.0" encoding="utf-8"?>
<ds:datastoreItem xmlns:ds="http://schemas.openxmlformats.org/officeDocument/2006/customXml" ds:itemID="{E569A458-ED46-4FF3-AEF4-807DD3FFFF99}"/>
</file>

<file path=customXml/itemProps3.xml><?xml version="1.0" encoding="utf-8"?>
<ds:datastoreItem xmlns:ds="http://schemas.openxmlformats.org/officeDocument/2006/customXml" ds:itemID="{FFD5F567-8255-4730-8BF8-D3E981937041}"/>
</file>

<file path=customXml/itemProps4.xml><?xml version="1.0" encoding="utf-8"?>
<ds:datastoreItem xmlns:ds="http://schemas.openxmlformats.org/officeDocument/2006/customXml" ds:itemID="{D6BF80A0-648E-41C5-BA5C-30B246B08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 Summary</vt:lpstr>
      <vt:lpstr>Unallocated Summary</vt:lpstr>
      <vt:lpstr>Unallocated Detail</vt:lpstr>
      <vt:lpstr>Common by Account</vt:lpstr>
      <vt:lpstr>'Unallocated Detail'!Print_Area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2016-11-11T23:46:36Z</cp:lastPrinted>
  <dcterms:created xsi:type="dcterms:W3CDTF">2015-10-30T21:37:53Z</dcterms:created>
  <dcterms:modified xsi:type="dcterms:W3CDTF">2016-11-11T23:49:08Z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0x0101006E56B4D1795A2E4DB2F0B01679ED314A00FE40538B5EA77E468CAB531939C68C39</vt:lpwstr>
  </property>
  <property fmtid="{D5CDD505-2E9C-101B-9397-08002B2CF9AE}" pid="3" name="_docset_NoMedatataSyncRequired">
    <vt:lpwstr>False</vt:lpwstr>
  </property>
</Properties>
</file>