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360" windowHeight="7485"/>
  </bookViews>
  <sheets>
    <sheet name="2016 Rate Calculation" sheetId="2" r:id="rId1"/>
  </sheets>
  <calcPr calcId="145621"/>
</workbook>
</file>

<file path=xl/calcChain.xml><?xml version="1.0" encoding="utf-8"?>
<calcChain xmlns="http://schemas.openxmlformats.org/spreadsheetml/2006/main">
  <c r="G48" i="2" l="1"/>
  <c r="E48" i="2"/>
  <c r="E49" i="2" l="1"/>
  <c r="E50" i="2"/>
  <c r="E55" i="2" l="1"/>
  <c r="G27" i="2"/>
  <c r="E27" i="2"/>
  <c r="E59" i="2" l="1"/>
  <c r="E63" i="2" s="1"/>
  <c r="G56" i="2"/>
  <c r="L56" i="2"/>
  <c r="K56" i="2"/>
  <c r="H56" i="2"/>
  <c r="J56" i="2"/>
  <c r="I56" i="2"/>
  <c r="M56" i="2"/>
  <c r="E61" i="2" l="1"/>
  <c r="G61" i="2" s="1"/>
  <c r="E56" i="2"/>
  <c r="E64" i="2" l="1"/>
  <c r="E65" i="2" s="1"/>
  <c r="E62" i="2"/>
  <c r="G66" i="2"/>
  <c r="E68" i="2" l="1"/>
  <c r="G67" i="2" s="1"/>
  <c r="G71" i="2" s="1"/>
  <c r="E71" i="2" l="1"/>
  <c r="E72" i="2" s="1"/>
  <c r="E74" i="2" s="1"/>
  <c r="E76" i="2" s="1"/>
  <c r="J78" i="2" s="1"/>
  <c r="J82" i="2" s="1"/>
  <c r="L78" i="2" l="1"/>
  <c r="L82" i="2" s="1"/>
  <c r="G78" i="2"/>
  <c r="G82" i="2" s="1"/>
  <c r="K78" i="2"/>
  <c r="K82" i="2" s="1"/>
  <c r="I78" i="2"/>
  <c r="G85" i="2"/>
  <c r="M78" i="2"/>
  <c r="M82" i="2" s="1"/>
  <c r="H78" i="2"/>
  <c r="H82" i="2" s="1"/>
</calcChain>
</file>

<file path=xl/sharedStrings.xml><?xml version="1.0" encoding="utf-8"?>
<sst xmlns="http://schemas.openxmlformats.org/spreadsheetml/2006/main" count="158" uniqueCount="110">
  <si>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</si>
  <si>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</si>
  <si>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</si>
  <si>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</si>
  <si>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</si>
  <si>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</si>
  <si>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</si>
  <si>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</si>
  <si>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</si>
  <si>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</si>
  <si>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</si>
  <si>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</si>
  <si>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</si>
  <si>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</si>
  <si>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</si>
  <si>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</si>
  <si>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</si>
  <si>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</si>
  <si>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</si>
  <si>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</si>
  <si>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</si>
  <si>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</si>
  <si>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</si>
  <si>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</si>
  <si>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</si>
  <si>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CRM WENATCHEE RIV RR BRIDGE RPL</t>
  </si>
  <si>
    <t>WENATCHEE</t>
  </si>
  <si>
    <t>CRM 4" GRANDVIEW HP LINE #3 RPL</t>
  </si>
  <si>
    <t>YAKIMA</t>
  </si>
  <si>
    <t>CRM BELLINGHAM BRIDGE CROSSINGS RMV</t>
  </si>
  <si>
    <t>BELLINGHAM</t>
  </si>
  <si>
    <t>EXPOSED PIPE SUSCEPTIBLE TO CORROSION RISK - MODERATE (ORANGE)</t>
  </si>
  <si>
    <t>CRM SUNNYSIDE 2" IP MAIN RPL</t>
  </si>
  <si>
    <t>PROJECT WILL REPLACE HOUSE PIPING SERVING MULTIPLE BUILDINGS</t>
  </si>
  <si>
    <t>CRM RPL LONGVIEW BARE STEEL</t>
  </si>
  <si>
    <t>LONGVIEW</t>
  </si>
  <si>
    <t>CRM KELSO MILL STREET REPLACEMENT</t>
  </si>
  <si>
    <t>CRM KELSO GRADE ST BRIDGE RELOCATE</t>
  </si>
  <si>
    <t>BREMERTON</t>
  </si>
  <si>
    <t>CRM COLLEGE PLACE CARS PROJECT</t>
  </si>
  <si>
    <t>WALLA WALLA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</si>
  <si>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</si>
  <si>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</si>
  <si>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</si>
  <si>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</si>
  <si>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</si>
  <si>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</si>
  <si>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</si>
  <si>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</si>
  <si>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</si>
  <si>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SHELTON 4" IP BRIDGE REPLACEMENT</t>
  </si>
  <si>
    <t>CRM REL ZILLAH @ MEYERS BRIDGE RD</t>
  </si>
  <si>
    <t>4" HP SHORTED CASING - 1ST &amp; PARK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</si>
  <si>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</si>
  <si>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</si>
  <si>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</si>
  <si>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</si>
  <si>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</si>
  <si>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>MAOP O&amp;M November 1, 2015 - October 31, 2016</t>
  </si>
  <si>
    <t>Replacement Projects 11-1-15 to 10-31-16</t>
  </si>
  <si>
    <t>Work to be Performed</t>
  </si>
  <si>
    <t>8" &amp; 12" BREMERTON TRANSMISSION LINE</t>
  </si>
  <si>
    <t>8" BELLINGHAM TRANSMISSION LINE #1</t>
  </si>
  <si>
    <t>16" FREDONIA TRANSMISSION LINE FITTINGS</t>
  </si>
  <si>
    <t>16" MARCH POINT TRANSMISSION LINE FITTINGS</t>
  </si>
  <si>
    <t>8" MARCH POINT TRANSMISSION LINE (0.188")</t>
  </si>
  <si>
    <t>8" MARCH POINT TRANSMISSION LINE (0.250")</t>
  </si>
  <si>
    <t>8" ANACORTES TRANSMISSION LINE</t>
  </si>
  <si>
    <t>12" N. WHATCOM TRANSMISSION LINE</t>
  </si>
  <si>
    <t>4" NORTH LYNDEN HP LINE</t>
  </si>
  <si>
    <t>8" KITSAP LINE (PHASE 1)</t>
  </si>
  <si>
    <t>12" KITSAP HP LINE</t>
  </si>
  <si>
    <t>4" OLYMPIC VIEW HP LINE</t>
  </si>
  <si>
    <t>4" OTHELLO TRANSMISSION SEGMENT AND HP LINE</t>
  </si>
  <si>
    <t>IN SITU TESTING AT 15 LOCATIONS</t>
  </si>
  <si>
    <t>IN SITU TESTING AT 35 LOCATIONS</t>
  </si>
  <si>
    <t>IN SITU TESTING AT 25 LOCATIONS</t>
  </si>
  <si>
    <t>IN SITU TESTING AT 12 LOCATIONS</t>
  </si>
  <si>
    <t>IN SITU TESTING AT 21 LOCATIONS</t>
  </si>
  <si>
    <t>IN SITU TESTING AT 10 LOCATIONS</t>
  </si>
  <si>
    <t>IN SITU TESTING AT 60 LOCATIONS</t>
  </si>
  <si>
    <t>EXPOSE AND VERIFY FITTINGS</t>
  </si>
  <si>
    <t>Weather Normalized 2015 Volumes</t>
  </si>
  <si>
    <t>2015 Commission Basis Total Revenue</t>
  </si>
  <si>
    <t>Ln 35* .35</t>
  </si>
  <si>
    <t>Ln 35 - Ln 36</t>
  </si>
  <si>
    <t xml:space="preserve"> </t>
  </si>
  <si>
    <t>502/503</t>
  </si>
  <si>
    <t>505/512</t>
  </si>
  <si>
    <t>570/577</t>
  </si>
  <si>
    <t>Authorized ROR from UG-152286</t>
  </si>
  <si>
    <t>Rate Base Allocation from UG-152286 Company COS</t>
  </si>
  <si>
    <t>Conversion Factor in UG-152286</t>
  </si>
  <si>
    <t>CRM BREMERTON HWY3 CASING REMOVAL</t>
  </si>
  <si>
    <t>Ln 20</t>
  </si>
  <si>
    <t>Ln 40* 2.58%</t>
  </si>
  <si>
    <t>Ln 41 / 2</t>
  </si>
  <si>
    <t>Ln 40 *3.75%</t>
  </si>
  <si>
    <t>(Ln 43 - Ln 41) * .35</t>
  </si>
  <si>
    <t>Ln 44 / 2</t>
  </si>
  <si>
    <t>Ln 41* .35</t>
  </si>
  <si>
    <t>((Ln 48 * Ln 49) + Ln 37) and  (Ln 41 - Ln 46-Ln 47)</t>
  </si>
  <si>
    <t>Ln 20 - Ln 42 - Ln 45</t>
  </si>
  <si>
    <t>Sum Ln 50</t>
  </si>
  <si>
    <t>Ln 51 / Ln 52</t>
  </si>
  <si>
    <t>Lm 53</t>
  </si>
  <si>
    <t>Ln 54 * Ln 39</t>
  </si>
  <si>
    <t>Ln 55 / Ln 56</t>
  </si>
  <si>
    <t>(Ln 54 / Ln 58</t>
  </si>
  <si>
    <t>Interest Coordination Adj (Rate Base x Weighted Cost of Debt (2.6475%) x 35%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</si>
</sst>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166" fontId="1" fillId="0" borderId="2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8"/>
  <sheetViews>
    <sheetView tabSelected="1" workbookViewId="0">
      <selection activeCell="A12" sqref="A12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17.7109375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59</v>
      </c>
    </row>
    <row r="4" spans="1:18" x14ac:dyDescent="0.25">
      <c r="B4" s="1"/>
      <c r="C4" s="1"/>
      <c r="D4" s="1"/>
      <c r="E4" s="1"/>
      <c r="F4" s="1"/>
      <c r="G4" s="10">
        <v>42613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55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8" t="s">
        <v>21</v>
      </c>
      <c r="C7" s="19" t="s">
        <v>22</v>
      </c>
      <c r="D7" s="20"/>
      <c r="E7" s="26">
        <v>2723160.5</v>
      </c>
      <c r="F7" s="21"/>
      <c r="G7" s="24">
        <v>755560.36</v>
      </c>
      <c r="H7" s="18" t="s">
        <v>23</v>
      </c>
      <c r="I7" s="22"/>
      <c r="L7" s="11"/>
      <c r="M7" s="18"/>
      <c r="P7" s="1"/>
      <c r="Q7" s="1"/>
      <c r="R7" s="1"/>
    </row>
    <row r="8" spans="1:18" x14ac:dyDescent="0.25">
      <c r="A8">
        <v>2</v>
      </c>
      <c r="B8" s="18" t="s">
        <v>34</v>
      </c>
      <c r="C8" s="19" t="s">
        <v>35</v>
      </c>
      <c r="D8" s="20"/>
      <c r="E8" s="26">
        <v>4828686.01</v>
      </c>
      <c r="F8" s="21"/>
      <c r="G8" s="24">
        <v>2451250</v>
      </c>
      <c r="H8" s="18" t="s">
        <v>23</v>
      </c>
      <c r="I8" s="22"/>
      <c r="L8" s="11"/>
      <c r="M8" s="18"/>
      <c r="P8" s="1"/>
      <c r="Q8" s="1"/>
      <c r="R8" s="1"/>
    </row>
    <row r="9" spans="1:18" x14ac:dyDescent="0.25">
      <c r="A9">
        <v>3</v>
      </c>
      <c r="B9" s="18" t="s">
        <v>44</v>
      </c>
      <c r="C9" s="19" t="s">
        <v>42</v>
      </c>
      <c r="D9" s="20"/>
      <c r="E9" s="26">
        <v>664016</v>
      </c>
      <c r="F9" s="21"/>
      <c r="G9" s="24"/>
      <c r="H9" s="18" t="s">
        <v>43</v>
      </c>
      <c r="I9" s="22"/>
      <c r="L9" s="11"/>
      <c r="M9" s="18"/>
      <c r="P9" s="1"/>
      <c r="Q9" s="1"/>
      <c r="R9" s="1"/>
    </row>
    <row r="10" spans="1:18" x14ac:dyDescent="0.25">
      <c r="A10">
        <v>4</v>
      </c>
      <c r="B10" s="18" t="s">
        <v>45</v>
      </c>
      <c r="C10" s="19" t="s">
        <v>42</v>
      </c>
      <c r="D10" s="20"/>
      <c r="E10" s="26">
        <v>676782</v>
      </c>
      <c r="F10" s="21"/>
      <c r="G10" s="24"/>
      <c r="H10" s="18" t="s">
        <v>43</v>
      </c>
      <c r="I10" s="22"/>
      <c r="L10" s="11"/>
      <c r="M10" s="18"/>
      <c r="P10" s="1"/>
      <c r="Q10" s="1"/>
      <c r="R10" s="1"/>
    </row>
    <row r="11" spans="1:18" x14ac:dyDescent="0.25">
      <c r="A11" s="35">
        <v>5</v>
      </c>
      <c r="B11" s="36" t="s">
        <v>47</v>
      </c>
      <c r="C11" s="37" t="s">
        <v>22</v>
      </c>
      <c r="D11" s="23"/>
      <c r="E11" s="34">
        <v>0</v>
      </c>
      <c r="F11" s="38"/>
      <c r="G11" s="39">
        <v>0</v>
      </c>
      <c r="H11" s="36" t="s">
        <v>24</v>
      </c>
      <c r="I11" s="40"/>
      <c r="J11" s="35"/>
      <c r="K11" s="35"/>
      <c r="L11" s="41"/>
      <c r="M11" s="18"/>
      <c r="P11" s="1"/>
      <c r="Q11" s="1"/>
      <c r="R11" s="1"/>
    </row>
    <row r="12" spans="1:18" x14ac:dyDescent="0.25">
      <c r="A12">
        <v>6</v>
      </c>
      <c r="B12" s="18" t="s">
        <v>25</v>
      </c>
      <c r="C12" s="19" t="s">
        <v>26</v>
      </c>
      <c r="D12" s="20"/>
      <c r="E12" s="26">
        <v>1260100.5900000001</v>
      </c>
      <c r="F12" s="21"/>
      <c r="G12" s="24">
        <v>1260101</v>
      </c>
      <c r="H12" s="18" t="s">
        <v>24</v>
      </c>
      <c r="I12" s="22"/>
      <c r="L12" s="11"/>
      <c r="M12" s="18"/>
      <c r="P12" s="1"/>
      <c r="Q12" s="1"/>
      <c r="R12" s="1"/>
    </row>
    <row r="13" spans="1:18" x14ac:dyDescent="0.25">
      <c r="A13" s="35">
        <v>7</v>
      </c>
      <c r="B13" s="36" t="s">
        <v>27</v>
      </c>
      <c r="C13" s="37" t="s">
        <v>28</v>
      </c>
      <c r="D13" s="23"/>
      <c r="E13" s="34">
        <v>1830673.89</v>
      </c>
      <c r="F13" s="38"/>
      <c r="G13" s="39">
        <v>1830674</v>
      </c>
      <c r="H13" s="36" t="s">
        <v>24</v>
      </c>
      <c r="I13" s="40"/>
      <c r="J13" s="35"/>
      <c r="K13" s="35"/>
      <c r="L13" s="41"/>
      <c r="M13" s="18"/>
      <c r="P13" s="1"/>
      <c r="Q13" s="1"/>
      <c r="R13" s="1"/>
    </row>
    <row r="14" spans="1:18" x14ac:dyDescent="0.25">
      <c r="A14" s="35">
        <v>8</v>
      </c>
      <c r="B14" s="36" t="s">
        <v>29</v>
      </c>
      <c r="C14" s="37" t="s">
        <v>30</v>
      </c>
      <c r="D14" s="23"/>
      <c r="E14" s="34">
        <v>444651.92</v>
      </c>
      <c r="F14" s="38"/>
      <c r="G14" s="39">
        <v>414652</v>
      </c>
      <c r="H14" s="36" t="s">
        <v>24</v>
      </c>
      <c r="I14" s="40"/>
      <c r="J14" s="35"/>
      <c r="K14" s="35"/>
      <c r="L14" s="41"/>
      <c r="M14" s="18"/>
      <c r="P14" s="1"/>
      <c r="Q14" s="1"/>
      <c r="R14" s="1"/>
    </row>
    <row r="15" spans="1:18" x14ac:dyDescent="0.25">
      <c r="A15">
        <v>9</v>
      </c>
      <c r="B15" s="18" t="s">
        <v>37</v>
      </c>
      <c r="C15" s="19" t="s">
        <v>35</v>
      </c>
      <c r="D15" s="20"/>
      <c r="E15" s="26">
        <v>0</v>
      </c>
      <c r="F15" s="21"/>
      <c r="G15" s="24">
        <v>0</v>
      </c>
      <c r="H15" s="18" t="s">
        <v>31</v>
      </c>
      <c r="I15" s="22"/>
      <c r="L15" s="11"/>
      <c r="M15" s="18"/>
      <c r="P15" s="1"/>
      <c r="Q15" s="1"/>
      <c r="R15" s="1"/>
    </row>
    <row r="16" spans="1:18" s="28" customFormat="1" x14ac:dyDescent="0.25">
      <c r="B16" s="18" t="s">
        <v>93</v>
      </c>
      <c r="C16" s="19" t="s">
        <v>38</v>
      </c>
      <c r="D16" s="20"/>
      <c r="E16" s="26">
        <v>-955</v>
      </c>
      <c r="F16" s="21"/>
      <c r="G16" s="24">
        <v>-955</v>
      </c>
      <c r="H16" s="18"/>
      <c r="I16" s="22"/>
      <c r="L16" s="11"/>
      <c r="M16" s="18"/>
      <c r="P16" s="1"/>
      <c r="Q16" s="1"/>
      <c r="R16" s="1"/>
    </row>
    <row r="17" spans="1:18" x14ac:dyDescent="0.25">
      <c r="A17">
        <v>10</v>
      </c>
      <c r="B17" s="18" t="s">
        <v>39</v>
      </c>
      <c r="C17" s="19" t="s">
        <v>40</v>
      </c>
      <c r="D17" s="20"/>
      <c r="E17" s="26">
        <v>1597598.12</v>
      </c>
      <c r="F17" s="21"/>
      <c r="G17" s="24">
        <v>1362233</v>
      </c>
      <c r="H17" s="18" t="s">
        <v>41</v>
      </c>
      <c r="I17" s="22"/>
      <c r="L17" s="11"/>
      <c r="M17" s="18"/>
      <c r="P17" s="1"/>
      <c r="Q17" s="1"/>
      <c r="R17" s="1"/>
    </row>
    <row r="18" spans="1:18" x14ac:dyDescent="0.25">
      <c r="A18">
        <v>11</v>
      </c>
      <c r="B18" s="18" t="s">
        <v>48</v>
      </c>
      <c r="C18" s="19" t="s">
        <v>54</v>
      </c>
      <c r="D18" s="20"/>
      <c r="E18" s="26">
        <v>0</v>
      </c>
      <c r="F18" s="21"/>
      <c r="G18" s="24">
        <v>0</v>
      </c>
      <c r="H18" s="18" t="s">
        <v>41</v>
      </c>
      <c r="I18" s="22"/>
      <c r="L18" s="11"/>
      <c r="M18" s="18"/>
      <c r="P18" s="1"/>
      <c r="Q18" s="1"/>
      <c r="R18" s="1"/>
    </row>
    <row r="19" spans="1:18" x14ac:dyDescent="0.25">
      <c r="A19">
        <v>12</v>
      </c>
      <c r="B19" s="18" t="s">
        <v>53</v>
      </c>
      <c r="C19" s="19" t="s">
        <v>28</v>
      </c>
      <c r="D19" s="20"/>
      <c r="E19" s="26">
        <v>0</v>
      </c>
      <c r="F19" s="21"/>
      <c r="G19" s="24"/>
      <c r="H19" s="18" t="s">
        <v>56</v>
      </c>
      <c r="I19" s="22"/>
      <c r="L19" s="11"/>
      <c r="M19" s="18"/>
      <c r="P19" s="1"/>
      <c r="Q19" s="1"/>
      <c r="R19" s="1"/>
    </row>
    <row r="20" spans="1:18" x14ac:dyDescent="0.25">
      <c r="A20">
        <v>13</v>
      </c>
      <c r="B20" s="18" t="s">
        <v>49</v>
      </c>
      <c r="C20" s="19" t="s">
        <v>54</v>
      </c>
      <c r="D20" s="20"/>
      <c r="E20" s="26">
        <v>36210</v>
      </c>
      <c r="F20" s="21"/>
      <c r="G20" s="24"/>
      <c r="H20" s="18" t="s">
        <v>41</v>
      </c>
      <c r="I20" s="22"/>
      <c r="L20" s="11"/>
      <c r="M20" s="18"/>
      <c r="P20" s="1"/>
      <c r="Q20" s="1"/>
      <c r="R20" s="1"/>
    </row>
    <row r="21" spans="1:18" x14ac:dyDescent="0.25">
      <c r="A21">
        <v>14</v>
      </c>
      <c r="B21" s="18" t="s">
        <v>50</v>
      </c>
      <c r="C21" s="19" t="s">
        <v>42</v>
      </c>
      <c r="D21" s="20"/>
      <c r="E21" s="26">
        <v>203105.21</v>
      </c>
      <c r="F21" s="21"/>
      <c r="G21" s="24">
        <v>203105</v>
      </c>
      <c r="H21" s="18" t="s">
        <v>43</v>
      </c>
      <c r="I21" s="22"/>
      <c r="L21" s="11"/>
      <c r="M21" s="18"/>
      <c r="P21" s="1"/>
      <c r="Q21" s="1"/>
      <c r="R21" s="1"/>
    </row>
    <row r="22" spans="1:18" x14ac:dyDescent="0.25">
      <c r="A22">
        <v>15</v>
      </c>
      <c r="B22" s="18" t="s">
        <v>32</v>
      </c>
      <c r="C22" s="19" t="s">
        <v>28</v>
      </c>
      <c r="D22" s="20"/>
      <c r="E22" s="26">
        <v>42317</v>
      </c>
      <c r="F22" s="21"/>
      <c r="G22" s="24">
        <v>42317</v>
      </c>
      <c r="H22" s="18" t="s">
        <v>33</v>
      </c>
      <c r="I22" s="22"/>
      <c r="L22" s="11"/>
      <c r="M22" s="18"/>
      <c r="P22" s="1"/>
      <c r="Q22" s="1"/>
      <c r="R22" s="1"/>
    </row>
    <row r="23" spans="1:18" x14ac:dyDescent="0.25">
      <c r="A23">
        <v>16</v>
      </c>
      <c r="B23" s="18" t="s">
        <v>36</v>
      </c>
      <c r="C23" s="19" t="s">
        <v>35</v>
      </c>
      <c r="D23" s="20"/>
      <c r="E23" s="26">
        <v>173302</v>
      </c>
      <c r="F23" s="21"/>
      <c r="G23" s="24">
        <v>173302</v>
      </c>
      <c r="H23" s="18" t="s">
        <v>23</v>
      </c>
      <c r="I23" s="22"/>
      <c r="L23" s="11"/>
      <c r="M23" s="18"/>
      <c r="P23" s="1"/>
      <c r="Q23" s="1"/>
      <c r="R23" s="1"/>
    </row>
    <row r="24" spans="1:18" x14ac:dyDescent="0.25">
      <c r="A24" s="35">
        <v>17</v>
      </c>
      <c r="B24" s="36" t="s">
        <v>51</v>
      </c>
      <c r="C24" s="37" t="s">
        <v>28</v>
      </c>
      <c r="D24" s="23"/>
      <c r="E24" s="34">
        <v>2054131.43</v>
      </c>
      <c r="F24" s="38"/>
      <c r="G24" s="39">
        <v>2054071</v>
      </c>
      <c r="H24" s="36" t="s">
        <v>57</v>
      </c>
      <c r="I24" s="40"/>
      <c r="J24" s="35"/>
      <c r="K24" s="35"/>
      <c r="L24" s="41"/>
      <c r="M24" s="18"/>
      <c r="P24" s="1"/>
      <c r="Q24" s="1"/>
      <c r="R24" s="1"/>
    </row>
    <row r="25" spans="1:18" x14ac:dyDescent="0.25">
      <c r="A25">
        <v>18</v>
      </c>
      <c r="B25" s="18" t="s">
        <v>52</v>
      </c>
      <c r="C25" s="19" t="s">
        <v>42</v>
      </c>
      <c r="D25" s="20"/>
      <c r="E25" s="26">
        <v>152024.65</v>
      </c>
      <c r="F25" s="21"/>
      <c r="G25" s="24">
        <v>152025</v>
      </c>
      <c r="H25" s="18" t="s">
        <v>57</v>
      </c>
      <c r="I25" s="22"/>
      <c r="L25" s="11"/>
      <c r="M25" s="18"/>
      <c r="P25" s="1"/>
      <c r="Q25" s="1"/>
      <c r="R25" s="1"/>
    </row>
    <row r="26" spans="1:18" ht="15.75" thickBot="1" x14ac:dyDescent="0.3">
      <c r="A26">
        <v>19</v>
      </c>
      <c r="B26" s="18"/>
      <c r="C26" s="19"/>
      <c r="D26" s="23"/>
      <c r="E26" s="27"/>
      <c r="F26" s="18"/>
      <c r="G26" s="25"/>
      <c r="H26" s="22"/>
      <c r="I26" s="22"/>
      <c r="J26" s="22"/>
      <c r="K26" s="22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14</v>
      </c>
      <c r="C27" s="1"/>
      <c r="D27" s="1"/>
      <c r="E27" s="30">
        <f>SUM(E7:E26)</f>
        <v>16685804.320000002</v>
      </c>
      <c r="F27" s="31"/>
      <c r="G27" s="30">
        <f>SUM(G7:G26)</f>
        <v>10698335.359999999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8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8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28" customFormat="1" x14ac:dyDescent="0.25">
      <c r="B30" s="3" t="s">
        <v>58</v>
      </c>
      <c r="C30" s="1"/>
      <c r="D30" s="1"/>
      <c r="E30" s="11"/>
      <c r="F30" s="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28" customFormat="1" x14ac:dyDescent="0.25">
      <c r="B31" s="1"/>
      <c r="C31" s="1"/>
      <c r="D31" s="1"/>
      <c r="E31" s="11"/>
      <c r="F31" s="1"/>
      <c r="G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28" customFormat="1" x14ac:dyDescent="0.25">
      <c r="B32" s="2" t="s">
        <v>0</v>
      </c>
      <c r="C32" s="2" t="s">
        <v>19</v>
      </c>
      <c r="D32" s="1"/>
      <c r="E32" s="11"/>
      <c r="F32" s="1"/>
      <c r="G32" s="11"/>
      <c r="H32" s="1"/>
      <c r="I32" s="1"/>
      <c r="J32" s="3" t="s">
        <v>60</v>
      </c>
      <c r="K32" s="1"/>
      <c r="L32" s="1"/>
      <c r="M32" s="1"/>
      <c r="N32" s="1"/>
      <c r="O32" s="1"/>
      <c r="P32" s="1"/>
      <c r="Q32" s="1"/>
      <c r="R32" s="1"/>
    </row>
    <row r="33" spans="1:18" s="28" customFormat="1" x14ac:dyDescent="0.25">
      <c r="B33" s="1"/>
      <c r="C33" s="1"/>
      <c r="D33" s="1"/>
      <c r="E33" s="11"/>
      <c r="F33" s="1"/>
      <c r="G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8" customFormat="1" x14ac:dyDescent="0.25">
      <c r="A34" s="28">
        <v>21</v>
      </c>
      <c r="B34" s="1" t="s">
        <v>61</v>
      </c>
      <c r="C34" s="1" t="s">
        <v>38</v>
      </c>
      <c r="D34" s="1"/>
      <c r="E34" s="11"/>
      <c r="F34" s="1"/>
      <c r="G34" s="11"/>
      <c r="H34" s="1" t="s">
        <v>74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8" customFormat="1" x14ac:dyDescent="0.25">
      <c r="A35" s="28">
        <v>22</v>
      </c>
      <c r="B35" s="1" t="s">
        <v>62</v>
      </c>
      <c r="C35" s="1" t="s">
        <v>30</v>
      </c>
      <c r="D35" s="1"/>
      <c r="E35" s="11"/>
      <c r="F35" s="1"/>
      <c r="G35" s="11"/>
      <c r="H35" s="1" t="s">
        <v>75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28" customFormat="1" x14ac:dyDescent="0.25">
      <c r="A36" s="28">
        <v>23</v>
      </c>
      <c r="B36" s="1" t="s">
        <v>63</v>
      </c>
      <c r="C36" s="19" t="s">
        <v>22</v>
      </c>
      <c r="D36" s="1"/>
      <c r="E36" s="11"/>
      <c r="F36" s="1"/>
      <c r="G36" s="11"/>
      <c r="H36" s="1" t="s">
        <v>76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28" customFormat="1" x14ac:dyDescent="0.25">
      <c r="A37" s="28">
        <v>24</v>
      </c>
      <c r="B37" s="1" t="s">
        <v>64</v>
      </c>
      <c r="C37" s="19" t="s">
        <v>22</v>
      </c>
      <c r="D37" s="1"/>
      <c r="E37" s="11"/>
      <c r="F37" s="1"/>
      <c r="G37" s="11"/>
      <c r="H37" s="1" t="s">
        <v>77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28" customFormat="1" x14ac:dyDescent="0.25">
      <c r="A38" s="28">
        <v>25</v>
      </c>
      <c r="B38" s="1" t="s">
        <v>65</v>
      </c>
      <c r="C38" s="19" t="s">
        <v>22</v>
      </c>
      <c r="D38" s="1"/>
      <c r="E38" s="11"/>
      <c r="F38" s="1"/>
      <c r="G38" s="11"/>
      <c r="H38" s="1" t="s">
        <v>78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28" customFormat="1" x14ac:dyDescent="0.25">
      <c r="A39" s="28">
        <v>26</v>
      </c>
      <c r="B39" s="1" t="s">
        <v>66</v>
      </c>
      <c r="C39" s="19" t="s">
        <v>22</v>
      </c>
      <c r="D39" s="1"/>
      <c r="E39" s="11"/>
      <c r="F39" s="1"/>
      <c r="G39" s="11"/>
      <c r="H39" s="1" t="s">
        <v>79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28" customFormat="1" x14ac:dyDescent="0.25">
      <c r="A40" s="28">
        <v>27</v>
      </c>
      <c r="B40" s="1" t="s">
        <v>67</v>
      </c>
      <c r="C40" s="19" t="s">
        <v>22</v>
      </c>
      <c r="D40" s="1"/>
      <c r="E40" s="11"/>
      <c r="F40" s="1"/>
      <c r="G40" s="11"/>
      <c r="H40" s="1" t="s">
        <v>80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28" customFormat="1" x14ac:dyDescent="0.25">
      <c r="A41" s="28">
        <v>28</v>
      </c>
      <c r="B41" s="1" t="s">
        <v>68</v>
      </c>
      <c r="C41" s="1" t="s">
        <v>30</v>
      </c>
      <c r="D41" s="1"/>
      <c r="E41" s="11"/>
      <c r="F41" s="1"/>
      <c r="G41" s="11"/>
      <c r="H41" s="1" t="s">
        <v>81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28" customFormat="1" x14ac:dyDescent="0.25">
      <c r="A42" s="28">
        <v>29</v>
      </c>
      <c r="B42" s="1" t="s">
        <v>69</v>
      </c>
      <c r="C42" s="1" t="s">
        <v>30</v>
      </c>
      <c r="D42" s="1"/>
      <c r="E42" s="11"/>
      <c r="F42" s="1"/>
      <c r="G42" s="11"/>
      <c r="H42" s="1" t="s">
        <v>81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28" customFormat="1" x14ac:dyDescent="0.25">
      <c r="A43" s="28">
        <v>30</v>
      </c>
      <c r="B43" s="1" t="s">
        <v>70</v>
      </c>
      <c r="C43" s="19" t="s">
        <v>42</v>
      </c>
      <c r="D43" s="1"/>
      <c r="E43" s="11"/>
      <c r="F43" s="1"/>
      <c r="G43" s="11"/>
      <c r="H43" s="1" t="s">
        <v>81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28" customFormat="1" x14ac:dyDescent="0.25">
      <c r="A44" s="28">
        <v>31</v>
      </c>
      <c r="B44" s="1" t="s">
        <v>71</v>
      </c>
      <c r="C44" s="19" t="s">
        <v>42</v>
      </c>
      <c r="D44" s="1"/>
      <c r="E44" s="11"/>
      <c r="F44" s="1"/>
      <c r="G44" s="11"/>
      <c r="H44" s="1" t="s">
        <v>81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28" customFormat="1" x14ac:dyDescent="0.25">
      <c r="A45" s="28">
        <v>32</v>
      </c>
      <c r="B45" s="1" t="s">
        <v>72</v>
      </c>
      <c r="C45" s="1" t="s">
        <v>38</v>
      </c>
      <c r="D45" s="1"/>
      <c r="E45" s="11"/>
      <c r="F45" s="1"/>
      <c r="G45" s="11"/>
      <c r="H45" s="1" t="s">
        <v>81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28" customFormat="1" x14ac:dyDescent="0.25">
      <c r="A46" s="28">
        <v>33</v>
      </c>
      <c r="B46" s="1" t="s">
        <v>73</v>
      </c>
      <c r="C46" s="1" t="s">
        <v>26</v>
      </c>
      <c r="D46" s="1"/>
      <c r="E46" s="11"/>
      <c r="F46" s="1"/>
      <c r="G46" s="11"/>
      <c r="H46" s="1" t="s">
        <v>81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28" customFormat="1" ht="15.75" thickBot="1" x14ac:dyDescent="0.3">
      <c r="A47" s="28">
        <v>34</v>
      </c>
      <c r="B47" s="1"/>
      <c r="C47" s="1"/>
      <c r="D47" s="1"/>
      <c r="E47" s="11"/>
      <c r="F47" s="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s="28" customFormat="1" ht="15.75" thickTop="1" x14ac:dyDescent="0.25">
      <c r="A48" s="28">
        <v>35</v>
      </c>
      <c r="B48" s="1"/>
      <c r="C48" s="1"/>
      <c r="D48" s="1"/>
      <c r="E48" s="30">
        <f>SUM(E34:E47)</f>
        <v>0</v>
      </c>
      <c r="F48" s="1"/>
      <c r="G48" s="30">
        <f>SUM(G34:G47)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8" customFormat="1" x14ac:dyDescent="0.25">
      <c r="A49" s="28">
        <v>36</v>
      </c>
      <c r="B49" s="1" t="s">
        <v>11</v>
      </c>
      <c r="C49" s="1"/>
      <c r="D49" s="28" t="s">
        <v>84</v>
      </c>
      <c r="E49" s="11">
        <f>+E48*0.35</f>
        <v>0</v>
      </c>
      <c r="F49" s="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28" customFormat="1" x14ac:dyDescent="0.25">
      <c r="A50" s="28">
        <v>37</v>
      </c>
      <c r="B50" s="1" t="s">
        <v>10</v>
      </c>
      <c r="C50" s="1"/>
      <c r="D50" s="1" t="s">
        <v>85</v>
      </c>
      <c r="E50" s="11">
        <f>+E48-E49</f>
        <v>0</v>
      </c>
      <c r="F50" s="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B51" s="1"/>
      <c r="C51" s="1"/>
      <c r="D51" s="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.75" x14ac:dyDescent="0.3">
      <c r="B52" s="1"/>
      <c r="C52" s="1"/>
      <c r="D52" s="1"/>
      <c r="E52" s="1"/>
      <c r="F52" s="1"/>
      <c r="G52" s="7" t="s">
        <v>13</v>
      </c>
      <c r="H52" s="7" t="s">
        <v>13</v>
      </c>
      <c r="I52" s="7" t="s">
        <v>13</v>
      </c>
      <c r="J52" s="7" t="s">
        <v>13</v>
      </c>
      <c r="K52" s="7" t="s">
        <v>13</v>
      </c>
      <c r="L52" s="7" t="s">
        <v>13</v>
      </c>
      <c r="M52" s="7" t="s">
        <v>13</v>
      </c>
      <c r="N52" s="7"/>
      <c r="O52" s="7"/>
      <c r="P52" s="7"/>
      <c r="Q52" s="1"/>
      <c r="R52" s="1"/>
    </row>
    <row r="53" spans="1:18" ht="18.75" x14ac:dyDescent="0.3">
      <c r="B53" s="1"/>
      <c r="C53" s="1"/>
      <c r="D53" s="1"/>
      <c r="E53" s="1"/>
      <c r="F53" s="1"/>
      <c r="G53" s="32" t="s">
        <v>87</v>
      </c>
      <c r="H53" s="6">
        <v>504</v>
      </c>
      <c r="I53" s="6">
        <v>541</v>
      </c>
      <c r="J53" s="32" t="s">
        <v>88</v>
      </c>
      <c r="K53" s="6">
        <v>511</v>
      </c>
      <c r="L53" s="32" t="s">
        <v>89</v>
      </c>
      <c r="M53" s="6">
        <v>663</v>
      </c>
      <c r="N53" s="6"/>
      <c r="O53" s="6"/>
      <c r="P53" s="6"/>
      <c r="Q53" s="1"/>
      <c r="R53" s="1"/>
    </row>
    <row r="54" spans="1:18" x14ac:dyDescent="0.25">
      <c r="B54" s="1"/>
      <c r="C54" s="1"/>
      <c r="D54" s="1"/>
      <c r="E54" s="1"/>
      <c r="F54" s="1"/>
      <c r="G54" s="1" t="s">
        <v>86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>
        <v>38</v>
      </c>
      <c r="B55" s="9" t="s">
        <v>91</v>
      </c>
      <c r="C55" s="9"/>
      <c r="D55" s="1"/>
      <c r="E55" s="11">
        <f>SUM(G55:Q55)</f>
        <v>269194121</v>
      </c>
      <c r="F55" s="11"/>
      <c r="G55" s="11">
        <v>126742143</v>
      </c>
      <c r="H55" s="11">
        <v>65362490</v>
      </c>
      <c r="I55" s="11"/>
      <c r="J55" s="11">
        <v>6946804</v>
      </c>
      <c r="K55" s="11">
        <v>4640252</v>
      </c>
      <c r="L55" s="11">
        <v>749893</v>
      </c>
      <c r="M55" s="11">
        <v>64752539</v>
      </c>
      <c r="N55" s="11"/>
      <c r="O55" s="11"/>
      <c r="P55" s="11"/>
      <c r="Q55" s="1"/>
      <c r="R55" s="1"/>
    </row>
    <row r="56" spans="1:18" x14ac:dyDescent="0.25">
      <c r="A56">
        <v>39</v>
      </c>
      <c r="B56" t="s">
        <v>3</v>
      </c>
      <c r="E56" s="4">
        <f>SUM(G56:Q56)</f>
        <v>1</v>
      </c>
      <c r="G56" s="4">
        <f t="shared" ref="G56:M56" si="0">+G55/$E$55</f>
        <v>0.4708206201873183</v>
      </c>
      <c r="H56" s="4">
        <f t="shared" si="0"/>
        <v>0.24280801436967489</v>
      </c>
      <c r="I56" s="4">
        <f t="shared" si="0"/>
        <v>0</v>
      </c>
      <c r="J56" s="4">
        <f t="shared" si="0"/>
        <v>2.5805927611621208E-2</v>
      </c>
      <c r="K56" s="4">
        <f t="shared" si="0"/>
        <v>1.7237568126534233E-2</v>
      </c>
      <c r="L56" s="4">
        <f t="shared" si="0"/>
        <v>2.7856960516608013E-3</v>
      </c>
      <c r="M56" s="4">
        <f t="shared" si="0"/>
        <v>0.24054217365319058</v>
      </c>
      <c r="N56" s="4"/>
      <c r="O56" s="4"/>
      <c r="P56" s="4"/>
      <c r="Q56" s="4"/>
    </row>
    <row r="59" spans="1:18" x14ac:dyDescent="0.25">
      <c r="A59">
        <v>40</v>
      </c>
      <c r="B59" t="s">
        <v>4</v>
      </c>
      <c r="D59" t="s">
        <v>94</v>
      </c>
      <c r="E59" s="12">
        <f>+E27</f>
        <v>16685804.320000002</v>
      </c>
    </row>
    <row r="61" spans="1:18" x14ac:dyDescent="0.25">
      <c r="A61">
        <v>41</v>
      </c>
      <c r="B61" t="s">
        <v>5</v>
      </c>
      <c r="D61" t="s">
        <v>95</v>
      </c>
      <c r="E61" s="13">
        <f>+E59*0.0258</f>
        <v>430493.75145600003</v>
      </c>
      <c r="F61" s="13"/>
      <c r="G61" s="13">
        <f>+E61</f>
        <v>430493.75145600003</v>
      </c>
    </row>
    <row r="62" spans="1:18" x14ac:dyDescent="0.25">
      <c r="A62">
        <v>42</v>
      </c>
      <c r="B62" t="s">
        <v>7</v>
      </c>
      <c r="D62" t="s">
        <v>96</v>
      </c>
      <c r="E62" s="13">
        <f>+E61/2</f>
        <v>215246.87572800001</v>
      </c>
      <c r="F62" s="13"/>
      <c r="G62" s="13"/>
    </row>
    <row r="63" spans="1:18" x14ac:dyDescent="0.25">
      <c r="A63">
        <v>43</v>
      </c>
      <c r="B63" t="s">
        <v>46</v>
      </c>
      <c r="D63" t="s">
        <v>97</v>
      </c>
      <c r="E63" s="13">
        <f>+E59*0.0375</f>
        <v>625717.66200000001</v>
      </c>
      <c r="F63" s="13"/>
      <c r="G63" s="13"/>
    </row>
    <row r="64" spans="1:18" x14ac:dyDescent="0.25">
      <c r="A64">
        <v>44</v>
      </c>
      <c r="B64" t="s">
        <v>6</v>
      </c>
      <c r="D64" t="s">
        <v>98</v>
      </c>
      <c r="E64" s="13">
        <f>(+E63-E61)*0.35</f>
        <v>68328.368690399991</v>
      </c>
      <c r="F64" s="13"/>
      <c r="G64" s="13"/>
    </row>
    <row r="65" spans="1:16" x14ac:dyDescent="0.25">
      <c r="A65">
        <v>45</v>
      </c>
      <c r="B65" t="s">
        <v>8</v>
      </c>
      <c r="D65" t="s">
        <v>99</v>
      </c>
      <c r="E65" s="13">
        <f>+E64/2</f>
        <v>34164.184345199996</v>
      </c>
      <c r="F65" s="13"/>
      <c r="G65" s="13"/>
    </row>
    <row r="66" spans="1:16" x14ac:dyDescent="0.25">
      <c r="A66">
        <v>46</v>
      </c>
      <c r="B66" t="s">
        <v>11</v>
      </c>
      <c r="D66" t="s">
        <v>100</v>
      </c>
      <c r="E66" s="13"/>
      <c r="F66" s="13"/>
      <c r="G66" s="13">
        <f>+G61*0.35</f>
        <v>150672.81300960001</v>
      </c>
    </row>
    <row r="67" spans="1:16" x14ac:dyDescent="0.25">
      <c r="A67" s="33">
        <v>47</v>
      </c>
      <c r="B67" s="28" t="s">
        <v>109</v>
      </c>
      <c r="C67" s="28"/>
      <c r="D67" s="28"/>
      <c r="E67" s="29"/>
      <c r="F67" s="29"/>
      <c r="G67" s="29">
        <f>+E68*0.026475*0.35</f>
        <v>152303.7290447967</v>
      </c>
    </row>
    <row r="68" spans="1:16" x14ac:dyDescent="0.25">
      <c r="A68">
        <v>48</v>
      </c>
      <c r="B68" t="s">
        <v>9</v>
      </c>
      <c r="D68" t="s">
        <v>102</v>
      </c>
      <c r="E68" s="13">
        <f>+E27-E65-E62</f>
        <v>16436393.259926802</v>
      </c>
      <c r="F68" s="13"/>
      <c r="G68" s="13"/>
    </row>
    <row r="69" spans="1:16" x14ac:dyDescent="0.25">
      <c r="A69">
        <v>49</v>
      </c>
      <c r="B69" t="s">
        <v>90</v>
      </c>
      <c r="E69" s="5">
        <v>7.3499999999999996E-2</v>
      </c>
    </row>
    <row r="71" spans="1:16" x14ac:dyDescent="0.25">
      <c r="A71">
        <v>50</v>
      </c>
      <c r="B71" t="s">
        <v>10</v>
      </c>
      <c r="D71" t="s">
        <v>101</v>
      </c>
      <c r="E71" s="14">
        <f>+E68*E69+E50</f>
        <v>1208074.9046046198</v>
      </c>
      <c r="F71" s="14"/>
      <c r="G71" s="14">
        <f>+G61-G66-G67</f>
        <v>127517.20940160329</v>
      </c>
    </row>
    <row r="72" spans="1:16" x14ac:dyDescent="0.25">
      <c r="A72">
        <v>51</v>
      </c>
      <c r="B72" t="s">
        <v>12</v>
      </c>
      <c r="D72" t="s">
        <v>103</v>
      </c>
      <c r="E72" s="14">
        <f>+E71+G71</f>
        <v>1335592.1140062232</v>
      </c>
      <c r="F72" s="14"/>
      <c r="G72" s="14"/>
    </row>
    <row r="73" spans="1:16" x14ac:dyDescent="0.25">
      <c r="A73">
        <v>52</v>
      </c>
      <c r="B73" t="s">
        <v>92</v>
      </c>
      <c r="E73">
        <v>0.62095</v>
      </c>
    </row>
    <row r="74" spans="1:16" x14ac:dyDescent="0.25">
      <c r="A74">
        <v>53</v>
      </c>
      <c r="B74" t="s">
        <v>17</v>
      </c>
      <c r="D74" t="s">
        <v>104</v>
      </c>
      <c r="E74" s="15">
        <f>+E72/E73</f>
        <v>2150885.1179744313</v>
      </c>
      <c r="G74" s="15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5">
      <c r="G75" s="17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thickBot="1" x14ac:dyDescent="0.3">
      <c r="A76">
        <v>54</v>
      </c>
      <c r="B76" t="s">
        <v>18</v>
      </c>
      <c r="D76" t="s">
        <v>105</v>
      </c>
      <c r="E76" s="16">
        <f>+E74+E75</f>
        <v>2150885.1179744313</v>
      </c>
      <c r="G76" s="16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thickTop="1" x14ac:dyDescent="0.25"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>
        <v>55</v>
      </c>
      <c r="B78" t="s">
        <v>15</v>
      </c>
      <c r="D78" t="s">
        <v>106</v>
      </c>
      <c r="G78" s="14">
        <f>+$E$76*G56</f>
        <v>1012681.065196395</v>
      </c>
      <c r="H78" s="14">
        <f t="shared" ref="H78:M78" si="1">+$E$76*H56</f>
        <v>522252.1446326556</v>
      </c>
      <c r="I78" s="14">
        <f t="shared" si="1"/>
        <v>0</v>
      </c>
      <c r="J78" s="14">
        <f t="shared" si="1"/>
        <v>55505.585655361516</v>
      </c>
      <c r="K78" s="14">
        <f t="shared" si="1"/>
        <v>37076.028753432882</v>
      </c>
      <c r="L78" s="14">
        <f t="shared" si="1"/>
        <v>5991.7121807173498</v>
      </c>
      <c r="M78" s="14">
        <f t="shared" si="1"/>
        <v>517378.58155586896</v>
      </c>
      <c r="N78" s="14"/>
      <c r="O78" s="14"/>
      <c r="P78" s="14"/>
    </row>
    <row r="79" spans="1:16" x14ac:dyDescent="0.25">
      <c r="A79">
        <v>56</v>
      </c>
      <c r="B79" t="s">
        <v>82</v>
      </c>
      <c r="G79" s="13">
        <v>114264968</v>
      </c>
      <c r="H79" s="13">
        <v>78652039</v>
      </c>
      <c r="I79" s="13">
        <v>0</v>
      </c>
      <c r="J79" s="13">
        <v>10965451</v>
      </c>
      <c r="K79" s="13">
        <v>10179951</v>
      </c>
      <c r="L79" s="13">
        <v>4130363</v>
      </c>
      <c r="M79" s="13">
        <v>431781706</v>
      </c>
      <c r="N79" s="13"/>
      <c r="O79" s="13"/>
      <c r="P79" s="13"/>
    </row>
    <row r="80" spans="1:16" x14ac:dyDescent="0.25"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5"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>
        <v>57</v>
      </c>
      <c r="B82" t="s">
        <v>20</v>
      </c>
      <c r="D82" t="s">
        <v>107</v>
      </c>
      <c r="G82" s="8">
        <f>+G78/G79</f>
        <v>8.8625681424633583E-3</v>
      </c>
      <c r="H82" s="8">
        <f>+H78/H79</f>
        <v>6.6400331291176775E-3</v>
      </c>
      <c r="I82" s="8"/>
      <c r="J82" s="8">
        <f>+J78/J79</f>
        <v>5.061860716477737E-3</v>
      </c>
      <c r="K82" s="8">
        <f t="shared" ref="K82:M82" si="2">+K78/K79</f>
        <v>3.6420635770675991E-3</v>
      </c>
      <c r="L82" s="8">
        <f t="shared" si="2"/>
        <v>1.4506502650535437E-3</v>
      </c>
      <c r="M82" s="8">
        <f t="shared" si="2"/>
        <v>1.1982410888799189E-3</v>
      </c>
      <c r="N82" s="8"/>
      <c r="O82" s="8"/>
      <c r="P82" s="8"/>
    </row>
    <row r="84" spans="1:16" x14ac:dyDescent="0.25">
      <c r="A84">
        <v>58</v>
      </c>
      <c r="B84" t="s">
        <v>83</v>
      </c>
      <c r="G84" s="14">
        <v>232942589</v>
      </c>
    </row>
    <row r="85" spans="1:16" x14ac:dyDescent="0.25">
      <c r="A85">
        <v>59</v>
      </c>
      <c r="B85" t="s">
        <v>16</v>
      </c>
      <c r="D85" t="s">
        <v>108</v>
      </c>
      <c r="G85" s="5">
        <f>(+E76-0)/G84</f>
        <v>9.2335417375069666E-3</v>
      </c>
    </row>
    <row r="88" spans="1:16" x14ac:dyDescent="0.25">
      <c r="G88" s="12"/>
    </row>
  </sheetData>
  <pageMargins left="0.45" right="0.45" top="0.25" bottom="0.25" header="0" footer="0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8BBE9FE115694BBAEE9888A2F3D326" ma:contentTypeVersion="96" ma:contentTypeDescription="" ma:contentTypeScope="" ma:versionID="5ceeb2400e4c001841a903783ba26f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2016-06-01T07:00:00+00:00</OpenedDate>
    <Date1 xmlns="dc463f71-b30c-4ab2-9473-d307f9d35888">2016-09-30T07:00:00+00:00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160788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790BAEE-2507-4C57-AB5E-6DF396BAB1F1}"/>
</file>

<file path=customXml/itemProps2.xml><?xml version="1.0" encoding="utf-8"?>
<ds:datastoreItem xmlns:ds="http://schemas.openxmlformats.org/officeDocument/2006/customXml" ds:itemID="{26175915-F928-4DBD-9C3F-5DC6C0BA6DF3}"/>
</file>

<file path=customXml/itemProps3.xml><?xml version="1.0" encoding="utf-8"?>
<ds:datastoreItem xmlns:ds="http://schemas.openxmlformats.org/officeDocument/2006/customXml" ds:itemID="{0F80038C-172E-405D-A399-AC93A638DF91}"/>
</file>

<file path=customXml/itemProps4.xml><?xml version="1.0" encoding="utf-8"?>
<ds:datastoreItem xmlns:ds="http://schemas.openxmlformats.org/officeDocument/2006/customXml" ds:itemID="{E17ACCE5-D864-45FB-9C70-05E5B9A37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Rate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Cascade Natural Gas</cp:lastModifiedBy>
  <cp:lastPrinted>2015-05-29T18:26:07Z</cp:lastPrinted>
  <dcterms:created xsi:type="dcterms:W3CDTF">2013-05-14T16:54:39Z</dcterms:created>
  <dcterms:modified xsi:type="dcterms:W3CDTF">2016-09-30T15:57:23Z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0x0101006E56B4D1795A2E4DB2F0B01679ED314A00E68BBE9FE115694BBAEE9888A2F3D326</vt:lpwstr>
  </property>
  <property fmtid="{D5CDD505-2E9C-101B-9397-08002B2CF9AE}" pid="3" name="_docset_NoMedatataSyncRequired">
    <vt:lpwstr>False</vt:lpwstr>
  </property>
</Properties>
</file>