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4.xml" ContentType="application/vnd.openxmlformats-officedocument.spreadsheetml.chartsheet+xml"/>
  <Override PartName="/xl/chartsheets/sheet3.xml" ContentType="application/vnd.openxmlformats-officedocument.spreadsheetml.chartsheet+xml"/>
  <Override PartName="/xl/drawings/drawing27.xml" ContentType="application/vnd.openxmlformats-officedocument.drawing+xml"/>
  <Override PartName="/xl/drawings/drawing26.xml" ContentType="application/vnd.openxmlformats-officedocument.drawing+xml"/>
  <Override PartName="/xl/drawings/drawing25.xml" ContentType="application/vnd.openxmlformats-officedocument.drawing+xml"/>
  <Override PartName="/xl/drawings/drawing24.xml" ContentType="application/vnd.openxmlformats-officedocument.drawing+xml"/>
  <Override PartName="/xl/chartsheets/sheet2.xml" ContentType="application/vnd.openxmlformats-officedocument.spreadsheetml.chartsheet+xml"/>
  <Override PartName="/xl/drawings/drawing23.xml" ContentType="application/vnd.openxmlformats-officedocument.drawing+xml"/>
  <Override PartName="/xl/drawings/drawing22.xml" ContentType="application/vnd.openxmlformats-officedocument.drawing+xml"/>
  <Override PartName="/xl/drawings/drawing21.xml" ContentType="application/vnd.openxmlformats-officedocument.drawing+xml"/>
  <Override PartName="/xl/drawings/drawing13.xml" ContentType="application/vnd.openxmlformats-officedocument.drawing+xml"/>
  <Override PartName="/xl/drawings/drawing12.xml" ContentType="application/vnd.openxmlformats-officedocument.drawing+xml"/>
  <Override PartName="/xl/chartsheets/sheet1.xml" ContentType="application/vnd.openxmlformats-officedocument.spreadsheetml.chartsheet+xml"/>
  <Override PartName="/xl/drawings/drawing10.xml" ContentType="application/vnd.openxmlformats-officedocument.drawing+xml"/>
  <Override PartName="/xl/drawings/drawing9.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20.xml" ContentType="application/vnd.openxmlformats-officedocument.drawing+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8.xml" ContentType="application/vnd.openxmlformats-officedocument.drawing+xml"/>
  <Override PartName="/xl/drawings/drawing11.xml" ContentType="application/vnd.openxmlformats-officedocument.drawing+xml"/>
  <Override PartName="/xl/worksheets/sheet1.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drawings/drawing6.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worksheets/sheet38.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40" windowWidth="14475" windowHeight="9690" firstSheet="1" activeTab="1"/>
  </bookViews>
  <sheets>
    <sheet name="Chart Energy Intensity Metrics" sheetId="41" r:id="rId1"/>
    <sheet name="Chart Unknown CO2 Rate Compare" sheetId="45" r:id="rId2"/>
    <sheet name="Chart Unknown Energy &amp; CO2" sheetId="42" r:id="rId3"/>
    <sheet name="Chart Ratio Annual to 1990" sheetId="43" r:id="rId4"/>
    <sheet name="Chart Data" sheetId="40" r:id="rId5"/>
    <sheet name="2006 Summary" sheetId="11" r:id="rId6"/>
    <sheet name="2007 Summary" sheetId="12" r:id="rId7"/>
    <sheet name="2008 Summary" sheetId="13" r:id="rId8"/>
    <sheet name="2009 Summary" sheetId="14" r:id="rId9"/>
    <sheet name="2010 Summary" sheetId="15" r:id="rId10"/>
    <sheet name="2011 Summary" sheetId="16" r:id="rId11"/>
    <sheet name="2012 Summary" sheetId="8" r:id="rId12"/>
    <sheet name="2013 Summary" sheetId="9" r:id="rId13"/>
    <sheet name="2014 Summary" sheetId="10" r:id="rId14"/>
    <sheet name="2015 Summary" sheetId="5" r:id="rId15"/>
    <sheet name="2006 Known" sheetId="20" r:id="rId16"/>
    <sheet name="2006 Unknown" sheetId="30" r:id="rId17"/>
    <sheet name="2007 Known" sheetId="21" r:id="rId18"/>
    <sheet name="2007 Unknown" sheetId="31" r:id="rId19"/>
    <sheet name="2008 Known" sheetId="22" r:id="rId20"/>
    <sheet name="2008 Unknown" sheetId="32" r:id="rId21"/>
    <sheet name="2009 Known" sheetId="23" r:id="rId22"/>
    <sheet name="2009 Unknown" sheetId="33" r:id="rId23"/>
    <sheet name="2010 Known" sheetId="24" r:id="rId24"/>
    <sheet name="2010 Unknown" sheetId="34" r:id="rId25"/>
    <sheet name="2011 Known" sheetId="25" r:id="rId26"/>
    <sheet name="2011 Unknown" sheetId="35" r:id="rId27"/>
    <sheet name="2012 Known" sheetId="26" r:id="rId28"/>
    <sheet name="2012 Unknown" sheetId="36" r:id="rId29"/>
    <sheet name="2013 Known" sheetId="27" r:id="rId30"/>
    <sheet name="2013 Unknown" sheetId="37" r:id="rId31"/>
    <sheet name="2014 Known" sheetId="28" r:id="rId32"/>
    <sheet name="2014 Unknown" sheetId="38" r:id="rId33"/>
    <sheet name="2015 Known" sheetId="29" r:id="rId34"/>
    <sheet name="2015 Unknown" sheetId="39" r:id="rId35"/>
    <sheet name="Census Stats" sheetId="17" r:id="rId36"/>
    <sheet name="Own-Firm 2006-2015" sheetId="19" r:id="rId37"/>
    <sheet name="Secondary 2006-2015" sheetId="18" r:id="rId38"/>
    <sheet name="UTC Example" sheetId="1" r:id="rId39"/>
    <sheet name="UTC Example Known Resources" sheetId="4" r:id="rId40"/>
    <sheet name="UTC Example Unknown Resources" sheetId="3" r:id="rId41"/>
    <sheet name="Sheet1" sheetId="44" r:id="rId4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0" i="39" l="1"/>
  <c r="D110" i="39" s="1"/>
  <c r="C109" i="39"/>
  <c r="D109" i="39" s="1"/>
  <c r="C108" i="39"/>
  <c r="D108" i="39" s="1"/>
  <c r="C107" i="39"/>
  <c r="D107" i="39" s="1"/>
  <c r="C106" i="39"/>
  <c r="D106" i="39" s="1"/>
  <c r="C105" i="39"/>
  <c r="D105" i="39" s="1"/>
  <c r="C104" i="39"/>
  <c r="D104" i="39" s="1"/>
  <c r="C103" i="39"/>
  <c r="D103" i="39" s="1"/>
  <c r="C102" i="39"/>
  <c r="D102" i="39" s="1"/>
  <c r="C101" i="39"/>
  <c r="D101" i="39" s="1"/>
  <c r="C100" i="39"/>
  <c r="D100" i="39" s="1"/>
  <c r="C99" i="39"/>
  <c r="D99" i="39" s="1"/>
  <c r="C98" i="39"/>
  <c r="D98" i="39" s="1"/>
  <c r="C97" i="39"/>
  <c r="D97" i="39" s="1"/>
  <c r="C96" i="39"/>
  <c r="D96" i="39" s="1"/>
  <c r="C95" i="39"/>
  <c r="D95" i="39" s="1"/>
  <c r="C94" i="39"/>
  <c r="D94" i="39" s="1"/>
  <c r="C93" i="39"/>
  <c r="D93" i="39" s="1"/>
  <c r="C92" i="39"/>
  <c r="D92" i="39" s="1"/>
  <c r="C91" i="39"/>
  <c r="D91" i="39" s="1"/>
  <c r="C90" i="39"/>
  <c r="D90" i="39" s="1"/>
  <c r="C89" i="39"/>
  <c r="D89" i="39" s="1"/>
  <c r="C88" i="39"/>
  <c r="D88" i="39" s="1"/>
  <c r="C87" i="39"/>
  <c r="D87" i="39" s="1"/>
  <c r="C86" i="39"/>
  <c r="D86" i="39" s="1"/>
  <c r="C85" i="39"/>
  <c r="D85" i="39" s="1"/>
  <c r="C84" i="39"/>
  <c r="D84" i="39" s="1"/>
  <c r="C83" i="39"/>
  <c r="D83" i="39" s="1"/>
  <c r="C82" i="39"/>
  <c r="D82" i="39" s="1"/>
  <c r="C81" i="39"/>
  <c r="D81" i="39" s="1"/>
  <c r="C80" i="39"/>
  <c r="D80" i="39" s="1"/>
  <c r="C79" i="39"/>
  <c r="D79" i="39" s="1"/>
  <c r="C78" i="39"/>
  <c r="D78" i="39" s="1"/>
  <c r="C77" i="39"/>
  <c r="D77" i="39" s="1"/>
  <c r="C76" i="39"/>
  <c r="D76" i="39" s="1"/>
  <c r="C75" i="39"/>
  <c r="D75" i="39" s="1"/>
  <c r="C74" i="39"/>
  <c r="D74" i="39" s="1"/>
  <c r="C73" i="39"/>
  <c r="D73" i="39" s="1"/>
  <c r="C72" i="39"/>
  <c r="D72" i="39" s="1"/>
  <c r="C71" i="39"/>
  <c r="D71" i="39" s="1"/>
  <c r="C70" i="39"/>
  <c r="D70" i="39" s="1"/>
  <c r="C69" i="39"/>
  <c r="D69" i="39" s="1"/>
  <c r="C68" i="39"/>
  <c r="D68" i="39" s="1"/>
  <c r="C67" i="39"/>
  <c r="D67" i="39" s="1"/>
  <c r="C66" i="39"/>
  <c r="D66" i="39" s="1"/>
  <c r="C65" i="39"/>
  <c r="D65" i="39" s="1"/>
  <c r="C64" i="39"/>
  <c r="D64" i="39" s="1"/>
  <c r="C63" i="39"/>
  <c r="D63" i="39" s="1"/>
  <c r="C62" i="39"/>
  <c r="D62" i="39" s="1"/>
  <c r="C61" i="39"/>
  <c r="D61" i="39" s="1"/>
  <c r="C60" i="39"/>
  <c r="D60" i="39" s="1"/>
  <c r="C59" i="39"/>
  <c r="D59" i="39" s="1"/>
  <c r="C58" i="39"/>
  <c r="D58" i="39" s="1"/>
  <c r="C57" i="39"/>
  <c r="D57" i="39" s="1"/>
  <c r="C56" i="39"/>
  <c r="D56" i="39" s="1"/>
  <c r="C55" i="39"/>
  <c r="D55" i="39" s="1"/>
  <c r="C54" i="39"/>
  <c r="D54" i="39" s="1"/>
  <c r="C53" i="39"/>
  <c r="D53" i="39" s="1"/>
  <c r="C52" i="39"/>
  <c r="D52" i="39" s="1"/>
  <c r="C51" i="39"/>
  <c r="D51" i="39" s="1"/>
  <c r="C50" i="39"/>
  <c r="D50" i="39" s="1"/>
  <c r="C49" i="39"/>
  <c r="D49" i="39" s="1"/>
  <c r="C48" i="39"/>
  <c r="D48" i="39" s="1"/>
  <c r="C47" i="39"/>
  <c r="D47" i="39" s="1"/>
  <c r="C46" i="39"/>
  <c r="D46" i="39" s="1"/>
  <c r="C45" i="39"/>
  <c r="D45" i="39" s="1"/>
  <c r="C44" i="39"/>
  <c r="D44" i="39" s="1"/>
  <c r="C43" i="39"/>
  <c r="D43" i="39" s="1"/>
  <c r="C42" i="39"/>
  <c r="D42" i="39" s="1"/>
  <c r="C41" i="39"/>
  <c r="D41" i="39" s="1"/>
  <c r="C40" i="39"/>
  <c r="D40" i="39" s="1"/>
  <c r="C39" i="39"/>
  <c r="D39" i="39" s="1"/>
  <c r="C38" i="39"/>
  <c r="D38" i="39" s="1"/>
  <c r="C37" i="39"/>
  <c r="D37" i="39" s="1"/>
  <c r="C36" i="39"/>
  <c r="D36" i="39" s="1"/>
  <c r="C35" i="39"/>
  <c r="D35" i="39" s="1"/>
  <c r="C34" i="39"/>
  <c r="D34" i="39" s="1"/>
  <c r="C33" i="39"/>
  <c r="D33" i="39" s="1"/>
  <c r="C32" i="39"/>
  <c r="D32" i="39" s="1"/>
  <c r="C31" i="39"/>
  <c r="D31" i="39" s="1"/>
  <c r="C30" i="39"/>
  <c r="D30" i="39" s="1"/>
  <c r="C29" i="39"/>
  <c r="D29" i="39" s="1"/>
  <c r="C28" i="39"/>
  <c r="D28" i="39" s="1"/>
  <c r="C27" i="39"/>
  <c r="D27" i="39" s="1"/>
  <c r="C26" i="39"/>
  <c r="D26" i="39" s="1"/>
  <c r="C25" i="39"/>
  <c r="D25" i="39" s="1"/>
  <c r="C24" i="39"/>
  <c r="D24" i="39" s="1"/>
  <c r="C23" i="39"/>
  <c r="D23" i="39" s="1"/>
  <c r="C22" i="39"/>
  <c r="D22" i="39" s="1"/>
  <c r="C21" i="39"/>
  <c r="D21" i="39" s="1"/>
  <c r="C20" i="39"/>
  <c r="D20" i="39" s="1"/>
  <c r="C19" i="39"/>
  <c r="D19" i="39" s="1"/>
  <c r="C18" i="39"/>
  <c r="D18" i="39" s="1"/>
  <c r="C17" i="39"/>
  <c r="D17" i="39" s="1"/>
  <c r="C16" i="39"/>
  <c r="D16" i="39" s="1"/>
  <c r="C15" i="39"/>
  <c r="D15" i="39" s="1"/>
  <c r="C14" i="39"/>
  <c r="D14" i="39" s="1"/>
  <c r="C13" i="39"/>
  <c r="D13" i="39" s="1"/>
  <c r="C12" i="39"/>
  <c r="D12" i="39" s="1"/>
  <c r="C11" i="39"/>
  <c r="D11" i="39" s="1"/>
  <c r="C10" i="39"/>
  <c r="D10" i="39" s="1"/>
  <c r="C9" i="39"/>
  <c r="D9" i="39" s="1"/>
  <c r="C8" i="39"/>
  <c r="D8" i="39" s="1"/>
  <c r="C7" i="39"/>
  <c r="D7" i="39" s="1"/>
  <c r="C6" i="39"/>
  <c r="D6" i="39" s="1"/>
  <c r="C5" i="39"/>
  <c r="D5" i="39" s="1"/>
  <c r="C4" i="39"/>
  <c r="D4" i="39" s="1"/>
  <c r="C110" i="38"/>
  <c r="D110" i="38" s="1"/>
  <c r="D109" i="38"/>
  <c r="C109" i="38"/>
  <c r="D108" i="38"/>
  <c r="C108" i="38"/>
  <c r="D107" i="38"/>
  <c r="C107" i="38"/>
  <c r="D106" i="38"/>
  <c r="C106" i="38"/>
  <c r="D105" i="38"/>
  <c r="C105" i="38"/>
  <c r="D104" i="38"/>
  <c r="C104" i="38"/>
  <c r="D103" i="38"/>
  <c r="C103" i="38"/>
  <c r="D102" i="38"/>
  <c r="C102" i="38"/>
  <c r="D101" i="38"/>
  <c r="C101" i="38"/>
  <c r="D100" i="38"/>
  <c r="C100" i="38"/>
  <c r="D99" i="38"/>
  <c r="C99" i="38"/>
  <c r="D98" i="38"/>
  <c r="C98" i="38"/>
  <c r="D97" i="38"/>
  <c r="C97" i="38"/>
  <c r="D96" i="38"/>
  <c r="C96" i="38"/>
  <c r="D95" i="38"/>
  <c r="C95" i="38"/>
  <c r="D94" i="38"/>
  <c r="C94" i="38"/>
  <c r="D93" i="38"/>
  <c r="C93" i="38"/>
  <c r="D92" i="38"/>
  <c r="C92" i="38"/>
  <c r="D91" i="38"/>
  <c r="C91" i="38"/>
  <c r="D90" i="38"/>
  <c r="C90" i="38"/>
  <c r="D89" i="38"/>
  <c r="C89" i="38"/>
  <c r="D88" i="38"/>
  <c r="C88" i="38"/>
  <c r="D87" i="38"/>
  <c r="C87" i="38"/>
  <c r="D86" i="38"/>
  <c r="C86" i="38"/>
  <c r="D85" i="38"/>
  <c r="C85" i="38"/>
  <c r="D84" i="38"/>
  <c r="C84" i="38"/>
  <c r="D83" i="38"/>
  <c r="C83" i="38"/>
  <c r="D82" i="38"/>
  <c r="C82" i="38"/>
  <c r="D81" i="38"/>
  <c r="C81" i="38"/>
  <c r="C80" i="38"/>
  <c r="D80" i="38" s="1"/>
  <c r="C79" i="38"/>
  <c r="D79" i="38" s="1"/>
  <c r="C78" i="38"/>
  <c r="D78" i="38" s="1"/>
  <c r="C77" i="38"/>
  <c r="D77" i="38" s="1"/>
  <c r="C76" i="38"/>
  <c r="D76" i="38" s="1"/>
  <c r="C75" i="38"/>
  <c r="D75" i="38" s="1"/>
  <c r="C74" i="38"/>
  <c r="D74" i="38" s="1"/>
  <c r="C73" i="38"/>
  <c r="D73" i="38" s="1"/>
  <c r="C72" i="38"/>
  <c r="D72" i="38" s="1"/>
  <c r="C71" i="38"/>
  <c r="D71" i="38" s="1"/>
  <c r="C70" i="38"/>
  <c r="D70" i="38" s="1"/>
  <c r="C69" i="38"/>
  <c r="D69" i="38" s="1"/>
  <c r="C68" i="38"/>
  <c r="D68" i="38" s="1"/>
  <c r="C67" i="38"/>
  <c r="D67" i="38" s="1"/>
  <c r="C66" i="38"/>
  <c r="D66" i="38" s="1"/>
  <c r="C65" i="38"/>
  <c r="D65" i="38" s="1"/>
  <c r="C64" i="38"/>
  <c r="D64" i="38" s="1"/>
  <c r="C63" i="38"/>
  <c r="D63" i="38" s="1"/>
  <c r="C62" i="38"/>
  <c r="D62" i="38" s="1"/>
  <c r="C61" i="38"/>
  <c r="D61" i="38" s="1"/>
  <c r="C60" i="38"/>
  <c r="D60" i="38" s="1"/>
  <c r="C59" i="38"/>
  <c r="D59" i="38" s="1"/>
  <c r="C58" i="38"/>
  <c r="D58" i="38" s="1"/>
  <c r="C57" i="38"/>
  <c r="D57" i="38" s="1"/>
  <c r="C56" i="38"/>
  <c r="D56" i="38" s="1"/>
  <c r="C55" i="38"/>
  <c r="D55" i="38" s="1"/>
  <c r="C54" i="38"/>
  <c r="D54" i="38" s="1"/>
  <c r="C53" i="38"/>
  <c r="D53" i="38" s="1"/>
  <c r="C52" i="38"/>
  <c r="D52" i="38" s="1"/>
  <c r="C51" i="38"/>
  <c r="D51" i="38" s="1"/>
  <c r="C50" i="38"/>
  <c r="D50" i="38" s="1"/>
  <c r="C49" i="38"/>
  <c r="D49" i="38" s="1"/>
  <c r="C48" i="38"/>
  <c r="D48" i="38" s="1"/>
  <c r="C47" i="38"/>
  <c r="D47" i="38" s="1"/>
  <c r="C46" i="38"/>
  <c r="D46" i="38" s="1"/>
  <c r="C45" i="38"/>
  <c r="D45" i="38" s="1"/>
  <c r="C44" i="38"/>
  <c r="D44" i="38" s="1"/>
  <c r="C43" i="38"/>
  <c r="D43" i="38" s="1"/>
  <c r="C42" i="38"/>
  <c r="D42" i="38" s="1"/>
  <c r="C41" i="38"/>
  <c r="D41" i="38" s="1"/>
  <c r="C40" i="38"/>
  <c r="D40" i="38" s="1"/>
  <c r="C39" i="38"/>
  <c r="D39" i="38" s="1"/>
  <c r="C38" i="38"/>
  <c r="D38" i="38" s="1"/>
  <c r="C37" i="38"/>
  <c r="D37" i="38" s="1"/>
  <c r="C36" i="38"/>
  <c r="D36" i="38" s="1"/>
  <c r="C35" i="38"/>
  <c r="D35" i="38" s="1"/>
  <c r="C34" i="38"/>
  <c r="D34" i="38" s="1"/>
  <c r="C33" i="38"/>
  <c r="D33" i="38" s="1"/>
  <c r="C32" i="38"/>
  <c r="D32" i="38" s="1"/>
  <c r="C31" i="38"/>
  <c r="D31" i="38" s="1"/>
  <c r="C30" i="38"/>
  <c r="D30" i="38" s="1"/>
  <c r="C29" i="38"/>
  <c r="D29" i="38" s="1"/>
  <c r="C28" i="38"/>
  <c r="D28" i="38" s="1"/>
  <c r="C27" i="38"/>
  <c r="D27" i="38" s="1"/>
  <c r="C26" i="38"/>
  <c r="D26" i="38" s="1"/>
  <c r="C25" i="38"/>
  <c r="D25" i="38" s="1"/>
  <c r="C24" i="38"/>
  <c r="D24" i="38" s="1"/>
  <c r="C23" i="38"/>
  <c r="D23" i="38" s="1"/>
  <c r="C22" i="38"/>
  <c r="D22" i="38" s="1"/>
  <c r="C21" i="38"/>
  <c r="D21" i="38" s="1"/>
  <c r="C20" i="38"/>
  <c r="D20" i="38" s="1"/>
  <c r="C19" i="38"/>
  <c r="D19" i="38" s="1"/>
  <c r="C18" i="38"/>
  <c r="D18" i="38" s="1"/>
  <c r="C17" i="38"/>
  <c r="D17" i="38" s="1"/>
  <c r="C16" i="38"/>
  <c r="D16" i="38" s="1"/>
  <c r="C15" i="38"/>
  <c r="D15" i="38" s="1"/>
  <c r="C14" i="38"/>
  <c r="D14" i="38" s="1"/>
  <c r="C13" i="38"/>
  <c r="D13" i="38" s="1"/>
  <c r="C12" i="38"/>
  <c r="D12" i="38" s="1"/>
  <c r="C11" i="38"/>
  <c r="D11" i="38" s="1"/>
  <c r="C10" i="38"/>
  <c r="D10" i="38" s="1"/>
  <c r="C9" i="38"/>
  <c r="D9" i="38" s="1"/>
  <c r="C8" i="38"/>
  <c r="D8" i="38" s="1"/>
  <c r="C7" i="38"/>
  <c r="D7" i="38" s="1"/>
  <c r="C6" i="38"/>
  <c r="D6" i="38" s="1"/>
  <c r="C5" i="38"/>
  <c r="D5" i="38" s="1"/>
  <c r="D114" i="37"/>
  <c r="C114" i="37"/>
  <c r="D113" i="37"/>
  <c r="C113" i="37"/>
  <c r="D112" i="37"/>
  <c r="C112" i="37"/>
  <c r="D111" i="37"/>
  <c r="C111" i="37"/>
  <c r="D110" i="37"/>
  <c r="C110" i="37"/>
  <c r="D109" i="37"/>
  <c r="C109" i="37"/>
  <c r="D108" i="37"/>
  <c r="C108" i="37"/>
  <c r="D107" i="37"/>
  <c r="C107" i="37"/>
  <c r="D106" i="37"/>
  <c r="C106" i="37"/>
  <c r="D105" i="37"/>
  <c r="C105" i="37"/>
  <c r="D104" i="37"/>
  <c r="C104" i="37"/>
  <c r="D103" i="37"/>
  <c r="C103" i="37"/>
  <c r="D102" i="37"/>
  <c r="C102" i="37"/>
  <c r="D101" i="37"/>
  <c r="C101" i="37"/>
  <c r="D100" i="37"/>
  <c r="C100" i="37"/>
  <c r="D99" i="37"/>
  <c r="C99" i="37"/>
  <c r="D98" i="37"/>
  <c r="C98" i="37"/>
  <c r="D97" i="37"/>
  <c r="C97" i="37"/>
  <c r="D96" i="37"/>
  <c r="C96" i="37"/>
  <c r="D95" i="37"/>
  <c r="C95" i="37"/>
  <c r="D94" i="37"/>
  <c r="C94" i="37"/>
  <c r="D93" i="37"/>
  <c r="C93" i="37"/>
  <c r="D92" i="37"/>
  <c r="C92" i="37"/>
  <c r="D91" i="37"/>
  <c r="C91" i="37"/>
  <c r="D90" i="37"/>
  <c r="C90" i="37"/>
  <c r="D89" i="37"/>
  <c r="C89" i="37"/>
  <c r="D88" i="37"/>
  <c r="C88" i="37"/>
  <c r="D87" i="37"/>
  <c r="C87" i="37"/>
  <c r="D86" i="37"/>
  <c r="C86" i="37"/>
  <c r="D85" i="37"/>
  <c r="C85" i="37"/>
  <c r="D84" i="37"/>
  <c r="C84" i="37"/>
  <c r="D83" i="37"/>
  <c r="C83" i="37"/>
  <c r="D82" i="37"/>
  <c r="C82" i="37"/>
  <c r="D81" i="37"/>
  <c r="C81" i="37"/>
  <c r="D80" i="37"/>
  <c r="C80" i="37"/>
  <c r="D79" i="37"/>
  <c r="C79" i="37"/>
  <c r="D78" i="37"/>
  <c r="C78" i="37"/>
  <c r="D77" i="37"/>
  <c r="C77" i="37"/>
  <c r="D76" i="37"/>
  <c r="C76" i="37"/>
  <c r="D75" i="37"/>
  <c r="C75" i="37"/>
  <c r="D74" i="37"/>
  <c r="C74" i="37"/>
  <c r="D73" i="37"/>
  <c r="C73" i="37"/>
  <c r="D72" i="37"/>
  <c r="C72" i="37"/>
  <c r="D71" i="37"/>
  <c r="C71" i="37"/>
  <c r="D70" i="37"/>
  <c r="C70" i="37"/>
  <c r="D69" i="37"/>
  <c r="C69" i="37"/>
  <c r="D68" i="37"/>
  <c r="C68" i="37"/>
  <c r="D67" i="37"/>
  <c r="C67" i="37"/>
  <c r="D66" i="37"/>
  <c r="C66" i="37"/>
  <c r="D65" i="37"/>
  <c r="C65" i="37"/>
  <c r="D64" i="37"/>
  <c r="C64" i="37"/>
  <c r="D63" i="37"/>
  <c r="C63" i="37"/>
  <c r="D62" i="37"/>
  <c r="C62" i="37"/>
  <c r="D61" i="37"/>
  <c r="C61" i="37"/>
  <c r="D60" i="37"/>
  <c r="C60" i="37"/>
  <c r="D59" i="37"/>
  <c r="C59" i="37"/>
  <c r="D58" i="37"/>
  <c r="C58" i="37"/>
  <c r="D57" i="37"/>
  <c r="C57" i="37"/>
  <c r="C56" i="37"/>
  <c r="D56" i="37" s="1"/>
  <c r="D55" i="37"/>
  <c r="C55" i="37"/>
  <c r="D54" i="37"/>
  <c r="C54" i="37"/>
  <c r="D53" i="37"/>
  <c r="C53" i="37"/>
  <c r="D52" i="37"/>
  <c r="C52" i="37"/>
  <c r="D51" i="37"/>
  <c r="C51" i="37"/>
  <c r="D50" i="37"/>
  <c r="C50" i="37"/>
  <c r="D49" i="37"/>
  <c r="C49" i="37"/>
  <c r="D48" i="37"/>
  <c r="C48" i="37"/>
  <c r="D47" i="37"/>
  <c r="C47" i="37"/>
  <c r="D46" i="37"/>
  <c r="C46" i="37"/>
  <c r="D45" i="37"/>
  <c r="C45" i="37"/>
  <c r="D44" i="37"/>
  <c r="C44" i="37"/>
  <c r="D43" i="37"/>
  <c r="C43" i="37"/>
  <c r="D42" i="37"/>
  <c r="C42" i="37"/>
  <c r="D41" i="37"/>
  <c r="C41" i="37"/>
  <c r="D40" i="37"/>
  <c r="C40" i="37"/>
  <c r="D39" i="37"/>
  <c r="C39" i="37"/>
  <c r="D38" i="37"/>
  <c r="C38" i="37"/>
  <c r="D37" i="37"/>
  <c r="C37" i="37"/>
  <c r="C36" i="37"/>
  <c r="D36" i="37" s="1"/>
  <c r="C35" i="37"/>
  <c r="D35" i="37" s="1"/>
  <c r="C34" i="37"/>
  <c r="D34" i="37" s="1"/>
  <c r="C33" i="37"/>
  <c r="D33" i="37" s="1"/>
  <c r="C32" i="37"/>
  <c r="D32" i="37" s="1"/>
  <c r="C31" i="37"/>
  <c r="D31" i="37" s="1"/>
  <c r="C30" i="37"/>
  <c r="D30" i="37" s="1"/>
  <c r="C29" i="37"/>
  <c r="D29" i="37" s="1"/>
  <c r="C28" i="37"/>
  <c r="D28" i="37" s="1"/>
  <c r="C27" i="37"/>
  <c r="D27" i="37" s="1"/>
  <c r="C26" i="37"/>
  <c r="D26" i="37" s="1"/>
  <c r="C25" i="37"/>
  <c r="D25" i="37" s="1"/>
  <c r="C24" i="37"/>
  <c r="D24" i="37" s="1"/>
  <c r="C23" i="37"/>
  <c r="D23" i="37" s="1"/>
  <c r="C22" i="37"/>
  <c r="D22" i="37" s="1"/>
  <c r="C21" i="37"/>
  <c r="D21" i="37" s="1"/>
  <c r="C20" i="37"/>
  <c r="D20" i="37" s="1"/>
  <c r="C19" i="37"/>
  <c r="D19" i="37" s="1"/>
  <c r="C18" i="37"/>
  <c r="D18" i="37" s="1"/>
  <c r="C17" i="37"/>
  <c r="D17" i="37" s="1"/>
  <c r="C16" i="37"/>
  <c r="D16" i="37" s="1"/>
  <c r="C15" i="37"/>
  <c r="D15" i="37" s="1"/>
  <c r="C14" i="37"/>
  <c r="D14" i="37" s="1"/>
  <c r="C13" i="37"/>
  <c r="D13" i="37" s="1"/>
  <c r="C12" i="37"/>
  <c r="D12" i="37" s="1"/>
  <c r="C11" i="37"/>
  <c r="D11" i="37" s="1"/>
  <c r="C10" i="37"/>
  <c r="D10" i="37" s="1"/>
  <c r="C9" i="37"/>
  <c r="D9" i="37" s="1"/>
  <c r="C8" i="37"/>
  <c r="D8" i="37" s="1"/>
  <c r="C7" i="37"/>
  <c r="D7" i="37" s="1"/>
  <c r="C6" i="37"/>
  <c r="D6" i="37" s="1"/>
  <c r="C5" i="37"/>
  <c r="D5" i="37" s="1"/>
  <c r="C124" i="36"/>
  <c r="D124" i="36" s="1"/>
  <c r="C123" i="36"/>
  <c r="D123" i="36" s="1"/>
  <c r="C122" i="36"/>
  <c r="D122" i="36" s="1"/>
  <c r="C121" i="36"/>
  <c r="D121" i="36" s="1"/>
  <c r="C120" i="36"/>
  <c r="D120" i="36" s="1"/>
  <c r="C119" i="36"/>
  <c r="D119" i="36" s="1"/>
  <c r="C118" i="36"/>
  <c r="D118" i="36" s="1"/>
  <c r="C117" i="36"/>
  <c r="D117" i="36" s="1"/>
  <c r="C116" i="36"/>
  <c r="D116" i="36" s="1"/>
  <c r="C115" i="36"/>
  <c r="D115" i="36" s="1"/>
  <c r="C114" i="36"/>
  <c r="D114" i="36" s="1"/>
  <c r="C113" i="36"/>
  <c r="D113" i="36" s="1"/>
  <c r="C112" i="36"/>
  <c r="D112" i="36" s="1"/>
  <c r="C111" i="36"/>
  <c r="D111" i="36" s="1"/>
  <c r="C110" i="36"/>
  <c r="D110" i="36" s="1"/>
  <c r="C109" i="36"/>
  <c r="D109" i="36" s="1"/>
  <c r="C108" i="36"/>
  <c r="D108" i="36" s="1"/>
  <c r="C107" i="36"/>
  <c r="D107" i="36" s="1"/>
  <c r="C106" i="36"/>
  <c r="D106" i="36" s="1"/>
  <c r="C105" i="36"/>
  <c r="D105" i="36" s="1"/>
  <c r="C104" i="36"/>
  <c r="D104" i="36" s="1"/>
  <c r="C103" i="36"/>
  <c r="D103" i="36" s="1"/>
  <c r="C102" i="36"/>
  <c r="D102" i="36" s="1"/>
  <c r="C101" i="36"/>
  <c r="D101" i="36" s="1"/>
  <c r="C100" i="36"/>
  <c r="D100" i="36" s="1"/>
  <c r="C99" i="36"/>
  <c r="D99" i="36" s="1"/>
  <c r="C98" i="36"/>
  <c r="D98" i="36" s="1"/>
  <c r="C97" i="36"/>
  <c r="D97" i="36" s="1"/>
  <c r="C96" i="36"/>
  <c r="D96" i="36" s="1"/>
  <c r="C95" i="36"/>
  <c r="D95" i="36" s="1"/>
  <c r="C94" i="36"/>
  <c r="D94" i="36" s="1"/>
  <c r="C93" i="36"/>
  <c r="D93" i="36" s="1"/>
  <c r="C92" i="36"/>
  <c r="D92" i="36" s="1"/>
  <c r="C91" i="36"/>
  <c r="D91" i="36" s="1"/>
  <c r="C90" i="36"/>
  <c r="D90" i="36" s="1"/>
  <c r="C89" i="36"/>
  <c r="D89" i="36" s="1"/>
  <c r="C88" i="36"/>
  <c r="D88" i="36" s="1"/>
  <c r="C87" i="36"/>
  <c r="D87" i="36" s="1"/>
  <c r="C86" i="36"/>
  <c r="D86" i="36" s="1"/>
  <c r="C85" i="36"/>
  <c r="D85" i="36" s="1"/>
  <c r="C84" i="36"/>
  <c r="D84" i="36" s="1"/>
  <c r="C83" i="36"/>
  <c r="D83" i="36" s="1"/>
  <c r="C82" i="36"/>
  <c r="D82" i="36" s="1"/>
  <c r="C81" i="36"/>
  <c r="D81" i="36" s="1"/>
  <c r="C80" i="36"/>
  <c r="D80" i="36" s="1"/>
  <c r="C79" i="36"/>
  <c r="D79" i="36" s="1"/>
  <c r="C78" i="36"/>
  <c r="D78" i="36" s="1"/>
  <c r="C77" i="36"/>
  <c r="D77" i="36" s="1"/>
  <c r="C76" i="36"/>
  <c r="D76" i="36" s="1"/>
  <c r="C75" i="36"/>
  <c r="D75" i="36" s="1"/>
  <c r="C74" i="36"/>
  <c r="D74" i="36" s="1"/>
  <c r="C73" i="36"/>
  <c r="D73" i="36" s="1"/>
  <c r="C72" i="36"/>
  <c r="D72" i="36" s="1"/>
  <c r="C71" i="36"/>
  <c r="D71" i="36" s="1"/>
  <c r="C70" i="36"/>
  <c r="D70" i="36" s="1"/>
  <c r="C69" i="36"/>
  <c r="D69" i="36" s="1"/>
  <c r="C68" i="36"/>
  <c r="D68" i="36" s="1"/>
  <c r="C67" i="36"/>
  <c r="D67" i="36" s="1"/>
  <c r="C66" i="36"/>
  <c r="D66" i="36" s="1"/>
  <c r="C65" i="36"/>
  <c r="D65" i="36" s="1"/>
  <c r="C64" i="36"/>
  <c r="D64" i="36" s="1"/>
  <c r="C63" i="36"/>
  <c r="D63" i="36" s="1"/>
  <c r="C62" i="36"/>
  <c r="D62" i="36" s="1"/>
  <c r="C61" i="36"/>
  <c r="D61" i="36" s="1"/>
  <c r="C60" i="36"/>
  <c r="D60" i="36" s="1"/>
  <c r="C59" i="36"/>
  <c r="D59" i="36" s="1"/>
  <c r="C58" i="36"/>
  <c r="D58" i="36" s="1"/>
  <c r="C57" i="36"/>
  <c r="D57" i="36" s="1"/>
  <c r="C56" i="36"/>
  <c r="D56" i="36" s="1"/>
  <c r="C55" i="36"/>
  <c r="D55" i="36" s="1"/>
  <c r="C54" i="36"/>
  <c r="D54" i="36" s="1"/>
  <c r="C53" i="36"/>
  <c r="D53" i="36" s="1"/>
  <c r="C52" i="36"/>
  <c r="D52" i="36" s="1"/>
  <c r="C51" i="36"/>
  <c r="D51" i="36" s="1"/>
  <c r="C50" i="36"/>
  <c r="D50" i="36" s="1"/>
  <c r="C49" i="36"/>
  <c r="D49" i="36" s="1"/>
  <c r="C48" i="36"/>
  <c r="D48" i="36" s="1"/>
  <c r="C47" i="36"/>
  <c r="D47" i="36" s="1"/>
  <c r="C46" i="36"/>
  <c r="D46" i="36" s="1"/>
  <c r="C45" i="36"/>
  <c r="D45" i="36" s="1"/>
  <c r="C44" i="36"/>
  <c r="D44" i="36" s="1"/>
  <c r="C43" i="36"/>
  <c r="D43" i="36" s="1"/>
  <c r="C42" i="36"/>
  <c r="D42" i="36" s="1"/>
  <c r="C41" i="36"/>
  <c r="D41" i="36" s="1"/>
  <c r="C40" i="36"/>
  <c r="D40" i="36" s="1"/>
  <c r="C39" i="36"/>
  <c r="D39" i="36" s="1"/>
  <c r="C38" i="36"/>
  <c r="D38" i="36" s="1"/>
  <c r="C37" i="36"/>
  <c r="D37" i="36" s="1"/>
  <c r="C36" i="36"/>
  <c r="D36" i="36" s="1"/>
  <c r="C35" i="36"/>
  <c r="D35" i="36" s="1"/>
  <c r="C34" i="36"/>
  <c r="D34" i="36" s="1"/>
  <c r="C33" i="36"/>
  <c r="D33" i="36" s="1"/>
  <c r="C32" i="36"/>
  <c r="D32" i="36" s="1"/>
  <c r="C31" i="36"/>
  <c r="D31" i="36" s="1"/>
  <c r="C30" i="36"/>
  <c r="D30" i="36" s="1"/>
  <c r="C29" i="36"/>
  <c r="D29" i="36" s="1"/>
  <c r="C28" i="36"/>
  <c r="D28" i="36" s="1"/>
  <c r="C27" i="36"/>
  <c r="D27" i="36" s="1"/>
  <c r="C26" i="36"/>
  <c r="D26" i="36" s="1"/>
  <c r="C25" i="36"/>
  <c r="D25" i="36" s="1"/>
  <c r="C24" i="36"/>
  <c r="D24" i="36" s="1"/>
  <c r="C23" i="36"/>
  <c r="D23" i="36" s="1"/>
  <c r="C22" i="36"/>
  <c r="D22" i="36" s="1"/>
  <c r="C21" i="36"/>
  <c r="D21" i="36" s="1"/>
  <c r="C20" i="36"/>
  <c r="D20" i="36" s="1"/>
  <c r="C19" i="36"/>
  <c r="D19" i="36" s="1"/>
  <c r="C18" i="36"/>
  <c r="D18" i="36" s="1"/>
  <c r="C17" i="36"/>
  <c r="D17" i="36" s="1"/>
  <c r="C16" i="36"/>
  <c r="D16" i="36" s="1"/>
  <c r="C15" i="36"/>
  <c r="D15" i="36" s="1"/>
  <c r="C14" i="36"/>
  <c r="D14" i="36" s="1"/>
  <c r="C13" i="36"/>
  <c r="D13" i="36" s="1"/>
  <c r="C12" i="36"/>
  <c r="D12" i="36" s="1"/>
  <c r="C11" i="36"/>
  <c r="D11" i="36" s="1"/>
  <c r="C10" i="36"/>
  <c r="D10" i="36" s="1"/>
  <c r="C9" i="36"/>
  <c r="D9" i="36" s="1"/>
  <c r="C8" i="36"/>
  <c r="D8" i="36" s="1"/>
  <c r="C7" i="36"/>
  <c r="D7" i="36" s="1"/>
  <c r="C6" i="36"/>
  <c r="D6" i="36" s="1"/>
  <c r="C5" i="36"/>
  <c r="D5" i="36" s="1"/>
  <c r="C132" i="35"/>
  <c r="D132" i="35" s="1"/>
  <c r="C131" i="35"/>
  <c r="D131" i="35" s="1"/>
  <c r="C130" i="35"/>
  <c r="D130" i="35" s="1"/>
  <c r="C129" i="35"/>
  <c r="D129" i="35" s="1"/>
  <c r="C128" i="35"/>
  <c r="D128" i="35" s="1"/>
  <c r="C127" i="35"/>
  <c r="D127" i="35" s="1"/>
  <c r="C126" i="35"/>
  <c r="D126" i="35" s="1"/>
  <c r="C125" i="35"/>
  <c r="D125" i="35" s="1"/>
  <c r="C124" i="35"/>
  <c r="D124" i="35" s="1"/>
  <c r="C123" i="35"/>
  <c r="D123" i="35" s="1"/>
  <c r="C122" i="35"/>
  <c r="D122" i="35" s="1"/>
  <c r="C121" i="35"/>
  <c r="D121" i="35" s="1"/>
  <c r="C120" i="35"/>
  <c r="D120" i="35" s="1"/>
  <c r="C119" i="35"/>
  <c r="D119" i="35" s="1"/>
  <c r="C118" i="35"/>
  <c r="D118" i="35" s="1"/>
  <c r="C117" i="35"/>
  <c r="D117" i="35" s="1"/>
  <c r="C116" i="35"/>
  <c r="D116" i="35" s="1"/>
  <c r="C115" i="35"/>
  <c r="D115" i="35" s="1"/>
  <c r="C114" i="35"/>
  <c r="D114" i="35" s="1"/>
  <c r="C113" i="35"/>
  <c r="D113" i="35" s="1"/>
  <c r="C112" i="35"/>
  <c r="D112" i="35" s="1"/>
  <c r="C111" i="35"/>
  <c r="D111" i="35" s="1"/>
  <c r="C110" i="35"/>
  <c r="D110" i="35" s="1"/>
  <c r="C109" i="35"/>
  <c r="D109" i="35" s="1"/>
  <c r="C108" i="35"/>
  <c r="D108" i="35" s="1"/>
  <c r="C107" i="35"/>
  <c r="D107" i="35" s="1"/>
  <c r="C106" i="35"/>
  <c r="D106" i="35" s="1"/>
  <c r="C105" i="35"/>
  <c r="D105" i="35" s="1"/>
  <c r="C104" i="35"/>
  <c r="D104" i="35" s="1"/>
  <c r="C103" i="35"/>
  <c r="D103" i="35" s="1"/>
  <c r="C102" i="35"/>
  <c r="D102" i="35" s="1"/>
  <c r="C101" i="35"/>
  <c r="D101" i="35" s="1"/>
  <c r="C100" i="35"/>
  <c r="D100" i="35" s="1"/>
  <c r="C99" i="35"/>
  <c r="D99" i="35" s="1"/>
  <c r="C98" i="35"/>
  <c r="D98" i="35" s="1"/>
  <c r="C97" i="35"/>
  <c r="D97" i="35" s="1"/>
  <c r="C96" i="35"/>
  <c r="D96" i="35" s="1"/>
  <c r="C95" i="35"/>
  <c r="D95" i="35" s="1"/>
  <c r="C94" i="35"/>
  <c r="D94" i="35" s="1"/>
  <c r="C93" i="35"/>
  <c r="D93" i="35" s="1"/>
  <c r="C92" i="35"/>
  <c r="D92" i="35" s="1"/>
  <c r="C91" i="35"/>
  <c r="D91" i="35" s="1"/>
  <c r="C90" i="35"/>
  <c r="D90" i="35" s="1"/>
  <c r="C89" i="35"/>
  <c r="D89" i="35" s="1"/>
  <c r="C88" i="35"/>
  <c r="D88" i="35" s="1"/>
  <c r="C87" i="35"/>
  <c r="D87" i="35" s="1"/>
  <c r="C86" i="35"/>
  <c r="D86" i="35" s="1"/>
  <c r="C85" i="35"/>
  <c r="D85" i="35" s="1"/>
  <c r="C84" i="35"/>
  <c r="D84" i="35" s="1"/>
  <c r="C83" i="35"/>
  <c r="D83" i="35" s="1"/>
  <c r="C82" i="35"/>
  <c r="D82" i="35" s="1"/>
  <c r="C81" i="35"/>
  <c r="D81" i="35" s="1"/>
  <c r="C80" i="35"/>
  <c r="D80" i="35" s="1"/>
  <c r="C79" i="35"/>
  <c r="D79" i="35" s="1"/>
  <c r="C78" i="35"/>
  <c r="D78" i="35" s="1"/>
  <c r="C77" i="35"/>
  <c r="D77" i="35" s="1"/>
  <c r="C76" i="35"/>
  <c r="D76" i="35" s="1"/>
  <c r="C75" i="35"/>
  <c r="D75" i="35" s="1"/>
  <c r="C74" i="35"/>
  <c r="D74" i="35" s="1"/>
  <c r="C73" i="35"/>
  <c r="D73" i="35" s="1"/>
  <c r="C72" i="35"/>
  <c r="D72" i="35" s="1"/>
  <c r="C71" i="35"/>
  <c r="D71" i="35" s="1"/>
  <c r="C70" i="35"/>
  <c r="D70" i="35" s="1"/>
  <c r="C69" i="35"/>
  <c r="D69" i="35" s="1"/>
  <c r="C68" i="35"/>
  <c r="D68" i="35" s="1"/>
  <c r="C67" i="35"/>
  <c r="D67" i="35" s="1"/>
  <c r="C66" i="35"/>
  <c r="D66" i="35" s="1"/>
  <c r="C65" i="35"/>
  <c r="D65" i="35" s="1"/>
  <c r="C64" i="35"/>
  <c r="D64" i="35" s="1"/>
  <c r="C63" i="35"/>
  <c r="D63" i="35" s="1"/>
  <c r="C62" i="35"/>
  <c r="D62" i="35" s="1"/>
  <c r="C61" i="35"/>
  <c r="D61" i="35" s="1"/>
  <c r="C60" i="35"/>
  <c r="D60" i="35" s="1"/>
  <c r="C59" i="35"/>
  <c r="D59" i="35" s="1"/>
  <c r="C58" i="35"/>
  <c r="D58" i="35" s="1"/>
  <c r="C57" i="35"/>
  <c r="D57" i="35" s="1"/>
  <c r="C56" i="35"/>
  <c r="D56" i="35" s="1"/>
  <c r="C55" i="35"/>
  <c r="D55" i="35" s="1"/>
  <c r="C54" i="35"/>
  <c r="D54" i="35" s="1"/>
  <c r="C53" i="35"/>
  <c r="D53" i="35" s="1"/>
  <c r="C52" i="35"/>
  <c r="D52" i="35" s="1"/>
  <c r="C51" i="35"/>
  <c r="D51" i="35" s="1"/>
  <c r="C50" i="35"/>
  <c r="D50" i="35" s="1"/>
  <c r="C49" i="35"/>
  <c r="D49" i="35" s="1"/>
  <c r="C48" i="35"/>
  <c r="D48" i="35" s="1"/>
  <c r="C47" i="35"/>
  <c r="D47" i="35" s="1"/>
  <c r="C46" i="35"/>
  <c r="D46" i="35" s="1"/>
  <c r="C45" i="35"/>
  <c r="D45" i="35" s="1"/>
  <c r="C44" i="35"/>
  <c r="D44" i="35" s="1"/>
  <c r="C43" i="35"/>
  <c r="D43" i="35" s="1"/>
  <c r="C42" i="35"/>
  <c r="D42" i="35" s="1"/>
  <c r="C41" i="35"/>
  <c r="D41" i="35" s="1"/>
  <c r="C40" i="35"/>
  <c r="D40" i="35" s="1"/>
  <c r="C39" i="35"/>
  <c r="D39" i="35" s="1"/>
  <c r="C38" i="35"/>
  <c r="D38" i="35" s="1"/>
  <c r="C37" i="35"/>
  <c r="D37" i="35" s="1"/>
  <c r="C36" i="35"/>
  <c r="D36" i="35" s="1"/>
  <c r="C35" i="35"/>
  <c r="D35" i="35" s="1"/>
  <c r="C34" i="35"/>
  <c r="D34" i="35" s="1"/>
  <c r="C33" i="35"/>
  <c r="D33" i="35" s="1"/>
  <c r="C32" i="35"/>
  <c r="D32" i="35" s="1"/>
  <c r="C31" i="35"/>
  <c r="D31" i="35" s="1"/>
  <c r="C30" i="35"/>
  <c r="D30" i="35" s="1"/>
  <c r="C29" i="35"/>
  <c r="D29" i="35" s="1"/>
  <c r="C28" i="35"/>
  <c r="D28" i="35" s="1"/>
  <c r="C27" i="35"/>
  <c r="D27" i="35" s="1"/>
  <c r="C26" i="35"/>
  <c r="D26" i="35" s="1"/>
  <c r="C25" i="35"/>
  <c r="D25" i="35" s="1"/>
  <c r="C24" i="35"/>
  <c r="D24" i="35" s="1"/>
  <c r="C23" i="35"/>
  <c r="D23" i="35" s="1"/>
  <c r="C22" i="35"/>
  <c r="D22" i="35" s="1"/>
  <c r="C21" i="35"/>
  <c r="D21" i="35" s="1"/>
  <c r="C20" i="35"/>
  <c r="D20" i="35" s="1"/>
  <c r="C19" i="35"/>
  <c r="D19" i="35" s="1"/>
  <c r="C18" i="35"/>
  <c r="D18" i="35" s="1"/>
  <c r="C17" i="35"/>
  <c r="D17" i="35" s="1"/>
  <c r="C16" i="35"/>
  <c r="D16" i="35" s="1"/>
  <c r="C15" i="35"/>
  <c r="D15" i="35" s="1"/>
  <c r="C14" i="35"/>
  <c r="D14" i="35" s="1"/>
  <c r="C13" i="35"/>
  <c r="D13" i="35" s="1"/>
  <c r="C12" i="35"/>
  <c r="D12" i="35" s="1"/>
  <c r="C11" i="35"/>
  <c r="D11" i="35" s="1"/>
  <c r="C10" i="35"/>
  <c r="D10" i="35" s="1"/>
  <c r="C9" i="35"/>
  <c r="D9" i="35" s="1"/>
  <c r="C8" i="35"/>
  <c r="D8" i="35" s="1"/>
  <c r="C7" i="35"/>
  <c r="D7" i="35" s="1"/>
  <c r="C6" i="35"/>
  <c r="D6" i="35" s="1"/>
  <c r="C5" i="35"/>
  <c r="D5" i="35" s="1"/>
  <c r="D133" i="34"/>
  <c r="C133" i="34"/>
  <c r="D132" i="34"/>
  <c r="C132" i="34"/>
  <c r="D131" i="34"/>
  <c r="C131" i="34"/>
  <c r="D130" i="34"/>
  <c r="C130" i="34"/>
  <c r="D129" i="34"/>
  <c r="C129" i="34"/>
  <c r="D128" i="34"/>
  <c r="C128" i="34"/>
  <c r="D127" i="34"/>
  <c r="C127" i="34"/>
  <c r="D126" i="34"/>
  <c r="C126" i="34"/>
  <c r="D125" i="34"/>
  <c r="C125" i="34"/>
  <c r="D124" i="34"/>
  <c r="C124" i="34"/>
  <c r="D123" i="34"/>
  <c r="C123" i="34"/>
  <c r="D122" i="34"/>
  <c r="C122" i="34"/>
  <c r="D121" i="34"/>
  <c r="C121" i="34"/>
  <c r="D120" i="34"/>
  <c r="C120" i="34"/>
  <c r="D119" i="34"/>
  <c r="C119" i="34"/>
  <c r="D118" i="34"/>
  <c r="C118" i="34"/>
  <c r="D117" i="34"/>
  <c r="C117" i="34"/>
  <c r="D116" i="34"/>
  <c r="C116" i="34"/>
  <c r="D115" i="34"/>
  <c r="C115" i="34"/>
  <c r="D114" i="34"/>
  <c r="C114" i="34"/>
  <c r="D113" i="34"/>
  <c r="C113" i="34"/>
  <c r="D112" i="34"/>
  <c r="C112" i="34"/>
  <c r="D111" i="34"/>
  <c r="C111" i="34"/>
  <c r="D110" i="34"/>
  <c r="C110" i="34"/>
  <c r="D109" i="34"/>
  <c r="C109" i="34"/>
  <c r="D108" i="34"/>
  <c r="C108" i="34"/>
  <c r="D107" i="34"/>
  <c r="C107" i="34"/>
  <c r="D106" i="34"/>
  <c r="C106" i="34"/>
  <c r="D105" i="34"/>
  <c r="C105" i="34"/>
  <c r="D104" i="34"/>
  <c r="C104" i="34"/>
  <c r="D103" i="34"/>
  <c r="C103" i="34"/>
  <c r="D102" i="34"/>
  <c r="C102" i="34"/>
  <c r="D101" i="34"/>
  <c r="C101" i="34"/>
  <c r="D100" i="34"/>
  <c r="C100" i="34"/>
  <c r="D99" i="34"/>
  <c r="C99" i="34"/>
  <c r="D98" i="34"/>
  <c r="C98" i="34"/>
  <c r="D97" i="34"/>
  <c r="C97" i="34"/>
  <c r="D96" i="34"/>
  <c r="C96" i="34"/>
  <c r="D95" i="34"/>
  <c r="C95" i="34"/>
  <c r="D94" i="34"/>
  <c r="C94" i="34"/>
  <c r="D93" i="34"/>
  <c r="C93" i="34"/>
  <c r="D92" i="34"/>
  <c r="C92" i="34"/>
  <c r="D91" i="34"/>
  <c r="C91" i="34"/>
  <c r="D90" i="34"/>
  <c r="C90" i="34"/>
  <c r="D89" i="34"/>
  <c r="C89" i="34"/>
  <c r="D88" i="34"/>
  <c r="C88" i="34"/>
  <c r="D87" i="34"/>
  <c r="C87" i="34"/>
  <c r="D86" i="34"/>
  <c r="C86" i="34"/>
  <c r="D85" i="34"/>
  <c r="C85" i="34"/>
  <c r="D84" i="34"/>
  <c r="C84" i="34"/>
  <c r="D83" i="34"/>
  <c r="C83" i="34"/>
  <c r="D82" i="34"/>
  <c r="C82" i="34"/>
  <c r="D81" i="34"/>
  <c r="C81" i="34"/>
  <c r="D80" i="34"/>
  <c r="C80" i="34"/>
  <c r="D79" i="34"/>
  <c r="C79" i="34"/>
  <c r="D78" i="34"/>
  <c r="C78" i="34"/>
  <c r="D77" i="34"/>
  <c r="C77" i="34"/>
  <c r="D76" i="34"/>
  <c r="C76" i="34"/>
  <c r="D75" i="34"/>
  <c r="C75" i="34"/>
  <c r="C74" i="34"/>
  <c r="D74" i="34" s="1"/>
  <c r="D73" i="34"/>
  <c r="C73" i="34"/>
  <c r="D72" i="34"/>
  <c r="C72" i="34"/>
  <c r="D71" i="34"/>
  <c r="C71" i="34"/>
  <c r="D70" i="34"/>
  <c r="C70" i="34"/>
  <c r="D69" i="34"/>
  <c r="C69" i="34"/>
  <c r="D68" i="34"/>
  <c r="C68" i="34"/>
  <c r="D67" i="34"/>
  <c r="C67" i="34"/>
  <c r="D66" i="34"/>
  <c r="C66" i="34"/>
  <c r="D65" i="34"/>
  <c r="C65" i="34"/>
  <c r="D64" i="34"/>
  <c r="C64" i="34"/>
  <c r="D63" i="34"/>
  <c r="C63" i="34"/>
  <c r="D62" i="34"/>
  <c r="C62" i="34"/>
  <c r="D61" i="34"/>
  <c r="C61" i="34"/>
  <c r="D60" i="34"/>
  <c r="C60" i="34"/>
  <c r="D59" i="34"/>
  <c r="C59" i="34"/>
  <c r="D58" i="34"/>
  <c r="C58" i="34"/>
  <c r="D57" i="34"/>
  <c r="C57" i="34"/>
  <c r="D56" i="34"/>
  <c r="C56" i="34"/>
  <c r="D55" i="34"/>
  <c r="C55" i="34"/>
  <c r="D54" i="34"/>
  <c r="C54" i="34"/>
  <c r="D53" i="34"/>
  <c r="C53" i="34"/>
  <c r="D52" i="34"/>
  <c r="C52" i="34"/>
  <c r="D51" i="34"/>
  <c r="C51" i="34"/>
  <c r="D50" i="34"/>
  <c r="C50" i="34"/>
  <c r="D49" i="34"/>
  <c r="C49" i="34"/>
  <c r="D48" i="34"/>
  <c r="C48" i="34"/>
  <c r="D47" i="34"/>
  <c r="C47" i="34"/>
  <c r="D46" i="34"/>
  <c r="C46" i="34"/>
  <c r="D45" i="34"/>
  <c r="C45" i="34"/>
  <c r="D44" i="34"/>
  <c r="C44" i="34"/>
  <c r="D43" i="34"/>
  <c r="C43" i="34"/>
  <c r="D42" i="34"/>
  <c r="C42" i="34"/>
  <c r="D41" i="34"/>
  <c r="C41" i="34"/>
  <c r="C40" i="34"/>
  <c r="D40" i="34" s="1"/>
  <c r="D39" i="34"/>
  <c r="C39" i="34"/>
  <c r="D38" i="34"/>
  <c r="C38" i="34"/>
  <c r="D37" i="34"/>
  <c r="C37" i="34"/>
  <c r="C36" i="34"/>
  <c r="D36" i="34" s="1"/>
  <c r="C35" i="34"/>
  <c r="D35" i="34" s="1"/>
  <c r="C34" i="34"/>
  <c r="D34" i="34" s="1"/>
  <c r="C33" i="34"/>
  <c r="D33" i="34" s="1"/>
  <c r="C32" i="34"/>
  <c r="D32" i="34" s="1"/>
  <c r="C31" i="34"/>
  <c r="D31" i="34" s="1"/>
  <c r="C30" i="34"/>
  <c r="D30" i="34" s="1"/>
  <c r="C29" i="34"/>
  <c r="D29" i="34" s="1"/>
  <c r="C28" i="34"/>
  <c r="D28" i="34" s="1"/>
  <c r="C27" i="34"/>
  <c r="D27" i="34" s="1"/>
  <c r="C26" i="34"/>
  <c r="D26" i="34" s="1"/>
  <c r="C25" i="34"/>
  <c r="D25" i="34" s="1"/>
  <c r="C24" i="34"/>
  <c r="D24" i="34" s="1"/>
  <c r="C23" i="34"/>
  <c r="D23" i="34" s="1"/>
  <c r="C22" i="34"/>
  <c r="D22" i="34" s="1"/>
  <c r="C21" i="34"/>
  <c r="D21" i="34" s="1"/>
  <c r="C20" i="34"/>
  <c r="D20" i="34" s="1"/>
  <c r="C19" i="34"/>
  <c r="D19" i="34" s="1"/>
  <c r="C18" i="34"/>
  <c r="D18" i="34" s="1"/>
  <c r="C17" i="34"/>
  <c r="D17" i="34" s="1"/>
  <c r="C16" i="34"/>
  <c r="D16" i="34" s="1"/>
  <c r="C15" i="34"/>
  <c r="D15" i="34" s="1"/>
  <c r="C14" i="34"/>
  <c r="D14" i="34" s="1"/>
  <c r="C13" i="34"/>
  <c r="D13" i="34" s="1"/>
  <c r="C12" i="34"/>
  <c r="D12" i="34" s="1"/>
  <c r="C11" i="34"/>
  <c r="D11" i="34" s="1"/>
  <c r="C10" i="34"/>
  <c r="D10" i="34" s="1"/>
  <c r="C9" i="34"/>
  <c r="D9" i="34" s="1"/>
  <c r="C8" i="34"/>
  <c r="D8" i="34" s="1"/>
  <c r="C7" i="34"/>
  <c r="D7" i="34" s="1"/>
  <c r="C6" i="34"/>
  <c r="D6" i="34" s="1"/>
  <c r="C5" i="34"/>
  <c r="D5" i="34" s="1"/>
  <c r="D145" i="33"/>
  <c r="C145" i="33"/>
  <c r="D144" i="33"/>
  <c r="C144" i="33"/>
  <c r="D143" i="33"/>
  <c r="C143" i="33"/>
  <c r="D142" i="33"/>
  <c r="C142" i="33"/>
  <c r="D141" i="33"/>
  <c r="C141" i="33"/>
  <c r="D140" i="33"/>
  <c r="C140" i="33"/>
  <c r="D139" i="33"/>
  <c r="C139" i="33"/>
  <c r="D138" i="33"/>
  <c r="C138" i="33"/>
  <c r="D137" i="33"/>
  <c r="C137" i="33"/>
  <c r="D136" i="33"/>
  <c r="C136" i="33"/>
  <c r="D135" i="33"/>
  <c r="C135" i="33"/>
  <c r="D134" i="33"/>
  <c r="C134" i="33"/>
  <c r="D133" i="33"/>
  <c r="C133" i="33"/>
  <c r="D132" i="33"/>
  <c r="C132" i="33"/>
  <c r="D131" i="33"/>
  <c r="C131" i="33"/>
  <c r="D130" i="33"/>
  <c r="C130" i="33"/>
  <c r="D129" i="33"/>
  <c r="C129" i="33"/>
  <c r="D128" i="33"/>
  <c r="C128" i="33"/>
  <c r="D127" i="33"/>
  <c r="C127" i="33"/>
  <c r="D126" i="33"/>
  <c r="C126" i="33"/>
  <c r="D125" i="33"/>
  <c r="C125" i="33"/>
  <c r="D124" i="33"/>
  <c r="C124" i="33"/>
  <c r="D123" i="33"/>
  <c r="C123" i="33"/>
  <c r="D122" i="33"/>
  <c r="C122" i="33"/>
  <c r="D121" i="33"/>
  <c r="C121" i="33"/>
  <c r="D120" i="33"/>
  <c r="C120" i="33"/>
  <c r="D119" i="33"/>
  <c r="C119" i="33"/>
  <c r="D118" i="33"/>
  <c r="C118" i="33"/>
  <c r="D117" i="33"/>
  <c r="C117" i="33"/>
  <c r="D116" i="33"/>
  <c r="C116" i="33"/>
  <c r="D115" i="33"/>
  <c r="C115" i="33"/>
  <c r="D114" i="33"/>
  <c r="C114" i="33"/>
  <c r="D113" i="33"/>
  <c r="C113" i="33"/>
  <c r="D112" i="33"/>
  <c r="C112" i="33"/>
  <c r="D111" i="33"/>
  <c r="C111" i="33"/>
  <c r="D110" i="33"/>
  <c r="C110" i="33"/>
  <c r="D109" i="33"/>
  <c r="C109" i="33"/>
  <c r="D108" i="33"/>
  <c r="C108" i="33"/>
  <c r="D107" i="33"/>
  <c r="C107" i="33"/>
  <c r="D106" i="33"/>
  <c r="C106" i="33"/>
  <c r="D105" i="33"/>
  <c r="C105" i="33"/>
  <c r="D104" i="33"/>
  <c r="C104" i="33"/>
  <c r="D103" i="33"/>
  <c r="C103" i="33"/>
  <c r="D102" i="33"/>
  <c r="C102" i="33"/>
  <c r="D101" i="33"/>
  <c r="C101" i="33"/>
  <c r="D100" i="33"/>
  <c r="C100" i="33"/>
  <c r="D99" i="33"/>
  <c r="C99" i="33"/>
  <c r="D98" i="33"/>
  <c r="C98" i="33"/>
  <c r="D97" i="33"/>
  <c r="C97" i="33"/>
  <c r="D96" i="33"/>
  <c r="C96" i="33"/>
  <c r="D95" i="33"/>
  <c r="C95" i="33"/>
  <c r="D94" i="33"/>
  <c r="C94" i="33"/>
  <c r="D93" i="33"/>
  <c r="C93" i="33"/>
  <c r="D92" i="33"/>
  <c r="C92" i="33"/>
  <c r="D91" i="33"/>
  <c r="C91" i="33"/>
  <c r="D90" i="33"/>
  <c r="C90" i="33"/>
  <c r="D89" i="33"/>
  <c r="C89" i="33"/>
  <c r="D88" i="33"/>
  <c r="C88" i="33"/>
  <c r="D87" i="33"/>
  <c r="C87" i="33"/>
  <c r="D86" i="33"/>
  <c r="C86" i="33"/>
  <c r="D85" i="33"/>
  <c r="C85" i="33"/>
  <c r="D84" i="33"/>
  <c r="C84" i="33"/>
  <c r="D83" i="33"/>
  <c r="C83" i="33"/>
  <c r="D82" i="33"/>
  <c r="C82" i="33"/>
  <c r="D81" i="33"/>
  <c r="C81" i="33"/>
  <c r="D80" i="33"/>
  <c r="C80" i="33"/>
  <c r="D79" i="33"/>
  <c r="C79" i="33"/>
  <c r="D78" i="33"/>
  <c r="C78" i="33"/>
  <c r="D77" i="33"/>
  <c r="C77" i="33"/>
  <c r="D76" i="33"/>
  <c r="C76" i="33"/>
  <c r="D75" i="33"/>
  <c r="C75" i="33"/>
  <c r="D74" i="33"/>
  <c r="C74" i="33"/>
  <c r="D73" i="33"/>
  <c r="C73" i="33"/>
  <c r="D72" i="33"/>
  <c r="C72" i="33"/>
  <c r="D71" i="33"/>
  <c r="C71" i="33"/>
  <c r="D70" i="33"/>
  <c r="C70" i="33"/>
  <c r="D69" i="33"/>
  <c r="C69" i="33"/>
  <c r="D68" i="33"/>
  <c r="C68" i="33"/>
  <c r="D67" i="33"/>
  <c r="C67" i="33"/>
  <c r="D66" i="33"/>
  <c r="C66" i="33"/>
  <c r="D65" i="33"/>
  <c r="C65" i="33"/>
  <c r="D64" i="33"/>
  <c r="C64" i="33"/>
  <c r="D63" i="33"/>
  <c r="C63" i="33"/>
  <c r="D62" i="33"/>
  <c r="C62" i="33"/>
  <c r="D61" i="33"/>
  <c r="C61" i="33"/>
  <c r="D60" i="33"/>
  <c r="C60" i="33"/>
  <c r="D59" i="33"/>
  <c r="C59" i="33"/>
  <c r="D58" i="33"/>
  <c r="C58" i="33"/>
  <c r="D57" i="33"/>
  <c r="C57" i="33"/>
  <c r="D56" i="33"/>
  <c r="C56" i="33"/>
  <c r="D55" i="33"/>
  <c r="C55" i="33"/>
  <c r="D54" i="33"/>
  <c r="C54" i="33"/>
  <c r="D53" i="33"/>
  <c r="C53" i="33"/>
  <c r="D52" i="33"/>
  <c r="C52" i="33"/>
  <c r="D51" i="33"/>
  <c r="C51" i="33"/>
  <c r="D50" i="33"/>
  <c r="C50" i="33"/>
  <c r="D49" i="33"/>
  <c r="C49" i="33"/>
  <c r="D48" i="33"/>
  <c r="C48" i="33"/>
  <c r="D47" i="33"/>
  <c r="C47" i="33"/>
  <c r="D46" i="33"/>
  <c r="C46" i="33"/>
  <c r="D45" i="33"/>
  <c r="C45" i="33"/>
  <c r="D44" i="33"/>
  <c r="C44" i="33"/>
  <c r="D43" i="33"/>
  <c r="C43" i="33"/>
  <c r="D42" i="33"/>
  <c r="C42" i="33"/>
  <c r="D41" i="33"/>
  <c r="C41" i="33"/>
  <c r="D40" i="33"/>
  <c r="C40" i="33"/>
  <c r="D39" i="33"/>
  <c r="C39" i="33"/>
  <c r="D38" i="33"/>
  <c r="C38" i="33"/>
  <c r="D37" i="33"/>
  <c r="C37" i="33"/>
  <c r="D36" i="33"/>
  <c r="C36" i="33"/>
  <c r="D35" i="33"/>
  <c r="C35" i="33"/>
  <c r="D34" i="33"/>
  <c r="C34" i="33"/>
  <c r="D33" i="33"/>
  <c r="C33" i="33"/>
  <c r="D32" i="33"/>
  <c r="C32" i="33"/>
  <c r="D31" i="33"/>
  <c r="C31" i="33"/>
  <c r="D30" i="33"/>
  <c r="C30" i="33"/>
  <c r="D29" i="33"/>
  <c r="C29" i="33"/>
  <c r="D28" i="33"/>
  <c r="C28" i="33"/>
  <c r="D27" i="33"/>
  <c r="C27" i="33"/>
  <c r="D26" i="33"/>
  <c r="C26" i="33"/>
  <c r="D25" i="33"/>
  <c r="C25" i="33"/>
  <c r="D24" i="33"/>
  <c r="C24" i="33"/>
  <c r="D23" i="33"/>
  <c r="C23" i="33"/>
  <c r="D22" i="33"/>
  <c r="C22" i="33"/>
  <c r="D21" i="33"/>
  <c r="C21" i="33"/>
  <c r="D20" i="33"/>
  <c r="C20" i="33"/>
  <c r="D19" i="33"/>
  <c r="C19" i="33"/>
  <c r="D18" i="33"/>
  <c r="C18" i="33"/>
  <c r="D17" i="33"/>
  <c r="C17" i="33"/>
  <c r="D16" i="33"/>
  <c r="C16" i="33"/>
  <c r="D15" i="33"/>
  <c r="C15" i="33"/>
  <c r="D14" i="33"/>
  <c r="C14" i="33"/>
  <c r="D13" i="33"/>
  <c r="C13" i="33"/>
  <c r="D12" i="33"/>
  <c r="C12" i="33"/>
  <c r="D11" i="33"/>
  <c r="C11" i="33"/>
  <c r="D10" i="33"/>
  <c r="C10" i="33"/>
  <c r="D9" i="33"/>
  <c r="C9" i="33"/>
  <c r="D8" i="33"/>
  <c r="C8" i="33"/>
  <c r="D7" i="33"/>
  <c r="C7" i="33"/>
  <c r="D6" i="33"/>
  <c r="C6" i="33"/>
  <c r="D5" i="33"/>
  <c r="C5" i="33"/>
  <c r="D160" i="32"/>
  <c r="C160" i="32"/>
  <c r="D159" i="32"/>
  <c r="C159" i="32"/>
  <c r="D158" i="32"/>
  <c r="C158" i="32"/>
  <c r="D157" i="32"/>
  <c r="C157" i="32"/>
  <c r="D156" i="32"/>
  <c r="C156" i="32"/>
  <c r="D155" i="32"/>
  <c r="C155" i="32"/>
  <c r="D154" i="32"/>
  <c r="C154" i="32"/>
  <c r="D153" i="32"/>
  <c r="C153" i="32"/>
  <c r="D152" i="32"/>
  <c r="C152" i="32"/>
  <c r="D151" i="32"/>
  <c r="C151" i="32"/>
  <c r="D150" i="32"/>
  <c r="C150" i="32"/>
  <c r="D149" i="32"/>
  <c r="C149" i="32"/>
  <c r="D148" i="32"/>
  <c r="C148" i="32"/>
  <c r="D147" i="32"/>
  <c r="C147" i="32"/>
  <c r="D146" i="32"/>
  <c r="C146" i="32"/>
  <c r="D145" i="32"/>
  <c r="C145" i="32"/>
  <c r="D144" i="32"/>
  <c r="C144" i="32"/>
  <c r="D143" i="32"/>
  <c r="C143" i="32"/>
  <c r="D142" i="32"/>
  <c r="C142" i="32"/>
  <c r="D141" i="32"/>
  <c r="C141" i="32"/>
  <c r="D140" i="32"/>
  <c r="C140" i="32"/>
  <c r="D139" i="32"/>
  <c r="C139" i="32"/>
  <c r="D138" i="32"/>
  <c r="C138" i="32"/>
  <c r="D137" i="32"/>
  <c r="C137" i="32"/>
  <c r="D136" i="32"/>
  <c r="C136" i="32"/>
  <c r="D135" i="32"/>
  <c r="C135" i="32"/>
  <c r="D134" i="32"/>
  <c r="C134" i="32"/>
  <c r="D133" i="32"/>
  <c r="C133" i="32"/>
  <c r="D132" i="32"/>
  <c r="C132" i="32"/>
  <c r="D131" i="32"/>
  <c r="C131" i="32"/>
  <c r="D130" i="32"/>
  <c r="C130" i="32"/>
  <c r="D129" i="32"/>
  <c r="C129" i="32"/>
  <c r="D128" i="32"/>
  <c r="C128" i="32"/>
  <c r="D127" i="32"/>
  <c r="C127" i="32"/>
  <c r="D126" i="32"/>
  <c r="C126" i="32"/>
  <c r="D125" i="32"/>
  <c r="C125" i="32"/>
  <c r="D124" i="32"/>
  <c r="C124" i="32"/>
  <c r="D123" i="32"/>
  <c r="C123" i="32"/>
  <c r="D122" i="32"/>
  <c r="C122" i="32"/>
  <c r="D121" i="32"/>
  <c r="C121" i="32"/>
  <c r="D120" i="32"/>
  <c r="C120" i="32"/>
  <c r="D119" i="32"/>
  <c r="C119" i="32"/>
  <c r="D118" i="32"/>
  <c r="C118" i="32"/>
  <c r="D117" i="32"/>
  <c r="C117" i="32"/>
  <c r="D116" i="32"/>
  <c r="C116" i="32"/>
  <c r="D115" i="32"/>
  <c r="C115" i="32"/>
  <c r="D114" i="32"/>
  <c r="C114" i="32"/>
  <c r="D113" i="32"/>
  <c r="C113" i="32"/>
  <c r="D112" i="32"/>
  <c r="C112" i="32"/>
  <c r="D111" i="32"/>
  <c r="C111" i="32"/>
  <c r="D110" i="32"/>
  <c r="C110" i="32"/>
  <c r="D109" i="32"/>
  <c r="C109" i="32"/>
  <c r="D108" i="32"/>
  <c r="C108" i="32"/>
  <c r="D107" i="32"/>
  <c r="C107" i="32"/>
  <c r="D106" i="32"/>
  <c r="C106" i="32"/>
  <c r="D105" i="32"/>
  <c r="C105" i="32"/>
  <c r="D104" i="32"/>
  <c r="C104" i="32"/>
  <c r="D103" i="32"/>
  <c r="C103" i="32"/>
  <c r="D102" i="32"/>
  <c r="C102" i="32"/>
  <c r="C101" i="32"/>
  <c r="D101" i="32" s="1"/>
  <c r="D100" i="32"/>
  <c r="C100" i="32"/>
  <c r="D99" i="32"/>
  <c r="C99" i="32"/>
  <c r="D98" i="32"/>
  <c r="C98" i="32"/>
  <c r="D97" i="32"/>
  <c r="C97" i="32"/>
  <c r="D96" i="32"/>
  <c r="C96" i="32"/>
  <c r="D95" i="32"/>
  <c r="C95" i="32"/>
  <c r="D94" i="32"/>
  <c r="C94" i="32"/>
  <c r="D93" i="32"/>
  <c r="C93" i="32"/>
  <c r="D92" i="32"/>
  <c r="C92" i="32"/>
  <c r="D91" i="32"/>
  <c r="C91" i="32"/>
  <c r="D90" i="32"/>
  <c r="C90" i="32"/>
  <c r="D89" i="32"/>
  <c r="C89" i="32"/>
  <c r="D88" i="32"/>
  <c r="C88" i="32"/>
  <c r="D87" i="32"/>
  <c r="C87" i="32"/>
  <c r="D86" i="32"/>
  <c r="C86" i="32"/>
  <c r="D85" i="32"/>
  <c r="C85" i="32"/>
  <c r="D84" i="32"/>
  <c r="C84" i="32"/>
  <c r="D83" i="32"/>
  <c r="C83" i="32"/>
  <c r="D82" i="32"/>
  <c r="C82" i="32"/>
  <c r="C81" i="32"/>
  <c r="D81" i="32" s="1"/>
  <c r="C80" i="32"/>
  <c r="D80" i="32" s="1"/>
  <c r="C79" i="32"/>
  <c r="D79" i="32" s="1"/>
  <c r="C78" i="32"/>
  <c r="D78" i="32" s="1"/>
  <c r="C77" i="32"/>
  <c r="D77" i="32" s="1"/>
  <c r="C76" i="32"/>
  <c r="D76" i="32" s="1"/>
  <c r="C75" i="32"/>
  <c r="D75" i="32" s="1"/>
  <c r="C74" i="32"/>
  <c r="D74" i="32" s="1"/>
  <c r="C73" i="32"/>
  <c r="D73" i="32" s="1"/>
  <c r="C72" i="32"/>
  <c r="D72" i="32" s="1"/>
  <c r="C71" i="32"/>
  <c r="D71" i="32" s="1"/>
  <c r="C70" i="32"/>
  <c r="D70" i="32" s="1"/>
  <c r="C69" i="32"/>
  <c r="D69" i="32" s="1"/>
  <c r="C68" i="32"/>
  <c r="D68" i="32" s="1"/>
  <c r="C67" i="32"/>
  <c r="D67" i="32" s="1"/>
  <c r="C66" i="32"/>
  <c r="D66" i="32" s="1"/>
  <c r="C65" i="32"/>
  <c r="D65" i="32" s="1"/>
  <c r="C64" i="32"/>
  <c r="D64" i="32" s="1"/>
  <c r="C63" i="32"/>
  <c r="D63" i="32" s="1"/>
  <c r="C62" i="32"/>
  <c r="D62" i="32" s="1"/>
  <c r="C61" i="32"/>
  <c r="D61" i="32" s="1"/>
  <c r="C60" i="32"/>
  <c r="D60" i="32" s="1"/>
  <c r="C59" i="32"/>
  <c r="D59" i="32" s="1"/>
  <c r="C58" i="32"/>
  <c r="D58" i="32" s="1"/>
  <c r="C57" i="32"/>
  <c r="D57" i="32" s="1"/>
  <c r="C56" i="32"/>
  <c r="D56" i="32" s="1"/>
  <c r="C55" i="32"/>
  <c r="D55" i="32" s="1"/>
  <c r="C54" i="32"/>
  <c r="D54" i="32" s="1"/>
  <c r="C53" i="32"/>
  <c r="D53" i="32" s="1"/>
  <c r="C52" i="32"/>
  <c r="D52" i="32" s="1"/>
  <c r="C51" i="32"/>
  <c r="D51" i="32" s="1"/>
  <c r="C50" i="32"/>
  <c r="D50" i="32" s="1"/>
  <c r="C49" i="32"/>
  <c r="D49" i="32" s="1"/>
  <c r="C48" i="32"/>
  <c r="D48" i="32" s="1"/>
  <c r="C47" i="32"/>
  <c r="D47" i="32" s="1"/>
  <c r="C46" i="32"/>
  <c r="D46" i="32" s="1"/>
  <c r="C45" i="32"/>
  <c r="D45" i="32" s="1"/>
  <c r="C44" i="32"/>
  <c r="D44" i="32" s="1"/>
  <c r="C43" i="32"/>
  <c r="D43" i="32" s="1"/>
  <c r="C42" i="32"/>
  <c r="D42" i="32" s="1"/>
  <c r="C41" i="32"/>
  <c r="D41" i="32" s="1"/>
  <c r="C40" i="32"/>
  <c r="D40" i="32" s="1"/>
  <c r="C39" i="32"/>
  <c r="D39" i="32" s="1"/>
  <c r="C38" i="32"/>
  <c r="D38" i="32" s="1"/>
  <c r="C37" i="32"/>
  <c r="D37" i="32" s="1"/>
  <c r="C36" i="32"/>
  <c r="D36" i="32" s="1"/>
  <c r="C35" i="32"/>
  <c r="D35" i="32" s="1"/>
  <c r="C34" i="32"/>
  <c r="D34" i="32" s="1"/>
  <c r="C33" i="32"/>
  <c r="D33" i="32" s="1"/>
  <c r="C32" i="32"/>
  <c r="D32" i="32" s="1"/>
  <c r="C31" i="32"/>
  <c r="D31" i="32" s="1"/>
  <c r="C30" i="32"/>
  <c r="D30" i="32" s="1"/>
  <c r="C29" i="32"/>
  <c r="D29" i="32" s="1"/>
  <c r="C28" i="32"/>
  <c r="D28" i="32" s="1"/>
  <c r="C27" i="32"/>
  <c r="D27" i="32" s="1"/>
  <c r="C26" i="32"/>
  <c r="D26" i="32" s="1"/>
  <c r="C25" i="32"/>
  <c r="D25" i="32" s="1"/>
  <c r="C24" i="32"/>
  <c r="D24" i="32" s="1"/>
  <c r="C23" i="32"/>
  <c r="D23" i="32" s="1"/>
  <c r="C22" i="32"/>
  <c r="D22" i="32" s="1"/>
  <c r="C21" i="32"/>
  <c r="D21" i="32" s="1"/>
  <c r="C20" i="32"/>
  <c r="D20" i="32" s="1"/>
  <c r="C19" i="32"/>
  <c r="D19" i="32" s="1"/>
  <c r="C18" i="32"/>
  <c r="D18" i="32" s="1"/>
  <c r="C17" i="32"/>
  <c r="D17" i="32" s="1"/>
  <c r="C16" i="32"/>
  <c r="D16" i="32" s="1"/>
  <c r="C15" i="32"/>
  <c r="D15" i="32" s="1"/>
  <c r="C14" i="32"/>
  <c r="D14" i="32" s="1"/>
  <c r="C13" i="32"/>
  <c r="D13" i="32" s="1"/>
  <c r="C12" i="32"/>
  <c r="D12" i="32" s="1"/>
  <c r="C11" i="32"/>
  <c r="D11" i="32" s="1"/>
  <c r="C10" i="32"/>
  <c r="D10" i="32" s="1"/>
  <c r="C9" i="32"/>
  <c r="D9" i="32" s="1"/>
  <c r="C8" i="32"/>
  <c r="D8" i="32" s="1"/>
  <c r="C7" i="32"/>
  <c r="D7" i="32" s="1"/>
  <c r="C6" i="32"/>
  <c r="D6" i="32" s="1"/>
  <c r="C5" i="32"/>
  <c r="D5" i="32" s="1"/>
  <c r="C180" i="31"/>
  <c r="D180" i="31" s="1"/>
  <c r="D179" i="31"/>
  <c r="C179" i="31"/>
  <c r="D178" i="31"/>
  <c r="C178" i="31"/>
  <c r="D177" i="31"/>
  <c r="C177" i="31"/>
  <c r="D176" i="31"/>
  <c r="C176" i="31"/>
  <c r="D175" i="31"/>
  <c r="C175" i="31"/>
  <c r="D174" i="31"/>
  <c r="C174" i="31"/>
  <c r="D173" i="31"/>
  <c r="C173" i="31"/>
  <c r="D172" i="31"/>
  <c r="C172" i="31"/>
  <c r="D171" i="31"/>
  <c r="C171" i="31"/>
  <c r="D170" i="31"/>
  <c r="C170" i="31"/>
  <c r="D169" i="31"/>
  <c r="C169" i="31"/>
  <c r="D168" i="31"/>
  <c r="C168" i="31"/>
  <c r="D167" i="31"/>
  <c r="C167" i="31"/>
  <c r="D166" i="31"/>
  <c r="C166" i="31"/>
  <c r="D165" i="31"/>
  <c r="C165" i="31"/>
  <c r="D164" i="31"/>
  <c r="C164" i="31"/>
  <c r="D163" i="31"/>
  <c r="C163" i="31"/>
  <c r="D162" i="31"/>
  <c r="C162" i="31"/>
  <c r="D161" i="31"/>
  <c r="C161" i="31"/>
  <c r="D160" i="31"/>
  <c r="C160" i="31"/>
  <c r="D159" i="31"/>
  <c r="C159" i="31"/>
  <c r="D158" i="31"/>
  <c r="C158" i="31"/>
  <c r="D157" i="31"/>
  <c r="C157" i="31"/>
  <c r="D156" i="31"/>
  <c r="C156" i="31"/>
  <c r="D155" i="31"/>
  <c r="C155" i="31"/>
  <c r="D154" i="31"/>
  <c r="C154" i="31"/>
  <c r="D153" i="31"/>
  <c r="C153" i="31"/>
  <c r="D152" i="31"/>
  <c r="C152" i="31"/>
  <c r="C151" i="31"/>
  <c r="D151" i="31" s="1"/>
  <c r="C150" i="31"/>
  <c r="D150" i="31" s="1"/>
  <c r="C149" i="31"/>
  <c r="D149" i="31" s="1"/>
  <c r="C148" i="31"/>
  <c r="D148" i="31" s="1"/>
  <c r="C147" i="31"/>
  <c r="D147" i="31" s="1"/>
  <c r="C146" i="31"/>
  <c r="D146" i="31" s="1"/>
  <c r="C145" i="31"/>
  <c r="D145" i="31" s="1"/>
  <c r="C144" i="31"/>
  <c r="D144" i="31" s="1"/>
  <c r="C143" i="31"/>
  <c r="D143" i="31" s="1"/>
  <c r="C142" i="31"/>
  <c r="D142" i="31" s="1"/>
  <c r="C141" i="31"/>
  <c r="D141" i="31" s="1"/>
  <c r="C140" i="31"/>
  <c r="D140" i="31" s="1"/>
  <c r="C139" i="31"/>
  <c r="D139" i="31" s="1"/>
  <c r="C138" i="31"/>
  <c r="D138" i="31" s="1"/>
  <c r="C137" i="31"/>
  <c r="D137" i="31" s="1"/>
  <c r="C136" i="31"/>
  <c r="D136" i="31" s="1"/>
  <c r="C135" i="31"/>
  <c r="D135" i="31" s="1"/>
  <c r="C134" i="31"/>
  <c r="D134" i="31" s="1"/>
  <c r="C133" i="31"/>
  <c r="D133" i="31" s="1"/>
  <c r="C132" i="31"/>
  <c r="D132" i="31" s="1"/>
  <c r="C131" i="31"/>
  <c r="D131" i="31" s="1"/>
  <c r="C130" i="31"/>
  <c r="D130" i="31" s="1"/>
  <c r="C129" i="31"/>
  <c r="D129" i="31" s="1"/>
  <c r="C128" i="31"/>
  <c r="D128" i="31" s="1"/>
  <c r="C127" i="31"/>
  <c r="D127" i="31" s="1"/>
  <c r="C126" i="31"/>
  <c r="D126" i="31" s="1"/>
  <c r="C125" i="31"/>
  <c r="D125" i="31" s="1"/>
  <c r="C124" i="31"/>
  <c r="D124" i="31" s="1"/>
  <c r="C123" i="31"/>
  <c r="D123" i="31" s="1"/>
  <c r="C122" i="31"/>
  <c r="D122" i="31" s="1"/>
  <c r="C121" i="31"/>
  <c r="D121" i="31" s="1"/>
  <c r="C120" i="31"/>
  <c r="D120" i="31" s="1"/>
  <c r="C119" i="31"/>
  <c r="D119" i="31" s="1"/>
  <c r="C118" i="31"/>
  <c r="D118" i="31" s="1"/>
  <c r="C117" i="31"/>
  <c r="D117" i="31" s="1"/>
  <c r="C116" i="31"/>
  <c r="D116" i="31" s="1"/>
  <c r="C115" i="31"/>
  <c r="D115" i="31" s="1"/>
  <c r="C114" i="31"/>
  <c r="D114" i="31" s="1"/>
  <c r="C113" i="31"/>
  <c r="D113" i="31" s="1"/>
  <c r="C112" i="31"/>
  <c r="D112" i="31" s="1"/>
  <c r="C111" i="31"/>
  <c r="D111" i="31" s="1"/>
  <c r="C110" i="31"/>
  <c r="D110" i="31" s="1"/>
  <c r="C109" i="31"/>
  <c r="D109" i="31" s="1"/>
  <c r="C108" i="31"/>
  <c r="D108" i="31" s="1"/>
  <c r="C107" i="31"/>
  <c r="D107" i="31" s="1"/>
  <c r="C106" i="31"/>
  <c r="D106" i="31" s="1"/>
  <c r="C105" i="31"/>
  <c r="D105" i="31" s="1"/>
  <c r="C104" i="31"/>
  <c r="D104" i="31" s="1"/>
  <c r="C103" i="31"/>
  <c r="D103" i="31" s="1"/>
  <c r="C102" i="31"/>
  <c r="D102" i="31" s="1"/>
  <c r="C101" i="31"/>
  <c r="D101" i="31" s="1"/>
  <c r="C100" i="31"/>
  <c r="D100" i="31" s="1"/>
  <c r="C99" i="31"/>
  <c r="D99" i="31" s="1"/>
  <c r="C98" i="31"/>
  <c r="D98" i="31" s="1"/>
  <c r="C97" i="31"/>
  <c r="D97" i="31" s="1"/>
  <c r="C96" i="31"/>
  <c r="D96" i="31" s="1"/>
  <c r="C95" i="31"/>
  <c r="D95" i="31" s="1"/>
  <c r="C94" i="31"/>
  <c r="D94" i="31" s="1"/>
  <c r="C93" i="31"/>
  <c r="D93" i="31" s="1"/>
  <c r="C92" i="31"/>
  <c r="D92" i="31" s="1"/>
  <c r="C91" i="31"/>
  <c r="D91" i="31" s="1"/>
  <c r="C90" i="31"/>
  <c r="D90" i="31" s="1"/>
  <c r="C89" i="31"/>
  <c r="D89" i="31" s="1"/>
  <c r="C88" i="31"/>
  <c r="D88" i="31" s="1"/>
  <c r="C87" i="31"/>
  <c r="D87" i="31" s="1"/>
  <c r="C86" i="31"/>
  <c r="D86" i="31" s="1"/>
  <c r="C85" i="31"/>
  <c r="D85" i="31" s="1"/>
  <c r="C84" i="31"/>
  <c r="D84" i="31" s="1"/>
  <c r="C83" i="31"/>
  <c r="D83" i="31" s="1"/>
  <c r="C82" i="31"/>
  <c r="D82" i="31" s="1"/>
  <c r="C81" i="31"/>
  <c r="D81" i="31" s="1"/>
  <c r="C80" i="31"/>
  <c r="D80" i="31" s="1"/>
  <c r="C79" i="31"/>
  <c r="D79" i="31" s="1"/>
  <c r="C78" i="31"/>
  <c r="D78" i="31" s="1"/>
  <c r="C77" i="31"/>
  <c r="D77" i="31" s="1"/>
  <c r="C76" i="31"/>
  <c r="D76" i="31" s="1"/>
  <c r="C75" i="31"/>
  <c r="D75" i="31" s="1"/>
  <c r="C74" i="31"/>
  <c r="D74" i="31" s="1"/>
  <c r="C73" i="31"/>
  <c r="D73" i="31" s="1"/>
  <c r="C72" i="31"/>
  <c r="D72" i="31" s="1"/>
  <c r="C71" i="31"/>
  <c r="D71" i="31" s="1"/>
  <c r="C70" i="31"/>
  <c r="D70" i="31" s="1"/>
  <c r="C69" i="31"/>
  <c r="D69" i="31" s="1"/>
  <c r="C68" i="31"/>
  <c r="D68" i="31" s="1"/>
  <c r="C67" i="31"/>
  <c r="D67" i="31" s="1"/>
  <c r="C66" i="31"/>
  <c r="D66" i="31" s="1"/>
  <c r="C65" i="31"/>
  <c r="D65" i="31" s="1"/>
  <c r="C64" i="31"/>
  <c r="D64" i="31" s="1"/>
  <c r="C63" i="31"/>
  <c r="D63" i="31" s="1"/>
  <c r="C62" i="31"/>
  <c r="D62" i="31" s="1"/>
  <c r="C61" i="31"/>
  <c r="D61" i="31" s="1"/>
  <c r="C60" i="31"/>
  <c r="D60" i="31" s="1"/>
  <c r="C59" i="31"/>
  <c r="D59" i="31" s="1"/>
  <c r="C58" i="31"/>
  <c r="D58" i="31" s="1"/>
  <c r="C57" i="31"/>
  <c r="D57" i="31" s="1"/>
  <c r="C56" i="31"/>
  <c r="D56" i="31" s="1"/>
  <c r="C55" i="31"/>
  <c r="D55" i="31" s="1"/>
  <c r="C54" i="31"/>
  <c r="D54" i="31" s="1"/>
  <c r="C53" i="31"/>
  <c r="D53" i="31" s="1"/>
  <c r="C52" i="31"/>
  <c r="D52" i="31" s="1"/>
  <c r="C51" i="31"/>
  <c r="D51" i="31" s="1"/>
  <c r="C50" i="31"/>
  <c r="D50" i="31" s="1"/>
  <c r="C49" i="31"/>
  <c r="D49" i="31" s="1"/>
  <c r="C48" i="31"/>
  <c r="D48" i="31" s="1"/>
  <c r="C47" i="31"/>
  <c r="D47" i="31" s="1"/>
  <c r="C46" i="31"/>
  <c r="D46" i="31" s="1"/>
  <c r="C45" i="31"/>
  <c r="D45" i="31" s="1"/>
  <c r="C44" i="31"/>
  <c r="D44" i="31" s="1"/>
  <c r="C43" i="31"/>
  <c r="D43" i="31" s="1"/>
  <c r="C42" i="31"/>
  <c r="D42" i="31" s="1"/>
  <c r="C41" i="31"/>
  <c r="D41" i="31" s="1"/>
  <c r="C40" i="31"/>
  <c r="D40" i="31" s="1"/>
  <c r="C39" i="31"/>
  <c r="D39" i="31" s="1"/>
  <c r="C38" i="31"/>
  <c r="D38" i="31" s="1"/>
  <c r="C37" i="31"/>
  <c r="D37" i="31" s="1"/>
  <c r="C36" i="31"/>
  <c r="D36" i="31" s="1"/>
  <c r="C35" i="31"/>
  <c r="D35" i="31" s="1"/>
  <c r="C34" i="31"/>
  <c r="D34" i="31" s="1"/>
  <c r="C33" i="31"/>
  <c r="D33" i="31" s="1"/>
  <c r="C32" i="31"/>
  <c r="D32" i="31" s="1"/>
  <c r="C31" i="31"/>
  <c r="D31" i="31" s="1"/>
  <c r="C30" i="31"/>
  <c r="D30" i="31" s="1"/>
  <c r="C29" i="31"/>
  <c r="D29" i="31" s="1"/>
  <c r="C28" i="31"/>
  <c r="D28" i="31" s="1"/>
  <c r="C27" i="31"/>
  <c r="D27" i="31" s="1"/>
  <c r="C26" i="31"/>
  <c r="D26" i="31" s="1"/>
  <c r="C25" i="31"/>
  <c r="D25" i="31" s="1"/>
  <c r="C24" i="31"/>
  <c r="D24" i="31" s="1"/>
  <c r="C23" i="31"/>
  <c r="D23" i="31" s="1"/>
  <c r="C22" i="31"/>
  <c r="D22" i="31" s="1"/>
  <c r="C21" i="31"/>
  <c r="D21" i="31" s="1"/>
  <c r="C20" i="31"/>
  <c r="D20" i="31" s="1"/>
  <c r="C19" i="31"/>
  <c r="D19" i="31" s="1"/>
  <c r="C18" i="31"/>
  <c r="D18" i="31" s="1"/>
  <c r="C17" i="31"/>
  <c r="D17" i="31" s="1"/>
  <c r="C16" i="31"/>
  <c r="D16" i="31" s="1"/>
  <c r="C15" i="31"/>
  <c r="D15" i="31" s="1"/>
  <c r="C14" i="31"/>
  <c r="D14" i="31" s="1"/>
  <c r="C13" i="31"/>
  <c r="D13" i="31" s="1"/>
  <c r="C12" i="31"/>
  <c r="D12" i="31" s="1"/>
  <c r="C11" i="31"/>
  <c r="D11" i="31" s="1"/>
  <c r="C10" i="31"/>
  <c r="D10" i="31" s="1"/>
  <c r="C9" i="31"/>
  <c r="D9" i="31" s="1"/>
  <c r="C8" i="31"/>
  <c r="D8" i="31" s="1"/>
  <c r="C7" i="31"/>
  <c r="D7" i="31" s="1"/>
  <c r="C6" i="31"/>
  <c r="D6" i="31" s="1"/>
  <c r="C5" i="31"/>
  <c r="D5" i="31" s="1"/>
  <c r="C4" i="38" l="1"/>
  <c r="D4" i="38" s="1"/>
  <c r="C4" i="37"/>
  <c r="D4" i="37" s="1"/>
  <c r="C4" i="36"/>
  <c r="D4" i="36" s="1"/>
  <c r="D4" i="35"/>
  <c r="C4" i="35"/>
  <c r="D4" i="34"/>
  <c r="C4" i="34"/>
  <c r="D4" i="33"/>
  <c r="C4" i="33"/>
  <c r="C4" i="32"/>
  <c r="D4" i="32" s="1"/>
  <c r="C4" i="31"/>
  <c r="D4" i="31" s="1"/>
  <c r="D179" i="30"/>
  <c r="C179" i="30"/>
  <c r="D178" i="30"/>
  <c r="C178" i="30"/>
  <c r="D177" i="30"/>
  <c r="C177" i="30"/>
  <c r="D176" i="30"/>
  <c r="C176" i="30"/>
  <c r="D175" i="30"/>
  <c r="C175" i="30"/>
  <c r="D174" i="30"/>
  <c r="C174" i="30"/>
  <c r="D173" i="30"/>
  <c r="C173" i="30"/>
  <c r="D172" i="30"/>
  <c r="C172" i="30"/>
  <c r="D171" i="30"/>
  <c r="C171" i="30"/>
  <c r="D170" i="30"/>
  <c r="C170" i="30"/>
  <c r="D169" i="30"/>
  <c r="C169" i="30"/>
  <c r="D168" i="30"/>
  <c r="C168" i="30"/>
  <c r="D167" i="30"/>
  <c r="C167" i="30"/>
  <c r="D166" i="30"/>
  <c r="C166" i="30"/>
  <c r="D165" i="30"/>
  <c r="C165" i="30"/>
  <c r="D164" i="30"/>
  <c r="C164" i="30"/>
  <c r="D163" i="30"/>
  <c r="C163" i="30"/>
  <c r="D162" i="30"/>
  <c r="C162" i="30"/>
  <c r="D161" i="30"/>
  <c r="C161" i="30"/>
  <c r="D160" i="30"/>
  <c r="C160" i="30"/>
  <c r="D159" i="30"/>
  <c r="C159" i="30"/>
  <c r="D158" i="30"/>
  <c r="C158" i="30"/>
  <c r="D157" i="30"/>
  <c r="C157" i="30"/>
  <c r="D156" i="30"/>
  <c r="C156" i="30"/>
  <c r="D155" i="30"/>
  <c r="C155" i="30"/>
  <c r="D154" i="30"/>
  <c r="C154" i="30"/>
  <c r="D153" i="30"/>
  <c r="C153" i="30"/>
  <c r="D152" i="30"/>
  <c r="C152" i="30"/>
  <c r="D151" i="30"/>
  <c r="C151" i="30"/>
  <c r="D150" i="30"/>
  <c r="C150" i="30"/>
  <c r="D149" i="30"/>
  <c r="C149" i="30"/>
  <c r="D148" i="30"/>
  <c r="C148" i="30"/>
  <c r="D147" i="30"/>
  <c r="C147" i="30"/>
  <c r="D146" i="30"/>
  <c r="C146" i="30"/>
  <c r="D145" i="30"/>
  <c r="C145" i="30"/>
  <c r="D144" i="30"/>
  <c r="C144" i="30"/>
  <c r="D143" i="30"/>
  <c r="C143" i="30"/>
  <c r="D142" i="30"/>
  <c r="C142" i="30"/>
  <c r="D141" i="30"/>
  <c r="C141" i="30"/>
  <c r="D140" i="30"/>
  <c r="C140" i="30"/>
  <c r="D139" i="30"/>
  <c r="C139" i="30"/>
  <c r="D138" i="30"/>
  <c r="C138" i="30"/>
  <c r="D137" i="30"/>
  <c r="C137" i="30"/>
  <c r="D136" i="30"/>
  <c r="C136" i="30"/>
  <c r="D135" i="30"/>
  <c r="C135" i="30"/>
  <c r="D134" i="30"/>
  <c r="C134" i="30"/>
  <c r="D133" i="30"/>
  <c r="C133" i="30"/>
  <c r="D132" i="30"/>
  <c r="C132" i="30"/>
  <c r="D131" i="30"/>
  <c r="C131" i="30"/>
  <c r="D130" i="30"/>
  <c r="C130" i="30"/>
  <c r="D129" i="30"/>
  <c r="C129" i="30"/>
  <c r="D128" i="30"/>
  <c r="C128" i="30"/>
  <c r="D127" i="30"/>
  <c r="C127" i="30"/>
  <c r="D126" i="30"/>
  <c r="C126" i="30"/>
  <c r="D125" i="30"/>
  <c r="C125" i="30"/>
  <c r="D124" i="30"/>
  <c r="C124" i="30"/>
  <c r="D123" i="30"/>
  <c r="C123" i="30"/>
  <c r="D122" i="30"/>
  <c r="C122" i="30"/>
  <c r="D121" i="30"/>
  <c r="C121" i="30"/>
  <c r="D120" i="30"/>
  <c r="C120" i="30"/>
  <c r="D119" i="30"/>
  <c r="C119" i="30"/>
  <c r="D118" i="30"/>
  <c r="C118" i="30"/>
  <c r="D117" i="30"/>
  <c r="C117" i="30"/>
  <c r="D116" i="30"/>
  <c r="C116" i="30"/>
  <c r="D115" i="30"/>
  <c r="C115" i="30"/>
  <c r="D114" i="30"/>
  <c r="C114" i="30"/>
  <c r="C113" i="30"/>
  <c r="D113" i="30" s="1"/>
  <c r="D112" i="30"/>
  <c r="C112" i="30"/>
  <c r="D111" i="30"/>
  <c r="C111" i="30"/>
  <c r="D110" i="30"/>
  <c r="C110" i="30"/>
  <c r="D109" i="30"/>
  <c r="C109" i="30"/>
  <c r="D108" i="30"/>
  <c r="C108" i="30"/>
  <c r="D107" i="30"/>
  <c r="C107" i="30"/>
  <c r="D106" i="30"/>
  <c r="C106" i="30"/>
  <c r="D105" i="30"/>
  <c r="C105" i="30"/>
  <c r="D104" i="30"/>
  <c r="C104" i="30"/>
  <c r="D103" i="30"/>
  <c r="C103" i="30"/>
  <c r="D102" i="30"/>
  <c r="C102" i="30"/>
  <c r="D101" i="30"/>
  <c r="C101" i="30"/>
  <c r="D100" i="30"/>
  <c r="C100" i="30"/>
  <c r="D99" i="30"/>
  <c r="C99" i="30"/>
  <c r="D98" i="30"/>
  <c r="C98" i="30"/>
  <c r="D97" i="30"/>
  <c r="C97" i="30"/>
  <c r="D96" i="30"/>
  <c r="C96" i="30"/>
  <c r="D95" i="30"/>
  <c r="C95" i="30"/>
  <c r="D94" i="30"/>
  <c r="C94" i="30"/>
  <c r="C93" i="30"/>
  <c r="D93" i="30" s="1"/>
  <c r="C92" i="30"/>
  <c r="D92" i="30" s="1"/>
  <c r="C91" i="30"/>
  <c r="D91" i="30" s="1"/>
  <c r="C90" i="30"/>
  <c r="D90" i="30" s="1"/>
  <c r="C89" i="30"/>
  <c r="D89" i="30" s="1"/>
  <c r="C88" i="30"/>
  <c r="D88" i="30" s="1"/>
  <c r="C87" i="30"/>
  <c r="D87" i="30" s="1"/>
  <c r="C86" i="30"/>
  <c r="D86" i="30" s="1"/>
  <c r="C85" i="30"/>
  <c r="D85" i="30" s="1"/>
  <c r="C84" i="30"/>
  <c r="D84" i="30" s="1"/>
  <c r="C83" i="30"/>
  <c r="D83" i="30" s="1"/>
  <c r="C82" i="30"/>
  <c r="D82" i="30" s="1"/>
  <c r="C81" i="30"/>
  <c r="D81" i="30" s="1"/>
  <c r="C80" i="30"/>
  <c r="D80" i="30" s="1"/>
  <c r="C79" i="30"/>
  <c r="D79" i="30" s="1"/>
  <c r="C78" i="30"/>
  <c r="D78" i="30" s="1"/>
  <c r="C77" i="30"/>
  <c r="D77" i="30" s="1"/>
  <c r="C76" i="30"/>
  <c r="D76" i="30" s="1"/>
  <c r="C75" i="30"/>
  <c r="D75" i="30" s="1"/>
  <c r="C74" i="30"/>
  <c r="D74" i="30" s="1"/>
  <c r="C73" i="30"/>
  <c r="D73" i="30" s="1"/>
  <c r="C72" i="30"/>
  <c r="D72" i="30" s="1"/>
  <c r="C71" i="30"/>
  <c r="D71" i="30" s="1"/>
  <c r="C70" i="30"/>
  <c r="D70" i="30" s="1"/>
  <c r="C69" i="30"/>
  <c r="D69" i="30" s="1"/>
  <c r="C68" i="30"/>
  <c r="D68" i="30" s="1"/>
  <c r="C67" i="30"/>
  <c r="D67" i="30" s="1"/>
  <c r="C66" i="30"/>
  <c r="D66" i="30" s="1"/>
  <c r="C65" i="30"/>
  <c r="D65" i="30" s="1"/>
  <c r="C64" i="30"/>
  <c r="D64" i="30" s="1"/>
  <c r="C63" i="30"/>
  <c r="D63" i="30" s="1"/>
  <c r="C62" i="30"/>
  <c r="D62" i="30" s="1"/>
  <c r="C61" i="30"/>
  <c r="D61" i="30" s="1"/>
  <c r="C60" i="30"/>
  <c r="D60" i="30" s="1"/>
  <c r="C59" i="30"/>
  <c r="D59" i="30" s="1"/>
  <c r="C58" i="30"/>
  <c r="D58" i="30" s="1"/>
  <c r="C57" i="30"/>
  <c r="D57" i="30" s="1"/>
  <c r="C56" i="30"/>
  <c r="D56" i="30" s="1"/>
  <c r="C55" i="30"/>
  <c r="D55" i="30" s="1"/>
  <c r="C54" i="30"/>
  <c r="D54" i="30" s="1"/>
  <c r="C53" i="30"/>
  <c r="D53" i="30" s="1"/>
  <c r="C52" i="30"/>
  <c r="D52" i="30" s="1"/>
  <c r="C51" i="30"/>
  <c r="D51" i="30" s="1"/>
  <c r="C50" i="30"/>
  <c r="D50" i="30" s="1"/>
  <c r="C49" i="30"/>
  <c r="D49" i="30" s="1"/>
  <c r="C48" i="30"/>
  <c r="D48" i="30" s="1"/>
  <c r="C47" i="30"/>
  <c r="D47" i="30" s="1"/>
  <c r="C46" i="30"/>
  <c r="D46" i="30" s="1"/>
  <c r="C45" i="30"/>
  <c r="D45" i="30" s="1"/>
  <c r="C44" i="30"/>
  <c r="D44" i="30" s="1"/>
  <c r="C43" i="30"/>
  <c r="D43" i="30" s="1"/>
  <c r="C42" i="30"/>
  <c r="D42" i="30" s="1"/>
  <c r="C41" i="30"/>
  <c r="D41" i="30" s="1"/>
  <c r="C40" i="30"/>
  <c r="D40" i="30" s="1"/>
  <c r="C39" i="30"/>
  <c r="D39" i="30" s="1"/>
  <c r="C38" i="30"/>
  <c r="D38" i="30" s="1"/>
  <c r="C37" i="30"/>
  <c r="D37" i="30" s="1"/>
  <c r="C36" i="30"/>
  <c r="D36" i="30" s="1"/>
  <c r="C35" i="30"/>
  <c r="D35" i="30" s="1"/>
  <c r="C34" i="30"/>
  <c r="D34" i="30" s="1"/>
  <c r="C33" i="30"/>
  <c r="D33" i="30" s="1"/>
  <c r="C32" i="30"/>
  <c r="D32" i="30" s="1"/>
  <c r="C31" i="30"/>
  <c r="D31" i="30" s="1"/>
  <c r="C30" i="30"/>
  <c r="D30" i="30" s="1"/>
  <c r="C29" i="30"/>
  <c r="D29" i="30" s="1"/>
  <c r="C28" i="30"/>
  <c r="D28" i="30" s="1"/>
  <c r="C27" i="30"/>
  <c r="D27" i="30" s="1"/>
  <c r="C26" i="30"/>
  <c r="D26" i="30" s="1"/>
  <c r="C25" i="30"/>
  <c r="D25" i="30" s="1"/>
  <c r="C24" i="30"/>
  <c r="D24" i="30" s="1"/>
  <c r="C23" i="30"/>
  <c r="D23" i="30" s="1"/>
  <c r="C22" i="30"/>
  <c r="D22" i="30" s="1"/>
  <c r="C21" i="30"/>
  <c r="D21" i="30" s="1"/>
  <c r="C20" i="30"/>
  <c r="D20" i="30" s="1"/>
  <c r="C19" i="30"/>
  <c r="D19" i="30" s="1"/>
  <c r="C18" i="30"/>
  <c r="D18" i="30" s="1"/>
  <c r="C17" i="30"/>
  <c r="D17" i="30" s="1"/>
  <c r="C16" i="30"/>
  <c r="D16" i="30" s="1"/>
  <c r="C15" i="30"/>
  <c r="D15" i="30" s="1"/>
  <c r="C14" i="30"/>
  <c r="D14" i="30" s="1"/>
  <c r="C13" i="30"/>
  <c r="D13" i="30" s="1"/>
  <c r="C12" i="30"/>
  <c r="D12" i="30" s="1"/>
  <c r="C11" i="30"/>
  <c r="D11" i="30" s="1"/>
  <c r="C10" i="30"/>
  <c r="D10" i="30" s="1"/>
  <c r="C9" i="30"/>
  <c r="D9" i="30" s="1"/>
  <c r="C8" i="30"/>
  <c r="D8" i="30" s="1"/>
  <c r="C7" i="30"/>
  <c r="D7" i="30" s="1"/>
  <c r="C6" i="30"/>
  <c r="D6" i="30" s="1"/>
  <c r="C5" i="30"/>
  <c r="D5" i="30" s="1"/>
  <c r="C4" i="30" l="1"/>
  <c r="D4" i="30" s="1"/>
  <c r="C36" i="40" l="1"/>
  <c r="C35" i="40"/>
  <c r="K32" i="40" l="1"/>
  <c r="L32" i="40"/>
  <c r="J32" i="40"/>
  <c r="I32" i="40"/>
  <c r="H32" i="40"/>
  <c r="G32" i="40"/>
  <c r="F32" i="40"/>
  <c r="E32" i="40"/>
  <c r="D32" i="40"/>
  <c r="C32" i="40"/>
  <c r="K28" i="40" l="1"/>
  <c r="J28" i="40"/>
  <c r="I28" i="40"/>
  <c r="H28" i="40"/>
  <c r="G28" i="40"/>
  <c r="F28" i="40"/>
  <c r="E28" i="40"/>
  <c r="D28" i="40"/>
  <c r="C28" i="40"/>
  <c r="K27" i="40"/>
  <c r="J27" i="40"/>
  <c r="I27" i="40"/>
  <c r="H27" i="40"/>
  <c r="G27" i="40"/>
  <c r="F27" i="40"/>
  <c r="E27" i="40"/>
  <c r="D27" i="40"/>
  <c r="C27" i="40"/>
  <c r="L17" i="40"/>
  <c r="K17" i="40"/>
  <c r="J17" i="40"/>
  <c r="I17" i="40"/>
  <c r="H17" i="40"/>
  <c r="G17" i="40"/>
  <c r="F17" i="40"/>
  <c r="E17" i="40"/>
  <c r="D17" i="40"/>
  <c r="C17" i="40"/>
  <c r="L16" i="40"/>
  <c r="L15" i="40"/>
  <c r="K16" i="40"/>
  <c r="K15" i="40"/>
  <c r="J16" i="40"/>
  <c r="J15" i="40"/>
  <c r="I16" i="40"/>
  <c r="I15" i="40"/>
  <c r="H16" i="40"/>
  <c r="H15" i="40"/>
  <c r="G16" i="40"/>
  <c r="G15" i="40"/>
  <c r="F16" i="40"/>
  <c r="F15" i="40"/>
  <c r="E16" i="40"/>
  <c r="E15" i="40"/>
  <c r="D16" i="40"/>
  <c r="D15" i="40"/>
  <c r="C16" i="40"/>
  <c r="C15" i="40"/>
  <c r="F18" i="5" l="1"/>
  <c r="D18" i="5"/>
  <c r="D19" i="10"/>
  <c r="F18" i="10"/>
  <c r="D18" i="10"/>
  <c r="D19" i="9"/>
  <c r="F18" i="9"/>
  <c r="D18" i="9"/>
  <c r="D19" i="8"/>
  <c r="F18" i="8"/>
  <c r="D18" i="8"/>
  <c r="D19" i="16"/>
  <c r="F18" i="16"/>
  <c r="D18" i="16"/>
  <c r="D19" i="15"/>
  <c r="F18" i="15"/>
  <c r="D18" i="15"/>
  <c r="D19" i="14"/>
  <c r="F18" i="14"/>
  <c r="D18" i="14"/>
  <c r="D19" i="13"/>
  <c r="F18" i="13"/>
  <c r="D18" i="13"/>
  <c r="F18" i="12" l="1"/>
  <c r="D19" i="12"/>
  <c r="D18" i="12"/>
  <c r="F18" i="11"/>
  <c r="D19" i="11"/>
  <c r="D18" i="11"/>
  <c r="D113" i="39"/>
  <c r="F19" i="5" s="1"/>
  <c r="L26" i="40" s="1"/>
  <c r="L40" i="40" s="1"/>
  <c r="B113" i="39"/>
  <c r="D19" i="5" s="1"/>
  <c r="L27" i="40" s="1"/>
  <c r="B3" i="39"/>
  <c r="D113" i="38"/>
  <c r="F19" i="10" s="1"/>
  <c r="K26" i="40" s="1"/>
  <c r="K40" i="40" s="1"/>
  <c r="B113" i="38"/>
  <c r="B3" i="38"/>
  <c r="D117" i="37"/>
  <c r="F19" i="9" s="1"/>
  <c r="J26" i="40" s="1"/>
  <c r="J40" i="40" s="1"/>
  <c r="B117" i="37"/>
  <c r="B3" i="37"/>
  <c r="D127" i="36"/>
  <c r="F19" i="8" s="1"/>
  <c r="I26" i="40" s="1"/>
  <c r="I40" i="40" s="1"/>
  <c r="B127" i="36"/>
  <c r="B3" i="36"/>
  <c r="D135" i="35"/>
  <c r="F19" i="16" s="1"/>
  <c r="H26" i="40" s="1"/>
  <c r="H40" i="40" s="1"/>
  <c r="B135" i="35"/>
  <c r="B3" i="35"/>
  <c r="D136" i="34"/>
  <c r="F19" i="15" s="1"/>
  <c r="G26" i="40" s="1"/>
  <c r="G40" i="40" s="1"/>
  <c r="B136" i="34"/>
  <c r="B3" i="34"/>
  <c r="D148" i="33"/>
  <c r="F19" i="14" s="1"/>
  <c r="F26" i="40" s="1"/>
  <c r="F40" i="40" s="1"/>
  <c r="B148" i="33"/>
  <c r="B3" i="33"/>
  <c r="D163" i="32"/>
  <c r="F19" i="13" s="1"/>
  <c r="E26" i="40" s="1"/>
  <c r="E40" i="40" s="1"/>
  <c r="B163" i="32"/>
  <c r="B3" i="32"/>
  <c r="D183" i="31"/>
  <c r="F19" i="12" s="1"/>
  <c r="D26" i="40" s="1"/>
  <c r="D40" i="40" s="1"/>
  <c r="B183" i="31"/>
  <c r="B3" i="31"/>
  <c r="D182" i="30"/>
  <c r="F19" i="11" s="1"/>
  <c r="C26" i="40" s="1"/>
  <c r="C40" i="40" s="1"/>
  <c r="B182" i="30"/>
  <c r="B3" i="30"/>
  <c r="D64" i="29"/>
  <c r="B64" i="29"/>
  <c r="B3" i="29"/>
  <c r="C2" i="29"/>
  <c r="D65" i="28"/>
  <c r="B65" i="28"/>
  <c r="B3" i="28"/>
  <c r="C2" i="28"/>
  <c r="D66" i="27"/>
  <c r="B66" i="27"/>
  <c r="B3" i="27"/>
  <c r="C2" i="27"/>
  <c r="D67" i="26"/>
  <c r="B67" i="26"/>
  <c r="B3" i="26"/>
  <c r="C2" i="26"/>
  <c r="D62" i="25"/>
  <c r="B62" i="25"/>
  <c r="B3" i="25"/>
  <c r="C2" i="25"/>
  <c r="D55" i="24"/>
  <c r="B55" i="24"/>
  <c r="B3" i="24"/>
  <c r="C2" i="24"/>
  <c r="D51" i="23"/>
  <c r="B51" i="23"/>
  <c r="B3" i="23"/>
  <c r="C2" i="23"/>
  <c r="D48" i="22"/>
  <c r="B48" i="22"/>
  <c r="B3" i="22"/>
  <c r="C2" i="22"/>
  <c r="D48" i="21"/>
  <c r="B48" i="21"/>
  <c r="B3" i="21"/>
  <c r="C2" i="21"/>
  <c r="B45" i="20"/>
  <c r="D45" i="20"/>
  <c r="B3" i="20"/>
  <c r="C2" i="20"/>
  <c r="C5" i="12" l="1"/>
  <c r="C5" i="13"/>
  <c r="C5" i="14"/>
  <c r="C5" i="15"/>
  <c r="C5" i="16"/>
  <c r="C5" i="8"/>
  <c r="C5" i="9"/>
  <c r="C5" i="10"/>
  <c r="C5" i="5"/>
  <c r="C5" i="11"/>
  <c r="L38" i="17"/>
  <c r="L50" i="17"/>
  <c r="M50" i="17"/>
  <c r="K50" i="17"/>
  <c r="S49" i="17"/>
  <c r="R49" i="17"/>
  <c r="Q49" i="17"/>
  <c r="P49" i="17"/>
  <c r="O49" i="17"/>
  <c r="N49" i="17"/>
  <c r="M49" i="17"/>
  <c r="L49" i="17"/>
  <c r="K49" i="17"/>
  <c r="K6" i="17"/>
  <c r="K5" i="17"/>
  <c r="K4" i="17"/>
  <c r="K3" i="17"/>
  <c r="N50" i="17" l="1"/>
  <c r="D11" i="5" l="1"/>
  <c r="F11" i="5"/>
  <c r="D11" i="10" l="1"/>
  <c r="F11" i="10"/>
  <c r="D11" i="9"/>
  <c r="F11" i="9"/>
  <c r="D11" i="8"/>
  <c r="F11" i="8"/>
  <c r="D11" i="16"/>
  <c r="F11" i="16"/>
  <c r="D11" i="15"/>
  <c r="F11" i="15"/>
  <c r="D11" i="14"/>
  <c r="F11" i="14"/>
  <c r="F11" i="13"/>
  <c r="G22" i="14"/>
  <c r="G22" i="15"/>
  <c r="G22" i="16"/>
  <c r="G22" i="8"/>
  <c r="G22" i="9"/>
  <c r="G22" i="10"/>
  <c r="G22" i="5"/>
  <c r="G22" i="13"/>
  <c r="G22" i="12"/>
  <c r="G22" i="11"/>
  <c r="F11" i="12"/>
  <c r="D11" i="12"/>
  <c r="D5" i="1" l="1"/>
  <c r="E11" i="11"/>
  <c r="D11" i="11"/>
  <c r="F11" i="11"/>
  <c r="D20" i="16" l="1"/>
  <c r="D13" i="16"/>
  <c r="D5" i="16" s="1"/>
  <c r="E12" i="16"/>
  <c r="G11" i="16"/>
  <c r="G10" i="16"/>
  <c r="E10" i="16"/>
  <c r="D20" i="15"/>
  <c r="D13" i="15"/>
  <c r="E12" i="15" s="1"/>
  <c r="G11" i="15"/>
  <c r="G10" i="15"/>
  <c r="D5" i="15"/>
  <c r="D20" i="14"/>
  <c r="D13" i="14"/>
  <c r="E11" i="14" s="1"/>
  <c r="G11" i="14"/>
  <c r="G10" i="14"/>
  <c r="D20" i="13"/>
  <c r="D13" i="13"/>
  <c r="E11" i="13" s="1"/>
  <c r="G11" i="13"/>
  <c r="G10" i="13"/>
  <c r="D5" i="13"/>
  <c r="D20" i="12"/>
  <c r="D13" i="12"/>
  <c r="D5" i="12" s="1"/>
  <c r="G11" i="12"/>
  <c r="G10" i="12"/>
  <c r="D20" i="11"/>
  <c r="D13" i="11"/>
  <c r="E12" i="11" s="1"/>
  <c r="G11" i="11"/>
  <c r="G10" i="11"/>
  <c r="D20" i="10"/>
  <c r="D13" i="10"/>
  <c r="E11" i="10" s="1"/>
  <c r="G11" i="10"/>
  <c r="G10" i="10"/>
  <c r="E10" i="10"/>
  <c r="D20" i="9"/>
  <c r="D13" i="9"/>
  <c r="E11" i="9" s="1"/>
  <c r="E12" i="9"/>
  <c r="G11" i="9"/>
  <c r="G10" i="9"/>
  <c r="E10" i="9"/>
  <c r="D5" i="9"/>
  <c r="D20" i="8"/>
  <c r="D13" i="8"/>
  <c r="E11" i="8" s="1"/>
  <c r="E12" i="8"/>
  <c r="G11" i="8"/>
  <c r="G10" i="8"/>
  <c r="E10" i="8"/>
  <c r="D5" i="8"/>
  <c r="D5" i="5"/>
  <c r="D20" i="5"/>
  <c r="D13" i="5"/>
  <c r="E12" i="5"/>
  <c r="G11" i="5"/>
  <c r="G10" i="5"/>
  <c r="E10" i="5"/>
  <c r="D5" i="10" l="1"/>
  <c r="E12" i="10"/>
  <c r="E11" i="16"/>
  <c r="E11" i="15"/>
  <c r="E10" i="15"/>
  <c r="E10" i="14"/>
  <c r="E12" i="14"/>
  <c r="D5" i="14"/>
  <c r="E12" i="13"/>
  <c r="E10" i="13"/>
  <c r="E10" i="12"/>
  <c r="E12" i="12"/>
  <c r="E11" i="12"/>
  <c r="D5" i="11"/>
  <c r="E10" i="11"/>
  <c r="E11" i="5"/>
  <c r="B3" i="3"/>
  <c r="B1" i="4"/>
  <c r="C2" i="4"/>
  <c r="B3" i="4"/>
  <c r="D20" i="1"/>
  <c r="G11" i="1"/>
  <c r="G10" i="1"/>
  <c r="F18" i="1"/>
  <c r="D18" i="1"/>
  <c r="D13" i="1"/>
  <c r="E10" i="1" l="1"/>
  <c r="E12" i="1"/>
  <c r="E11" i="1"/>
  <c r="B365" i="3"/>
  <c r="B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19" i="1" l="1"/>
  <c r="D365" i="3"/>
  <c r="D41" i="4"/>
  <c r="E19" i="1" l="1"/>
  <c r="E18" i="1"/>
  <c r="E19" i="8"/>
  <c r="E18" i="8"/>
  <c r="E19" i="10"/>
  <c r="E18" i="10"/>
  <c r="E19" i="12"/>
  <c r="E18" i="12"/>
  <c r="E19" i="13"/>
  <c r="E18" i="13"/>
  <c r="E19" i="16"/>
  <c r="E18" i="16"/>
  <c r="F19" i="1"/>
  <c r="F20" i="1" s="1"/>
  <c r="G20" i="1" s="1"/>
  <c r="F20" i="14"/>
  <c r="G20" i="14" s="1"/>
  <c r="F21" i="40" s="1"/>
  <c r="F20" i="13"/>
  <c r="G20" i="13" s="1"/>
  <c r="E21" i="40" s="1"/>
  <c r="F20" i="12"/>
  <c r="G20" i="12" s="1"/>
  <c r="D21" i="40" s="1"/>
  <c r="F20" i="11"/>
  <c r="G20" i="11" s="1"/>
  <c r="C21" i="40" s="1"/>
  <c r="F20" i="10"/>
  <c r="G20" i="10" s="1"/>
  <c r="K21" i="40" s="1"/>
  <c r="F20" i="9"/>
  <c r="G20" i="9" s="1"/>
  <c r="J21" i="40" s="1"/>
  <c r="F20" i="8"/>
  <c r="G20" i="8" s="1"/>
  <c r="I21" i="40" s="1"/>
  <c r="F20" i="16"/>
  <c r="G20" i="16" s="1"/>
  <c r="H21" i="40" s="1"/>
  <c r="F20" i="15"/>
  <c r="G20" i="15" s="1"/>
  <c r="G21" i="40" s="1"/>
  <c r="F20" i="5"/>
  <c r="G20" i="5" s="1"/>
  <c r="L21" i="40" s="1"/>
  <c r="E19" i="5"/>
  <c r="L28" i="40" s="1"/>
  <c r="E18" i="5"/>
  <c r="E19" i="9"/>
  <c r="E18" i="9"/>
  <c r="E18" i="11"/>
  <c r="E19" i="11"/>
  <c r="E18" i="14"/>
  <c r="E19" i="14"/>
  <c r="E19" i="15"/>
  <c r="E18" i="15"/>
</calcChain>
</file>

<file path=xl/sharedStrings.xml><?xml version="1.0" encoding="utf-8"?>
<sst xmlns="http://schemas.openxmlformats.org/spreadsheetml/2006/main" count="4485" uniqueCount="395">
  <si>
    <t>Resource</t>
  </si>
  <si>
    <t xml:space="preserve">Fuel Mix </t>
  </si>
  <si>
    <t>WA Dept. of Commerce Fuel Mix Report =</t>
  </si>
  <si>
    <t>RST Contract for 20,000 MWh/year Peaker</t>
  </si>
  <si>
    <r>
      <t>Short Tons CO</t>
    </r>
    <r>
      <rPr>
        <vertAlign val="subscript"/>
        <sz val="11"/>
        <color theme="1"/>
        <rFont val="Calibri"/>
        <family val="2"/>
        <scheme val="minor"/>
      </rPr>
      <t>2</t>
    </r>
  </si>
  <si>
    <r>
      <t>Tons CO</t>
    </r>
    <r>
      <rPr>
        <vertAlign val="subscript"/>
        <sz val="11"/>
        <color theme="1"/>
        <rFont val="Calibri"/>
        <family val="2"/>
        <scheme val="minor"/>
      </rPr>
      <t>2</t>
    </r>
  </si>
  <si>
    <t xml:space="preserve">Short </t>
  </si>
  <si>
    <r>
      <t>lbs CO</t>
    </r>
    <r>
      <rPr>
        <vertAlign val="subscript"/>
        <sz val="11"/>
        <color theme="1"/>
        <rFont val="Calibri"/>
        <family val="2"/>
        <scheme val="minor"/>
      </rPr>
      <t>2</t>
    </r>
    <r>
      <rPr>
        <sz val="11"/>
        <color theme="1"/>
        <rFont val="Calibri"/>
        <family val="2"/>
        <scheme val="minor"/>
      </rPr>
      <t xml:space="preserve"> per MWh</t>
    </r>
  </si>
  <si>
    <r>
      <t>lbs CO</t>
    </r>
    <r>
      <rPr>
        <b/>
        <vertAlign val="subscript"/>
        <sz val="11"/>
        <color theme="1"/>
        <rFont val="Calibri"/>
        <family val="2"/>
        <scheme val="minor"/>
      </rPr>
      <t>2</t>
    </r>
    <r>
      <rPr>
        <b/>
        <sz val="11"/>
        <color theme="1"/>
        <rFont val="Calibri"/>
        <family val="2"/>
        <scheme val="minor"/>
      </rPr>
      <t>/MWh</t>
    </r>
  </si>
  <si>
    <r>
      <t>Tons CO</t>
    </r>
    <r>
      <rPr>
        <b/>
        <vertAlign val="subscript"/>
        <sz val="11"/>
        <color theme="1"/>
        <rFont val="Calibri"/>
        <family val="2"/>
        <scheme val="minor"/>
      </rPr>
      <t>2</t>
    </r>
  </si>
  <si>
    <t>Chelan PUD Contract</t>
  </si>
  <si>
    <t>Colstrip generation plant units 1&amp;2</t>
  </si>
  <si>
    <t>Columbia River Dam 34</t>
  </si>
  <si>
    <t>Cascadia Combined Cycle Unit 4</t>
  </si>
  <si>
    <t>Photovoltaic Plant 'A'</t>
  </si>
  <si>
    <t>Smokey Point Oil Burner - Old Number 7</t>
  </si>
  <si>
    <t>For Year</t>
  </si>
  <si>
    <t>Known Resources Serving WA Customers</t>
  </si>
  <si>
    <t>Summary Energy and Emissions Intensity Report</t>
  </si>
  <si>
    <t>Residential Customers</t>
  </si>
  <si>
    <t>Total Load Served</t>
  </si>
  <si>
    <t>MWh at Meter</t>
  </si>
  <si>
    <t>EXCELLENT UTILITY</t>
  </si>
  <si>
    <t>Utility :</t>
  </si>
  <si>
    <t>Reporting for year :</t>
  </si>
  <si>
    <t xml:space="preserve">Commercial Customers </t>
  </si>
  <si>
    <t xml:space="preserve">Industrial Customers </t>
  </si>
  <si>
    <t>Busbar MWh</t>
  </si>
  <si>
    <t>Customer</t>
  </si>
  <si>
    <t>Population Served :</t>
  </si>
  <si>
    <t>See UTC Docket UE-131723, General Order R-581, Page 7, Paragraph 19.</t>
  </si>
  <si>
    <t>Avista</t>
  </si>
  <si>
    <t>Pacific Power</t>
  </si>
  <si>
    <t>Puget Sound Energy</t>
  </si>
  <si>
    <t>1990</t>
  </si>
  <si>
    <r>
      <t>1990 Short Tons CO</t>
    </r>
    <r>
      <rPr>
        <vertAlign val="subscript"/>
        <sz val="11"/>
        <color theme="1"/>
        <rFont val="Calibri"/>
        <family val="2"/>
        <scheme val="minor"/>
      </rPr>
      <t>2</t>
    </r>
  </si>
  <si>
    <t>MWh Proportion</t>
  </si>
  <si>
    <t>Percent of</t>
  </si>
  <si>
    <t>Total Load</t>
  </si>
  <si>
    <t>WA MWh</t>
  </si>
  <si>
    <t>Unknown Resources For WA Customers</t>
  </si>
  <si>
    <t>Known Resources Serving WA</t>
  </si>
  <si>
    <t>Unknown Resources Serving WA</t>
  </si>
  <si>
    <t>Count</t>
  </si>
  <si>
    <t>Energy Intensity Metrics</t>
  </si>
  <si>
    <t>Emissions Intensity Metrics</t>
  </si>
  <si>
    <t>Example number, use correct number from cells below.</t>
  </si>
  <si>
    <r>
      <t>% of 1990 CO</t>
    </r>
    <r>
      <rPr>
        <b/>
        <vertAlign val="subscript"/>
        <sz val="11"/>
        <color theme="1"/>
        <rFont val="Calibri"/>
        <family val="2"/>
        <scheme val="minor"/>
      </rPr>
      <t>2</t>
    </r>
  </si>
  <si>
    <t>MWh per Capita</t>
  </si>
  <si>
    <t>MWh per</t>
  </si>
  <si>
    <t>People</t>
  </si>
  <si>
    <t>Kittitas County, Washington</t>
  </si>
  <si>
    <t>Kitsap County, Washington</t>
  </si>
  <si>
    <t>King County, Washington</t>
  </si>
  <si>
    <t>Jefferson County, Washington</t>
  </si>
  <si>
    <t>Island County, Washington</t>
  </si>
  <si>
    <t>Pierce County, Washington</t>
  </si>
  <si>
    <t>Skagit County, Washington</t>
  </si>
  <si>
    <t>Whatcom County, Washington</t>
  </si>
  <si>
    <t>Thurston County, Washington</t>
  </si>
  <si>
    <t>http://www.census.gov/quickfacts/table/HSD310214/53073,53067,53033,53031,53029,53057</t>
  </si>
  <si>
    <t>Population</t>
  </si>
  <si>
    <t>Population estimates, July 1, 2015,  (V2015)</t>
  </si>
  <si>
    <t>Population estimates, July 1, 2014,  (V2014)</t>
  </si>
  <si>
    <t>Population estimates base, April 1, 2010,  (V2015)</t>
  </si>
  <si>
    <t>Population estimates base, April 1, 2010,  (V2014)</t>
  </si>
  <si>
    <t>Population, percent change - April 1, 2010 (estimates base) to July 1, 2015,  (V2015)</t>
  </si>
  <si>
    <t>Population, percent change - April 1, 2010 (estimates base) to July 1, 2014,  (V2014)</t>
  </si>
  <si>
    <t>Population, Census, April 1, 2010</t>
  </si>
  <si>
    <t>Age and Sex</t>
  </si>
  <si>
    <t>Persons under 5 years, percent, July 1, 2014,  (V2014)</t>
  </si>
  <si>
    <t>Persons under 5 years, percent, April 1, 2010</t>
  </si>
  <si>
    <t>Persons under 18 years, percent, July 1, 2014,  (V2014)</t>
  </si>
  <si>
    <t>Persons under 18 years, percent, April 1, 2010</t>
  </si>
  <si>
    <t>Persons 65 years and over, percent,  July 1, 2014,  (V2014)</t>
  </si>
  <si>
    <t>Persons 65 years and over, percent, April 1, 2010</t>
  </si>
  <si>
    <t>Female persons, percent,  July 1, 2014,  (V2014)</t>
  </si>
  <si>
    <t>Female persons, percent, April 1, 2010</t>
  </si>
  <si>
    <t>Race and Hispanic Origin</t>
  </si>
  <si>
    <t>White alone, percent, July 1, 2014,  (V2014)  (a)</t>
  </si>
  <si>
    <t>White alone, percent, April 1, 2010  (a)</t>
  </si>
  <si>
    <t>Black or African American alone, percent, July 1, 2014,  (V2014)  (a)</t>
  </si>
  <si>
    <t>Black or African American alone, percent, April 1, 2010  (a)</t>
  </si>
  <si>
    <t>American Indian and Alaska Native alone, percent, July 1, 2014,  (V2014)  (a)</t>
  </si>
  <si>
    <t>American Indian and Alaska Native alone, percent, April 1, 2010  (a)</t>
  </si>
  <si>
    <t>Asian alone, percent, July 1, 2014,  (V2014)  (a)</t>
  </si>
  <si>
    <t>Asian alone, percent, April 1, 2010  (a)</t>
  </si>
  <si>
    <t>Native Hawaiian and Other Pacific Islander alone, percent, July 1, 2014,  (V2014)  (a)</t>
  </si>
  <si>
    <t>Native Hawaiian and Other Pacific Islander alone, percent, April 1, 2010  (a)</t>
  </si>
  <si>
    <t>Two or More Races, percent, July 1, 2014,  (V2014)</t>
  </si>
  <si>
    <t>Two or More Races, percent, April 1, 2010</t>
  </si>
  <si>
    <t>Hispanic or Latino, percent, July 1, 2014,  (V2014)  (b)</t>
  </si>
  <si>
    <t>Hispanic or Latino, percent, April 1, 2010  (b)</t>
  </si>
  <si>
    <t>White alone, not Hispanic or Latino, percent, July 1, 2014,  (V2014)</t>
  </si>
  <si>
    <t>White alone, not Hispanic or Latino, percent, April 1, 2010</t>
  </si>
  <si>
    <t>Population Characteristics</t>
  </si>
  <si>
    <t>Veterans, 2010-2014</t>
  </si>
  <si>
    <t>Foreign born persons, percent, 2010-2014</t>
  </si>
  <si>
    <t>Housing</t>
  </si>
  <si>
    <t>Housing units,  July 1, 2014,  (V2014)</t>
  </si>
  <si>
    <t>Housing units, April 1, 2010</t>
  </si>
  <si>
    <t>Owner-occupied housing unit rate, 2010-2014</t>
  </si>
  <si>
    <t>Median value of owner-occupied housing units, 2010-2014</t>
  </si>
  <si>
    <t>Median selected monthly owner costs -with a mortgage, 2010-2014</t>
  </si>
  <si>
    <t>Median selected monthly owner costs -without a mortgage, 2010-2014</t>
  </si>
  <si>
    <t>Median gross rent, 2010-2014</t>
  </si>
  <si>
    <t>Building permits, 2014</t>
  </si>
  <si>
    <t>Families and Living Arrangements</t>
  </si>
  <si>
    <t>Households, 2010-2014</t>
  </si>
  <si>
    <t>Persons per household, 2010-2014</t>
  </si>
  <si>
    <t>Living in same house 1 year ago, percent of persons age 1 year+, 2010-2014</t>
  </si>
  <si>
    <t>simple average</t>
  </si>
  <si>
    <t>weighted average</t>
  </si>
  <si>
    <t>Language other than English spoken at home, percent of persons age 5 years+, 2010-2014</t>
  </si>
  <si>
    <t>W/o Jefferson</t>
  </si>
  <si>
    <t>Education</t>
  </si>
  <si>
    <t>High school graduate or higher, percent of persons age 25 years+, 2010-2014</t>
  </si>
  <si>
    <t>Bachelor's degree or higher, percent of persons age 25 years+, 2010-2014</t>
  </si>
  <si>
    <t>Health</t>
  </si>
  <si>
    <t>With a disability, under age 65 years, percent, 2010-2014</t>
  </si>
  <si>
    <t>Persons  without health insurance, under age 65 years, percent</t>
  </si>
  <si>
    <t>Economy</t>
  </si>
  <si>
    <t>In civilian labor force, total, percent of population age 16 years+, 2010-2014</t>
  </si>
  <si>
    <t>In civilian labor force, female, percent of population age 16 years+, 2010-2014</t>
  </si>
  <si>
    <t xml:space="preserve">Total accommodation and food services sales, 2012 ($1,000) </t>
  </si>
  <si>
    <t>D</t>
  </si>
  <si>
    <t xml:space="preserve">Total health care and social assistance receipts/revenue, 2012 ($1,000) </t>
  </si>
  <si>
    <t xml:space="preserve">Total manufacturers shipments, 2012 ($1,000) </t>
  </si>
  <si>
    <t xml:space="preserve">Total merchant wholesaler sales, 2012 ($1,000) </t>
  </si>
  <si>
    <t xml:space="preserve">Total retail sales, 2012 ($1,000) </t>
  </si>
  <si>
    <t xml:space="preserve">Total retail sales per capita, 2012 </t>
  </si>
  <si>
    <t>Transportation</t>
  </si>
  <si>
    <t>Mean travel time to work (minutes), workers age 16 years+, 2010-2014</t>
  </si>
  <si>
    <t>Income and Poverty</t>
  </si>
  <si>
    <t>Median household income (in 2014 dollars), 2010-2014</t>
  </si>
  <si>
    <t>Per capita income in past 12 months (in 2014 dollars), 2010-2014</t>
  </si>
  <si>
    <t>Persons in poverty, percent</t>
  </si>
  <si>
    <t>Businesses</t>
  </si>
  <si>
    <t>Total employer establishments, 2013</t>
  </si>
  <si>
    <t>Total employment, 2013</t>
  </si>
  <si>
    <t>Total annual payroll, 2013</t>
  </si>
  <si>
    <t>Total employment, percent change, 2012-2013</t>
  </si>
  <si>
    <t>Z</t>
  </si>
  <si>
    <t>Total nonemployer establishments, 2013</t>
  </si>
  <si>
    <t>All firms, 2012</t>
  </si>
  <si>
    <t>Men-owned firms, 2012</t>
  </si>
  <si>
    <t>Women-owned firms, 2012</t>
  </si>
  <si>
    <t>Minority-owned firms, 2012</t>
  </si>
  <si>
    <t>Nonminority-owned firms, 2012</t>
  </si>
  <si>
    <t>Veteran-owned firms, 2012</t>
  </si>
  <si>
    <t>Nonveteran-owned firms, 2012</t>
  </si>
  <si>
    <t>Geography</t>
  </si>
  <si>
    <t>Population per square mile, 2010</t>
  </si>
  <si>
    <t>Land area in square miles, 2010</t>
  </si>
  <si>
    <t>FIPS Code</t>
  </si>
  <si>
    <t>"53037"</t>
  </si>
  <si>
    <t>"53035"</t>
  </si>
  <si>
    <t>"53033"</t>
  </si>
  <si>
    <t>"53031"</t>
  </si>
  <si>
    <t>"53029"</t>
  </si>
  <si>
    <t>"53053"</t>
  </si>
  <si>
    <t>"53057"</t>
  </si>
  <si>
    <t>"53073"</t>
  </si>
  <si>
    <t>"53067"</t>
  </si>
  <si>
    <t>This geographic level of poverty and health estimates are not comparable to other geographic levels of these estimates</t>
  </si>
  <si>
    <t>Some estimates presented here come from sample data, and thus have sampling errors that may render some apparent differences between geographies statistically indistinguishable. Click the Quick Info &lt;img style="height:14px;width:14px;" src="/quickfacts/assets/images/info-grey2-selected_hover.png" alt="'i'"&gt; icon to the left of each row in TABLE view to learn about sampling error.</t>
  </si>
  <si>
    <t>The vintage year (e.g., V2015) refers to the final year of the series (2010 thru 2015). Different vintage years of estimates are not comparable.</t>
  </si>
  <si>
    <t>(a) Includes persons reporting only one race</t>
  </si>
  <si>
    <t>(b) Hispanics may be of any race, so also are included in applicable race categories</t>
  </si>
  <si>
    <t>(c) Economic Census - Puerto Rico data are not comparable to U.S. Economic Census data</t>
  </si>
  <si>
    <t>D: Suppressed to avoid disclosure of confidential information</t>
  </si>
  <si>
    <t>F: Fewer than 25 firms</t>
  </si>
  <si>
    <t>FN: Footnote on this item in place of data</t>
  </si>
  <si>
    <t>NA: Not available</t>
  </si>
  <si>
    <t>S: Suppressed; does not meet publication standards</t>
  </si>
  <si>
    <t>X: Not applicable</t>
  </si>
  <si>
    <t>Z: Value greater than zero but less than half unit of measure shown</t>
  </si>
  <si>
    <t>QuickFacts data are derived from: Population Estimates, American Community Survey, Census of Population and Housing, Current Population Survey, Small Area Health Insurance Estimates, Small Area Income and Poverty Estimates, State and County Housing Unit Estimates, County Business Patterns, Nonemployer Statistics, Economic Census, Survey of Business Owners, Building Permits.</t>
  </si>
  <si>
    <t>Persons per household factor</t>
  </si>
  <si>
    <t>Sort Order</t>
  </si>
  <si>
    <t>Year</t>
  </si>
  <si>
    <t>Facility / Firm</t>
  </si>
  <si>
    <t>MWh</t>
  </si>
  <si>
    <t>lbs CO2/MWh</t>
  </si>
  <si>
    <t>Short Tons CO2</t>
  </si>
  <si>
    <t>Deferral Offsets</t>
  </si>
  <si>
    <t>Avista Energy</t>
  </si>
  <si>
    <t>Avista Nichols Pump</t>
  </si>
  <si>
    <t>Black Creek Hydro</t>
  </si>
  <si>
    <t>BPA</t>
  </si>
  <si>
    <t>Cargill Power Markets</t>
  </si>
  <si>
    <t>Constellation Power Source, Inc.</t>
  </si>
  <si>
    <t>Deviation</t>
  </si>
  <si>
    <t>Douglas County PUD #1</t>
  </si>
  <si>
    <t>Morgan Stanley CG</t>
  </si>
  <si>
    <t>Pacific Gas &amp; Elec - Exchange</t>
  </si>
  <si>
    <t>Powerex - Exchange</t>
  </si>
  <si>
    <t>Powerex Corp.</t>
  </si>
  <si>
    <t>Seattle City Light Marketing</t>
  </si>
  <si>
    <t>Shell Energy (Coral Pwr)</t>
  </si>
  <si>
    <t>Tacoma Power</t>
  </si>
  <si>
    <t>Tacoma, City of</t>
  </si>
  <si>
    <t>TransAlta Energy Marketing</t>
  </si>
  <si>
    <t>Citigroup Energy Inc</t>
  </si>
  <si>
    <t>Exelon Generation Co LLC</t>
  </si>
  <si>
    <t>Storage/Interchange - Out</t>
  </si>
  <si>
    <t>Arizona Public Service</t>
  </si>
  <si>
    <t>ATCO Power Canada</t>
  </si>
  <si>
    <t>Avista Corp. WWP Division</t>
  </si>
  <si>
    <t>Barclays Bank Plc</t>
  </si>
  <si>
    <t>Bear Energy LP</t>
  </si>
  <si>
    <t>Benton County PUD</t>
  </si>
  <si>
    <t>Black Hills Power</t>
  </si>
  <si>
    <t>BNP Paribas Energy Trading</t>
  </si>
  <si>
    <t>Book Outs - EITF 03-11</t>
  </si>
  <si>
    <t>BP Energy Co.</t>
  </si>
  <si>
    <t>British Columbia Transmission Corp</t>
  </si>
  <si>
    <t>Brookfield Energy Marketing</t>
  </si>
  <si>
    <t>Burbank, City of</t>
  </si>
  <si>
    <t>CAISO EESC Load Undistributed Costs</t>
  </si>
  <si>
    <t>California ISO</t>
  </si>
  <si>
    <t>Calpine Energy Services</t>
  </si>
  <si>
    <t>Cargill (Financial)</t>
  </si>
  <si>
    <t>Chelan County PUD #1</t>
  </si>
  <si>
    <t>Cincinnati Gas &amp; Electric Co</t>
  </si>
  <si>
    <t>Cinergy Services</t>
  </si>
  <si>
    <t>Citigroup Energy (Financial)</t>
  </si>
  <si>
    <t>City of Idaho Falls</t>
  </si>
  <si>
    <t>Clark Public Utilities</t>
  </si>
  <si>
    <t>Clatskanie PUD</t>
  </si>
  <si>
    <t>Conoco, Inc.</t>
  </si>
  <si>
    <t>CP Energy Marketing (Epcor)</t>
  </si>
  <si>
    <t>Credit Suisse Energy, LLC</t>
  </si>
  <si>
    <t>DB Energy Trading LLC</t>
  </si>
  <si>
    <t>Eagle Energy Partners</t>
  </si>
  <si>
    <t>EDF Trading (Financial)</t>
  </si>
  <si>
    <t>EDF Trading NA LLC</t>
  </si>
  <si>
    <t>Endure Energy LLC</t>
  </si>
  <si>
    <t>ENMAX Energy Marketing, Inc.</t>
  </si>
  <si>
    <t>Epcor Merchant &amp; Capital</t>
  </si>
  <si>
    <t>Eugene Water &amp; Electric</t>
  </si>
  <si>
    <t>Exelon Generation (Financial)</t>
  </si>
  <si>
    <t>Fortis Energy Marketing &amp; Trading</t>
  </si>
  <si>
    <t>Franklin County PUD #1</t>
  </si>
  <si>
    <t>Grant County PUD #2</t>
  </si>
  <si>
    <t>Grays Harbor PUD #1</t>
  </si>
  <si>
    <t>Highland Energy LLC</t>
  </si>
  <si>
    <t>Hinson Power Company</t>
  </si>
  <si>
    <t>Iberdrola Renewables (PPM Energy)</t>
  </si>
  <si>
    <t>Idaho Falls Power</t>
  </si>
  <si>
    <t>Idaho Power Company</t>
  </si>
  <si>
    <t>Integrys Energy Services, Inc</t>
  </si>
  <si>
    <t>Interchange-out deviation</t>
  </si>
  <si>
    <t>J. Aron &amp; Company</t>
  </si>
  <si>
    <t>JP Morgan Ventures Energy</t>
  </si>
  <si>
    <t>King County</t>
  </si>
  <si>
    <t>Klamath Falls, City of</t>
  </si>
  <si>
    <t>Lehman Bros Commodity Services</t>
  </si>
  <si>
    <t>Los Angeles Dept. Water &amp; Power</t>
  </si>
  <si>
    <t>Louis Dreyfus Energy</t>
  </si>
  <si>
    <t>Macquarie Energy LLC</t>
  </si>
  <si>
    <t>Merrill Lynch Commodities</t>
  </si>
  <si>
    <t>Modesto Irrigation District</t>
  </si>
  <si>
    <t>Morgan Stanley CG (Financial)</t>
  </si>
  <si>
    <t>N. California Power Agency</t>
  </si>
  <si>
    <t>Natur Ener USA</t>
  </si>
  <si>
    <t>New Mexico, Public Service Company</t>
  </si>
  <si>
    <t>NextEra Energy Power Marketing</t>
  </si>
  <si>
    <t>Noble Americas Energy Solutions</t>
  </si>
  <si>
    <t>Noble Americas Gas &amp; Power</t>
  </si>
  <si>
    <t>NorthPoint Energy Solutions, Inc.</t>
  </si>
  <si>
    <t>Northwestern Energy</t>
  </si>
  <si>
    <t>Occidental Power Services</t>
  </si>
  <si>
    <t>Okanogan PUD</t>
  </si>
  <si>
    <t>Pacific Northwest Generatin Coop.</t>
  </si>
  <si>
    <t>Pacific Summit Energy LLC</t>
  </si>
  <si>
    <t>Pacificorp</t>
  </si>
  <si>
    <t>PG&amp;E Energy Trading</t>
  </si>
  <si>
    <t>Pinnacle West Capital Corp</t>
  </si>
  <si>
    <t>Pinnacle West Marketing &amp; Trading</t>
  </si>
  <si>
    <t>Portland General Electric</t>
  </si>
  <si>
    <t>PP&amp;L Montana, LLC.</t>
  </si>
  <si>
    <t>Public Service of Colorado</t>
  </si>
  <si>
    <t>Rainbow Energy Marketing</t>
  </si>
  <si>
    <t>Redding, City of</t>
  </si>
  <si>
    <t>Sacramento Municipal</t>
  </si>
  <si>
    <t>San Diego Gas &amp; Electric</t>
  </si>
  <si>
    <t>Sempra Energy Trading</t>
  </si>
  <si>
    <t>Shell Energy NA (Financial)</t>
  </si>
  <si>
    <t>Sierra Pacific Industries</t>
  </si>
  <si>
    <t>Sierra Pacific Power</t>
  </si>
  <si>
    <t>Silicon Valley Pwr - Santa Clara</t>
  </si>
  <si>
    <t>Snohomish County PUD #1</t>
  </si>
  <si>
    <t>Southern Cal - Edison</t>
  </si>
  <si>
    <t>SUEZ Energy Marketing (Tractebel)</t>
  </si>
  <si>
    <t>Sumas Cogeneration</t>
  </si>
  <si>
    <t>Talen Energy (PPL Energy Plus)</t>
  </si>
  <si>
    <t>Tenaska</t>
  </si>
  <si>
    <t>Tenaska Power Services Co.</t>
  </si>
  <si>
    <t>The Energy Authority</t>
  </si>
  <si>
    <t>TransCanada Energy Marketing</t>
  </si>
  <si>
    <t>TransCanada Energy Sales Ltd</t>
  </si>
  <si>
    <t>TransCanada Power Corp.</t>
  </si>
  <si>
    <t>Tri-State Generation and Transmissi</t>
  </si>
  <si>
    <t>Turlock Irrigation District</t>
  </si>
  <si>
    <t>UBS AG</t>
  </si>
  <si>
    <t>Vitol Inc.</t>
  </si>
  <si>
    <t>Western Area Power Association</t>
  </si>
  <si>
    <t>Wild Horse Test Power</t>
  </si>
  <si>
    <t>Williams Power Company</t>
  </si>
  <si>
    <t>Fortis BC</t>
  </si>
  <si>
    <t>Nevada Power Company</t>
  </si>
  <si>
    <t>Synergy Power Marketing</t>
  </si>
  <si>
    <t>Electron</t>
  </si>
  <si>
    <t>Lower Baker</t>
  </si>
  <si>
    <t>Snoqualmie Falls #1</t>
  </si>
  <si>
    <t>Snoqualmie Falls #2</t>
  </si>
  <si>
    <t>Upper Baker</t>
  </si>
  <si>
    <t>Crystal Mountain</t>
  </si>
  <si>
    <t>Encogen</t>
  </si>
  <si>
    <t>Ferndale Co-Generation</t>
  </si>
  <si>
    <t>Freddie #1</t>
  </si>
  <si>
    <t>Fredonia</t>
  </si>
  <si>
    <t>Fredonia 3 &amp; 4</t>
  </si>
  <si>
    <t>Fredrickson 1 &amp; 2</t>
  </si>
  <si>
    <t>Goldendale</t>
  </si>
  <si>
    <t>Hopkins Ridge (W184)</t>
  </si>
  <si>
    <t>Lower Snake River</t>
  </si>
  <si>
    <t>Mint Farm</t>
  </si>
  <si>
    <t>Sumas</t>
  </si>
  <si>
    <t>Whitehorn 2&amp;3</t>
  </si>
  <si>
    <t>Wild Horse (W183)</t>
  </si>
  <si>
    <t>Colstrip 1 &amp; 2</t>
  </si>
  <si>
    <t>Colstrip 3 &amp; 4</t>
  </si>
  <si>
    <t>3 Bar G Wind Turbine #3 LLC</t>
  </si>
  <si>
    <t>BC Hydro (Point Roberts)</t>
  </si>
  <si>
    <t>Bio Energy Washington (BEW)</t>
  </si>
  <si>
    <t>Black Creek Hydro Inc</t>
  </si>
  <si>
    <t>BPA Firm - WNP#3 Exchange</t>
  </si>
  <si>
    <t>CC Solar 1 and CC Solar 2</t>
  </si>
  <si>
    <t>Chelan PUD - RI &amp; RR</t>
  </si>
  <si>
    <t>Chelan PUD - Rock Island Syst #2</t>
  </si>
  <si>
    <t>Chelan PUD - Rocky Reach</t>
  </si>
  <si>
    <t>Douglas PUD - Wells Project</t>
  </si>
  <si>
    <t>Edaleen Dairy LLC</t>
  </si>
  <si>
    <t>Farm Power Lynden LLC</t>
  </si>
  <si>
    <t>Farm Power Rexville LLC</t>
  </si>
  <si>
    <t>Grant PUD - Priest Rapids</t>
  </si>
  <si>
    <t>Grant PUD - Priest Rapids Project</t>
  </si>
  <si>
    <t>Grant PUD - Wanapum</t>
  </si>
  <si>
    <t>Island Community Solar LLC</t>
  </si>
  <si>
    <t>Klamath Falls (Iberdrola)</t>
  </si>
  <si>
    <t>Klondike Wind Power III</t>
  </si>
  <si>
    <t>Knudsen Wind Turbine #1</t>
  </si>
  <si>
    <t>NWestern Energy(MPC) Firm Contract</t>
  </si>
  <si>
    <t>Qualco Energy</t>
  </si>
  <si>
    <t>Rainier Bio Gas</t>
  </si>
  <si>
    <t>Skookumchuck Hydro</t>
  </si>
  <si>
    <t>Smith Creek Hydro</t>
  </si>
  <si>
    <t>Snohomish PUD Conservation</t>
  </si>
  <si>
    <t>Swauk Wind</t>
  </si>
  <si>
    <t>Transalta Centralia Generation LLC</t>
  </si>
  <si>
    <t>Van Dyk - S Holsteins</t>
  </si>
  <si>
    <t>VanderHaak Dairy Digester</t>
  </si>
  <si>
    <t>WASCO Hydro</t>
  </si>
  <si>
    <t>BIO FUEL WA</t>
  </si>
  <si>
    <t>Electron Hydro, LLC</t>
  </si>
  <si>
    <t>Emerald City Renewables</t>
  </si>
  <si>
    <t>Hutchinson Creek</t>
  </si>
  <si>
    <t>Koma Kulshan Associates</t>
  </si>
  <si>
    <t>Lake Washington -- Finn Hill</t>
  </si>
  <si>
    <t>March Point Cogen. - 1 &amp; 2</t>
  </si>
  <si>
    <t>Nooksack</t>
  </si>
  <si>
    <t>Port Townsend Paper Co.</t>
  </si>
  <si>
    <t>Puyallup Energy Recovery Company</t>
  </si>
  <si>
    <t>Spokane MSW</t>
  </si>
  <si>
    <t>Sygitowicz Creek</t>
  </si>
  <si>
    <t>Twin Falls Hydro</t>
  </si>
  <si>
    <t>Weeks Falls</t>
  </si>
  <si>
    <t>YEAR</t>
  </si>
  <si>
    <t>MWh / Residential Customer</t>
  </si>
  <si>
    <t>MWh / Commercial Customer</t>
  </si>
  <si>
    <t>MWh per capita</t>
  </si>
  <si>
    <t>Ratio of Annual CO2 : 1990 CO2</t>
  </si>
  <si>
    <t>Annual Emissions (see other file)</t>
  </si>
  <si>
    <t>Annual Emissions CO2 from Unknown Generation</t>
  </si>
  <si>
    <t>Annual MWh delivered from Unknown Generation</t>
  </si>
  <si>
    <t>% Load Served by Unknown Generation</t>
  </si>
  <si>
    <t>Population Served</t>
  </si>
  <si>
    <t>1990 Population Served</t>
  </si>
  <si>
    <t>1990 Residential Customers Served</t>
  </si>
  <si>
    <t>(from 1990 10k)</t>
  </si>
  <si>
    <t>Comparison of Emission from Secondary Sources: Commerce Fuel Mix Methodology versus eGrid (NWPP)</t>
  </si>
  <si>
    <t>Annual Emissions CO2 from Unknown Generation Using Commerce Spreadsheet (May 2016 Update)</t>
  </si>
  <si>
    <t>Annual Emissions CO2 from Unknown Generation Using: eGrid (2007, 2009, 2010, 2012), Commerce Fuel Mix Disclosure (2013, 2014), and Average (2006, 2008,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</si>
</sst>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0.0%"/>
    <numFmt numFmtId="167"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vertAlign val="subscript"/>
      <sz val="11"/>
      <color theme="1"/>
      <name val="Calibri"/>
      <family val="2"/>
      <scheme val="minor"/>
    </font>
    <font>
      <b/>
      <vertAlign val="subscript"/>
      <sz val="11"/>
      <color theme="1"/>
      <name val="Calibri"/>
      <family val="2"/>
      <scheme val="minor"/>
    </font>
    <font>
      <u/>
      <sz val="11"/>
      <color theme="10"/>
      <name val="Calibri"/>
      <family val="2"/>
      <scheme val="minor"/>
    </font>
    <font>
      <b/>
      <u/>
      <sz val="12"/>
      <color theme="10"/>
      <name val="Calibri"/>
      <family val="2"/>
      <scheme val="minor"/>
    </font>
    <font>
      <i/>
      <sz val="11"/>
      <color theme="1"/>
      <name val="Calibri"/>
      <family val="2"/>
      <scheme val="minor"/>
    </font>
    <font>
      <b/>
      <i/>
      <sz val="11"/>
      <color theme="1"/>
      <name val="Calibri"/>
      <family val="2"/>
      <scheme val="minor"/>
    </font>
    <font>
      <i/>
      <sz val="14"/>
      <color theme="1"/>
      <name val="Calibri"/>
      <family val="2"/>
      <scheme val="minor"/>
    </font>
    <font>
      <sz val="11"/>
      <color theme="0"/>
      <name val="Calibri"/>
      <family val="2"/>
      <scheme val="minor"/>
    </font>
    <font>
      <b/>
      <sz val="12"/>
      <color rgb="FF7030A0"/>
      <name val="Calibri"/>
      <family val="2"/>
      <scheme val="minor"/>
    </font>
    <font>
      <sz val="10"/>
      <name val="Arial"/>
      <family val="2"/>
    </font>
    <font>
      <sz val="11"/>
      <color indexed="8"/>
      <name val="Calibri"/>
      <family val="2"/>
    </font>
    <font>
      <sz val="10"/>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7"/>
      </patternFill>
    </fill>
    <fill>
      <patternFill patternType="solid">
        <fgColor theme="6" tint="0.79998168889431442"/>
        <bgColor indexed="64"/>
      </patternFill>
    </fill>
    <fill>
      <patternFill patternType="solid">
        <fgColor rgb="FFFFFF00"/>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12" fillId="3" borderId="0" applyNumberFormat="0" applyBorder="0" applyAlignment="0" applyProtection="0"/>
    <xf numFmtId="43" fontId="14" fillId="0" borderId="0" applyFont="0" applyFill="0" applyBorder="0" applyAlignment="0" applyProtection="0"/>
    <xf numFmtId="0" fontId="15" fillId="0" borderId="0" applyFill="0" applyProtection="0"/>
    <xf numFmtId="0" fontId="14" fillId="0" borderId="0"/>
    <xf numFmtId="0" fontId="16" fillId="0" borderId="0"/>
    <xf numFmtId="0" fontId="14" fillId="0" borderId="0"/>
  </cellStyleXfs>
  <cellXfs count="118">
    <xf numFmtId="0" fontId="0" fillId="0" borderId="0" xfId="0"/>
    <xf numFmtId="0" fontId="0" fillId="0" borderId="0" xfId="0" applyFont="1"/>
    <xf numFmtId="0" fontId="3" fillId="0" borderId="0" xfId="0" applyFont="1"/>
    <xf numFmtId="0" fontId="4" fillId="0" borderId="0" xfId="0" applyFont="1"/>
    <xf numFmtId="0" fontId="0" fillId="0" borderId="0" xfId="0" applyAlignment="1">
      <alignment horizontal="center"/>
    </xf>
    <xf numFmtId="0" fontId="4" fillId="0" borderId="1" xfId="0" applyFont="1" applyBorder="1"/>
    <xf numFmtId="0" fontId="0" fillId="0" borderId="0" xfId="0" applyBorder="1"/>
    <xf numFmtId="0" fontId="3" fillId="0" borderId="0" xfId="0" applyFont="1" applyAlignment="1">
      <alignment horizontal="center"/>
    </xf>
    <xf numFmtId="0" fontId="8" fillId="0" borderId="0" xfId="3" applyFont="1"/>
    <xf numFmtId="0" fontId="0" fillId="0" borderId="2" xfId="0" applyBorder="1"/>
    <xf numFmtId="165" fontId="0" fillId="0" borderId="2" xfId="1" applyNumberFormat="1" applyFont="1" applyBorder="1"/>
    <xf numFmtId="0" fontId="2" fillId="0" borderId="3" xfId="0" applyFont="1" applyBorder="1" applyAlignment="1">
      <alignment horizontal="center"/>
    </xf>
    <xf numFmtId="0" fontId="2" fillId="0" borderId="4" xfId="0" applyFont="1" applyBorder="1" applyAlignment="1">
      <alignment horizontal="center"/>
    </xf>
    <xf numFmtId="0" fontId="0" fillId="0" borderId="4" xfId="0" applyFont="1" applyBorder="1"/>
    <xf numFmtId="165" fontId="0" fillId="0" borderId="4" xfId="1" applyNumberFormat="1" applyFont="1" applyBorder="1"/>
    <xf numFmtId="0" fontId="0" fillId="0" borderId="5" xfId="0" applyBorder="1"/>
    <xf numFmtId="165" fontId="0" fillId="0" borderId="5" xfId="1" applyNumberFormat="1" applyFont="1" applyBorder="1"/>
    <xf numFmtId="165" fontId="0" fillId="0" borderId="6" xfId="0" applyNumberFormat="1" applyBorder="1"/>
    <xf numFmtId="0" fontId="0" fillId="0" borderId="1" xfId="0" applyBorder="1"/>
    <xf numFmtId="166" fontId="0" fillId="0" borderId="2" xfId="2" applyNumberFormat="1" applyFont="1" applyBorder="1" applyAlignment="1">
      <alignment horizontal="center"/>
    </xf>
    <xf numFmtId="0" fontId="0" fillId="0" borderId="2" xfId="0" applyBorder="1" applyAlignment="1">
      <alignment horizontal="center"/>
    </xf>
    <xf numFmtId="0" fontId="2" fillId="0" borderId="7" xfId="0" applyFont="1" applyBorder="1" applyAlignment="1">
      <alignment horizontal="center"/>
    </xf>
    <xf numFmtId="43" fontId="0" fillId="0" borderId="0" xfId="0" applyNumberFormat="1" applyBorder="1" applyAlignment="1">
      <alignment horizontal="center"/>
    </xf>
    <xf numFmtId="165" fontId="0" fillId="0" borderId="0" xfId="1" applyNumberFormat="1" applyFont="1" applyFill="1" applyBorder="1"/>
    <xf numFmtId="0" fontId="0" fillId="0" borderId="0" xfId="0" applyAlignment="1">
      <alignment horizontal="right"/>
    </xf>
    <xf numFmtId="0" fontId="0" fillId="0" borderId="4" xfId="0" applyBorder="1" applyAlignment="1">
      <alignment horizontal="center"/>
    </xf>
    <xf numFmtId="0" fontId="9" fillId="0" borderId="0" xfId="0" applyFont="1"/>
    <xf numFmtId="0" fontId="9" fillId="0" borderId="0" xfId="0" applyFont="1" applyAlignment="1">
      <alignment horizontal="right"/>
    </xf>
    <xf numFmtId="165" fontId="9" fillId="0" borderId="2" xfId="1" applyNumberFormat="1" applyFont="1" applyBorder="1"/>
    <xf numFmtId="0" fontId="0" fillId="0" borderId="3" xfId="0" quotePrefix="1" applyFont="1" applyBorder="1" applyAlignment="1">
      <alignment horizontal="center"/>
    </xf>
    <xf numFmtId="0" fontId="0" fillId="0" borderId="4" xfId="0" applyFont="1" applyBorder="1" applyAlignment="1">
      <alignment horizontal="center"/>
    </xf>
    <xf numFmtId="0" fontId="10" fillId="0" borderId="0" xfId="0" applyFont="1"/>
    <xf numFmtId="0" fontId="0" fillId="0" borderId="8" xfId="0" applyBorder="1" applyAlignment="1">
      <alignment horizontal="center"/>
    </xf>
    <xf numFmtId="0" fontId="0" fillId="2" borderId="2" xfId="0" applyFill="1" applyBorder="1"/>
    <xf numFmtId="165" fontId="0" fillId="2" borderId="2" xfId="1" applyNumberFormat="1" applyFont="1" applyFill="1" applyBorder="1"/>
    <xf numFmtId="0" fontId="0" fillId="2" borderId="2" xfId="0" applyFont="1" applyFill="1" applyBorder="1"/>
    <xf numFmtId="0" fontId="0" fillId="2" borderId="5" xfId="0" applyFont="1" applyFill="1" applyBorder="1"/>
    <xf numFmtId="165" fontId="0" fillId="2" borderId="5" xfId="1" applyNumberFormat="1" applyFont="1" applyFill="1" applyBorder="1"/>
    <xf numFmtId="0" fontId="4" fillId="0" borderId="0" xfId="0" applyFont="1" applyAlignment="1">
      <alignment horizontal="left"/>
    </xf>
    <xf numFmtId="0" fontId="0" fillId="2" borderId="2" xfId="0" applyFill="1" applyBorder="1" applyAlignment="1">
      <alignment horizontal="center"/>
    </xf>
    <xf numFmtId="165" fontId="0" fillId="2" borderId="10" xfId="1" applyNumberFormat="1" applyFont="1" applyFill="1" applyBorder="1"/>
    <xf numFmtId="0" fontId="2" fillId="0" borderId="2" xfId="0" applyFont="1" applyFill="1" applyBorder="1" applyAlignment="1">
      <alignment horizontal="center"/>
    </xf>
    <xf numFmtId="0" fontId="7" fillId="0" borderId="2" xfId="3" applyBorder="1"/>
    <xf numFmtId="165" fontId="0" fillId="2" borderId="4" xfId="1" applyNumberFormat="1" applyFont="1" applyFill="1" applyBorder="1"/>
    <xf numFmtId="0" fontId="0" fillId="0" borderId="11" xfId="0" applyBorder="1"/>
    <xf numFmtId="0" fontId="0" fillId="0" borderId="12" xfId="0" applyBorder="1"/>
    <xf numFmtId="0" fontId="0" fillId="0" borderId="13" xfId="0" applyBorder="1" applyAlignment="1">
      <alignment horizontal="center"/>
    </xf>
    <xf numFmtId="0" fontId="0" fillId="0" borderId="15" xfId="0" applyBorder="1"/>
    <xf numFmtId="0" fontId="0" fillId="0" borderId="18" xfId="0" applyBorder="1"/>
    <xf numFmtId="0" fontId="0" fillId="0" borderId="19" xfId="0" applyBorder="1"/>
    <xf numFmtId="166" fontId="0" fillId="0" borderId="21" xfId="2" applyNumberFormat="1" applyFont="1" applyBorder="1"/>
    <xf numFmtId="0" fontId="0" fillId="0" borderId="21" xfId="0" applyBorder="1"/>
    <xf numFmtId="0" fontId="0" fillId="0" borderId="22" xfId="0" applyBorder="1"/>
    <xf numFmtId="0" fontId="2" fillId="0" borderId="23" xfId="0" applyFont="1" applyBorder="1" applyAlignment="1">
      <alignment horizontal="center"/>
    </xf>
    <xf numFmtId="0" fontId="0" fillId="0" borderId="14" xfId="0" applyBorder="1"/>
    <xf numFmtId="0" fontId="0" fillId="0" borderId="24" xfId="0" applyBorder="1"/>
    <xf numFmtId="0" fontId="0" fillId="0" borderId="21" xfId="0" applyBorder="1" applyAlignment="1">
      <alignment horizontal="left"/>
    </xf>
    <xf numFmtId="0" fontId="2" fillId="0" borderId="14" xfId="0" applyFont="1" applyBorder="1" applyAlignment="1">
      <alignment horizontal="center"/>
    </xf>
    <xf numFmtId="0" fontId="2" fillId="0" borderId="16" xfId="0" applyFont="1" applyFill="1" applyBorder="1" applyAlignment="1">
      <alignment horizontal="center"/>
    </xf>
    <xf numFmtId="164" fontId="2" fillId="0" borderId="17" xfId="0" applyNumberFormat="1" applyFont="1" applyBorder="1"/>
    <xf numFmtId="165" fontId="2" fillId="0" borderId="2" xfId="1" applyNumberFormat="1" applyFont="1" applyBorder="1"/>
    <xf numFmtId="166" fontId="2" fillId="0" borderId="2" xfId="2" applyNumberFormat="1" applyFont="1" applyBorder="1" applyAlignment="1">
      <alignment horizontal="center"/>
    </xf>
    <xf numFmtId="0" fontId="11" fillId="0" borderId="0" xfId="0" applyFont="1" applyBorder="1"/>
    <xf numFmtId="0" fontId="11" fillId="0" borderId="0" xfId="0" applyFont="1"/>
    <xf numFmtId="0" fontId="0" fillId="0" borderId="25" xfId="0" applyBorder="1"/>
    <xf numFmtId="0" fontId="0" fillId="0" borderId="26" xfId="0" applyBorder="1"/>
    <xf numFmtId="0" fontId="0" fillId="2" borderId="27" xfId="0" applyFill="1" applyBorder="1"/>
    <xf numFmtId="165" fontId="0" fillId="2" borderId="20" xfId="1" applyNumberFormat="1" applyFont="1" applyFill="1" applyBorder="1" applyAlignment="1">
      <alignment horizontal="center"/>
    </xf>
    <xf numFmtId="43" fontId="2" fillId="0" borderId="29" xfId="0" applyNumberFormat="1" applyFont="1" applyBorder="1" applyAlignment="1">
      <alignment vertical="center"/>
    </xf>
    <xf numFmtId="0" fontId="0" fillId="0" borderId="0" xfId="0" applyBorder="1" applyAlignment="1">
      <alignment horizontal="center"/>
    </xf>
    <xf numFmtId="0" fontId="0" fillId="0" borderId="0" xfId="0" applyFill="1" applyBorder="1" applyAlignment="1">
      <alignment horizontal="center"/>
    </xf>
    <xf numFmtId="0" fontId="0" fillId="2" borderId="30" xfId="0" applyFill="1" applyBorder="1"/>
    <xf numFmtId="165" fontId="0" fillId="2" borderId="2" xfId="1" applyNumberFormat="1" applyFont="1" applyFill="1" applyBorder="1" applyAlignment="1"/>
    <xf numFmtId="165" fontId="0" fillId="0" borderId="20" xfId="0" applyNumberFormat="1" applyBorder="1" applyAlignment="1"/>
    <xf numFmtId="0" fontId="2" fillId="0" borderId="18" xfId="0" applyFont="1" applyBorder="1" applyAlignment="1">
      <alignment horizontal="center"/>
    </xf>
    <xf numFmtId="0" fontId="0" fillId="0" borderId="31" xfId="0" applyBorder="1"/>
    <xf numFmtId="165" fontId="2" fillId="0" borderId="8" xfId="1" applyNumberFormat="1" applyFont="1" applyBorder="1"/>
    <xf numFmtId="165" fontId="2" fillId="0" borderId="31" xfId="0" applyNumberFormat="1" applyFont="1" applyBorder="1"/>
    <xf numFmtId="0" fontId="2" fillId="0" borderId="32" xfId="0" applyFont="1" applyBorder="1" applyAlignment="1">
      <alignment horizontal="center"/>
    </xf>
    <xf numFmtId="166" fontId="2" fillId="0" borderId="33" xfId="2" applyNumberFormat="1" applyFont="1" applyBorder="1" applyAlignment="1">
      <alignment horizontal="center"/>
    </xf>
    <xf numFmtId="165" fontId="12" fillId="3" borderId="20" xfId="4" applyNumberFormat="1" applyBorder="1" applyAlignment="1">
      <alignment horizontal="center"/>
    </xf>
    <xf numFmtId="0" fontId="0" fillId="0" borderId="0" xfId="0" applyAlignment="1">
      <alignment wrapText="1"/>
    </xf>
    <xf numFmtId="0" fontId="0" fillId="0" borderId="0" xfId="0" applyFill="1" applyAlignment="1" applyProtection="1">
      <alignment wrapText="1"/>
    </xf>
    <xf numFmtId="0" fontId="13" fillId="0" borderId="0" xfId="0" applyFont="1" applyAlignment="1"/>
    <xf numFmtId="0" fontId="0" fillId="0" borderId="0" xfId="0" applyFill="1" applyAlignment="1" applyProtection="1">
      <alignment horizontal="right"/>
    </xf>
    <xf numFmtId="167" fontId="0" fillId="0" borderId="0" xfId="0" applyNumberFormat="1" applyFill="1" applyAlignment="1" applyProtection="1">
      <alignment horizontal="right"/>
    </xf>
    <xf numFmtId="165" fontId="0" fillId="0" borderId="0" xfId="1" applyNumberFormat="1" applyFont="1"/>
    <xf numFmtId="165" fontId="0" fillId="0" borderId="0" xfId="1" applyNumberFormat="1" applyFont="1" applyFill="1" applyAlignment="1" applyProtection="1">
      <alignment horizontal="right"/>
    </xf>
    <xf numFmtId="43" fontId="0" fillId="0" borderId="0" xfId="0" applyNumberFormat="1"/>
    <xf numFmtId="0" fontId="0" fillId="4" borderId="0" xfId="0" applyFill="1" applyAlignment="1">
      <alignment wrapText="1"/>
    </xf>
    <xf numFmtId="0" fontId="0" fillId="4" borderId="0" xfId="0" applyFill="1"/>
    <xf numFmtId="2" fontId="0" fillId="4" borderId="0" xfId="0" applyNumberFormat="1" applyFill="1" applyAlignment="1" applyProtection="1">
      <alignment horizontal="right"/>
    </xf>
    <xf numFmtId="43" fontId="0" fillId="0" borderId="0" xfId="1" applyFont="1"/>
    <xf numFmtId="2" fontId="0" fillId="0" borderId="0" xfId="0" applyNumberFormat="1" applyFill="1" applyAlignment="1" applyProtection="1">
      <alignment horizontal="right"/>
    </xf>
    <xf numFmtId="0" fontId="0" fillId="0" borderId="0" xfId="0" applyFill="1" applyProtection="1"/>
    <xf numFmtId="0" fontId="0" fillId="5" borderId="0" xfId="0" applyFill="1"/>
    <xf numFmtId="43" fontId="0" fillId="5" borderId="0" xfId="0" applyNumberFormat="1" applyFill="1"/>
    <xf numFmtId="0" fontId="0" fillId="0" borderId="0" xfId="0" applyAlignment="1">
      <alignment horizontal="left" vertical="center"/>
    </xf>
    <xf numFmtId="0" fontId="4" fillId="5" borderId="0" xfId="0" applyFont="1" applyFill="1" applyAlignment="1">
      <alignment horizontal="left"/>
    </xf>
    <xf numFmtId="0" fontId="2" fillId="0" borderId="0" xfId="0" applyFont="1" applyAlignment="1">
      <alignment horizontal="left" vertical="center"/>
    </xf>
    <xf numFmtId="165" fontId="0" fillId="0" borderId="37" xfId="1" applyNumberFormat="1" applyFont="1" applyBorder="1"/>
    <xf numFmtId="165" fontId="0" fillId="0" borderId="37" xfId="0" applyNumberFormat="1" applyBorder="1"/>
    <xf numFmtId="165" fontId="0" fillId="0" borderId="0" xfId="1" applyNumberFormat="1" applyFont="1" applyAlignment="1">
      <alignment horizontal="left" vertical="center"/>
    </xf>
    <xf numFmtId="1" fontId="0" fillId="0" borderId="2" xfId="0" applyNumberFormat="1" applyBorder="1"/>
    <xf numFmtId="1" fontId="0" fillId="0" borderId="5" xfId="0" applyNumberFormat="1" applyBorder="1"/>
    <xf numFmtId="1" fontId="0" fillId="0" borderId="4" xfId="1" applyNumberFormat="1" applyFont="1" applyBorder="1"/>
    <xf numFmtId="1" fontId="0" fillId="0" borderId="0" xfId="0" applyNumberFormat="1"/>
    <xf numFmtId="4" fontId="0" fillId="0" borderId="0" xfId="0" applyNumberFormat="1"/>
    <xf numFmtId="166" fontId="0" fillId="0" borderId="0" xfId="2" applyNumberFormat="1" applyFont="1"/>
    <xf numFmtId="3" fontId="0" fillId="0" borderId="0" xfId="0" applyNumberFormat="1"/>
    <xf numFmtId="3" fontId="0" fillId="2" borderId="2" xfId="1" applyNumberFormat="1" applyFont="1" applyFill="1" applyBorder="1"/>
    <xf numFmtId="0" fontId="0" fillId="0" borderId="28" xfId="0" applyBorder="1" applyAlignment="1">
      <alignment horizontal="center"/>
    </xf>
    <xf numFmtId="0" fontId="0" fillId="0" borderId="36" xfId="0" applyBorder="1" applyAlignment="1">
      <alignment horizontal="center"/>
    </xf>
    <xf numFmtId="0" fontId="0" fillId="0" borderId="9"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1" xfId="0" applyBorder="1" applyAlignment="1">
      <alignment horizontal="center"/>
    </xf>
    <xf numFmtId="165" fontId="0" fillId="0" borderId="0" xfId="0" applyNumberFormat="1"/>
  </cellXfs>
  <cellStyles count="10">
    <cellStyle name="Accent4" xfId="4" builtinId="41"/>
    <cellStyle name="Comma" xfId="1" builtinId="3"/>
    <cellStyle name="Comma 2" xfId="5"/>
    <cellStyle name="Hyperlink" xfId="3" builtinId="8"/>
    <cellStyle name="Normal" xfId="0" builtinId="0"/>
    <cellStyle name="Normal 2" xfId="6"/>
    <cellStyle name="Normal 3" xfId="7"/>
    <cellStyle name="Normal 4" xfId="8"/>
    <cellStyle name="Normal 5" xfId="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worksheet" Target="worksheets/sheet35.xml"/><Relationship Id="rId21" Type="http://schemas.openxmlformats.org/officeDocument/2006/relationships/worksheet" Target="worksheets/sheet17.xml"/><Relationship Id="rId34" Type="http://schemas.openxmlformats.org/officeDocument/2006/relationships/worksheet" Target="worksheets/sheet30.xml"/><Relationship Id="rId42" Type="http://schemas.openxmlformats.org/officeDocument/2006/relationships/worksheet" Target="worksheets/sheet38.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worksheet" Target="worksheets/sheet12.xml"/><Relationship Id="rId29" Type="http://schemas.openxmlformats.org/officeDocument/2006/relationships/worksheet" Target="worksheets/sheet25.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worksheet" Target="worksheets/sheet33.xml"/><Relationship Id="rId40" Type="http://schemas.openxmlformats.org/officeDocument/2006/relationships/worksheet" Target="worksheets/sheet36.xml"/><Relationship Id="rId45" Type="http://schemas.openxmlformats.org/officeDocument/2006/relationships/sharedStrings" Target="sharedStrings.xml"/><Relationship Id="rId5" Type="http://schemas.openxmlformats.org/officeDocument/2006/relationships/worksheet" Target="work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49" Type="http://schemas.openxmlformats.org/officeDocument/2006/relationships/customXml" Target="../customXml/item3.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4" Type="http://schemas.openxmlformats.org/officeDocument/2006/relationships/styles" Target="styles.xml"/><Relationship Id="rId4" Type="http://schemas.openxmlformats.org/officeDocument/2006/relationships/chartsheet" Target="chart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4.xml"/><Relationship Id="rId3"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worksheet" Target="worksheets/sheet34.xml"/><Relationship Id="rId46" Type="http://schemas.openxmlformats.org/officeDocument/2006/relationships/calcChain" Target="calcChain.xml"/><Relationship Id="rId20" Type="http://schemas.openxmlformats.org/officeDocument/2006/relationships/worksheet" Target="worksheets/sheet16.xml"/><Relationship Id="rId41" Type="http://schemas.openxmlformats.org/officeDocument/2006/relationships/worksheet" Target="worksheets/sheet37.xml"/><Relationship Id="rId1" Type="http://schemas.openxmlformats.org/officeDocument/2006/relationships/chartsheet" Target="chartsheets/sheet1.xml"/><Relationship Id="rId6"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Energy</a:t>
            </a:r>
            <a:r>
              <a:rPr lang="en-US" baseline="0"/>
              <a:t> Intensity Metrics</a:t>
            </a:r>
          </a:p>
          <a:p>
            <a:pPr>
              <a:defRPr/>
            </a:pPr>
            <a:r>
              <a:rPr lang="en-US" baseline="0"/>
              <a:t>2006 - 2015</a:t>
            </a:r>
            <a:endParaRPr lang="en-US"/>
          </a:p>
        </c:rich>
      </c:tx>
      <c:layout/>
      <c:overlay val="0"/>
    </c:title>
    <c:autoTitleDeleted val="0"/>
    <c:plotArea>
      <c:layout/>
      <c:barChart>
        <c:barDir val="col"/>
        <c:grouping val="clustered"/>
        <c:varyColors val="0"/>
        <c:ser>
          <c:idx val="0"/>
          <c:order val="0"/>
          <c:tx>
            <c:strRef>
              <c:f>'Chart Data'!$B$15</c:f>
              <c:strCache>
                <c:ptCount val="1"/>
                <c:pt idx="0">
                  <c:v>MWh / Residential Customer</c:v>
                </c:pt>
              </c:strCache>
            </c:strRef>
          </c:tx>
          <c:invertIfNegative val="0"/>
          <c:cat>
            <c:numRef>
              <c:f>'Chart Data'!$C$14:$L$14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Data'!$C$15:$L$15</c:f>
              <c:numCache>
                <c:formatCode>#,##0.00</c:formatCode>
                <c:ptCount val="10"/>
                <c:pt idx="0">
                  <c:v>11.642619433856922</c:v>
                </c:pt>
                <c:pt idx="1">
                  <c:v>11.736941732895646</c:v>
                </c:pt>
                <c:pt idx="2">
                  <c:v>11.797102529166311</c:v>
                </c:pt>
                <c:pt idx="3">
                  <c:v>11.784421814020705</c:v>
                </c:pt>
                <c:pt idx="4">
                  <c:v>11.201580181401802</c:v>
                </c:pt>
                <c:pt idx="5">
                  <c:v>11.541094537760246</c:v>
                </c:pt>
                <c:pt idx="6">
                  <c:v>11.170064059780811</c:v>
                </c:pt>
                <c:pt idx="7">
                  <c:v>11.202725385720049</c:v>
                </c:pt>
                <c:pt idx="8">
                  <c:v>10.838319239560825</c:v>
                </c:pt>
                <c:pt idx="9">
                  <c:v>10.47012247252351</c:v>
                </c:pt>
              </c:numCache>
            </c:numRef>
          </c:val>
        </c:ser>
        <c:ser>
          <c:idx val="1"/>
          <c:order val="1"/>
          <c:tx>
            <c:strRef>
              <c:f>'Chart Data'!$B$16</c:f>
              <c:strCache>
                <c:ptCount val="1"/>
                <c:pt idx="0">
                  <c:v>MWh / Commercial Customer</c:v>
                </c:pt>
              </c:strCache>
            </c:strRef>
          </c:tx>
          <c:invertIfNegative val="0"/>
          <c:cat>
            <c:numRef>
              <c:f>'Chart Data'!$C$14:$L$14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Data'!$C$16:$L$16</c:f>
              <c:numCache>
                <c:formatCode>#,##0.00</c:formatCode>
                <c:ptCount val="10"/>
                <c:pt idx="0">
                  <c:v>78.825895239678388</c:v>
                </c:pt>
                <c:pt idx="1">
                  <c:v>78.607847603620939</c:v>
                </c:pt>
                <c:pt idx="2">
                  <c:v>78.298037981497899</c:v>
                </c:pt>
                <c:pt idx="3">
                  <c:v>78.68089018774063</c:v>
                </c:pt>
                <c:pt idx="4">
                  <c:v>75.342810310207767</c:v>
                </c:pt>
                <c:pt idx="5">
                  <c:v>75.579212842242498</c:v>
                </c:pt>
                <c:pt idx="6">
                  <c:v>74.278990279337734</c:v>
                </c:pt>
                <c:pt idx="7">
                  <c:v>72.631499852117116</c:v>
                </c:pt>
                <c:pt idx="8">
                  <c:v>71.015493223187221</c:v>
                </c:pt>
                <c:pt idx="9">
                  <c:v>70.253674225146312</c:v>
                </c:pt>
              </c:numCache>
            </c:numRef>
          </c:val>
        </c:ser>
        <c:ser>
          <c:idx val="2"/>
          <c:order val="2"/>
          <c:tx>
            <c:strRef>
              <c:f>'Chart Data'!$B$17</c:f>
              <c:strCache>
                <c:ptCount val="1"/>
                <c:pt idx="0">
                  <c:v>MWh per capita</c:v>
                </c:pt>
              </c:strCache>
            </c:strRef>
          </c:tx>
          <c:invertIfNegative val="0"/>
          <c:cat>
            <c:numRef>
              <c:f>'Chart Data'!$C$14:$L$14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Data'!$C$17:$L$17</c:f>
              <c:numCache>
                <c:formatCode>#,##0.00</c:formatCode>
                <c:ptCount val="10"/>
                <c:pt idx="0">
                  <c:v>9.2504578121039671</c:v>
                </c:pt>
                <c:pt idx="1">
                  <c:v>9.3397397339715553</c:v>
                </c:pt>
                <c:pt idx="2">
                  <c:v>9.3308239653625318</c:v>
                </c:pt>
                <c:pt idx="3">
                  <c:v>9.2766426117905105</c:v>
                </c:pt>
                <c:pt idx="4">
                  <c:v>8.856740828627732</c:v>
                </c:pt>
                <c:pt idx="5">
                  <c:v>9.0306954086335427</c:v>
                </c:pt>
                <c:pt idx="6">
                  <c:v>8.8227268118390558</c:v>
                </c:pt>
                <c:pt idx="7">
                  <c:v>8.8172598907468096</c:v>
                </c:pt>
                <c:pt idx="8">
                  <c:v>8.6361694561803777</c:v>
                </c:pt>
                <c:pt idx="9">
                  <c:v>8.4786888416563748</c:v>
                </c:pt>
              </c:numCache>
            </c:numRef>
          </c:val>
        </c:ser>
        <c:dLbls>
          <c:showLegendKey val="0"/>
          <c:showVal val="0"/>
          <c:showCatName val="0"/>
          <c:showSerName val="0"/>
          <c:showPercent val="0"/>
          <c:showBubbleSize val="0"/>
        </c:dLbls>
        <c:gapWidth val="150"/>
        <c:axId val="196378624"/>
        <c:axId val="196380160"/>
      </c:barChart>
      <c:catAx>
        <c:axId val="196378624"/>
        <c:scaling>
          <c:orientation val="minMax"/>
        </c:scaling>
        <c:delete val="0"/>
        <c:axPos val="b"/>
        <c:numFmt formatCode="General" sourceLinked="1"/>
        <c:majorTickMark val="out"/>
        <c:minorTickMark val="none"/>
        <c:tickLblPos val="nextTo"/>
        <c:crossAx val="196380160"/>
        <c:crosses val="autoZero"/>
        <c:auto val="1"/>
        <c:lblAlgn val="ctr"/>
        <c:lblOffset val="100"/>
        <c:noMultiLvlLbl val="0"/>
      </c:catAx>
      <c:valAx>
        <c:axId val="196380160"/>
        <c:scaling>
          <c:orientation val="minMax"/>
        </c:scaling>
        <c:delete val="0"/>
        <c:axPos val="l"/>
        <c:majorGridlines/>
        <c:title>
          <c:tx>
            <c:rich>
              <a:bodyPr rot="-5400000" vert="horz"/>
              <a:lstStyle/>
              <a:p>
                <a:pPr>
                  <a:defRPr/>
                </a:pPr>
                <a:r>
                  <a:rPr lang="en-US"/>
                  <a:t>MWh per Customer/Capita</a:t>
                </a:r>
              </a:p>
            </c:rich>
          </c:tx>
          <c:layout/>
          <c:overlay val="0"/>
        </c:title>
        <c:numFmt formatCode="#,##0.00" sourceLinked="1"/>
        <c:majorTickMark val="out"/>
        <c:minorTickMark val="none"/>
        <c:tickLblPos val="nextTo"/>
        <c:crossAx val="196378624"/>
        <c:crosses val="autoZero"/>
        <c:crossBetween val="between"/>
      </c:valAx>
    </c:plotArea>
    <c:legend>
      <c:legendPos val="r"/>
      <c:layout/>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Comparison of Emission from Unknown</a:t>
            </a:r>
            <a:r>
              <a:rPr lang="en-US" sz="1600" baseline="0"/>
              <a:t> Resources</a:t>
            </a:r>
            <a:r>
              <a:rPr lang="en-US" sz="1600"/>
              <a:t>: Commerce Fuel Mix Methodology versus eGrid (NWPP)</a:t>
            </a:r>
          </a:p>
        </c:rich>
      </c:tx>
      <c:layout/>
      <c:overlay val="0"/>
    </c:title>
    <c:autoTitleDeleted val="0"/>
    <c:plotArea>
      <c:layout>
        <c:manualLayout>
          <c:layoutTarget val="inner"/>
          <c:xMode val="edge"/>
          <c:yMode val="edge"/>
          <c:x val="0.11681885762708223"/>
          <c:y val="0.11556058965975159"/>
          <c:w val="0.62792013561493554"/>
          <c:h val="0.83776848186686259"/>
        </c:manualLayout>
      </c:layout>
      <c:lineChart>
        <c:grouping val="standard"/>
        <c:varyColors val="0"/>
        <c:ser>
          <c:idx val="0"/>
          <c:order val="0"/>
          <c:tx>
            <c:strRef>
              <c:f>'Chart Data'!$B$40</c:f>
              <c:strCache>
                <c:ptCount val="1"/>
                <c:pt idx="0">
                  <c:v>Annual Emissions CO2 from Unknown Generation Using Commerce Spreadsheet (May 2016 Update)</c:v>
                </c:pt>
              </c:strCache>
            </c:strRef>
          </c:tx>
          <c:spPr>
            <a:ln>
              <a:solidFill>
                <a:srgbClr val="FF0000"/>
              </a:solidFill>
            </a:ln>
          </c:spPr>
          <c:marker>
            <c:symbol val="none"/>
          </c:marker>
          <c:cat>
            <c:numRef>
              <c:f>'Chart Data'!$C$39:$L$39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Data'!$C$40:$L$40</c:f>
              <c:numCache>
                <c:formatCode>_(* #,##0_);_(* \(#,##0\);_(* "-"??_);_(@_)</c:formatCode>
                <c:ptCount val="10"/>
                <c:pt idx="0">
                  <c:v>3101015.7505617333</c:v>
                </c:pt>
                <c:pt idx="1">
                  <c:v>3136942.2095350744</c:v>
                </c:pt>
                <c:pt idx="2">
                  <c:v>2787286.6950858752</c:v>
                </c:pt>
                <c:pt idx="3">
                  <c:v>2465915.3735550479</c:v>
                </c:pt>
                <c:pt idx="4">
                  <c:v>1897917.2298310385</c:v>
                </c:pt>
                <c:pt idx="5">
                  <c:v>3064415.2106302725</c:v>
                </c:pt>
                <c:pt idx="6">
                  <c:v>3489259.0462222076</c:v>
                </c:pt>
                <c:pt idx="7">
                  <c:v>3326881.3430049806</c:v>
                </c:pt>
                <c:pt idx="8">
                  <c:v>3167830.5051870598</c:v>
                </c:pt>
                <c:pt idx="9">
                  <c:v>1803187.2151795251</c:v>
                </c:pt>
              </c:numCache>
            </c:numRef>
          </c:val>
          <c:smooth val="0"/>
        </c:ser>
        <c:ser>
          <c:idx val="1"/>
          <c:order val="1"/>
          <c:tx>
            <c:strRef>
              <c:f>'Chart Data'!$B$41</c:f>
              <c:strCache>
                <c:ptCount val="1"/>
                <c:pt idx="0">
                  <c:v>Annual Emissions CO2 from Unknown Generation Using: eGrid (2007, 2009, 2010, 2012), Commerce Fuel Mix Disclosure (2013, 2014), and Average (2006, 2008, 2011)</c:v>
                </c:pt>
              </c:strCache>
            </c:strRef>
          </c:tx>
          <c:spPr>
            <a:ln>
              <a:solidFill>
                <a:srgbClr val="0070C0"/>
              </a:solidFill>
            </a:ln>
          </c:spPr>
          <c:marker>
            <c:symbol val="none"/>
          </c:marker>
          <c:cat>
            <c:numRef>
              <c:f>'Chart Data'!$C$39:$L$39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Data'!$C$41:$L$41</c:f>
              <c:numCache>
                <c:formatCode>_(* #,##0_);_(* \(#,##0\);_(* "-"??_);_(@_)</c:formatCode>
                <c:ptCount val="10"/>
                <c:pt idx="0">
                  <c:v>2585442.7983331583</c:v>
                </c:pt>
                <c:pt idx="1">
                  <c:v>2241613.9021044001</c:v>
                </c:pt>
                <c:pt idx="2">
                  <c:v>2299768.2550151576</c:v>
                </c:pt>
                <c:pt idx="3">
                  <c:v>1805602.819442417</c:v>
                </c:pt>
                <c:pt idx="4">
                  <c:v>1341884.5941824578</c:v>
                </c:pt>
                <c:pt idx="5">
                  <c:v>2863282.1566843358</c:v>
                </c:pt>
                <c:pt idx="6">
                  <c:v>2572144.0660078051</c:v>
                </c:pt>
                <c:pt idx="7">
                  <c:v>3326881.3487041593</c:v>
                </c:pt>
                <c:pt idx="8">
                  <c:v>2154892.8063336676</c:v>
                </c:pt>
                <c:pt idx="9">
                  <c:v>1200540.525015417</c:v>
                </c:pt>
              </c:numCache>
            </c:numRef>
          </c:val>
          <c:smooth val="0"/>
        </c:ser>
        <c:dLbls>
          <c:showLegendKey val="0"/>
          <c:showVal val="0"/>
          <c:showCatName val="0"/>
          <c:showSerName val="0"/>
          <c:showPercent val="0"/>
          <c:showBubbleSize val="0"/>
        </c:dLbls>
        <c:marker val="1"/>
        <c:smooth val="0"/>
        <c:axId val="84304640"/>
        <c:axId val="84306176"/>
      </c:lineChart>
      <c:catAx>
        <c:axId val="84304640"/>
        <c:scaling>
          <c:orientation val="minMax"/>
        </c:scaling>
        <c:delete val="0"/>
        <c:axPos val="b"/>
        <c:numFmt formatCode="General" sourceLinked="1"/>
        <c:majorTickMark val="out"/>
        <c:minorTickMark val="none"/>
        <c:tickLblPos val="nextTo"/>
        <c:crossAx val="84306176"/>
        <c:crosses val="autoZero"/>
        <c:auto val="1"/>
        <c:lblAlgn val="ctr"/>
        <c:lblOffset val="100"/>
        <c:noMultiLvlLbl val="0"/>
      </c:catAx>
      <c:valAx>
        <c:axId val="84306176"/>
        <c:scaling>
          <c:orientation val="minMax"/>
        </c:scaling>
        <c:delete val="0"/>
        <c:axPos val="l"/>
        <c:majorGridlines/>
        <c:title>
          <c:tx>
            <c:rich>
              <a:bodyPr rot="-5400000" vert="horz"/>
              <a:lstStyle/>
              <a:p>
                <a:pPr>
                  <a:defRPr/>
                </a:pPr>
                <a:r>
                  <a:rPr lang="en-US"/>
                  <a:t>Total CO2 Emissions  from Secondary Sources (Short Tons)</a:t>
                </a:r>
              </a:p>
            </c:rich>
          </c:tx>
          <c:layout/>
          <c:overlay val="0"/>
        </c:title>
        <c:numFmt formatCode="_(* #,##0_);_(* \(#,##0\);_(* &quot;-&quot;??_);_(@_)" sourceLinked="1"/>
        <c:majorTickMark val="out"/>
        <c:minorTickMark val="none"/>
        <c:tickLblPos val="nextTo"/>
        <c:crossAx val="84304640"/>
        <c:crosses val="autoZero"/>
        <c:crossBetween val="midCat"/>
      </c:valAx>
    </c:plotArea>
    <c:legend>
      <c:legendPos val="r"/>
      <c:layout>
        <c:manualLayout>
          <c:xMode val="edge"/>
          <c:yMode val="edge"/>
          <c:x val="0.7663102297801796"/>
          <c:y val="0.26942451261563871"/>
          <c:w val="0.23222442370344529"/>
          <c:h val="0.51576528391763132"/>
        </c:manualLayout>
      </c:layout>
      <c:overlay val="1"/>
      <c:spPr>
        <a:solidFill>
          <a:schemeClr val="bg1"/>
        </a:solidFill>
      </c:spPr>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Unknown Resources: Generation Delivered and Attributed Emissions</a:t>
            </a:r>
          </a:p>
        </c:rich>
      </c:tx>
      <c:layout/>
      <c:overlay val="0"/>
    </c:title>
    <c:autoTitleDeleted val="0"/>
    <c:plotArea>
      <c:layout>
        <c:manualLayout>
          <c:layoutTarget val="inner"/>
          <c:xMode val="edge"/>
          <c:yMode val="edge"/>
          <c:x val="0.11681885762708223"/>
          <c:y val="8.9240479086591731E-2"/>
          <c:w val="0.66308845200794009"/>
          <c:h val="0.86408859244002256"/>
        </c:manualLayout>
      </c:layout>
      <c:barChart>
        <c:barDir val="col"/>
        <c:grouping val="clustered"/>
        <c:varyColors val="0"/>
        <c:ser>
          <c:idx val="2"/>
          <c:order val="2"/>
          <c:tx>
            <c:strRef>
              <c:f>'Chart Data'!$B$28</c:f>
              <c:strCache>
                <c:ptCount val="1"/>
                <c:pt idx="0">
                  <c:v>% Load Served by Unknown Generation</c:v>
                </c:pt>
              </c:strCache>
            </c:strRef>
          </c:tx>
          <c:spPr>
            <a:solidFill>
              <a:schemeClr val="bg1"/>
            </a:solidFill>
          </c:spPr>
          <c:invertIfNegative val="0"/>
          <c:dLbls>
            <c:txPr>
              <a:bodyPr/>
              <a:lstStyle/>
              <a:p>
                <a:pPr>
                  <a:defRPr sz="1100">
                    <a:latin typeface="Arial Black" panose="020B0A04020102020204" pitchFamily="34" charset="0"/>
                  </a:defRPr>
                </a:pPr>
                <a:endParaRPr lang="en-US"/>
              </a:p>
            </c:txPr>
            <c:showLegendKey val="0"/>
            <c:showVal val="1"/>
            <c:showCatName val="0"/>
            <c:showSerName val="0"/>
            <c:showPercent val="0"/>
            <c:showBubbleSize val="0"/>
            <c:showLeaderLines val="0"/>
          </c:dLbls>
          <c:cat>
            <c:numRef>
              <c:f>'Chart Data'!$C$25:$L$25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Data'!$C$28:$L$28</c:f>
              <c:numCache>
                <c:formatCode>0.0%</c:formatCode>
                <c:ptCount val="10"/>
                <c:pt idx="0">
                  <c:v>0.27082232980090204</c:v>
                </c:pt>
                <c:pt idx="1">
                  <c:v>0.2250433559609607</c:v>
                </c:pt>
                <c:pt idx="2">
                  <c:v>0.23084386344954821</c:v>
                </c:pt>
                <c:pt idx="3">
                  <c:v>0.18804208399730252</c:v>
                </c:pt>
                <c:pt idx="4">
                  <c:v>0.14097301614139468</c:v>
                </c:pt>
                <c:pt idx="5">
                  <c:v>0.29648525883144472</c:v>
                </c:pt>
                <c:pt idx="6">
                  <c:v>0.34471418124583669</c:v>
                </c:pt>
                <c:pt idx="7">
                  <c:v>0.25773795421716728</c:v>
                </c:pt>
                <c:pt idx="8">
                  <c:v>0.27784740355611037</c:v>
                </c:pt>
                <c:pt idx="9">
                  <c:v>0.15652831904886189</c:v>
                </c:pt>
              </c:numCache>
            </c:numRef>
          </c:val>
        </c:ser>
        <c:dLbls>
          <c:showLegendKey val="0"/>
          <c:showVal val="0"/>
          <c:showCatName val="0"/>
          <c:showSerName val="0"/>
          <c:showPercent val="0"/>
          <c:showBubbleSize val="0"/>
        </c:dLbls>
        <c:gapWidth val="150"/>
        <c:axId val="208215040"/>
        <c:axId val="208212736"/>
      </c:barChart>
      <c:lineChart>
        <c:grouping val="standard"/>
        <c:varyColors val="0"/>
        <c:ser>
          <c:idx val="1"/>
          <c:order val="1"/>
          <c:tx>
            <c:strRef>
              <c:f>'Chart Data'!$B$27</c:f>
              <c:strCache>
                <c:ptCount val="1"/>
                <c:pt idx="0">
                  <c:v>Annual MWh delivered from Unknown Generation</c:v>
                </c:pt>
              </c:strCache>
            </c:strRef>
          </c:tx>
          <c:spPr>
            <a:ln>
              <a:solidFill>
                <a:srgbClr val="0070C0"/>
              </a:solidFill>
            </a:ln>
          </c:spPr>
          <c:marker>
            <c:symbol val="none"/>
          </c:marker>
          <c:cat>
            <c:numRef>
              <c:f>'Chart Data'!$C$25:$L$25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Data'!$C$27:$L$27</c:f>
              <c:numCache>
                <c:formatCode>_(* #,##0_);_(* \(#,##0\);_(* "-"??_);_(@_)</c:formatCode>
                <c:ptCount val="10"/>
                <c:pt idx="0">
                  <c:v>6117349.1699999999</c:v>
                </c:pt>
                <c:pt idx="1">
                  <c:v>5220403</c:v>
                </c:pt>
                <c:pt idx="2">
                  <c:v>5441422.0399999991</c:v>
                </c:pt>
                <c:pt idx="3">
                  <c:v>4408167.4979999997</c:v>
                </c:pt>
                <c:pt idx="4">
                  <c:v>3185182.9120000005</c:v>
                </c:pt>
                <c:pt idx="5">
                  <c:v>6774737.6720000021</c:v>
                </c:pt>
                <c:pt idx="6">
                  <c:v>7727006.4249999989</c:v>
                </c:pt>
                <c:pt idx="7">
                  <c:v>5877232.977</c:v>
                </c:pt>
                <c:pt idx="8">
                  <c:v>6189748.1970000006</c:v>
                </c:pt>
                <c:pt idx="9">
                  <c:v>3448451.602</c:v>
                </c:pt>
              </c:numCache>
            </c:numRef>
          </c:val>
          <c:smooth val="0"/>
        </c:ser>
        <c:dLbls>
          <c:showLegendKey val="0"/>
          <c:showVal val="0"/>
          <c:showCatName val="0"/>
          <c:showSerName val="0"/>
          <c:showPercent val="0"/>
          <c:showBubbleSize val="0"/>
        </c:dLbls>
        <c:marker val="1"/>
        <c:smooth val="0"/>
        <c:axId val="206573952"/>
        <c:axId val="206575872"/>
      </c:lineChart>
      <c:lineChart>
        <c:grouping val="standard"/>
        <c:varyColors val="0"/>
        <c:ser>
          <c:idx val="0"/>
          <c:order val="0"/>
          <c:tx>
            <c:strRef>
              <c:f>'Chart Data'!$B$26</c:f>
              <c:strCache>
                <c:ptCount val="1"/>
                <c:pt idx="0">
                  <c:v>Annual Emissions CO2 from Unknown Generation</c:v>
                </c:pt>
              </c:strCache>
            </c:strRef>
          </c:tx>
          <c:spPr>
            <a:ln>
              <a:solidFill>
                <a:srgbClr val="FF0000"/>
              </a:solidFill>
            </a:ln>
          </c:spPr>
          <c:marker>
            <c:symbol val="none"/>
          </c:marker>
          <c:cat>
            <c:numRef>
              <c:f>'Chart Data'!$C$25:$L$25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Data'!$C$26:$L$26</c:f>
              <c:numCache>
                <c:formatCode>_(* #,##0_);_(* \(#,##0\);_(* "-"??_);_(@_)</c:formatCode>
                <c:ptCount val="10"/>
                <c:pt idx="0">
                  <c:v>3101015.7505617333</c:v>
                </c:pt>
                <c:pt idx="1">
                  <c:v>3136942.2095350744</c:v>
                </c:pt>
                <c:pt idx="2">
                  <c:v>2787286.6950858752</c:v>
                </c:pt>
                <c:pt idx="3">
                  <c:v>2465915.3735550479</c:v>
                </c:pt>
                <c:pt idx="4">
                  <c:v>1897917.2298310385</c:v>
                </c:pt>
                <c:pt idx="5">
                  <c:v>3064415.2106302725</c:v>
                </c:pt>
                <c:pt idx="6">
                  <c:v>3489259.0462222076</c:v>
                </c:pt>
                <c:pt idx="7">
                  <c:v>3326881.3430049806</c:v>
                </c:pt>
                <c:pt idx="8">
                  <c:v>3167830.5051870598</c:v>
                </c:pt>
                <c:pt idx="9">
                  <c:v>1803187.2151795251</c:v>
                </c:pt>
              </c:numCache>
            </c:numRef>
          </c:val>
          <c:smooth val="0"/>
        </c:ser>
        <c:dLbls>
          <c:showLegendKey val="0"/>
          <c:showVal val="0"/>
          <c:showCatName val="0"/>
          <c:showSerName val="0"/>
          <c:showPercent val="0"/>
          <c:showBubbleSize val="0"/>
        </c:dLbls>
        <c:marker val="1"/>
        <c:smooth val="0"/>
        <c:axId val="208215040"/>
        <c:axId val="208212736"/>
      </c:lineChart>
      <c:catAx>
        <c:axId val="206573952"/>
        <c:scaling>
          <c:orientation val="minMax"/>
        </c:scaling>
        <c:delete val="0"/>
        <c:axPos val="b"/>
        <c:numFmt formatCode="General" sourceLinked="1"/>
        <c:majorTickMark val="out"/>
        <c:minorTickMark val="none"/>
        <c:tickLblPos val="nextTo"/>
        <c:crossAx val="206575872"/>
        <c:crosses val="autoZero"/>
        <c:auto val="1"/>
        <c:lblAlgn val="ctr"/>
        <c:lblOffset val="100"/>
        <c:noMultiLvlLbl val="0"/>
      </c:catAx>
      <c:valAx>
        <c:axId val="206575872"/>
        <c:scaling>
          <c:orientation val="minMax"/>
        </c:scaling>
        <c:delete val="0"/>
        <c:axPos val="l"/>
        <c:majorGridlines/>
        <c:title>
          <c:tx>
            <c:rich>
              <a:bodyPr rot="-5400000" vert="horz"/>
              <a:lstStyle/>
              <a:p>
                <a:pPr>
                  <a:defRPr/>
                </a:pPr>
                <a:r>
                  <a:rPr lang="en-US"/>
                  <a:t>MWh Delivered (Unknown)</a:t>
                </a:r>
              </a:p>
            </c:rich>
          </c:tx>
          <c:layout/>
          <c:overlay val="0"/>
        </c:title>
        <c:numFmt formatCode="_(* #,##0_);_(* \(#,##0\);_(* &quot;-&quot;??_);_(@_)" sourceLinked="1"/>
        <c:majorTickMark val="out"/>
        <c:minorTickMark val="none"/>
        <c:tickLblPos val="nextTo"/>
        <c:crossAx val="206573952"/>
        <c:crosses val="autoZero"/>
        <c:crossBetween val="between"/>
      </c:valAx>
      <c:valAx>
        <c:axId val="208212736"/>
        <c:scaling>
          <c:orientation val="minMax"/>
        </c:scaling>
        <c:delete val="0"/>
        <c:axPos val="r"/>
        <c:title>
          <c:tx>
            <c:rich>
              <a:bodyPr rot="-5400000" vert="horz"/>
              <a:lstStyle/>
              <a:p>
                <a:pPr>
                  <a:defRPr/>
                </a:pPr>
                <a:r>
                  <a:rPr lang="en-US"/>
                  <a:t>CO2 (Short Tons) from Unknown Generation Delivered</a:t>
                </a:r>
              </a:p>
            </c:rich>
          </c:tx>
          <c:layout/>
          <c:overlay val="0"/>
        </c:title>
        <c:numFmt formatCode="#,##0" sourceLinked="0"/>
        <c:majorTickMark val="out"/>
        <c:minorTickMark val="none"/>
        <c:tickLblPos val="nextTo"/>
        <c:crossAx val="208215040"/>
        <c:crosses val="max"/>
        <c:crossBetween val="between"/>
      </c:valAx>
      <c:catAx>
        <c:axId val="208215040"/>
        <c:scaling>
          <c:orientation val="minMax"/>
        </c:scaling>
        <c:delete val="1"/>
        <c:axPos val="b"/>
        <c:numFmt formatCode="General" sourceLinked="1"/>
        <c:majorTickMark val="out"/>
        <c:minorTickMark val="none"/>
        <c:tickLblPos val="nextTo"/>
        <c:crossAx val="208212736"/>
        <c:crosses val="autoZero"/>
        <c:auto val="1"/>
        <c:lblAlgn val="ctr"/>
        <c:lblOffset val="100"/>
        <c:noMultiLvlLbl val="0"/>
      </c:catAx>
    </c:plotArea>
    <c:legend>
      <c:legendPos val="r"/>
      <c:layout>
        <c:manualLayout>
          <c:xMode val="edge"/>
          <c:yMode val="edge"/>
          <c:x val="0.48935973818526873"/>
          <c:y val="0.63919544316147403"/>
          <c:w val="0.21170957247419261"/>
          <c:h val="0.1973957278841724"/>
        </c:manualLayout>
      </c:layout>
      <c:overlay val="0"/>
      <c:spPr>
        <a:solidFill>
          <a:schemeClr val="bg1"/>
        </a:solidFill>
      </c:spPr>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strRef>
              <c:f>'Chart Data'!$B$21</c:f>
              <c:strCache>
                <c:ptCount val="1"/>
                <c:pt idx="0">
                  <c:v>Ratio of Annual CO2 : 1990 CO2</c:v>
                </c:pt>
              </c:strCache>
            </c:strRef>
          </c:tx>
          <c:invertIfNegative val="0"/>
          <c:cat>
            <c:numRef>
              <c:f>'Chart Data'!$C$20:$L$20</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Data'!$C$21:$L$21</c:f>
              <c:numCache>
                <c:formatCode>0.0%</c:formatCode>
                <c:ptCount val="10"/>
                <c:pt idx="0">
                  <c:v>1.5653010867349193</c:v>
                </c:pt>
                <c:pt idx="1">
                  <c:v>1.6182028851472925</c:v>
                </c:pt>
                <c:pt idx="2">
                  <c:v>1.4634746315690368</c:v>
                </c:pt>
                <c:pt idx="3">
                  <c:v>1.6476413900800582</c:v>
                </c:pt>
                <c:pt idx="4">
                  <c:v>1.6498598994603602</c:v>
                </c:pt>
                <c:pt idx="5">
                  <c:v>1.4770315005209387</c:v>
                </c:pt>
                <c:pt idx="6">
                  <c:v>1.4489140881699556</c:v>
                </c:pt>
                <c:pt idx="7">
                  <c:v>1.6773802627554961</c:v>
                </c:pt>
                <c:pt idx="8">
                  <c:v>1.5837546037773336</c:v>
                </c:pt>
                <c:pt idx="9">
                  <c:v>1.7588688606531324</c:v>
                </c:pt>
              </c:numCache>
            </c:numRef>
          </c:val>
        </c:ser>
        <c:dLbls>
          <c:showLegendKey val="0"/>
          <c:showVal val="0"/>
          <c:showCatName val="0"/>
          <c:showSerName val="0"/>
          <c:showPercent val="0"/>
          <c:showBubbleSize val="0"/>
        </c:dLbls>
        <c:gapWidth val="150"/>
        <c:axId val="214960384"/>
        <c:axId val="215199744"/>
      </c:barChart>
      <c:catAx>
        <c:axId val="214960384"/>
        <c:scaling>
          <c:orientation val="minMax"/>
        </c:scaling>
        <c:delete val="0"/>
        <c:axPos val="b"/>
        <c:numFmt formatCode="General" sourceLinked="1"/>
        <c:majorTickMark val="out"/>
        <c:minorTickMark val="none"/>
        <c:tickLblPos val="nextTo"/>
        <c:crossAx val="215199744"/>
        <c:crosses val="autoZero"/>
        <c:auto val="1"/>
        <c:lblAlgn val="ctr"/>
        <c:lblOffset val="100"/>
        <c:noMultiLvlLbl val="0"/>
      </c:catAx>
      <c:valAx>
        <c:axId val="215199744"/>
        <c:scaling>
          <c:orientation val="minMax"/>
        </c:scaling>
        <c:delete val="0"/>
        <c:axPos val="l"/>
        <c:majorGridlines/>
        <c:numFmt formatCode="0.0%" sourceLinked="1"/>
        <c:majorTickMark val="out"/>
        <c:minorTickMark val="none"/>
        <c:tickLblPos val="nextTo"/>
        <c:crossAx val="214960384"/>
        <c:crosses val="autoZero"/>
        <c:crossBetween val="between"/>
      </c:valAx>
    </c:plotArea>
    <c:legend>
      <c:legendPos val="r"/>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111"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tabSelected="1" zoomScale="11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1" workbookViewId="0" zoomToFit="1"/>
  </sheetViews>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11"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58311" cy="62813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51866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6892" cy="627277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000625" y="3971925"/>
          <a:ext cx="142875" cy="2381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771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58311" cy="62813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8311" cy="62813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6</xdr:col>
      <xdr:colOff>142100</xdr:colOff>
      <xdr:row>11</xdr:row>
      <xdr:rowOff>37845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95250"/>
          <a:ext cx="6200000" cy="2038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www.commerce.wa.gov/Programs/Energy/Office/Utilities/Pages/FuelMix.aspx"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www.commerce.wa.gov/Programs/Energy/Office/Utilities/Pages/FuelMix.aspx"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www.commerce.wa.gov/Programs/Energy/Office/Utilities/Pages/FuelMix.aspx"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www.commerce.wa.gov/Programs/Energy/Office/Utilities/Pages/FuelMix.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www.commerce.wa.gov/Programs/Energy/Office/Utilities/Pages/FuelMix.aspx"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www.commerce.wa.gov/Programs/Energy/Office/Utilities/Pages/FuelMix.aspx"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http://www.commerce.wa.gov/Programs/Energy/Office/Utilities/Pages/FuelMix.aspx"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www.commerce.wa.gov/Programs/Energy/Office/Utilities/Pages/FuelMix.aspx"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www.commerce.wa.gov/Programs/Energy/Office/Utilities/Pages/FuelMix.asp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www.commerce.wa.gov/Programs/Energy/Office/Utilities/Pages/FuelMix.aspx"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18.bin"/><Relationship Id="rId1" Type="http://schemas.openxmlformats.org/officeDocument/2006/relationships/hyperlink" Target="http://www.commerce.wa.gov/Programs/Energy/Office/Utilities/Pages/FuelMix.asp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L43"/>
  <sheetViews>
    <sheetView topLeftCell="A10" workbookViewId="0">
      <selection activeCell="B42" sqref="B42"/>
    </sheetView>
  </sheetViews>
  <sheetFormatPr defaultRowHeight="15" x14ac:dyDescent="0.25"/>
  <cols>
    <col min="2" max="2" width="28.5703125" customWidth="1"/>
    <col min="3" max="12" width="13.28515625" bestFit="1" customWidth="1"/>
  </cols>
  <sheetData>
    <row r="14" spans="2:12" x14ac:dyDescent="0.25">
      <c r="C14">
        <v>2006</v>
      </c>
      <c r="D14">
        <v>2007</v>
      </c>
      <c r="E14">
        <v>2008</v>
      </c>
      <c r="F14">
        <v>2009</v>
      </c>
      <c r="G14">
        <v>2010</v>
      </c>
      <c r="H14">
        <v>2011</v>
      </c>
      <c r="I14">
        <v>2012</v>
      </c>
      <c r="J14">
        <v>2013</v>
      </c>
      <c r="K14">
        <v>2014</v>
      </c>
      <c r="L14">
        <v>2015</v>
      </c>
    </row>
    <row r="15" spans="2:12" x14ac:dyDescent="0.25">
      <c r="B15" t="s">
        <v>380</v>
      </c>
      <c r="C15" s="107">
        <f>'2006 Summary'!G10</f>
        <v>11.642619433856922</v>
      </c>
      <c r="D15" s="107">
        <f>'2007 Summary'!G10</f>
        <v>11.736941732895646</v>
      </c>
      <c r="E15" s="107">
        <f>'2008 Summary'!G10</f>
        <v>11.797102529166311</v>
      </c>
      <c r="F15" s="107">
        <f>'2009 Summary'!G10</f>
        <v>11.784421814020705</v>
      </c>
      <c r="G15" s="107">
        <f>'2010 Summary'!G10</f>
        <v>11.201580181401802</v>
      </c>
      <c r="H15" s="107">
        <f>'2011 Summary'!G10</f>
        <v>11.541094537760246</v>
      </c>
      <c r="I15" s="107">
        <f>'2012 Summary'!G10</f>
        <v>11.170064059780811</v>
      </c>
      <c r="J15" s="107">
        <f>'2013 Summary'!G10</f>
        <v>11.202725385720049</v>
      </c>
      <c r="K15" s="107">
        <f>'2014 Summary'!G10</f>
        <v>10.838319239560825</v>
      </c>
      <c r="L15" s="107">
        <f>'2015 Summary'!G10</f>
        <v>10.47012247252351</v>
      </c>
    </row>
    <row r="16" spans="2:12" x14ac:dyDescent="0.25">
      <c r="B16" t="s">
        <v>381</v>
      </c>
      <c r="C16" s="107">
        <f>'2006 Summary'!G11</f>
        <v>78.825895239678388</v>
      </c>
      <c r="D16" s="107">
        <f>'2007 Summary'!G11</f>
        <v>78.607847603620939</v>
      </c>
      <c r="E16" s="107">
        <f>'2008 Summary'!G11</f>
        <v>78.298037981497899</v>
      </c>
      <c r="F16" s="107">
        <f>'2009 Summary'!G11</f>
        <v>78.68089018774063</v>
      </c>
      <c r="G16" s="107">
        <f>'2010 Summary'!G11</f>
        <v>75.342810310207767</v>
      </c>
      <c r="H16" s="107">
        <f>'2011 Summary'!G11</f>
        <v>75.579212842242498</v>
      </c>
      <c r="I16" s="107">
        <f>'2012 Summary'!G11</f>
        <v>74.278990279337734</v>
      </c>
      <c r="J16" s="107">
        <f>'2013 Summary'!G11</f>
        <v>72.631499852117116</v>
      </c>
      <c r="K16" s="107">
        <f>'2014 Summary'!G11</f>
        <v>71.015493223187221</v>
      </c>
      <c r="L16" s="107">
        <f>'2015 Summary'!G11</f>
        <v>70.253674225146312</v>
      </c>
    </row>
    <row r="17" spans="2:12" x14ac:dyDescent="0.25">
      <c r="B17" t="s">
        <v>382</v>
      </c>
      <c r="C17" s="107">
        <f>'2006 Summary'!D5</f>
        <v>9.2504578121039671</v>
      </c>
      <c r="D17" s="107">
        <f>'2007 Summary'!D5</f>
        <v>9.3397397339715553</v>
      </c>
      <c r="E17" s="107">
        <f>'2008 Summary'!D5</f>
        <v>9.3308239653625318</v>
      </c>
      <c r="F17" s="107">
        <f>'2009 Summary'!D5</f>
        <v>9.2766426117905105</v>
      </c>
      <c r="G17" s="107">
        <f>'2010 Summary'!D5</f>
        <v>8.856740828627732</v>
      </c>
      <c r="H17" s="107">
        <f>'2011 Summary'!D5</f>
        <v>9.0306954086335427</v>
      </c>
      <c r="I17" s="107">
        <f>'2012 Summary'!D5</f>
        <v>8.8227268118390558</v>
      </c>
      <c r="J17" s="107">
        <f>'2013 Summary'!D5</f>
        <v>8.8172598907468096</v>
      </c>
      <c r="K17" s="107">
        <f>'2014 Summary'!D5</f>
        <v>8.6361694561803777</v>
      </c>
      <c r="L17" s="107">
        <f>'2015 Summary'!D5</f>
        <v>8.4786888416563748</v>
      </c>
    </row>
    <row r="18" spans="2:12" x14ac:dyDescent="0.25">
      <c r="B18" s="107"/>
    </row>
    <row r="20" spans="2:12" x14ac:dyDescent="0.25">
      <c r="C20">
        <v>2006</v>
      </c>
      <c r="D20">
        <v>2007</v>
      </c>
      <c r="E20">
        <v>2008</v>
      </c>
      <c r="F20">
        <v>2009</v>
      </c>
      <c r="G20">
        <v>2010</v>
      </c>
      <c r="H20">
        <v>2011</v>
      </c>
      <c r="I20">
        <v>2012</v>
      </c>
      <c r="J20">
        <v>2013</v>
      </c>
      <c r="K20">
        <v>2014</v>
      </c>
      <c r="L20">
        <v>2015</v>
      </c>
    </row>
    <row r="21" spans="2:12" x14ac:dyDescent="0.25">
      <c r="B21" t="s">
        <v>383</v>
      </c>
      <c r="C21" s="108">
        <f>'2006 Summary'!G20</f>
        <v>1.5653010867349193</v>
      </c>
      <c r="D21" s="108">
        <f>'2007 Summary'!G20</f>
        <v>1.6182028851472925</v>
      </c>
      <c r="E21" s="108">
        <f>'2008 Summary'!G20</f>
        <v>1.4634746315690368</v>
      </c>
      <c r="F21" s="108">
        <f>'2009 Summary'!G20</f>
        <v>1.6476413900800582</v>
      </c>
      <c r="G21" s="108">
        <f>'2010 Summary'!G20</f>
        <v>1.6498598994603602</v>
      </c>
      <c r="H21" s="108">
        <f>'2011 Summary'!G20</f>
        <v>1.4770315005209387</v>
      </c>
      <c r="I21" s="108">
        <f>'2012 Summary'!G20</f>
        <v>1.4489140881699556</v>
      </c>
      <c r="J21" s="108">
        <f>'2013 Summary'!G20</f>
        <v>1.6773802627554961</v>
      </c>
      <c r="K21" s="108">
        <f>'2014 Summary'!G20</f>
        <v>1.5837546037773336</v>
      </c>
      <c r="L21" s="108">
        <f>'2015 Summary'!G20</f>
        <v>1.7588688606531324</v>
      </c>
    </row>
    <row r="23" spans="2:12" x14ac:dyDescent="0.25">
      <c r="B23" t="s">
        <v>384</v>
      </c>
    </row>
    <row r="25" spans="2:12" x14ac:dyDescent="0.25">
      <c r="C25">
        <v>2006</v>
      </c>
      <c r="D25">
        <v>2007</v>
      </c>
      <c r="E25">
        <v>2008</v>
      </c>
      <c r="F25">
        <v>2009</v>
      </c>
      <c r="G25">
        <v>2010</v>
      </c>
      <c r="H25">
        <v>2011</v>
      </c>
      <c r="I25">
        <v>2012</v>
      </c>
      <c r="J25">
        <v>2013</v>
      </c>
      <c r="K25">
        <v>2014</v>
      </c>
      <c r="L25">
        <v>2015</v>
      </c>
    </row>
    <row r="26" spans="2:12" x14ac:dyDescent="0.25">
      <c r="B26" s="24" t="s">
        <v>385</v>
      </c>
      <c r="C26" s="86">
        <f>'2006 Summary'!F19</f>
        <v>3101015.7505617333</v>
      </c>
      <c r="D26" s="86">
        <f>'2007 Summary'!F19</f>
        <v>3136942.2095350744</v>
      </c>
      <c r="E26" s="86">
        <f>'2008 Summary'!F19</f>
        <v>2787286.6950858752</v>
      </c>
      <c r="F26" s="86">
        <f>'2009 Summary'!F19</f>
        <v>2465915.3735550479</v>
      </c>
      <c r="G26" s="86">
        <f>'2010 Summary'!F19</f>
        <v>1897917.2298310385</v>
      </c>
      <c r="H26" s="86">
        <f>'2011 Summary'!F19</f>
        <v>3064415.2106302725</v>
      </c>
      <c r="I26" s="86">
        <f>'2012 Summary'!F19</f>
        <v>3489259.0462222076</v>
      </c>
      <c r="J26" s="86">
        <f>'2013 Summary'!F19</f>
        <v>3326881.3430049806</v>
      </c>
      <c r="K26" s="86">
        <f>'2014 Summary'!F19</f>
        <v>3167830.5051870598</v>
      </c>
      <c r="L26" s="86">
        <f>'2015 Summary'!F19</f>
        <v>1803187.2151795251</v>
      </c>
    </row>
    <row r="27" spans="2:12" x14ac:dyDescent="0.25">
      <c r="B27" s="24" t="s">
        <v>386</v>
      </c>
      <c r="C27" s="86">
        <f>'2006 Summary'!D19</f>
        <v>6117349.1699999999</v>
      </c>
      <c r="D27" s="86">
        <f>'2007 Summary'!D19</f>
        <v>5220403</v>
      </c>
      <c r="E27" s="86">
        <f>'2008 Summary'!D19</f>
        <v>5441422.0399999991</v>
      </c>
      <c r="F27" s="86">
        <f>'2009 Summary'!D19</f>
        <v>4408167.4979999997</v>
      </c>
      <c r="G27" s="86">
        <f>'2010 Summary'!D19</f>
        <v>3185182.9120000005</v>
      </c>
      <c r="H27" s="86">
        <f>'2011 Summary'!D19</f>
        <v>6774737.6720000021</v>
      </c>
      <c r="I27" s="86">
        <f>'2012 Summary'!D19</f>
        <v>7727006.4249999989</v>
      </c>
      <c r="J27" s="86">
        <f>'2013 Summary'!D19</f>
        <v>5877232.977</v>
      </c>
      <c r="K27" s="86">
        <f>'2014 Summary'!D19</f>
        <v>6189748.1970000006</v>
      </c>
      <c r="L27" s="86">
        <f>'2015 Summary'!D19</f>
        <v>3448451.602</v>
      </c>
    </row>
    <row r="28" spans="2:12" x14ac:dyDescent="0.25">
      <c r="B28" s="24" t="s">
        <v>387</v>
      </c>
      <c r="C28" s="108">
        <f>'2006 Summary'!E19</f>
        <v>0.27082232980090204</v>
      </c>
      <c r="D28" s="108">
        <f>'2007 Summary'!E19</f>
        <v>0.2250433559609607</v>
      </c>
      <c r="E28" s="108">
        <f>'2008 Summary'!E19</f>
        <v>0.23084386344954821</v>
      </c>
      <c r="F28" s="108">
        <f>'2009 Summary'!E19</f>
        <v>0.18804208399730252</v>
      </c>
      <c r="G28" s="108">
        <f>'2010 Summary'!E19</f>
        <v>0.14097301614139468</v>
      </c>
      <c r="H28" s="108">
        <f>'2011 Summary'!E19</f>
        <v>0.29648525883144472</v>
      </c>
      <c r="I28" s="108">
        <f>'2012 Summary'!E19</f>
        <v>0.34471418124583669</v>
      </c>
      <c r="J28" s="108">
        <f>'2013 Summary'!E19</f>
        <v>0.25773795421716728</v>
      </c>
      <c r="K28" s="108">
        <f>'2014 Summary'!E19</f>
        <v>0.27784740355611037</v>
      </c>
      <c r="L28" s="108">
        <f>'2015 Summary'!E19</f>
        <v>0.15652831904886189</v>
      </c>
    </row>
    <row r="30" spans="2:12" x14ac:dyDescent="0.25">
      <c r="C30" s="107"/>
      <c r="D30" s="107"/>
      <c r="E30" s="107"/>
      <c r="F30" s="107"/>
      <c r="G30" s="107"/>
      <c r="H30" s="107"/>
      <c r="I30" s="107"/>
      <c r="J30" s="107"/>
      <c r="K30" s="107"/>
      <c r="L30" s="107"/>
    </row>
    <row r="31" spans="2:12" x14ac:dyDescent="0.25">
      <c r="C31">
        <v>2006</v>
      </c>
      <c r="D31">
        <v>2007</v>
      </c>
      <c r="E31">
        <v>2008</v>
      </c>
      <c r="F31">
        <v>2009</v>
      </c>
      <c r="G31">
        <v>2010</v>
      </c>
      <c r="H31">
        <v>2011</v>
      </c>
      <c r="I31">
        <v>2012</v>
      </c>
      <c r="J31">
        <v>2013</v>
      </c>
      <c r="K31">
        <v>2014</v>
      </c>
      <c r="L31">
        <v>2015</v>
      </c>
    </row>
    <row r="32" spans="2:12" x14ac:dyDescent="0.25">
      <c r="B32" t="s">
        <v>388</v>
      </c>
      <c r="C32" s="109">
        <f>'2006 Summary'!C5</f>
        <v>2267102.1722361753</v>
      </c>
      <c r="D32" s="109">
        <f>'2007 Summary'!C5</f>
        <v>2307477.0404587844</v>
      </c>
      <c r="E32" s="109">
        <f>'2008 Summary'!C5</f>
        <v>2340765.6259595291</v>
      </c>
      <c r="F32" s="109">
        <f>'2009 Summary'!C5</f>
        <v>2360347.5865471303</v>
      </c>
      <c r="G32" s="109">
        <f>'2010 Summary'!C5</f>
        <v>2374059.1947814561</v>
      </c>
      <c r="H32" s="109">
        <f>'2011 Summary'!C5</f>
        <v>2384581.4774588249</v>
      </c>
      <c r="I32" s="109">
        <f>'2012 Summary'!C5</f>
        <v>2396763.2060900475</v>
      </c>
      <c r="J32" s="109">
        <f>'2013 Summary'!C5</f>
        <v>2383976.003935121</v>
      </c>
      <c r="K32" s="109">
        <f>'2014 Summary'!C5</f>
        <v>2393758.2634168519</v>
      </c>
      <c r="L32" s="109">
        <f>'2015 Summary'!C5</f>
        <v>2418978.85192273</v>
      </c>
    </row>
    <row r="34" spans="2:12" x14ac:dyDescent="0.25">
      <c r="C34">
        <v>1990</v>
      </c>
    </row>
    <row r="35" spans="2:12" x14ac:dyDescent="0.25">
      <c r="B35" t="s">
        <v>390</v>
      </c>
      <c r="C35">
        <f>732291</f>
        <v>732291</v>
      </c>
      <c r="D35" t="s">
        <v>391</v>
      </c>
    </row>
    <row r="36" spans="2:12" x14ac:dyDescent="0.25">
      <c r="B36" t="s">
        <v>389</v>
      </c>
      <c r="C36" s="88">
        <f>C35*'Census Stats'!L38</f>
        <v>1824620.6261171864</v>
      </c>
    </row>
    <row r="38" spans="2:12" x14ac:dyDescent="0.25">
      <c r="B38" t="s">
        <v>392</v>
      </c>
    </row>
    <row r="39" spans="2:12" x14ac:dyDescent="0.25">
      <c r="C39">
        <v>2006</v>
      </c>
      <c r="D39">
        <v>2007</v>
      </c>
      <c r="E39">
        <v>2008</v>
      </c>
      <c r="F39">
        <v>2009</v>
      </c>
      <c r="G39">
        <v>2010</v>
      </c>
      <c r="H39">
        <v>2011</v>
      </c>
      <c r="I39">
        <v>2012</v>
      </c>
      <c r="J39">
        <v>2013</v>
      </c>
      <c r="K39">
        <v>2014</v>
      </c>
      <c r="L39">
        <v>2015</v>
      </c>
    </row>
    <row r="40" spans="2:12" x14ac:dyDescent="0.25">
      <c r="B40" s="24" t="s">
        <v>393</v>
      </c>
      <c r="C40" s="117">
        <f>C26</f>
        <v>3101015.7505617333</v>
      </c>
      <c r="D40" s="117">
        <f t="shared" ref="D40:L40" si="0">D26</f>
        <v>3136942.2095350744</v>
      </c>
      <c r="E40" s="117">
        <f t="shared" si="0"/>
        <v>2787286.6950858752</v>
      </c>
      <c r="F40" s="117">
        <f t="shared" si="0"/>
        <v>2465915.3735550479</v>
      </c>
      <c r="G40" s="117">
        <f t="shared" si="0"/>
        <v>1897917.2298310385</v>
      </c>
      <c r="H40" s="117">
        <f t="shared" si="0"/>
        <v>3064415.2106302725</v>
      </c>
      <c r="I40" s="117">
        <f t="shared" si="0"/>
        <v>3489259.0462222076</v>
      </c>
      <c r="J40" s="117">
        <f t="shared" si="0"/>
        <v>3326881.3430049806</v>
      </c>
      <c r="K40" s="117">
        <f t="shared" si="0"/>
        <v>3167830.5051870598</v>
      </c>
      <c r="L40" s="117">
        <f t="shared" si="0"/>
        <v>1803187.2151795251</v>
      </c>
    </row>
    <row r="41" spans="2:12" x14ac:dyDescent="0.25">
      <c r="B41" s="24" t="s">
        <v>394</v>
      </c>
      <c r="C41" s="117">
        <v>2585442.7983331583</v>
      </c>
      <c r="D41" s="117">
        <v>2241613.9021044001</v>
      </c>
      <c r="E41" s="117">
        <v>2299768.2550151576</v>
      </c>
      <c r="F41" s="117">
        <v>1805602.819442417</v>
      </c>
      <c r="G41" s="117">
        <v>1341884.5941824578</v>
      </c>
      <c r="H41" s="117">
        <v>2863282.1566843358</v>
      </c>
      <c r="I41" s="117">
        <v>2572144.0660078051</v>
      </c>
      <c r="J41" s="117">
        <v>3326881.3487041593</v>
      </c>
      <c r="K41" s="117">
        <v>2154892.8063336676</v>
      </c>
      <c r="L41" s="117">
        <v>1200540.525015417</v>
      </c>
    </row>
    <row r="42" spans="2:12" x14ac:dyDescent="0.25">
      <c r="B42" s="24"/>
      <c r="C42" s="117"/>
      <c r="D42" s="117"/>
      <c r="E42" s="117"/>
      <c r="F42" s="117"/>
      <c r="G42" s="117"/>
      <c r="H42" s="117"/>
      <c r="I42" s="117"/>
      <c r="J42" s="117"/>
      <c r="K42" s="117"/>
      <c r="L42" s="117"/>
    </row>
    <row r="43" spans="2:12" x14ac:dyDescent="0.25">
      <c r="B43" s="24"/>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20" sqref="I20"/>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18</v>
      </c>
    </row>
    <row r="2" spans="1:7" thickBot="1" x14ac:dyDescent="0.35"/>
    <row r="3" spans="1:7" ht="14.45" x14ac:dyDescent="0.3">
      <c r="A3" s="64"/>
      <c r="B3" s="65" t="s">
        <v>23</v>
      </c>
      <c r="C3" s="66" t="s">
        <v>33</v>
      </c>
      <c r="D3" s="71"/>
      <c r="E3" s="69"/>
    </row>
    <row r="4" spans="1:7" ht="14.45" x14ac:dyDescent="0.3">
      <c r="A4" s="111" t="s">
        <v>24</v>
      </c>
      <c r="B4" s="113"/>
      <c r="C4" s="39">
        <v>2014</v>
      </c>
      <c r="D4" s="74" t="s">
        <v>48</v>
      </c>
      <c r="E4" s="70"/>
    </row>
    <row r="5" spans="1:7" thickBot="1" x14ac:dyDescent="0.35">
      <c r="A5" s="114" t="s">
        <v>29</v>
      </c>
      <c r="B5" s="115"/>
      <c r="C5" s="80">
        <f>+F10*'Census Stats'!$L$38</f>
        <v>2393758.2634168519</v>
      </c>
      <c r="D5" s="68">
        <f>+D13/C5</f>
        <v>8.6361694561803777</v>
      </c>
    </row>
    <row r="6" spans="1:7" ht="14.45" x14ac:dyDescent="0.3">
      <c r="A6" s="6"/>
      <c r="B6" s="6"/>
      <c r="C6" s="23"/>
      <c r="E6" s="22"/>
    </row>
    <row r="7" spans="1:7" ht="18.600000000000001" thickBot="1" x14ac:dyDescent="0.4">
      <c r="A7" s="6"/>
      <c r="B7" s="62" t="s">
        <v>44</v>
      </c>
      <c r="C7" s="23"/>
      <c r="E7" s="22"/>
    </row>
    <row r="8" spans="1:7" ht="14.45" x14ac:dyDescent="0.3">
      <c r="A8" s="44"/>
      <c r="B8" s="45"/>
      <c r="C8" s="45"/>
      <c r="D8" s="45"/>
      <c r="E8" s="45"/>
      <c r="F8" s="46" t="s">
        <v>28</v>
      </c>
      <c r="G8" s="57" t="s">
        <v>49</v>
      </c>
    </row>
    <row r="9" spans="1:7" ht="14.45" x14ac:dyDescent="0.3">
      <c r="A9" s="47"/>
      <c r="B9" s="18"/>
      <c r="C9" s="18"/>
      <c r="D9" s="20" t="s">
        <v>21</v>
      </c>
      <c r="E9" s="32" t="s">
        <v>36</v>
      </c>
      <c r="F9" s="25" t="s">
        <v>43</v>
      </c>
      <c r="G9" s="58" t="s">
        <v>28</v>
      </c>
    </row>
    <row r="10" spans="1:7" ht="14.45" x14ac:dyDescent="0.3">
      <c r="A10" s="111" t="s">
        <v>19</v>
      </c>
      <c r="B10" s="112"/>
      <c r="C10" s="113"/>
      <c r="D10" s="72">
        <v>10412460</v>
      </c>
      <c r="E10" s="19">
        <f>+D10/D13</f>
        <v>0.50367674552900221</v>
      </c>
      <c r="F10" s="43">
        <v>960708</v>
      </c>
      <c r="G10" s="59">
        <f>+D10/F10</f>
        <v>10.838319239560825</v>
      </c>
    </row>
    <row r="11" spans="1:7" ht="14.45" x14ac:dyDescent="0.3">
      <c r="A11" s="111" t="s">
        <v>25</v>
      </c>
      <c r="B11" s="112"/>
      <c r="C11" s="113"/>
      <c r="D11" s="72">
        <f>8955594+87945</f>
        <v>9043539</v>
      </c>
      <c r="E11" s="19">
        <f>+D11/D13</f>
        <v>0.43745861127770064</v>
      </c>
      <c r="F11" s="34">
        <f>121332+6014</f>
        <v>127346</v>
      </c>
      <c r="G11" s="59">
        <f>+D11/F11</f>
        <v>71.015493223187221</v>
      </c>
    </row>
    <row r="12" spans="1:7" ht="14.45" x14ac:dyDescent="0.3">
      <c r="A12" s="111" t="s">
        <v>26</v>
      </c>
      <c r="B12" s="112"/>
      <c r="C12" s="113"/>
      <c r="D12" s="72">
        <v>1216903</v>
      </c>
      <c r="E12" s="19">
        <f>+D12/D13</f>
        <v>5.8864643193297199E-2</v>
      </c>
      <c r="F12" s="6"/>
      <c r="G12" s="48"/>
    </row>
    <row r="13" spans="1:7" thickBot="1" x14ac:dyDescent="0.35">
      <c r="A13" s="49"/>
      <c r="B13" s="116" t="s">
        <v>20</v>
      </c>
      <c r="C13" s="115"/>
      <c r="D13" s="73">
        <f>SUM(D10:D12)</f>
        <v>20672902</v>
      </c>
      <c r="E13" s="50"/>
      <c r="F13" s="51"/>
      <c r="G13" s="52"/>
    </row>
    <row r="15" spans="1:7" ht="18.600000000000001" thickBot="1" x14ac:dyDescent="0.4">
      <c r="B15" s="63" t="s">
        <v>45</v>
      </c>
    </row>
    <row r="16" spans="1:7" ht="14.45"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thickBot="1" x14ac:dyDescent="0.35">
      <c r="A18" s="111" t="s">
        <v>41</v>
      </c>
      <c r="B18" s="112"/>
      <c r="C18" s="113"/>
      <c r="D18" s="10">
        <f>'2014 Known'!B65</f>
        <v>16087761.391999997</v>
      </c>
      <c r="E18" s="19">
        <f>+D18/(D18+D19)</f>
        <v>0.72215259644388963</v>
      </c>
      <c r="F18" s="10">
        <f>'2014 Known'!D65</f>
        <v>7833030.3329449426</v>
      </c>
      <c r="G18" s="48"/>
    </row>
    <row r="19" spans="1:8" ht="15.6" x14ac:dyDescent="0.35">
      <c r="A19" s="111" t="s">
        <v>42</v>
      </c>
      <c r="B19" s="112"/>
      <c r="C19" s="113"/>
      <c r="D19" s="60">
        <f>'2014 Unknown'!B113</f>
        <v>6189748.1970000006</v>
      </c>
      <c r="E19" s="61">
        <f>+D19/(D18+D19)</f>
        <v>0.27784740355611037</v>
      </c>
      <c r="F19" s="76">
        <f>'2014 Unknown'!D113</f>
        <v>3167830.5051870598</v>
      </c>
      <c r="G19" s="78" t="s">
        <v>47</v>
      </c>
    </row>
    <row r="20" spans="1:8" ht="16.149999999999999" thickBot="1" x14ac:dyDescent="0.4">
      <c r="A20" s="49"/>
      <c r="B20" s="51"/>
      <c r="C20" s="51"/>
      <c r="D20" s="75">
        <f>+C4</f>
        <v>2014</v>
      </c>
      <c r="E20" s="56" t="s">
        <v>5</v>
      </c>
      <c r="F20" s="77">
        <f>SUM(F18:F19)</f>
        <v>11000860.838132001</v>
      </c>
      <c r="G20" s="79">
        <f>+F20/G22</f>
        <v>1.5837546037773336</v>
      </c>
    </row>
    <row r="22" spans="1:8" ht="15.6" x14ac:dyDescent="0.35">
      <c r="F22" s="24" t="s">
        <v>35</v>
      </c>
      <c r="G22" s="34">
        <f>+G29</f>
        <v>6946064</v>
      </c>
      <c r="H22" s="31"/>
    </row>
    <row r="24" spans="1:8" x14ac:dyDescent="0.25">
      <c r="E24" s="31" t="s">
        <v>30</v>
      </c>
      <c r="F24" s="26"/>
      <c r="G24" s="26"/>
    </row>
    <row r="25" spans="1:8" x14ac:dyDescent="0.25">
      <c r="E25" s="26"/>
      <c r="F25" s="26"/>
      <c r="G25" s="29" t="s">
        <v>34</v>
      </c>
    </row>
    <row r="26" spans="1:8" ht="18" x14ac:dyDescent="0.35">
      <c r="E26" s="26"/>
      <c r="F26" s="26"/>
      <c r="G26" s="30" t="s">
        <v>4</v>
      </c>
    </row>
    <row r="27" spans="1:8" x14ac:dyDescent="0.25">
      <c r="E27" s="26"/>
      <c r="F27" s="27" t="s">
        <v>31</v>
      </c>
      <c r="G27" s="28">
        <v>1131957</v>
      </c>
    </row>
    <row r="28" spans="1:8" x14ac:dyDescent="0.25">
      <c r="E28" s="26"/>
      <c r="F28" s="27" t="s">
        <v>32</v>
      </c>
      <c r="G28" s="28">
        <v>2399078</v>
      </c>
    </row>
    <row r="29" spans="1:8"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20" sqref="I20"/>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18</v>
      </c>
    </row>
    <row r="2" spans="1:7" thickBot="1" x14ac:dyDescent="0.35"/>
    <row r="3" spans="1:7" ht="14.45" x14ac:dyDescent="0.3">
      <c r="A3" s="64"/>
      <c r="B3" s="65" t="s">
        <v>23</v>
      </c>
      <c r="C3" s="66" t="s">
        <v>33</v>
      </c>
      <c r="D3" s="71"/>
      <c r="E3" s="69"/>
    </row>
    <row r="4" spans="1:7" ht="14.45" x14ac:dyDescent="0.3">
      <c r="A4" s="111" t="s">
        <v>24</v>
      </c>
      <c r="B4" s="113"/>
      <c r="C4" s="39">
        <v>2015</v>
      </c>
      <c r="D4" s="74" t="s">
        <v>48</v>
      </c>
      <c r="E4" s="70"/>
    </row>
    <row r="5" spans="1:7" thickBot="1" x14ac:dyDescent="0.35">
      <c r="A5" s="114" t="s">
        <v>29</v>
      </c>
      <c r="B5" s="115"/>
      <c r="C5" s="80">
        <f>+F10*'Census Stats'!$L$38</f>
        <v>2418978.85192273</v>
      </c>
      <c r="D5" s="68">
        <f>+D13/C5</f>
        <v>8.4786888416563748</v>
      </c>
    </row>
    <row r="6" spans="1:7" ht="14.45" x14ac:dyDescent="0.3">
      <c r="A6" s="6"/>
      <c r="B6" s="6"/>
      <c r="C6" s="23"/>
      <c r="E6" s="22"/>
    </row>
    <row r="7" spans="1:7" ht="18.600000000000001" thickBot="1" x14ac:dyDescent="0.4">
      <c r="A7" s="6"/>
      <c r="B7" s="62" t="s">
        <v>44</v>
      </c>
      <c r="C7" s="23"/>
      <c r="E7" s="22"/>
    </row>
    <row r="8" spans="1:7" ht="14.45" x14ac:dyDescent="0.3">
      <c r="A8" s="44"/>
      <c r="B8" s="45"/>
      <c r="C8" s="45"/>
      <c r="D8" s="45"/>
      <c r="E8" s="45"/>
      <c r="F8" s="46" t="s">
        <v>28</v>
      </c>
      <c r="G8" s="57" t="s">
        <v>49</v>
      </c>
    </row>
    <row r="9" spans="1:7" ht="14.45" x14ac:dyDescent="0.3">
      <c r="A9" s="47"/>
      <c r="B9" s="18"/>
      <c r="C9" s="18"/>
      <c r="D9" s="20" t="s">
        <v>21</v>
      </c>
      <c r="E9" s="32" t="s">
        <v>36</v>
      </c>
      <c r="F9" s="25" t="s">
        <v>43</v>
      </c>
      <c r="G9" s="58" t="s">
        <v>28</v>
      </c>
    </row>
    <row r="10" spans="1:7" ht="14.45" x14ac:dyDescent="0.3">
      <c r="A10" s="111" t="s">
        <v>19</v>
      </c>
      <c r="B10" s="112"/>
      <c r="C10" s="113"/>
      <c r="D10" s="72">
        <v>10164709</v>
      </c>
      <c r="E10" s="19">
        <f>+D10/D13</f>
        <v>0.49560329031497136</v>
      </c>
      <c r="F10" s="43">
        <v>970830</v>
      </c>
      <c r="G10" s="59">
        <f>+D10/F10</f>
        <v>10.47012247252351</v>
      </c>
    </row>
    <row r="11" spans="1:7" ht="14.45" x14ac:dyDescent="0.3">
      <c r="A11" s="111" t="s">
        <v>25</v>
      </c>
      <c r="B11" s="112"/>
      <c r="C11" s="113"/>
      <c r="D11" s="72">
        <f>88035+8999067</f>
        <v>9087102</v>
      </c>
      <c r="E11" s="19">
        <f>+D11/D13</f>
        <v>0.44306213297672931</v>
      </c>
      <c r="F11" s="34">
        <f>123072+6275</f>
        <v>129347</v>
      </c>
      <c r="G11" s="59">
        <f>+D11/F11</f>
        <v>70.253674225146312</v>
      </c>
    </row>
    <row r="12" spans="1:7" ht="14.45" x14ac:dyDescent="0.3">
      <c r="A12" s="111" t="s">
        <v>26</v>
      </c>
      <c r="B12" s="112"/>
      <c r="C12" s="113"/>
      <c r="D12" s="72">
        <v>1257958</v>
      </c>
      <c r="E12" s="19">
        <f>+D12/D13</f>
        <v>6.1334576708299345E-2</v>
      </c>
      <c r="F12" s="6"/>
      <c r="G12" s="48"/>
    </row>
    <row r="13" spans="1:7" thickBot="1" x14ac:dyDescent="0.35">
      <c r="A13" s="49"/>
      <c r="B13" s="116" t="s">
        <v>20</v>
      </c>
      <c r="C13" s="115"/>
      <c r="D13" s="73">
        <f>SUM(D10:D12)</f>
        <v>20509769</v>
      </c>
      <c r="E13" s="50"/>
      <c r="F13" s="51"/>
      <c r="G13" s="52"/>
    </row>
    <row r="15" spans="1:7" ht="18.600000000000001" thickBot="1" x14ac:dyDescent="0.4">
      <c r="B15" s="63" t="s">
        <v>45</v>
      </c>
    </row>
    <row r="16" spans="1:7" ht="14.45"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thickBot="1" x14ac:dyDescent="0.35">
      <c r="A18" s="111" t="s">
        <v>41</v>
      </c>
      <c r="B18" s="112"/>
      <c r="C18" s="113"/>
      <c r="D18" s="10">
        <f>'2015 Known'!B64</f>
        <v>18582396.381000001</v>
      </c>
      <c r="E18" s="19">
        <f>+D18/(D18+D19)</f>
        <v>0.843471680951138</v>
      </c>
      <c r="F18" s="10">
        <f>'2015 Known'!D64</f>
        <v>10414028.458524214</v>
      </c>
      <c r="G18" s="48"/>
    </row>
    <row r="19" spans="1:8" ht="15.6" x14ac:dyDescent="0.35">
      <c r="A19" s="111" t="s">
        <v>42</v>
      </c>
      <c r="B19" s="112"/>
      <c r="C19" s="113"/>
      <c r="D19" s="60">
        <f>'2015 Unknown'!B113</f>
        <v>3448451.602</v>
      </c>
      <c r="E19" s="61">
        <f>+D19/(D18+D19)</f>
        <v>0.15652831904886189</v>
      </c>
      <c r="F19" s="76">
        <f>'2015 Unknown'!D113</f>
        <v>1803187.2151795251</v>
      </c>
      <c r="G19" s="78" t="s">
        <v>47</v>
      </c>
    </row>
    <row r="20" spans="1:8" ht="16.149999999999999" thickBot="1" x14ac:dyDescent="0.4">
      <c r="A20" s="49"/>
      <c r="B20" s="51"/>
      <c r="C20" s="51"/>
      <c r="D20" s="75">
        <f>+C4</f>
        <v>2015</v>
      </c>
      <c r="E20" s="56" t="s">
        <v>5</v>
      </c>
      <c r="F20" s="77">
        <f>SUM(F18:F19)</f>
        <v>12217215.673703739</v>
      </c>
      <c r="G20" s="79">
        <f>+F20/G22</f>
        <v>1.7588688606531324</v>
      </c>
    </row>
    <row r="22" spans="1:8" ht="15.6" x14ac:dyDescent="0.35">
      <c r="F22" s="24" t="s">
        <v>35</v>
      </c>
      <c r="G22" s="34">
        <f>+G29</f>
        <v>6946064</v>
      </c>
      <c r="H22" s="31"/>
    </row>
    <row r="24" spans="1:8" x14ac:dyDescent="0.25">
      <c r="E24" s="31" t="s">
        <v>30</v>
      </c>
      <c r="F24" s="26"/>
      <c r="G24" s="26"/>
    </row>
    <row r="25" spans="1:8" x14ac:dyDescent="0.25">
      <c r="E25" s="26"/>
      <c r="F25" s="26"/>
      <c r="G25" s="29" t="s">
        <v>34</v>
      </c>
    </row>
    <row r="26" spans="1:8" ht="18" x14ac:dyDescent="0.35">
      <c r="E26" s="26"/>
      <c r="F26" s="26"/>
      <c r="G26" s="30" t="s">
        <v>4</v>
      </c>
    </row>
    <row r="27" spans="1:8" x14ac:dyDescent="0.25">
      <c r="E27" s="26"/>
      <c r="F27" s="27" t="s">
        <v>31</v>
      </c>
      <c r="G27" s="28">
        <v>1131957</v>
      </c>
    </row>
    <row r="28" spans="1:8" x14ac:dyDescent="0.25">
      <c r="E28" s="26"/>
      <c r="F28" s="27" t="s">
        <v>32</v>
      </c>
      <c r="G28" s="28">
        <v>2399078</v>
      </c>
    </row>
    <row r="29" spans="1:8"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10" workbookViewId="0">
      <selection activeCell="F44" sqref="F44"/>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17</v>
      </c>
      <c r="B1" s="98">
        <v>2006</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x14ac:dyDescent="0.25">
      <c r="A4" s="33" t="s">
        <v>313</v>
      </c>
      <c r="B4" s="34">
        <v>67270.350000000006</v>
      </c>
      <c r="C4" s="34">
        <v>0</v>
      </c>
      <c r="D4" s="10">
        <v>0</v>
      </c>
    </row>
    <row r="5" spans="1:5" x14ac:dyDescent="0.25">
      <c r="A5" s="33" t="s">
        <v>314</v>
      </c>
      <c r="B5" s="34">
        <v>334144.53999999998</v>
      </c>
      <c r="C5" s="34">
        <v>0</v>
      </c>
      <c r="D5" s="10">
        <v>0</v>
      </c>
    </row>
    <row r="6" spans="1:5" x14ac:dyDescent="0.25">
      <c r="A6" s="33" t="s">
        <v>315</v>
      </c>
      <c r="B6" s="34">
        <v>47557.4</v>
      </c>
      <c r="C6" s="34">
        <v>0</v>
      </c>
      <c r="D6" s="10">
        <v>0</v>
      </c>
    </row>
    <row r="7" spans="1:5" x14ac:dyDescent="0.25">
      <c r="A7" s="33" t="s">
        <v>316</v>
      </c>
      <c r="B7" s="34">
        <v>161751.4</v>
      </c>
      <c r="C7" s="34">
        <v>0</v>
      </c>
      <c r="D7" s="10">
        <v>0</v>
      </c>
    </row>
    <row r="8" spans="1:5" x14ac:dyDescent="0.25">
      <c r="A8" s="33" t="s">
        <v>317</v>
      </c>
      <c r="B8" s="34">
        <v>338552.67</v>
      </c>
      <c r="C8" s="34">
        <v>0</v>
      </c>
      <c r="D8" s="10">
        <v>0</v>
      </c>
    </row>
    <row r="9" spans="1:5" x14ac:dyDescent="0.25">
      <c r="A9" s="33" t="s">
        <v>332</v>
      </c>
      <c r="B9" s="34">
        <v>2180745</v>
      </c>
      <c r="C9" s="34">
        <v>2483.2378843010079</v>
      </c>
      <c r="D9" s="10">
        <v>2707654.3000000003</v>
      </c>
    </row>
    <row r="10" spans="1:5" x14ac:dyDescent="0.25">
      <c r="A10" s="33" t="s">
        <v>333</v>
      </c>
      <c r="B10" s="34">
        <v>2619283</v>
      </c>
      <c r="C10" s="34">
        <v>2451.1025727269639</v>
      </c>
      <c r="D10" s="10">
        <v>3210065.65</v>
      </c>
    </row>
    <row r="11" spans="1:5" x14ac:dyDescent="0.25">
      <c r="A11" s="33" t="s">
        <v>319</v>
      </c>
      <c r="B11" s="34">
        <v>259963.15</v>
      </c>
      <c r="C11" s="34">
        <v>1062.5147451436867</v>
      </c>
      <c r="D11" s="10">
        <v>138107.3400345</v>
      </c>
    </row>
    <row r="12" spans="1:5" x14ac:dyDescent="0.25">
      <c r="A12" s="33" t="s">
        <v>318</v>
      </c>
      <c r="B12" s="34">
        <v>1060.42</v>
      </c>
      <c r="C12" s="34">
        <v>1719.1841723090849</v>
      </c>
      <c r="D12" s="10">
        <v>911.52864</v>
      </c>
    </row>
    <row r="13" spans="1:5" x14ac:dyDescent="0.25">
      <c r="A13" s="33" t="s">
        <v>321</v>
      </c>
      <c r="B13" s="34">
        <v>393030</v>
      </c>
      <c r="C13" s="34">
        <v>765.38453586062133</v>
      </c>
      <c r="D13" s="10">
        <v>150409.54206465001</v>
      </c>
    </row>
    <row r="14" spans="1:5" x14ac:dyDescent="0.25">
      <c r="A14" s="33" t="s">
        <v>322</v>
      </c>
      <c r="B14" s="34">
        <v>42874.400000000001</v>
      </c>
      <c r="C14" s="34">
        <v>1279.4831823559045</v>
      </c>
      <c r="D14" s="10">
        <v>27428.536876799997</v>
      </c>
    </row>
    <row r="15" spans="1:5" x14ac:dyDescent="0.25">
      <c r="A15" s="33" t="s">
        <v>324</v>
      </c>
      <c r="B15" s="34">
        <v>12684.3</v>
      </c>
      <c r="C15" s="34">
        <v>1724.8897433047155</v>
      </c>
      <c r="D15" s="10">
        <v>10939.509485500001</v>
      </c>
    </row>
    <row r="16" spans="1:5" x14ac:dyDescent="0.25">
      <c r="A16" s="33" t="s">
        <v>326</v>
      </c>
      <c r="B16" s="34">
        <v>361586.57799999998</v>
      </c>
      <c r="C16" s="34">
        <v>0</v>
      </c>
      <c r="D16" s="10">
        <v>0</v>
      </c>
    </row>
    <row r="17" spans="1:4" x14ac:dyDescent="0.25">
      <c r="A17" s="33" t="s">
        <v>330</v>
      </c>
      <c r="B17" s="34">
        <v>13578</v>
      </c>
      <c r="C17" s="34">
        <v>1596.4305845485346</v>
      </c>
      <c r="D17" s="10">
        <v>10838.1672385</v>
      </c>
    </row>
    <row r="18" spans="1:4" x14ac:dyDescent="0.25">
      <c r="A18" s="33" t="s">
        <v>331</v>
      </c>
      <c r="B18" s="34">
        <v>11241.772000000001</v>
      </c>
      <c r="C18" s="34">
        <v>0</v>
      </c>
      <c r="D18" s="10">
        <v>0</v>
      </c>
    </row>
    <row r="19" spans="1:4" x14ac:dyDescent="0.25">
      <c r="A19" s="33" t="s">
        <v>335</v>
      </c>
      <c r="B19" s="34">
        <v>22242.52</v>
      </c>
      <c r="C19" s="34">
        <v>845.2820744685913</v>
      </c>
      <c r="D19" s="10">
        <v>9400.6017235045656</v>
      </c>
    </row>
    <row r="20" spans="1:4" x14ac:dyDescent="0.25">
      <c r="A20" s="33" t="s">
        <v>189</v>
      </c>
      <c r="B20" s="34">
        <v>7077</v>
      </c>
      <c r="C20" s="34">
        <v>0</v>
      </c>
      <c r="D20" s="10">
        <v>0</v>
      </c>
    </row>
    <row r="21" spans="1:4" x14ac:dyDescent="0.25">
      <c r="A21" s="33" t="s">
        <v>338</v>
      </c>
      <c r="B21" s="34">
        <v>362075</v>
      </c>
      <c r="C21" s="34">
        <v>845.2820744685913</v>
      </c>
      <c r="D21" s="10">
        <v>153027.75355660761</v>
      </c>
    </row>
    <row r="22" spans="1:4" x14ac:dyDescent="0.25">
      <c r="A22" s="33" t="s">
        <v>341</v>
      </c>
      <c r="B22" s="34">
        <v>1294355</v>
      </c>
      <c r="C22" s="34">
        <v>0</v>
      </c>
      <c r="D22" s="10">
        <v>0</v>
      </c>
    </row>
    <row r="23" spans="1:4" x14ac:dyDescent="0.25">
      <c r="A23" s="33" t="s">
        <v>342</v>
      </c>
      <c r="B23" s="34">
        <v>2365522</v>
      </c>
      <c r="C23" s="34">
        <v>0</v>
      </c>
      <c r="D23" s="10">
        <v>0</v>
      </c>
    </row>
    <row r="24" spans="1:4" x14ac:dyDescent="0.25">
      <c r="A24" s="33" t="s">
        <v>343</v>
      </c>
      <c r="B24" s="34">
        <v>1133871</v>
      </c>
      <c r="C24" s="34">
        <v>0</v>
      </c>
      <c r="D24" s="10">
        <v>0</v>
      </c>
    </row>
    <row r="25" spans="1:4" x14ac:dyDescent="0.25">
      <c r="A25" s="33" t="s">
        <v>347</v>
      </c>
      <c r="B25" s="34">
        <v>443113</v>
      </c>
      <c r="C25" s="34">
        <v>0</v>
      </c>
      <c r="D25" s="10">
        <v>0</v>
      </c>
    </row>
    <row r="26" spans="1:4" x14ac:dyDescent="0.25">
      <c r="A26" s="33" t="s">
        <v>349</v>
      </c>
      <c r="B26" s="34">
        <v>455505</v>
      </c>
      <c r="C26" s="34">
        <v>0</v>
      </c>
      <c r="D26" s="10">
        <v>0</v>
      </c>
    </row>
    <row r="27" spans="1:4" x14ac:dyDescent="0.25">
      <c r="A27" s="33" t="s">
        <v>354</v>
      </c>
      <c r="B27" s="34">
        <v>723917</v>
      </c>
      <c r="C27" s="34">
        <v>2.4657022625701348</v>
      </c>
      <c r="D27" s="10">
        <v>892.48189240649219</v>
      </c>
    </row>
    <row r="28" spans="1:4" x14ac:dyDescent="0.25">
      <c r="A28" s="33" t="s">
        <v>359</v>
      </c>
      <c r="B28" s="34">
        <v>89664</v>
      </c>
      <c r="C28" s="34">
        <v>845.2820744685913</v>
      </c>
      <c r="D28" s="10">
        <v>37895.685962575881</v>
      </c>
    </row>
    <row r="29" spans="1:4" x14ac:dyDescent="0.25">
      <c r="A29" s="33" t="s">
        <v>363</v>
      </c>
      <c r="B29" s="34">
        <v>1823.28</v>
      </c>
      <c r="C29" s="34">
        <v>0</v>
      </c>
      <c r="D29" s="10">
        <v>0</v>
      </c>
    </row>
    <row r="30" spans="1:4" x14ac:dyDescent="0.25">
      <c r="A30" s="33" t="s">
        <v>364</v>
      </c>
      <c r="B30" s="34">
        <v>36732</v>
      </c>
      <c r="C30" s="34">
        <v>0</v>
      </c>
      <c r="D30" s="10">
        <v>0</v>
      </c>
    </row>
    <row r="31" spans="1:4" x14ac:dyDescent="0.25">
      <c r="A31" s="33" t="s">
        <v>368</v>
      </c>
      <c r="B31" s="34">
        <v>2171.36</v>
      </c>
      <c r="C31" s="34">
        <v>0</v>
      </c>
      <c r="D31" s="10">
        <v>0</v>
      </c>
    </row>
    <row r="32" spans="1:4" x14ac:dyDescent="0.25">
      <c r="A32" s="33" t="s">
        <v>369</v>
      </c>
      <c r="B32" s="34">
        <v>33468</v>
      </c>
      <c r="C32" s="34">
        <v>0</v>
      </c>
      <c r="D32" s="10">
        <v>0</v>
      </c>
    </row>
    <row r="33" spans="1:4" x14ac:dyDescent="0.25">
      <c r="A33" s="33" t="s">
        <v>371</v>
      </c>
      <c r="B33" s="34">
        <v>983695.89</v>
      </c>
      <c r="C33" s="34">
        <v>726.80073847423307</v>
      </c>
      <c r="D33" s="10">
        <v>357475.44964303396</v>
      </c>
    </row>
    <row r="34" spans="1:4" x14ac:dyDescent="0.25">
      <c r="A34" s="33" t="s">
        <v>372</v>
      </c>
      <c r="B34" s="34">
        <v>17652.95</v>
      </c>
      <c r="C34" s="34">
        <v>0</v>
      </c>
      <c r="D34" s="10">
        <v>0</v>
      </c>
    </row>
    <row r="35" spans="1:4" x14ac:dyDescent="0.25">
      <c r="A35" s="33" t="s">
        <v>373</v>
      </c>
      <c r="B35" s="34">
        <v>1847.0640000000001</v>
      </c>
      <c r="C35" s="34">
        <v>1056.3533228240403</v>
      </c>
      <c r="D35" s="10">
        <v>975.57609693433164</v>
      </c>
    </row>
    <row r="36" spans="1:4" x14ac:dyDescent="0.25">
      <c r="A36" s="35" t="s">
        <v>374</v>
      </c>
      <c r="B36" s="34">
        <v>4828.6099999999997</v>
      </c>
      <c r="C36" s="34">
        <v>0</v>
      </c>
      <c r="D36" s="10">
        <v>0</v>
      </c>
    </row>
    <row r="37" spans="1:4" x14ac:dyDescent="0.25">
      <c r="A37" s="35" t="s">
        <v>375</v>
      </c>
      <c r="B37" s="34">
        <v>141325</v>
      </c>
      <c r="C37" s="34">
        <v>4573.6816773508808</v>
      </c>
      <c r="D37" s="10">
        <v>323187.78152580658</v>
      </c>
    </row>
    <row r="38" spans="1:4" x14ac:dyDescent="0.25">
      <c r="A38" s="35" t="s">
        <v>295</v>
      </c>
      <c r="B38" s="34">
        <v>579513.65</v>
      </c>
      <c r="C38" s="34">
        <v>927.49481118458982</v>
      </c>
      <c r="D38" s="10">
        <v>268747.95169282128</v>
      </c>
    </row>
    <row r="39" spans="1:4" x14ac:dyDescent="0.25">
      <c r="A39" s="35" t="s">
        <v>376</v>
      </c>
      <c r="B39" s="34">
        <v>585.6</v>
      </c>
      <c r="C39" s="34">
        <v>0</v>
      </c>
      <c r="D39" s="10">
        <v>0</v>
      </c>
    </row>
    <row r="40" spans="1:4" x14ac:dyDescent="0.25">
      <c r="A40" s="35" t="s">
        <v>297</v>
      </c>
      <c r="B40" s="34">
        <v>844472.04</v>
      </c>
      <c r="C40" s="34">
        <v>861.38534731103448</v>
      </c>
      <c r="D40" s="10">
        <v>363707.92073492892</v>
      </c>
    </row>
    <row r="41" spans="1:4" x14ac:dyDescent="0.25">
      <c r="A41" s="35" t="s">
        <v>377</v>
      </c>
      <c r="B41" s="34">
        <v>67233</v>
      </c>
      <c r="C41" s="34">
        <v>0</v>
      </c>
      <c r="D41" s="10">
        <v>0</v>
      </c>
    </row>
    <row r="42" spans="1:4" x14ac:dyDescent="0.25">
      <c r="A42" s="35" t="s">
        <v>378</v>
      </c>
      <c r="B42" s="34">
        <v>12691</v>
      </c>
      <c r="C42" s="34">
        <v>0</v>
      </c>
      <c r="D42" s="10">
        <v>0</v>
      </c>
    </row>
    <row r="43" spans="1:4" x14ac:dyDescent="0.25">
      <c r="A43" s="35"/>
      <c r="B43" s="34"/>
      <c r="C43" s="34"/>
      <c r="D43" s="10"/>
    </row>
    <row r="44" spans="1:4" ht="15.75" thickBot="1" x14ac:dyDescent="0.3">
      <c r="A44" s="36"/>
      <c r="B44" s="37"/>
      <c r="C44" s="37"/>
      <c r="D44" s="16"/>
    </row>
    <row r="45" spans="1:4" ht="16.5" thickTop="1" thickBot="1" x14ac:dyDescent="0.3">
      <c r="A45" s="1"/>
      <c r="B45" s="17">
        <f>SUM(B4:B44)</f>
        <v>16470703.943999998</v>
      </c>
      <c r="D45" s="17">
        <f>SUM(D4:D44)</f>
        <v>7771665.7771685682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2"/>
  <sheetViews>
    <sheetView workbookViewId="0">
      <selection activeCell="H4" sqref="H4"/>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40</v>
      </c>
      <c r="B1" s="98">
        <v>2006</v>
      </c>
      <c r="D1" s="8" t="s">
        <v>2</v>
      </c>
      <c r="H1" s="40">
        <v>1013.8429781871461</v>
      </c>
      <c r="I1" t="s">
        <v>7</v>
      </c>
    </row>
    <row r="2" spans="1:9" ht="18.75" x14ac:dyDescent="0.3">
      <c r="A2" s="3"/>
      <c r="B2" s="11" t="s">
        <v>39</v>
      </c>
      <c r="C2" s="11" t="s">
        <v>1</v>
      </c>
      <c r="D2" s="11" t="s">
        <v>6</v>
      </c>
      <c r="E2" s="4"/>
      <c r="F2" s="41" t="s">
        <v>16</v>
      </c>
      <c r="G2" s="39">
        <v>2006</v>
      </c>
      <c r="H2" s="42"/>
    </row>
    <row r="3" spans="1:9" ht="19.5" x14ac:dyDescent="0.35">
      <c r="A3" s="5" t="s">
        <v>0</v>
      </c>
      <c r="B3" s="12">
        <f>+'UTC Example'!C4</f>
        <v>2015</v>
      </c>
      <c r="C3" s="12" t="s">
        <v>8</v>
      </c>
      <c r="D3" s="12" t="s">
        <v>9</v>
      </c>
      <c r="E3" s="7"/>
    </row>
    <row r="4" spans="1:9" x14ac:dyDescent="0.25">
      <c r="A4" s="33" t="s">
        <v>206</v>
      </c>
      <c r="B4" s="34">
        <v>2000</v>
      </c>
      <c r="C4" s="103">
        <f>IF(B4&lt;&gt;0,$H$1,"")</f>
        <v>1013.8429781871461</v>
      </c>
      <c r="D4" s="10">
        <f>(+B4*C4)/2000</f>
        <v>1013.8429781871461</v>
      </c>
    </row>
    <row r="5" spans="1:9" x14ac:dyDescent="0.25">
      <c r="A5" s="33" t="s">
        <v>207</v>
      </c>
      <c r="B5" s="34">
        <v>820</v>
      </c>
      <c r="C5" s="103">
        <f t="shared" ref="C5:C68" si="0">IF(B5&lt;&gt;0,$H$1,"")</f>
        <v>1013.8429781871461</v>
      </c>
      <c r="D5" s="10">
        <f t="shared" ref="D5:D68" si="1">(+B5*C5)/2000</f>
        <v>415.67562105672988</v>
      </c>
    </row>
    <row r="6" spans="1:9" x14ac:dyDescent="0.25">
      <c r="A6" s="33" t="s">
        <v>208</v>
      </c>
      <c r="B6" s="34">
        <v>102666.8</v>
      </c>
      <c r="C6" s="103">
        <f t="shared" si="0"/>
        <v>1013.8429781871461</v>
      </c>
      <c r="D6" s="10">
        <f t="shared" si="1"/>
        <v>52044.00713647205</v>
      </c>
    </row>
    <row r="7" spans="1:9" x14ac:dyDescent="0.25">
      <c r="A7" s="33" t="s">
        <v>186</v>
      </c>
      <c r="B7" s="34">
        <v>713907</v>
      </c>
      <c r="C7" s="103">
        <f t="shared" si="0"/>
        <v>1013.8429781871461</v>
      </c>
      <c r="D7" s="10">
        <f t="shared" si="1"/>
        <v>361894.79951432545</v>
      </c>
    </row>
    <row r="8" spans="1:9" x14ac:dyDescent="0.25">
      <c r="A8" s="33" t="s">
        <v>209</v>
      </c>
      <c r="B8" s="34">
        <v>7600</v>
      </c>
      <c r="C8" s="103">
        <f t="shared" si="0"/>
        <v>1013.8429781871461</v>
      </c>
      <c r="D8" s="10">
        <f t="shared" si="1"/>
        <v>3852.6033171111549</v>
      </c>
    </row>
    <row r="9" spans="1:9" x14ac:dyDescent="0.25">
      <c r="A9" s="33" t="s">
        <v>210</v>
      </c>
      <c r="B9" s="34">
        <v>48</v>
      </c>
      <c r="C9" s="103">
        <f t="shared" si="0"/>
        <v>1013.8429781871461</v>
      </c>
      <c r="D9" s="10">
        <f t="shared" si="1"/>
        <v>24.332231476491508</v>
      </c>
    </row>
    <row r="10" spans="1:9" x14ac:dyDescent="0.25">
      <c r="A10" s="33" t="s">
        <v>211</v>
      </c>
      <c r="B10" s="34">
        <v>22518</v>
      </c>
      <c r="C10" s="103">
        <f t="shared" si="0"/>
        <v>1013.8429781871461</v>
      </c>
      <c r="D10" s="10">
        <f t="shared" si="1"/>
        <v>11414.858091409078</v>
      </c>
    </row>
    <row r="11" spans="1:9" x14ac:dyDescent="0.25">
      <c r="A11" s="33" t="s">
        <v>212</v>
      </c>
      <c r="B11" s="34">
        <v>12360</v>
      </c>
      <c r="C11" s="103">
        <f t="shared" si="0"/>
        <v>1013.8429781871461</v>
      </c>
      <c r="D11" s="10">
        <f t="shared" si="1"/>
        <v>6265.5496051965629</v>
      </c>
    </row>
    <row r="12" spans="1:9" x14ac:dyDescent="0.25">
      <c r="A12" s="33" t="s">
        <v>214</v>
      </c>
      <c r="B12" s="34">
        <v>-2421278</v>
      </c>
      <c r="C12" s="103">
        <f t="shared" si="0"/>
        <v>1013.8429781871461</v>
      </c>
      <c r="D12" s="10">
        <f t="shared" si="1"/>
        <v>-1227397.8492695084</v>
      </c>
    </row>
    <row r="13" spans="1:9" x14ac:dyDescent="0.25">
      <c r="A13" s="33" t="s">
        <v>215</v>
      </c>
      <c r="B13" s="34">
        <v>181121</v>
      </c>
      <c r="C13" s="103">
        <f t="shared" si="0"/>
        <v>1013.8429781871461</v>
      </c>
      <c r="D13" s="10">
        <f t="shared" si="1"/>
        <v>91814.127026117043</v>
      </c>
    </row>
    <row r="14" spans="1:9" x14ac:dyDescent="0.25">
      <c r="A14" s="33" t="s">
        <v>189</v>
      </c>
      <c r="B14" s="34">
        <v>739012</v>
      </c>
      <c r="C14" s="103">
        <f t="shared" si="0"/>
        <v>1013.8429781871461</v>
      </c>
      <c r="D14" s="10">
        <f t="shared" si="1"/>
        <v>374621.06349801959</v>
      </c>
    </row>
    <row r="15" spans="1:9" x14ac:dyDescent="0.25">
      <c r="A15" s="33" t="s">
        <v>218</v>
      </c>
      <c r="B15" s="34">
        <v>4195</v>
      </c>
      <c r="C15" s="103">
        <f t="shared" si="0"/>
        <v>1013.8429781871461</v>
      </c>
      <c r="D15" s="10">
        <f t="shared" si="1"/>
        <v>2126.535646747539</v>
      </c>
    </row>
    <row r="16" spans="1:9" x14ac:dyDescent="0.25">
      <c r="A16" s="33" t="s">
        <v>190</v>
      </c>
      <c r="B16" s="34">
        <v>48374</v>
      </c>
      <c r="C16" s="103">
        <f t="shared" si="0"/>
        <v>1013.8429781871461</v>
      </c>
      <c r="D16" s="10">
        <f t="shared" si="1"/>
        <v>24521.820113412505</v>
      </c>
    </row>
    <row r="17" spans="1:4" x14ac:dyDescent="0.25">
      <c r="A17" s="33" t="s">
        <v>223</v>
      </c>
      <c r="B17" s="34">
        <v>40907</v>
      </c>
      <c r="C17" s="103">
        <f t="shared" si="0"/>
        <v>1013.8429781871461</v>
      </c>
      <c r="D17" s="10">
        <f t="shared" si="1"/>
        <v>20736.637354350791</v>
      </c>
    </row>
    <row r="18" spans="1:4" x14ac:dyDescent="0.25">
      <c r="A18" s="33" t="s">
        <v>224</v>
      </c>
      <c r="B18" s="34">
        <v>7400</v>
      </c>
      <c r="C18" s="103">
        <f t="shared" si="0"/>
        <v>1013.8429781871461</v>
      </c>
      <c r="D18" s="10">
        <f t="shared" si="1"/>
        <v>3751.2190192924404</v>
      </c>
    </row>
    <row r="19" spans="1:4" x14ac:dyDescent="0.25">
      <c r="A19" s="33" t="s">
        <v>225</v>
      </c>
      <c r="B19" s="34">
        <v>21330</v>
      </c>
      <c r="C19" s="103">
        <f t="shared" si="0"/>
        <v>1013.8429781871461</v>
      </c>
      <c r="D19" s="10">
        <f t="shared" si="1"/>
        <v>10812.635362365912</v>
      </c>
    </row>
    <row r="20" spans="1:4" x14ac:dyDescent="0.25">
      <c r="A20" s="33" t="s">
        <v>203</v>
      </c>
      <c r="B20" s="34">
        <v>117050</v>
      </c>
      <c r="C20" s="103">
        <f t="shared" si="0"/>
        <v>1013.8429781871461</v>
      </c>
      <c r="D20" s="10">
        <f t="shared" si="1"/>
        <v>59335.160298402727</v>
      </c>
    </row>
    <row r="21" spans="1:4" x14ac:dyDescent="0.25">
      <c r="A21" s="33" t="s">
        <v>229</v>
      </c>
      <c r="B21" s="34">
        <v>9785</v>
      </c>
      <c r="C21" s="103">
        <f t="shared" si="0"/>
        <v>1013.8429781871461</v>
      </c>
      <c r="D21" s="10">
        <f t="shared" si="1"/>
        <v>4960.2267707806113</v>
      </c>
    </row>
    <row r="22" spans="1:4" x14ac:dyDescent="0.25">
      <c r="A22" s="33" t="s">
        <v>230</v>
      </c>
      <c r="B22" s="34">
        <v>17475</v>
      </c>
      <c r="C22" s="103">
        <f t="shared" si="0"/>
        <v>1013.8429781871461</v>
      </c>
      <c r="D22" s="10">
        <f t="shared" si="1"/>
        <v>8858.4530219101889</v>
      </c>
    </row>
    <row r="23" spans="1:4" x14ac:dyDescent="0.25">
      <c r="A23" s="33" t="s">
        <v>191</v>
      </c>
      <c r="B23" s="34">
        <v>320060</v>
      </c>
      <c r="C23" s="103">
        <f t="shared" si="0"/>
        <v>1013.8429781871461</v>
      </c>
      <c r="D23" s="10">
        <f t="shared" si="1"/>
        <v>162245.291799289</v>
      </c>
    </row>
    <row r="24" spans="1:4" x14ac:dyDescent="0.25">
      <c r="A24" s="33" t="s">
        <v>233</v>
      </c>
      <c r="B24" s="34">
        <v>27200</v>
      </c>
      <c r="C24" s="103">
        <f t="shared" si="0"/>
        <v>1013.8429781871461</v>
      </c>
      <c r="D24" s="10">
        <f t="shared" si="1"/>
        <v>13788.264503345186</v>
      </c>
    </row>
    <row r="25" spans="1:4" x14ac:dyDescent="0.25">
      <c r="A25" s="33" t="s">
        <v>193</v>
      </c>
      <c r="B25" s="34">
        <v>292497</v>
      </c>
      <c r="C25" s="103">
        <f t="shared" si="0"/>
        <v>1013.8429781871461</v>
      </c>
      <c r="D25" s="10">
        <f t="shared" si="1"/>
        <v>148273.01479540282</v>
      </c>
    </row>
    <row r="26" spans="1:4" x14ac:dyDescent="0.25">
      <c r="A26" s="33" t="s">
        <v>238</v>
      </c>
      <c r="B26" s="34">
        <v>175</v>
      </c>
      <c r="C26" s="103">
        <f t="shared" si="0"/>
        <v>1013.8429781871461</v>
      </c>
      <c r="D26" s="10">
        <f t="shared" si="1"/>
        <v>88.711260591375279</v>
      </c>
    </row>
    <row r="27" spans="1:4" x14ac:dyDescent="0.25">
      <c r="A27" s="33" t="s">
        <v>239</v>
      </c>
      <c r="B27" s="34">
        <v>63703</v>
      </c>
      <c r="C27" s="103">
        <f t="shared" si="0"/>
        <v>1013.8429781871461</v>
      </c>
      <c r="D27" s="10">
        <f t="shared" si="1"/>
        <v>32292.419619727883</v>
      </c>
    </row>
    <row r="28" spans="1:4" x14ac:dyDescent="0.25">
      <c r="A28" s="33" t="s">
        <v>240</v>
      </c>
      <c r="B28" s="34">
        <v>63650</v>
      </c>
      <c r="C28" s="103">
        <f t="shared" si="0"/>
        <v>1013.8429781871461</v>
      </c>
      <c r="D28" s="10">
        <f t="shared" si="1"/>
        <v>32265.552780805923</v>
      </c>
    </row>
    <row r="29" spans="1:4" x14ac:dyDescent="0.25">
      <c r="A29" s="33" t="s">
        <v>242</v>
      </c>
      <c r="B29" s="34">
        <v>16400</v>
      </c>
      <c r="C29" s="103">
        <f t="shared" si="0"/>
        <v>1013.8429781871461</v>
      </c>
      <c r="D29" s="10">
        <f t="shared" si="1"/>
        <v>8313.5124211345974</v>
      </c>
    </row>
    <row r="30" spans="1:4" x14ac:dyDescent="0.25">
      <c r="A30" s="33" t="s">
        <v>243</v>
      </c>
      <c r="B30" s="34">
        <v>15035</v>
      </c>
      <c r="C30" s="103">
        <f t="shared" si="0"/>
        <v>1013.8429781871461</v>
      </c>
      <c r="D30" s="10">
        <f t="shared" si="1"/>
        <v>7621.564588521871</v>
      </c>
    </row>
    <row r="31" spans="1:4" x14ac:dyDescent="0.25">
      <c r="A31" s="33" t="s">
        <v>244</v>
      </c>
      <c r="B31" s="34">
        <v>89108</v>
      </c>
      <c r="C31" s="103">
        <f t="shared" si="0"/>
        <v>1013.8429781871461</v>
      </c>
      <c r="D31" s="10">
        <f t="shared" si="1"/>
        <v>45170.760050150107</v>
      </c>
    </row>
    <row r="32" spans="1:4" x14ac:dyDescent="0.25">
      <c r="A32" s="33" t="s">
        <v>245</v>
      </c>
      <c r="B32" s="34">
        <v>21400</v>
      </c>
      <c r="C32" s="103">
        <f t="shared" si="0"/>
        <v>1013.8429781871461</v>
      </c>
      <c r="D32" s="10">
        <f t="shared" si="1"/>
        <v>10848.119866602463</v>
      </c>
    </row>
    <row r="33" spans="1:4" x14ac:dyDescent="0.25">
      <c r="A33" s="33" t="s">
        <v>248</v>
      </c>
      <c r="B33" s="34">
        <v>400182</v>
      </c>
      <c r="C33" s="103">
        <f t="shared" si="0"/>
        <v>1013.8429781871461</v>
      </c>
      <c r="D33" s="10">
        <f t="shared" si="1"/>
        <v>202860.85534844425</v>
      </c>
    </row>
    <row r="34" spans="1:4" x14ac:dyDescent="0.25">
      <c r="A34" s="33" t="s">
        <v>249</v>
      </c>
      <c r="B34" s="34">
        <v>84230</v>
      </c>
      <c r="C34" s="103">
        <f t="shared" si="0"/>
        <v>1013.8429781871461</v>
      </c>
      <c r="D34" s="10">
        <f t="shared" si="1"/>
        <v>42697.997026351652</v>
      </c>
    </row>
    <row r="35" spans="1:4" x14ac:dyDescent="0.25">
      <c r="A35" s="33" t="s">
        <v>250</v>
      </c>
      <c r="B35" s="34">
        <v>99558</v>
      </c>
      <c r="C35" s="103">
        <f t="shared" si="0"/>
        <v>1013.8429781871461</v>
      </c>
      <c r="D35" s="10">
        <f t="shared" si="1"/>
        <v>50468.089611177944</v>
      </c>
    </row>
    <row r="36" spans="1:4" x14ac:dyDescent="0.25">
      <c r="A36" s="33" t="s">
        <v>253</v>
      </c>
      <c r="B36" s="34">
        <v>20000</v>
      </c>
      <c r="C36" s="103">
        <f t="shared" si="0"/>
        <v>1013.8429781871461</v>
      </c>
      <c r="D36" s="10">
        <f t="shared" si="1"/>
        <v>10138.42978187146</v>
      </c>
    </row>
    <row r="37" spans="1:4" x14ac:dyDescent="0.25">
      <c r="A37" s="33" t="s">
        <v>254</v>
      </c>
      <c r="B37" s="34">
        <v>10000</v>
      </c>
      <c r="C37" s="103">
        <f t="shared" si="0"/>
        <v>1013.8429781871461</v>
      </c>
      <c r="D37" s="10">
        <f t="shared" si="1"/>
        <v>5069.2148909357302</v>
      </c>
    </row>
    <row r="38" spans="1:4" x14ac:dyDescent="0.25">
      <c r="A38" s="33" t="s">
        <v>255</v>
      </c>
      <c r="B38" s="34">
        <v>39.591999999999999</v>
      </c>
      <c r="C38" s="103">
        <f t="shared" si="0"/>
        <v>1013.8429781871461</v>
      </c>
      <c r="D38" s="10">
        <f t="shared" si="1"/>
        <v>20.070035596192742</v>
      </c>
    </row>
    <row r="39" spans="1:4" x14ac:dyDescent="0.25">
      <c r="A39" s="33" t="s">
        <v>256</v>
      </c>
      <c r="B39" s="34">
        <v>31207</v>
      </c>
      <c r="C39" s="103">
        <f t="shared" si="0"/>
        <v>1013.8429781871461</v>
      </c>
      <c r="D39" s="10">
        <f t="shared" si="1"/>
        <v>15819.498910143133</v>
      </c>
    </row>
    <row r="40" spans="1:4" x14ac:dyDescent="0.25">
      <c r="A40" s="33" t="s">
        <v>257</v>
      </c>
      <c r="B40" s="34">
        <v>7800</v>
      </c>
      <c r="C40" s="103">
        <f t="shared" si="0"/>
        <v>1013.8429781871461</v>
      </c>
      <c r="D40" s="10">
        <f t="shared" si="1"/>
        <v>3953.9876149298698</v>
      </c>
    </row>
    <row r="41" spans="1:4" x14ac:dyDescent="0.25">
      <c r="A41" s="33" t="s">
        <v>258</v>
      </c>
      <c r="B41" s="34">
        <v>1275</v>
      </c>
      <c r="C41" s="103">
        <f t="shared" si="0"/>
        <v>1013.8429781871461</v>
      </c>
      <c r="D41" s="10">
        <f t="shared" si="1"/>
        <v>646.32489859430564</v>
      </c>
    </row>
    <row r="42" spans="1:4" x14ac:dyDescent="0.25">
      <c r="A42" s="33" t="s">
        <v>260</v>
      </c>
      <c r="B42" s="34">
        <v>83200</v>
      </c>
      <c r="C42" s="103">
        <f t="shared" si="0"/>
        <v>1013.8429781871461</v>
      </c>
      <c r="D42" s="10">
        <f t="shared" si="1"/>
        <v>42175.86789258528</v>
      </c>
    </row>
    <row r="43" spans="1:4" x14ac:dyDescent="0.25">
      <c r="A43" s="33" t="s">
        <v>261</v>
      </c>
      <c r="B43" s="34">
        <v>24400</v>
      </c>
      <c r="C43" s="103">
        <f t="shared" si="0"/>
        <v>1013.8429781871461</v>
      </c>
      <c r="D43" s="10">
        <f t="shared" si="1"/>
        <v>12368.884333883181</v>
      </c>
    </row>
    <row r="44" spans="1:4" x14ac:dyDescent="0.25">
      <c r="A44" s="33" t="s">
        <v>262</v>
      </c>
      <c r="B44" s="34">
        <v>852</v>
      </c>
      <c r="C44" s="103">
        <f t="shared" si="0"/>
        <v>1013.8429781871461</v>
      </c>
      <c r="D44" s="10">
        <f t="shared" si="1"/>
        <v>431.89710870772421</v>
      </c>
    </row>
    <row r="45" spans="1:4" x14ac:dyDescent="0.25">
      <c r="A45" s="33" t="s">
        <v>194</v>
      </c>
      <c r="B45" s="34">
        <v>276663</v>
      </c>
      <c r="C45" s="103">
        <f t="shared" si="0"/>
        <v>1013.8429781871461</v>
      </c>
      <c r="D45" s="10">
        <f t="shared" si="1"/>
        <v>140246.4199370952</v>
      </c>
    </row>
    <row r="46" spans="1:4" x14ac:dyDescent="0.25">
      <c r="A46" s="33" t="s">
        <v>264</v>
      </c>
      <c r="B46" s="34">
        <v>1315</v>
      </c>
      <c r="C46" s="103">
        <f t="shared" si="0"/>
        <v>1013.8429781871461</v>
      </c>
      <c r="D46" s="10">
        <f t="shared" si="1"/>
        <v>666.60175815804848</v>
      </c>
    </row>
    <row r="47" spans="1:4" x14ac:dyDescent="0.25">
      <c r="A47" s="33" t="s">
        <v>266</v>
      </c>
      <c r="B47" s="34">
        <v>3200</v>
      </c>
      <c r="C47" s="103">
        <f t="shared" si="0"/>
        <v>1013.8429781871461</v>
      </c>
      <c r="D47" s="10">
        <f t="shared" si="1"/>
        <v>1622.1487650994336</v>
      </c>
    </row>
    <row r="48" spans="1:4" x14ac:dyDescent="0.25">
      <c r="A48" s="33" t="s">
        <v>268</v>
      </c>
      <c r="B48" s="34">
        <v>29225</v>
      </c>
      <c r="C48" s="103">
        <f t="shared" si="0"/>
        <v>1013.8429781871461</v>
      </c>
      <c r="D48" s="10">
        <f t="shared" si="1"/>
        <v>14814.780518759671</v>
      </c>
    </row>
    <row r="49" spans="1:4" x14ac:dyDescent="0.25">
      <c r="A49" s="33" t="s">
        <v>270</v>
      </c>
      <c r="B49" s="34">
        <v>1342</v>
      </c>
      <c r="C49" s="103">
        <f t="shared" si="0"/>
        <v>1013.8429781871461</v>
      </c>
      <c r="D49" s="10">
        <f t="shared" si="1"/>
        <v>680.28863836357493</v>
      </c>
    </row>
    <row r="50" spans="1:4" x14ac:dyDescent="0.25">
      <c r="A50" s="33" t="s">
        <v>271</v>
      </c>
      <c r="B50" s="34">
        <v>9629</v>
      </c>
      <c r="C50" s="103">
        <f t="shared" si="0"/>
        <v>1013.8429781871461</v>
      </c>
      <c r="D50" s="10">
        <f t="shared" si="1"/>
        <v>4881.1470184820146</v>
      </c>
    </row>
    <row r="51" spans="1:4" x14ac:dyDescent="0.25">
      <c r="A51" s="33" t="s">
        <v>272</v>
      </c>
      <c r="B51" s="34">
        <v>1064</v>
      </c>
      <c r="C51" s="103">
        <f t="shared" si="0"/>
        <v>1013.8429781871461</v>
      </c>
      <c r="D51" s="10">
        <f t="shared" si="1"/>
        <v>539.36446439556175</v>
      </c>
    </row>
    <row r="52" spans="1:4" x14ac:dyDescent="0.25">
      <c r="A52" s="33" t="s">
        <v>273</v>
      </c>
      <c r="B52" s="34">
        <v>3761</v>
      </c>
      <c r="C52" s="103">
        <f t="shared" si="0"/>
        <v>1013.8429781871461</v>
      </c>
      <c r="D52" s="10">
        <f t="shared" si="1"/>
        <v>1906.5317204809282</v>
      </c>
    </row>
    <row r="53" spans="1:4" x14ac:dyDescent="0.25">
      <c r="A53" s="33" t="s">
        <v>274</v>
      </c>
      <c r="B53" s="34">
        <v>181909</v>
      </c>
      <c r="C53" s="103">
        <f t="shared" si="0"/>
        <v>1013.8429781871461</v>
      </c>
      <c r="D53" s="10">
        <f t="shared" si="1"/>
        <v>92213.581159522771</v>
      </c>
    </row>
    <row r="54" spans="1:4" x14ac:dyDescent="0.25">
      <c r="A54" s="33" t="s">
        <v>276</v>
      </c>
      <c r="B54" s="34">
        <v>352506</v>
      </c>
      <c r="C54" s="103">
        <f t="shared" si="0"/>
        <v>1013.8429781871461</v>
      </c>
      <c r="D54" s="10">
        <f t="shared" si="1"/>
        <v>178692.86643441906</v>
      </c>
    </row>
    <row r="55" spans="1:4" x14ac:dyDescent="0.25">
      <c r="A55" s="33" t="s">
        <v>277</v>
      </c>
      <c r="B55" s="34">
        <v>24945</v>
      </c>
      <c r="C55" s="103">
        <f t="shared" si="0"/>
        <v>1013.8429781871461</v>
      </c>
      <c r="D55" s="10">
        <f t="shared" si="1"/>
        <v>12645.15654543918</v>
      </c>
    </row>
    <row r="56" spans="1:4" x14ac:dyDescent="0.25">
      <c r="A56" s="33" t="s">
        <v>278</v>
      </c>
      <c r="B56" s="34">
        <v>889475</v>
      </c>
      <c r="C56" s="103">
        <f t="shared" si="0"/>
        <v>1013.8429781871461</v>
      </c>
      <c r="D56" s="10">
        <f t="shared" si="1"/>
        <v>450893.99151150585</v>
      </c>
    </row>
    <row r="57" spans="1:4" x14ac:dyDescent="0.25">
      <c r="A57" s="33" t="s">
        <v>280</v>
      </c>
      <c r="B57" s="34">
        <v>500872</v>
      </c>
      <c r="C57" s="103">
        <f t="shared" si="0"/>
        <v>1013.8429781871461</v>
      </c>
      <c r="D57" s="10">
        <f t="shared" si="1"/>
        <v>253902.78008527608</v>
      </c>
    </row>
    <row r="58" spans="1:4" x14ac:dyDescent="0.25">
      <c r="A58" s="33" t="s">
        <v>197</v>
      </c>
      <c r="B58" s="34">
        <v>504275</v>
      </c>
      <c r="C58" s="103">
        <f t="shared" si="0"/>
        <v>1013.8429781871461</v>
      </c>
      <c r="D58" s="10">
        <f t="shared" si="1"/>
        <v>255627.83391266156</v>
      </c>
    </row>
    <row r="59" spans="1:4" x14ac:dyDescent="0.25">
      <c r="A59" s="33" t="s">
        <v>281</v>
      </c>
      <c r="B59" s="34">
        <v>41793</v>
      </c>
      <c r="C59" s="103">
        <f t="shared" si="0"/>
        <v>1013.8429781871461</v>
      </c>
      <c r="D59" s="10">
        <f t="shared" si="1"/>
        <v>21185.769793687698</v>
      </c>
    </row>
    <row r="60" spans="1:4" x14ac:dyDescent="0.25">
      <c r="A60" s="33" t="s">
        <v>282</v>
      </c>
      <c r="B60" s="34">
        <v>19800</v>
      </c>
      <c r="C60" s="103">
        <f t="shared" si="0"/>
        <v>1013.8429781871461</v>
      </c>
      <c r="D60" s="10">
        <f t="shared" si="1"/>
        <v>10037.045484052745</v>
      </c>
    </row>
    <row r="61" spans="1:4" x14ac:dyDescent="0.25">
      <c r="A61" s="33" t="s">
        <v>283</v>
      </c>
      <c r="B61" s="34">
        <v>121336</v>
      </c>
      <c r="C61" s="103">
        <f t="shared" si="0"/>
        <v>1013.8429781871461</v>
      </c>
      <c r="D61" s="10">
        <f t="shared" si="1"/>
        <v>61507.825800657782</v>
      </c>
    </row>
    <row r="62" spans="1:4" x14ac:dyDescent="0.25">
      <c r="A62" s="33" t="s">
        <v>284</v>
      </c>
      <c r="B62" s="34">
        <v>2903</v>
      </c>
      <c r="C62" s="103">
        <f t="shared" si="0"/>
        <v>1013.8429781871461</v>
      </c>
      <c r="D62" s="10">
        <f t="shared" si="1"/>
        <v>1471.5930828386424</v>
      </c>
    </row>
    <row r="63" spans="1:4" x14ac:dyDescent="0.25">
      <c r="A63" s="33" t="s">
        <v>285</v>
      </c>
      <c r="B63" s="34">
        <v>5025</v>
      </c>
      <c r="C63" s="103">
        <f t="shared" si="0"/>
        <v>1013.8429781871461</v>
      </c>
      <c r="D63" s="10">
        <f t="shared" si="1"/>
        <v>2547.2804826952047</v>
      </c>
    </row>
    <row r="64" spans="1:4" x14ac:dyDescent="0.25">
      <c r="A64" s="33" t="s">
        <v>286</v>
      </c>
      <c r="B64" s="34">
        <v>6904</v>
      </c>
      <c r="C64" s="103">
        <f t="shared" si="0"/>
        <v>1013.8429781871461</v>
      </c>
      <c r="D64" s="10">
        <f t="shared" si="1"/>
        <v>3499.7859607020282</v>
      </c>
    </row>
    <row r="65" spans="1:4" x14ac:dyDescent="0.25">
      <c r="A65" s="33" t="s">
        <v>198</v>
      </c>
      <c r="B65" s="34">
        <v>172078</v>
      </c>
      <c r="C65" s="103">
        <f t="shared" si="0"/>
        <v>1013.8429781871461</v>
      </c>
      <c r="D65" s="10">
        <f t="shared" si="1"/>
        <v>87230.036000243854</v>
      </c>
    </row>
    <row r="66" spans="1:4" x14ac:dyDescent="0.25">
      <c r="A66" s="33" t="s">
        <v>287</v>
      </c>
      <c r="B66" s="34">
        <v>1226010</v>
      </c>
      <c r="C66" s="103">
        <f t="shared" si="0"/>
        <v>1013.8429781871461</v>
      </c>
      <c r="D66" s="10">
        <f t="shared" si="1"/>
        <v>621490.81484361144</v>
      </c>
    </row>
    <row r="67" spans="1:4" x14ac:dyDescent="0.25">
      <c r="A67" s="33" t="s">
        <v>199</v>
      </c>
      <c r="B67" s="34">
        <v>730645</v>
      </c>
      <c r="C67" s="103">
        <f t="shared" si="0"/>
        <v>1013.8429781871461</v>
      </c>
      <c r="D67" s="10">
        <f t="shared" si="1"/>
        <v>370379.65139877365</v>
      </c>
    </row>
    <row r="68" spans="1:4" x14ac:dyDescent="0.25">
      <c r="A68" s="33" t="s">
        <v>290</v>
      </c>
      <c r="B68" s="34">
        <v>26329</v>
      </c>
      <c r="C68" s="103">
        <f t="shared" si="0"/>
        <v>1013.8429781871461</v>
      </c>
      <c r="D68" s="10">
        <f t="shared" si="1"/>
        <v>13346.735886344684</v>
      </c>
    </row>
    <row r="69" spans="1:4" x14ac:dyDescent="0.25">
      <c r="A69" s="33" t="s">
        <v>291</v>
      </c>
      <c r="B69" s="34">
        <v>448</v>
      </c>
      <c r="C69" s="103">
        <f t="shared" ref="C69:C132" si="2">IF(B69&lt;&gt;0,$H$1,"")</f>
        <v>1013.8429781871461</v>
      </c>
      <c r="D69" s="10">
        <f t="shared" ref="D69:D132" si="3">(+B69*C69)/2000</f>
        <v>227.1008271139207</v>
      </c>
    </row>
    <row r="70" spans="1:4" x14ac:dyDescent="0.25">
      <c r="A70" s="33" t="s">
        <v>292</v>
      </c>
      <c r="B70" s="34">
        <v>80505</v>
      </c>
      <c r="C70" s="103">
        <f t="shared" si="2"/>
        <v>1013.8429781871461</v>
      </c>
      <c r="D70" s="10">
        <f t="shared" si="3"/>
        <v>40809.714479478098</v>
      </c>
    </row>
    <row r="71" spans="1:4" x14ac:dyDescent="0.25">
      <c r="A71" s="33" t="s">
        <v>293</v>
      </c>
      <c r="B71" s="34">
        <v>29334</v>
      </c>
      <c r="C71" s="103">
        <f t="shared" si="2"/>
        <v>1013.8429781871461</v>
      </c>
      <c r="D71" s="10">
        <f t="shared" si="3"/>
        <v>14870.034961070871</v>
      </c>
    </row>
    <row r="72" spans="1:4" x14ac:dyDescent="0.25">
      <c r="A72" s="33" t="s">
        <v>294</v>
      </c>
      <c r="B72" s="34">
        <v>116640</v>
      </c>
      <c r="C72" s="103">
        <f t="shared" si="2"/>
        <v>1013.8429781871461</v>
      </c>
      <c r="D72" s="10">
        <f t="shared" si="3"/>
        <v>59127.322487874357</v>
      </c>
    </row>
    <row r="73" spans="1:4" x14ac:dyDescent="0.25">
      <c r="A73" s="33" t="s">
        <v>295</v>
      </c>
      <c r="B73" s="34">
        <v>21787.52</v>
      </c>
      <c r="C73" s="103">
        <f t="shared" si="2"/>
        <v>1013.8429781871461</v>
      </c>
      <c r="D73" s="10">
        <f t="shared" si="3"/>
        <v>11044.562082056005</v>
      </c>
    </row>
    <row r="74" spans="1:4" x14ac:dyDescent="0.25">
      <c r="A74" s="33" t="s">
        <v>200</v>
      </c>
      <c r="B74" s="34">
        <v>107444</v>
      </c>
      <c r="C74" s="103">
        <f t="shared" si="2"/>
        <v>1013.8429781871461</v>
      </c>
      <c r="D74" s="10">
        <f t="shared" si="3"/>
        <v>54465.672474169856</v>
      </c>
    </row>
    <row r="75" spans="1:4" x14ac:dyDescent="0.25">
      <c r="A75" s="33" t="s">
        <v>297</v>
      </c>
      <c r="B75" s="34">
        <v>1537</v>
      </c>
      <c r="C75" s="103">
        <f t="shared" si="2"/>
        <v>1013.8429781871461</v>
      </c>
      <c r="D75" s="10">
        <f t="shared" si="3"/>
        <v>779.13832873682179</v>
      </c>
    </row>
    <row r="76" spans="1:4" x14ac:dyDescent="0.25">
      <c r="A76" s="33" t="s">
        <v>202</v>
      </c>
      <c r="B76" s="34">
        <v>1162941</v>
      </c>
      <c r="C76" s="103">
        <f t="shared" si="2"/>
        <v>1013.8429781871461</v>
      </c>
      <c r="D76" s="10">
        <f t="shared" si="3"/>
        <v>589519.78344796901</v>
      </c>
    </row>
    <row r="77" spans="1:4" x14ac:dyDescent="0.25">
      <c r="A77" s="33" t="s">
        <v>302</v>
      </c>
      <c r="B77" s="34">
        <v>3828</v>
      </c>
      <c r="C77" s="103">
        <f t="shared" si="2"/>
        <v>1013.8429781871461</v>
      </c>
      <c r="D77" s="10">
        <f t="shared" si="3"/>
        <v>1940.4954602501975</v>
      </c>
    </row>
    <row r="78" spans="1:4" x14ac:dyDescent="0.25">
      <c r="A78" s="33" t="s">
        <v>304</v>
      </c>
      <c r="B78" s="34">
        <v>13371</v>
      </c>
      <c r="C78" s="103">
        <f t="shared" si="2"/>
        <v>1013.8429781871461</v>
      </c>
      <c r="D78" s="10">
        <f t="shared" si="3"/>
        <v>6778.0472306701649</v>
      </c>
    </row>
    <row r="79" spans="1:4" x14ac:dyDescent="0.25">
      <c r="A79" s="33" t="s">
        <v>305</v>
      </c>
      <c r="B79" s="34">
        <v>100496</v>
      </c>
      <c r="C79" s="103">
        <f t="shared" si="2"/>
        <v>1013.8429781871461</v>
      </c>
      <c r="D79" s="10">
        <f t="shared" si="3"/>
        <v>50943.581967947714</v>
      </c>
    </row>
    <row r="80" spans="1:4" x14ac:dyDescent="0.25">
      <c r="A80" s="33" t="s">
        <v>307</v>
      </c>
      <c r="B80" s="34">
        <v>473</v>
      </c>
      <c r="C80" s="103">
        <f t="shared" si="2"/>
        <v>1013.8429781871461</v>
      </c>
      <c r="D80" s="10">
        <f t="shared" si="3"/>
        <v>239.77386434126004</v>
      </c>
    </row>
    <row r="81" spans="1:4" x14ac:dyDescent="0.25">
      <c r="A81" s="33" t="s">
        <v>308</v>
      </c>
      <c r="B81" s="34">
        <v>144854</v>
      </c>
      <c r="C81" s="103">
        <f t="shared" si="2"/>
        <v>1013.8429781871461</v>
      </c>
      <c r="D81" s="10">
        <f t="shared" si="3"/>
        <v>73429.605381160422</v>
      </c>
    </row>
    <row r="82" spans="1:4" x14ac:dyDescent="0.25">
      <c r="A82" s="33" t="s">
        <v>309</v>
      </c>
      <c r="B82" s="34">
        <v>425</v>
      </c>
      <c r="C82" s="103">
        <f t="shared" si="2"/>
        <v>1013.8429781871461</v>
      </c>
      <c r="D82" s="10">
        <f t="shared" si="3"/>
        <v>215.44163286476854</v>
      </c>
    </row>
    <row r="83" spans="1:4" x14ac:dyDescent="0.25">
      <c r="A83" s="33" t="s">
        <v>186</v>
      </c>
      <c r="B83" s="34">
        <v>305656</v>
      </c>
      <c r="C83" s="103">
        <f t="shared" si="2"/>
        <v>1013.8429781871461</v>
      </c>
      <c r="D83" s="10">
        <f t="shared" si="3"/>
        <v>154943.59467038515</v>
      </c>
    </row>
    <row r="84" spans="1:4" x14ac:dyDescent="0.25">
      <c r="A84" s="33" t="s">
        <v>188</v>
      </c>
      <c r="B84" s="34">
        <v>2816</v>
      </c>
      <c r="C84" s="103">
        <f t="shared" si="2"/>
        <v>1013.8429781871461</v>
      </c>
      <c r="D84" s="10">
        <f t="shared" si="3"/>
        <v>1427.4909132875016</v>
      </c>
    </row>
    <row r="85" spans="1:4" x14ac:dyDescent="0.25">
      <c r="A85" s="33" t="s">
        <v>189</v>
      </c>
      <c r="B85" s="34">
        <v>102038</v>
      </c>
      <c r="C85" s="103">
        <f t="shared" si="2"/>
        <v>1013.8429781871461</v>
      </c>
      <c r="D85" s="10">
        <f t="shared" si="3"/>
        <v>51725.254904130001</v>
      </c>
    </row>
    <row r="86" spans="1:4" x14ac:dyDescent="0.25">
      <c r="A86" s="33" t="s">
        <v>190</v>
      </c>
      <c r="B86" s="34">
        <v>30396</v>
      </c>
      <c r="C86" s="103">
        <f t="shared" si="2"/>
        <v>1013.8429781871461</v>
      </c>
      <c r="D86" s="10">
        <f t="shared" si="3"/>
        <v>15408.385582488247</v>
      </c>
    </row>
    <row r="87" spans="1:4" x14ac:dyDescent="0.25">
      <c r="A87" s="33" t="s">
        <v>192</v>
      </c>
      <c r="B87" s="34">
        <v>-24937.741999999998</v>
      </c>
      <c r="C87" s="103">
        <f t="shared" si="2"/>
        <v>1013.8429781871461</v>
      </c>
      <c r="D87" s="10">
        <f t="shared" si="3"/>
        <v>-12641.477309271337</v>
      </c>
    </row>
    <row r="88" spans="1:4" x14ac:dyDescent="0.25">
      <c r="A88" s="33" t="s">
        <v>193</v>
      </c>
      <c r="B88" s="34">
        <v>75</v>
      </c>
      <c r="C88" s="103">
        <f t="shared" si="2"/>
        <v>1013.8429781871461</v>
      </c>
      <c r="D88" s="10">
        <f t="shared" si="3"/>
        <v>38.019111682017972</v>
      </c>
    </row>
    <row r="89" spans="1:4" x14ac:dyDescent="0.25">
      <c r="A89" s="33" t="s">
        <v>195</v>
      </c>
      <c r="B89" s="34">
        <v>412904</v>
      </c>
      <c r="C89" s="103">
        <f t="shared" si="2"/>
        <v>1013.8429781871461</v>
      </c>
      <c r="D89" s="10">
        <f t="shared" si="3"/>
        <v>209309.91053269268</v>
      </c>
    </row>
    <row r="90" spans="1:4" x14ac:dyDescent="0.25">
      <c r="A90" s="33" t="s">
        <v>196</v>
      </c>
      <c r="B90" s="34">
        <v>610192</v>
      </c>
      <c r="C90" s="103">
        <f t="shared" si="2"/>
        <v>1013.8429781871461</v>
      </c>
      <c r="D90" s="10">
        <f t="shared" si="3"/>
        <v>309319.43727298552</v>
      </c>
    </row>
    <row r="91" spans="1:4" x14ac:dyDescent="0.25">
      <c r="A91" s="33" t="s">
        <v>198</v>
      </c>
      <c r="B91" s="34">
        <v>78400</v>
      </c>
      <c r="C91" s="103">
        <f t="shared" si="2"/>
        <v>1013.8429781871461</v>
      </c>
      <c r="D91" s="10">
        <f t="shared" si="3"/>
        <v>39742.644744936122</v>
      </c>
    </row>
    <row r="92" spans="1:4" x14ac:dyDescent="0.25">
      <c r="A92" s="33" t="s">
        <v>200</v>
      </c>
      <c r="B92" s="34">
        <v>24876</v>
      </c>
      <c r="C92" s="103">
        <f t="shared" si="2"/>
        <v>1013.8429781871461</v>
      </c>
      <c r="D92" s="10">
        <f t="shared" si="3"/>
        <v>12610.178962691722</v>
      </c>
    </row>
    <row r="93" spans="1:4" x14ac:dyDescent="0.25">
      <c r="A93" s="33" t="s">
        <v>201</v>
      </c>
      <c r="B93" s="34">
        <v>210</v>
      </c>
      <c r="C93" s="103">
        <f t="shared" si="2"/>
        <v>1013.8429781871461</v>
      </c>
      <c r="D93" s="10">
        <f t="shared" si="3"/>
        <v>106.45351270965034</v>
      </c>
    </row>
    <row r="94" spans="1:4" x14ac:dyDescent="0.25">
      <c r="A94" s="33" t="s">
        <v>202</v>
      </c>
      <c r="B94" s="34">
        <v>895958</v>
      </c>
      <c r="C94" s="103">
        <f t="shared" si="2"/>
        <v>1013.8429781871461</v>
      </c>
      <c r="D94" s="10">
        <f t="shared" si="3"/>
        <v>454180.36352529947</v>
      </c>
    </row>
    <row r="95" spans="1:4" x14ac:dyDescent="0.25">
      <c r="A95" s="33" t="s">
        <v>186</v>
      </c>
      <c r="B95" s="34">
        <v>-309216</v>
      </c>
      <c r="C95" s="103">
        <f t="shared" si="2"/>
        <v>1013.8429781871461</v>
      </c>
      <c r="D95" s="10">
        <f t="shared" si="3"/>
        <v>-156748.23517155828</v>
      </c>
    </row>
    <row r="96" spans="1:4" x14ac:dyDescent="0.25">
      <c r="A96" s="33" t="s">
        <v>188</v>
      </c>
      <c r="B96" s="34">
        <v>-3057</v>
      </c>
      <c r="C96" s="103">
        <f t="shared" si="2"/>
        <v>1013.8429781871461</v>
      </c>
      <c r="D96" s="10">
        <f t="shared" si="3"/>
        <v>-1549.6589921590528</v>
      </c>
    </row>
    <row r="97" spans="1:4" x14ac:dyDescent="0.25">
      <c r="A97" s="33" t="s">
        <v>189</v>
      </c>
      <c r="B97" s="34">
        <v>-103655</v>
      </c>
      <c r="C97" s="103">
        <f t="shared" si="2"/>
        <v>1013.8429781871461</v>
      </c>
      <c r="D97" s="10">
        <f t="shared" si="3"/>
        <v>-52544.946951994316</v>
      </c>
    </row>
    <row r="98" spans="1:4" x14ac:dyDescent="0.25">
      <c r="A98" s="33" t="s">
        <v>190</v>
      </c>
      <c r="B98" s="34">
        <v>-31096</v>
      </c>
      <c r="C98" s="103">
        <f t="shared" si="2"/>
        <v>1013.8429781871461</v>
      </c>
      <c r="D98" s="10">
        <f t="shared" si="3"/>
        <v>-15763.230624853746</v>
      </c>
    </row>
    <row r="99" spans="1:4" x14ac:dyDescent="0.25">
      <c r="A99" s="33" t="s">
        <v>193</v>
      </c>
      <c r="B99" s="34">
        <v>-75</v>
      </c>
      <c r="C99" s="103">
        <f t="shared" si="2"/>
        <v>1013.8429781871461</v>
      </c>
      <c r="D99" s="10">
        <f t="shared" si="3"/>
        <v>-38.019111682017972</v>
      </c>
    </row>
    <row r="100" spans="1:4" x14ac:dyDescent="0.25">
      <c r="A100" s="33" t="s">
        <v>195</v>
      </c>
      <c r="B100" s="34">
        <v>-413000</v>
      </c>
      <c r="C100" s="103">
        <f t="shared" si="2"/>
        <v>1013.8429781871461</v>
      </c>
      <c r="D100" s="10">
        <f t="shared" si="3"/>
        <v>-209358.57499564567</v>
      </c>
    </row>
    <row r="101" spans="1:4" x14ac:dyDescent="0.25">
      <c r="A101" s="33" t="s">
        <v>196</v>
      </c>
      <c r="B101" s="34">
        <v>-610192</v>
      </c>
      <c r="C101" s="103">
        <f t="shared" si="2"/>
        <v>1013.8429781871461</v>
      </c>
      <c r="D101" s="10">
        <f t="shared" si="3"/>
        <v>-309319.43727298552</v>
      </c>
    </row>
    <row r="102" spans="1:4" x14ac:dyDescent="0.25">
      <c r="A102" s="33" t="s">
        <v>198</v>
      </c>
      <c r="B102" s="34">
        <v>-78400</v>
      </c>
      <c r="C102" s="103">
        <f t="shared" si="2"/>
        <v>1013.8429781871461</v>
      </c>
      <c r="D102" s="10">
        <f t="shared" si="3"/>
        <v>-39742.644744936122</v>
      </c>
    </row>
    <row r="103" spans="1:4" x14ac:dyDescent="0.25">
      <c r="A103" s="33" t="s">
        <v>205</v>
      </c>
      <c r="B103" s="34">
        <v>-21</v>
      </c>
      <c r="C103" s="103">
        <f t="shared" si="2"/>
        <v>1013.8429781871461</v>
      </c>
      <c r="D103" s="10">
        <f t="shared" si="3"/>
        <v>-10.645351270965033</v>
      </c>
    </row>
    <row r="104" spans="1:4" x14ac:dyDescent="0.25">
      <c r="A104" s="33" t="s">
        <v>200</v>
      </c>
      <c r="B104" s="34">
        <v>-25065</v>
      </c>
      <c r="C104" s="103">
        <f t="shared" si="2"/>
        <v>1013.8429781871461</v>
      </c>
      <c r="D104" s="10">
        <f t="shared" si="3"/>
        <v>-12705.987124130408</v>
      </c>
    </row>
    <row r="105" spans="1:4" x14ac:dyDescent="0.25">
      <c r="A105" s="33" t="s">
        <v>202</v>
      </c>
      <c r="B105" s="34">
        <v>-895958</v>
      </c>
      <c r="C105" s="103">
        <f t="shared" si="2"/>
        <v>1013.8429781871461</v>
      </c>
      <c r="D105" s="10">
        <f t="shared" si="3"/>
        <v>-454180.36352529947</v>
      </c>
    </row>
    <row r="106" spans="1:4" x14ac:dyDescent="0.25">
      <c r="A106" s="33" t="s">
        <v>206</v>
      </c>
      <c r="B106" s="34">
        <v>-3400</v>
      </c>
      <c r="C106" s="103">
        <f t="shared" si="2"/>
        <v>1013.8429781871461</v>
      </c>
      <c r="D106" s="10">
        <f t="shared" si="3"/>
        <v>-1723.5330629181483</v>
      </c>
    </row>
    <row r="107" spans="1:4" x14ac:dyDescent="0.25">
      <c r="A107" s="33" t="s">
        <v>208</v>
      </c>
      <c r="B107" s="34">
        <v>-41478</v>
      </c>
      <c r="C107" s="103">
        <f t="shared" si="2"/>
        <v>1013.8429781871461</v>
      </c>
      <c r="D107" s="10">
        <f t="shared" si="3"/>
        <v>-21026.089524623221</v>
      </c>
    </row>
    <row r="108" spans="1:4" x14ac:dyDescent="0.25">
      <c r="A108" s="33" t="s">
        <v>186</v>
      </c>
      <c r="B108" s="34">
        <v>-307922</v>
      </c>
      <c r="C108" s="103">
        <f t="shared" si="2"/>
        <v>1013.8429781871461</v>
      </c>
      <c r="D108" s="10">
        <f t="shared" si="3"/>
        <v>-156092.27876467121</v>
      </c>
    </row>
    <row r="109" spans="1:4" x14ac:dyDescent="0.25">
      <c r="A109" s="33" t="s">
        <v>209</v>
      </c>
      <c r="B109" s="34">
        <v>-6000</v>
      </c>
      <c r="C109" s="103">
        <f t="shared" si="2"/>
        <v>1013.8429781871461</v>
      </c>
      <c r="D109" s="10">
        <f t="shared" si="3"/>
        <v>-3041.5289345614383</v>
      </c>
    </row>
    <row r="110" spans="1:4" x14ac:dyDescent="0.25">
      <c r="A110" s="33" t="s">
        <v>210</v>
      </c>
      <c r="B110" s="34">
        <v>-3298</v>
      </c>
      <c r="C110" s="103">
        <f t="shared" si="2"/>
        <v>1013.8429781871461</v>
      </c>
      <c r="D110" s="10">
        <f t="shared" si="3"/>
        <v>-1671.827071030604</v>
      </c>
    </row>
    <row r="111" spans="1:4" x14ac:dyDescent="0.25">
      <c r="A111" s="33" t="s">
        <v>211</v>
      </c>
      <c r="B111" s="34">
        <v>-4433</v>
      </c>
      <c r="C111" s="103">
        <f t="shared" si="2"/>
        <v>1013.8429781871461</v>
      </c>
      <c r="D111" s="10">
        <f t="shared" si="3"/>
        <v>-2247.1829611518096</v>
      </c>
    </row>
    <row r="112" spans="1:4" x14ac:dyDescent="0.25">
      <c r="A112" s="33" t="s">
        <v>212</v>
      </c>
      <c r="B112" s="34">
        <v>-650</v>
      </c>
      <c r="C112" s="103">
        <f t="shared" si="2"/>
        <v>1013.8429781871461</v>
      </c>
      <c r="D112" s="10">
        <f t="shared" si="3"/>
        <v>-329.4989679108225</v>
      </c>
    </row>
    <row r="113" spans="1:4" x14ac:dyDescent="0.25">
      <c r="A113" s="33" t="s">
        <v>214</v>
      </c>
      <c r="B113" s="34">
        <v>2421278</v>
      </c>
      <c r="C113" s="103">
        <f t="shared" si="2"/>
        <v>1013.8429781871461</v>
      </c>
      <c r="D113" s="10">
        <f t="shared" si="3"/>
        <v>1227397.8492695084</v>
      </c>
    </row>
    <row r="114" spans="1:4" x14ac:dyDescent="0.25">
      <c r="A114" s="33" t="s">
        <v>215</v>
      </c>
      <c r="B114" s="34">
        <v>-95783</v>
      </c>
      <c r="C114" s="103">
        <f t="shared" si="2"/>
        <v>1013.8429781871461</v>
      </c>
      <c r="D114" s="10">
        <f t="shared" si="3"/>
        <v>-48554.460989849707</v>
      </c>
    </row>
    <row r="115" spans="1:4" x14ac:dyDescent="0.25">
      <c r="A115" s="33" t="s">
        <v>189</v>
      </c>
      <c r="B115" s="34">
        <v>-141345</v>
      </c>
      <c r="C115" s="103">
        <f t="shared" si="2"/>
        <v>1013.8429781871461</v>
      </c>
      <c r="D115" s="10">
        <f t="shared" si="3"/>
        <v>-71650.817875931083</v>
      </c>
    </row>
    <row r="116" spans="1:4" x14ac:dyDescent="0.25">
      <c r="A116" s="33" t="s">
        <v>216</v>
      </c>
      <c r="B116" s="34">
        <v>-23</v>
      </c>
      <c r="C116" s="103">
        <f t="shared" si="2"/>
        <v>1013.8429781871461</v>
      </c>
      <c r="D116" s="10">
        <f t="shared" si="3"/>
        <v>-11.659194249152181</v>
      </c>
    </row>
    <row r="117" spans="1:4" x14ac:dyDescent="0.25">
      <c r="A117" s="33" t="s">
        <v>218</v>
      </c>
      <c r="B117" s="34">
        <v>-3121</v>
      </c>
      <c r="C117" s="103">
        <f t="shared" si="2"/>
        <v>1013.8429781871461</v>
      </c>
      <c r="D117" s="10">
        <f t="shared" si="3"/>
        <v>-1582.1019674610413</v>
      </c>
    </row>
    <row r="118" spans="1:4" x14ac:dyDescent="0.25">
      <c r="A118" s="33" t="s">
        <v>190</v>
      </c>
      <c r="B118" s="34">
        <v>-84873</v>
      </c>
      <c r="C118" s="103">
        <f t="shared" si="2"/>
        <v>1013.8429781871461</v>
      </c>
      <c r="D118" s="10">
        <f t="shared" si="3"/>
        <v>-43023.947543838818</v>
      </c>
    </row>
    <row r="119" spans="1:4" x14ac:dyDescent="0.25">
      <c r="A119" s="33" t="s">
        <v>223</v>
      </c>
      <c r="B119" s="34">
        <v>-1200</v>
      </c>
      <c r="C119" s="103">
        <f t="shared" si="2"/>
        <v>1013.8429781871461</v>
      </c>
      <c r="D119" s="10">
        <f t="shared" si="3"/>
        <v>-608.30578691228754</v>
      </c>
    </row>
    <row r="120" spans="1:4" x14ac:dyDescent="0.25">
      <c r="A120" s="33" t="s">
        <v>224</v>
      </c>
      <c r="B120" s="34">
        <v>-13200</v>
      </c>
      <c r="C120" s="103">
        <f t="shared" si="2"/>
        <v>1013.8429781871461</v>
      </c>
      <c r="D120" s="10">
        <f t="shared" si="3"/>
        <v>-6691.3636560351642</v>
      </c>
    </row>
    <row r="121" spans="1:4" x14ac:dyDescent="0.25">
      <c r="A121" s="33" t="s">
        <v>225</v>
      </c>
      <c r="B121" s="34">
        <v>-24697</v>
      </c>
      <c r="C121" s="103">
        <f t="shared" si="2"/>
        <v>1013.8429781871461</v>
      </c>
      <c r="D121" s="10">
        <f t="shared" si="3"/>
        <v>-12519.440016143973</v>
      </c>
    </row>
    <row r="122" spans="1:4" x14ac:dyDescent="0.25">
      <c r="A122" s="33" t="s">
        <v>203</v>
      </c>
      <c r="B122" s="34">
        <v>-88920</v>
      </c>
      <c r="C122" s="103">
        <f t="shared" si="2"/>
        <v>1013.8429781871461</v>
      </c>
      <c r="D122" s="10">
        <f t="shared" si="3"/>
        <v>-45075.458810200515</v>
      </c>
    </row>
    <row r="123" spans="1:4" x14ac:dyDescent="0.25">
      <c r="A123" s="33" t="s">
        <v>229</v>
      </c>
      <c r="B123" s="34">
        <v>-4691</v>
      </c>
      <c r="C123" s="103">
        <f t="shared" si="2"/>
        <v>1013.8429781871461</v>
      </c>
      <c r="D123" s="10">
        <f t="shared" si="3"/>
        <v>-2377.9687053379512</v>
      </c>
    </row>
    <row r="124" spans="1:4" x14ac:dyDescent="0.25">
      <c r="A124" s="33" t="s">
        <v>230</v>
      </c>
      <c r="B124" s="34">
        <v>-44413</v>
      </c>
      <c r="C124" s="103">
        <f t="shared" si="2"/>
        <v>1013.8429781871461</v>
      </c>
      <c r="D124" s="10">
        <f t="shared" si="3"/>
        <v>-22513.904095112859</v>
      </c>
    </row>
    <row r="125" spans="1:4" x14ac:dyDescent="0.25">
      <c r="A125" s="33" t="s">
        <v>191</v>
      </c>
      <c r="B125" s="34">
        <v>-80970</v>
      </c>
      <c r="C125" s="103">
        <f t="shared" si="2"/>
        <v>1013.8429781871461</v>
      </c>
      <c r="D125" s="10">
        <f t="shared" si="3"/>
        <v>-41045.432971906608</v>
      </c>
    </row>
    <row r="126" spans="1:4" x14ac:dyDescent="0.25">
      <c r="A126" s="33" t="s">
        <v>233</v>
      </c>
      <c r="B126" s="34">
        <v>-30000</v>
      </c>
      <c r="C126" s="103">
        <f t="shared" si="2"/>
        <v>1013.8429781871461</v>
      </c>
      <c r="D126" s="10">
        <f t="shared" si="3"/>
        <v>-15207.644672807191</v>
      </c>
    </row>
    <row r="127" spans="1:4" x14ac:dyDescent="0.25">
      <c r="A127" s="33" t="s">
        <v>193</v>
      </c>
      <c r="B127" s="34">
        <v>-980</v>
      </c>
      <c r="C127" s="103">
        <f t="shared" si="2"/>
        <v>1013.8429781871461</v>
      </c>
      <c r="D127" s="10">
        <f t="shared" si="3"/>
        <v>-496.78305931170155</v>
      </c>
    </row>
    <row r="128" spans="1:4" x14ac:dyDescent="0.25">
      <c r="A128" s="33" t="s">
        <v>238</v>
      </c>
      <c r="B128" s="34">
        <v>-6322</v>
      </c>
      <c r="C128" s="103">
        <f t="shared" si="2"/>
        <v>1013.8429781871461</v>
      </c>
      <c r="D128" s="10">
        <f t="shared" si="3"/>
        <v>-3204.7576540495688</v>
      </c>
    </row>
    <row r="129" spans="1:4" x14ac:dyDescent="0.25">
      <c r="A129" s="33" t="s">
        <v>239</v>
      </c>
      <c r="B129" s="34">
        <v>-21189</v>
      </c>
      <c r="C129" s="103">
        <f t="shared" si="2"/>
        <v>1013.8429781871461</v>
      </c>
      <c r="D129" s="10">
        <f t="shared" si="3"/>
        <v>-10741.15943240372</v>
      </c>
    </row>
    <row r="130" spans="1:4" x14ac:dyDescent="0.25">
      <c r="A130" s="33" t="s">
        <v>240</v>
      </c>
      <c r="B130" s="34">
        <v>-16203</v>
      </c>
      <c r="C130" s="103">
        <f t="shared" si="2"/>
        <v>1013.8429781871461</v>
      </c>
      <c r="D130" s="10">
        <f t="shared" si="3"/>
        <v>-8213.6488877831634</v>
      </c>
    </row>
    <row r="131" spans="1:4" x14ac:dyDescent="0.25">
      <c r="A131" s="33" t="s">
        <v>242</v>
      </c>
      <c r="B131" s="34">
        <v>-45575</v>
      </c>
      <c r="C131" s="103">
        <f t="shared" si="2"/>
        <v>1013.8429781871461</v>
      </c>
      <c r="D131" s="10">
        <f t="shared" si="3"/>
        <v>-23102.94686543959</v>
      </c>
    </row>
    <row r="132" spans="1:4" x14ac:dyDescent="0.25">
      <c r="A132" s="33" t="s">
        <v>243</v>
      </c>
      <c r="B132" s="34">
        <v>-1725</v>
      </c>
      <c r="C132" s="103">
        <f t="shared" si="2"/>
        <v>1013.8429781871461</v>
      </c>
      <c r="D132" s="10">
        <f t="shared" si="3"/>
        <v>-874.43956868641351</v>
      </c>
    </row>
    <row r="133" spans="1:4" x14ac:dyDescent="0.25">
      <c r="A133" s="33" t="s">
        <v>244</v>
      </c>
      <c r="B133" s="34">
        <v>-16830</v>
      </c>
      <c r="C133" s="103">
        <f t="shared" ref="C133:C179" si="4">IF(B133&lt;&gt;0,$H$1,"")</f>
        <v>1013.8429781871461</v>
      </c>
      <c r="D133" s="10">
        <f t="shared" ref="D133:D179" si="5">(+B133*C133)/2000</f>
        <v>-8531.4886614448333</v>
      </c>
    </row>
    <row r="134" spans="1:4" x14ac:dyDescent="0.25">
      <c r="A134" s="33" t="s">
        <v>245</v>
      </c>
      <c r="B134" s="34">
        <v>-4477</v>
      </c>
      <c r="C134" s="103">
        <f t="shared" si="4"/>
        <v>1013.8429781871461</v>
      </c>
      <c r="D134" s="10">
        <f t="shared" si="5"/>
        <v>-2269.4875066719264</v>
      </c>
    </row>
    <row r="135" spans="1:4" x14ac:dyDescent="0.25">
      <c r="A135" s="33" t="s">
        <v>247</v>
      </c>
      <c r="B135" s="34">
        <v>-3200</v>
      </c>
      <c r="C135" s="103">
        <f t="shared" si="4"/>
        <v>1013.8429781871461</v>
      </c>
      <c r="D135" s="10">
        <f t="shared" si="5"/>
        <v>-1622.1487650994336</v>
      </c>
    </row>
    <row r="136" spans="1:4" x14ac:dyDescent="0.25">
      <c r="A136" s="33" t="s">
        <v>248</v>
      </c>
      <c r="B136" s="34">
        <v>-183683</v>
      </c>
      <c r="C136" s="103">
        <f t="shared" si="4"/>
        <v>1013.8429781871461</v>
      </c>
      <c r="D136" s="10">
        <f t="shared" si="5"/>
        <v>-93112.85988117478</v>
      </c>
    </row>
    <row r="137" spans="1:4" x14ac:dyDescent="0.25">
      <c r="A137" s="33" t="s">
        <v>250</v>
      </c>
      <c r="B137" s="34">
        <v>-77637</v>
      </c>
      <c r="C137" s="103">
        <f t="shared" si="4"/>
        <v>1013.8429781871461</v>
      </c>
      <c r="D137" s="10">
        <f t="shared" si="5"/>
        <v>-39355.863648757724</v>
      </c>
    </row>
    <row r="138" spans="1:4" x14ac:dyDescent="0.25">
      <c r="A138" s="33" t="s">
        <v>253</v>
      </c>
      <c r="B138" s="34">
        <v>-13600</v>
      </c>
      <c r="C138" s="103">
        <f t="shared" si="4"/>
        <v>1013.8429781871461</v>
      </c>
      <c r="D138" s="10">
        <f t="shared" si="5"/>
        <v>-6894.1322516725932</v>
      </c>
    </row>
    <row r="139" spans="1:4" x14ac:dyDescent="0.25">
      <c r="A139" s="33" t="s">
        <v>254</v>
      </c>
      <c r="B139" s="34">
        <v>-20000</v>
      </c>
      <c r="C139" s="103">
        <f t="shared" si="4"/>
        <v>1013.8429781871461</v>
      </c>
      <c r="D139" s="10">
        <f t="shared" si="5"/>
        <v>-10138.42978187146</v>
      </c>
    </row>
    <row r="140" spans="1:4" x14ac:dyDescent="0.25">
      <c r="A140" s="33" t="s">
        <v>256</v>
      </c>
      <c r="B140" s="34">
        <v>-9281</v>
      </c>
      <c r="C140" s="103">
        <f t="shared" si="4"/>
        <v>1013.8429781871461</v>
      </c>
      <c r="D140" s="10">
        <f t="shared" si="5"/>
        <v>-4704.7383402774512</v>
      </c>
    </row>
    <row r="141" spans="1:4" x14ac:dyDescent="0.25">
      <c r="A141" s="33" t="s">
        <v>257</v>
      </c>
      <c r="B141" s="34">
        <v>-49275</v>
      </c>
      <c r="C141" s="103">
        <f t="shared" si="4"/>
        <v>1013.8429781871461</v>
      </c>
      <c r="D141" s="10">
        <f t="shared" si="5"/>
        <v>-24978.556375085813</v>
      </c>
    </row>
    <row r="142" spans="1:4" x14ac:dyDescent="0.25">
      <c r="A142" s="33" t="s">
        <v>258</v>
      </c>
      <c r="B142" s="34">
        <v>-3215</v>
      </c>
      <c r="C142" s="103">
        <f t="shared" si="4"/>
        <v>1013.8429781871461</v>
      </c>
      <c r="D142" s="10">
        <f t="shared" si="5"/>
        <v>-1629.7525874358373</v>
      </c>
    </row>
    <row r="143" spans="1:4" x14ac:dyDescent="0.25">
      <c r="A143" s="33" t="s">
        <v>260</v>
      </c>
      <c r="B143" s="34">
        <v>-77000</v>
      </c>
      <c r="C143" s="103">
        <f t="shared" si="4"/>
        <v>1013.8429781871461</v>
      </c>
      <c r="D143" s="10">
        <f t="shared" si="5"/>
        <v>-39032.954660205127</v>
      </c>
    </row>
    <row r="144" spans="1:4" x14ac:dyDescent="0.25">
      <c r="A144" s="33" t="s">
        <v>261</v>
      </c>
      <c r="B144" s="34">
        <v>-40881</v>
      </c>
      <c r="C144" s="103">
        <f t="shared" si="4"/>
        <v>1013.8429781871461</v>
      </c>
      <c r="D144" s="10">
        <f t="shared" si="5"/>
        <v>-20723.457395634359</v>
      </c>
    </row>
    <row r="145" spans="1:4" x14ac:dyDescent="0.25">
      <c r="A145" s="33" t="s">
        <v>262</v>
      </c>
      <c r="B145" s="34">
        <v>-8394</v>
      </c>
      <c r="C145" s="103">
        <f t="shared" si="4"/>
        <v>1013.8429781871461</v>
      </c>
      <c r="D145" s="10">
        <f t="shared" si="5"/>
        <v>-4255.0989794514526</v>
      </c>
    </row>
    <row r="146" spans="1:4" x14ac:dyDescent="0.25">
      <c r="A146" s="33" t="s">
        <v>194</v>
      </c>
      <c r="B146" s="34">
        <v>-252602</v>
      </c>
      <c r="C146" s="103">
        <f t="shared" si="4"/>
        <v>1013.8429781871461</v>
      </c>
      <c r="D146" s="10">
        <f t="shared" si="5"/>
        <v>-128049.38198801473</v>
      </c>
    </row>
    <row r="147" spans="1:4" x14ac:dyDescent="0.25">
      <c r="A147" s="33" t="s">
        <v>264</v>
      </c>
      <c r="B147" s="34">
        <v>-3417</v>
      </c>
      <c r="C147" s="103">
        <f t="shared" si="4"/>
        <v>1013.8429781871461</v>
      </c>
      <c r="D147" s="10">
        <f t="shared" si="5"/>
        <v>-1732.1507282327391</v>
      </c>
    </row>
    <row r="148" spans="1:4" x14ac:dyDescent="0.25">
      <c r="A148" s="33" t="s">
        <v>268</v>
      </c>
      <c r="B148" s="34">
        <v>-2072</v>
      </c>
      <c r="C148" s="103">
        <f t="shared" si="4"/>
        <v>1013.8429781871461</v>
      </c>
      <c r="D148" s="10">
        <f t="shared" si="5"/>
        <v>-1050.3413254018833</v>
      </c>
    </row>
    <row r="149" spans="1:4" x14ac:dyDescent="0.25">
      <c r="A149" s="33" t="s">
        <v>270</v>
      </c>
      <c r="B149" s="34">
        <v>-17324</v>
      </c>
      <c r="C149" s="103">
        <f t="shared" si="4"/>
        <v>1013.8429781871461</v>
      </c>
      <c r="D149" s="10">
        <f t="shared" si="5"/>
        <v>-8781.9078770570595</v>
      </c>
    </row>
    <row r="150" spans="1:4" x14ac:dyDescent="0.25">
      <c r="A150" s="33" t="s">
        <v>271</v>
      </c>
      <c r="B150" s="34">
        <v>-25569</v>
      </c>
      <c r="C150" s="103">
        <f t="shared" si="4"/>
        <v>1013.8429781871461</v>
      </c>
      <c r="D150" s="10">
        <f t="shared" si="5"/>
        <v>-12961.475554633569</v>
      </c>
    </row>
    <row r="151" spans="1:4" x14ac:dyDescent="0.25">
      <c r="A151" s="33" t="s">
        <v>272</v>
      </c>
      <c r="B151" s="34">
        <v>-5300</v>
      </c>
      <c r="C151" s="103">
        <f t="shared" si="4"/>
        <v>1013.8429781871461</v>
      </c>
      <c r="D151" s="10">
        <f t="shared" si="5"/>
        <v>-2686.683892195937</v>
      </c>
    </row>
    <row r="152" spans="1:4" x14ac:dyDescent="0.25">
      <c r="A152" s="33" t="s">
        <v>273</v>
      </c>
      <c r="B152" s="34">
        <v>-260</v>
      </c>
      <c r="C152" s="103">
        <f t="shared" si="4"/>
        <v>1013.8429781871461</v>
      </c>
      <c r="D152" s="10">
        <f t="shared" si="5"/>
        <v>-131.79958716432898</v>
      </c>
    </row>
    <row r="153" spans="1:4" x14ac:dyDescent="0.25">
      <c r="A153" s="33" t="s">
        <v>274</v>
      </c>
      <c r="B153" s="34">
        <v>-7665</v>
      </c>
      <c r="C153" s="103">
        <f t="shared" si="4"/>
        <v>1013.8429781871461</v>
      </c>
      <c r="D153" s="10">
        <f t="shared" si="5"/>
        <v>-3885.5532139022375</v>
      </c>
    </row>
    <row r="154" spans="1:4" x14ac:dyDescent="0.25">
      <c r="A154" s="33" t="s">
        <v>276</v>
      </c>
      <c r="B154" s="34">
        <v>-299493</v>
      </c>
      <c r="C154" s="103">
        <f t="shared" si="4"/>
        <v>1013.8429781871461</v>
      </c>
      <c r="D154" s="10">
        <f t="shared" si="5"/>
        <v>-151819.43753310147</v>
      </c>
    </row>
    <row r="155" spans="1:4" x14ac:dyDescent="0.25">
      <c r="A155" s="33" t="s">
        <v>277</v>
      </c>
      <c r="B155" s="34">
        <v>-10225</v>
      </c>
      <c r="C155" s="103">
        <f t="shared" si="4"/>
        <v>1013.8429781871461</v>
      </c>
      <c r="D155" s="10">
        <f t="shared" si="5"/>
        <v>-5183.2722259817838</v>
      </c>
    </row>
    <row r="156" spans="1:4" x14ac:dyDescent="0.25">
      <c r="A156" s="33" t="s">
        <v>278</v>
      </c>
      <c r="B156" s="34">
        <v>-11000</v>
      </c>
      <c r="C156" s="103">
        <f t="shared" si="4"/>
        <v>1013.8429781871461</v>
      </c>
      <c r="D156" s="10">
        <f t="shared" si="5"/>
        <v>-5576.1363800293029</v>
      </c>
    </row>
    <row r="157" spans="1:4" x14ac:dyDescent="0.25">
      <c r="A157" s="33" t="s">
        <v>280</v>
      </c>
      <c r="B157" s="34">
        <v>-84922</v>
      </c>
      <c r="C157" s="103">
        <f t="shared" si="4"/>
        <v>1013.8429781871461</v>
      </c>
      <c r="D157" s="10">
        <f t="shared" si="5"/>
        <v>-43048.786696804411</v>
      </c>
    </row>
    <row r="158" spans="1:4" x14ac:dyDescent="0.25">
      <c r="A158" s="33" t="s">
        <v>197</v>
      </c>
      <c r="B158" s="34">
        <v>-546974</v>
      </c>
      <c r="C158" s="103">
        <f t="shared" si="4"/>
        <v>1013.8429781871461</v>
      </c>
      <c r="D158" s="10">
        <f t="shared" si="5"/>
        <v>-277272.87457546801</v>
      </c>
    </row>
    <row r="159" spans="1:4" x14ac:dyDescent="0.25">
      <c r="A159" s="33" t="s">
        <v>281</v>
      </c>
      <c r="B159" s="34">
        <v>-54840</v>
      </c>
      <c r="C159" s="103">
        <f t="shared" si="4"/>
        <v>1013.8429781871461</v>
      </c>
      <c r="D159" s="10">
        <f t="shared" si="5"/>
        <v>-27799.574461891541</v>
      </c>
    </row>
    <row r="160" spans="1:4" x14ac:dyDescent="0.25">
      <c r="A160" s="33" t="s">
        <v>282</v>
      </c>
      <c r="B160" s="34">
        <v>-12930</v>
      </c>
      <c r="C160" s="103">
        <f t="shared" si="4"/>
        <v>1013.8429781871461</v>
      </c>
      <c r="D160" s="10">
        <f t="shared" si="5"/>
        <v>-6554.4948539798997</v>
      </c>
    </row>
    <row r="161" spans="1:4" x14ac:dyDescent="0.25">
      <c r="A161" s="33" t="s">
        <v>283</v>
      </c>
      <c r="B161" s="34">
        <v>-182633</v>
      </c>
      <c r="C161" s="103">
        <f t="shared" si="4"/>
        <v>1013.8429781871461</v>
      </c>
      <c r="D161" s="10">
        <f t="shared" si="5"/>
        <v>-92580.592317626521</v>
      </c>
    </row>
    <row r="162" spans="1:4" x14ac:dyDescent="0.25">
      <c r="A162" s="33" t="s">
        <v>284</v>
      </c>
      <c r="B162" s="34">
        <v>-2030</v>
      </c>
      <c r="C162" s="103">
        <f t="shared" si="4"/>
        <v>1013.8429781871461</v>
      </c>
      <c r="D162" s="10">
        <f t="shared" si="5"/>
        <v>-1029.0506228599531</v>
      </c>
    </row>
    <row r="163" spans="1:4" x14ac:dyDescent="0.25">
      <c r="A163" s="33" t="s">
        <v>285</v>
      </c>
      <c r="B163" s="34">
        <v>-9398</v>
      </c>
      <c r="C163" s="103">
        <f t="shared" si="4"/>
        <v>1013.8429781871461</v>
      </c>
      <c r="D163" s="10">
        <f t="shared" si="5"/>
        <v>-4764.048154501399</v>
      </c>
    </row>
    <row r="164" spans="1:4" x14ac:dyDescent="0.25">
      <c r="A164" s="33" t="s">
        <v>286</v>
      </c>
      <c r="B164" s="34">
        <v>-11112</v>
      </c>
      <c r="C164" s="103">
        <f t="shared" si="4"/>
        <v>1013.8429781871461</v>
      </c>
      <c r="D164" s="10">
        <f t="shared" si="5"/>
        <v>-5632.9115868077834</v>
      </c>
    </row>
    <row r="165" spans="1:4" x14ac:dyDescent="0.25">
      <c r="A165" s="33" t="s">
        <v>198</v>
      </c>
      <c r="B165" s="34">
        <v>-43046</v>
      </c>
      <c r="C165" s="103">
        <f t="shared" si="4"/>
        <v>1013.8429781871461</v>
      </c>
      <c r="D165" s="10">
        <f t="shared" si="5"/>
        <v>-21820.942419521947</v>
      </c>
    </row>
    <row r="166" spans="1:4" x14ac:dyDescent="0.25">
      <c r="A166" s="33" t="s">
        <v>287</v>
      </c>
      <c r="B166" s="34">
        <v>-186355</v>
      </c>
      <c r="C166" s="103">
        <f t="shared" si="4"/>
        <v>1013.8429781871461</v>
      </c>
      <c r="D166" s="10">
        <f t="shared" si="5"/>
        <v>-94467.354100032811</v>
      </c>
    </row>
    <row r="167" spans="1:4" x14ac:dyDescent="0.25">
      <c r="A167" s="33" t="s">
        <v>199</v>
      </c>
      <c r="B167" s="34">
        <v>-215517</v>
      </c>
      <c r="C167" s="103">
        <f t="shared" si="4"/>
        <v>1013.8429781871461</v>
      </c>
      <c r="D167" s="10">
        <f t="shared" si="5"/>
        <v>-109250.19856497958</v>
      </c>
    </row>
    <row r="168" spans="1:4" x14ac:dyDescent="0.25">
      <c r="A168" s="33" t="s">
        <v>290</v>
      </c>
      <c r="B168" s="34">
        <v>-23099</v>
      </c>
      <c r="C168" s="103">
        <f t="shared" si="4"/>
        <v>1013.8429781871461</v>
      </c>
      <c r="D168" s="10">
        <f t="shared" si="5"/>
        <v>-11709.379476572443</v>
      </c>
    </row>
    <row r="169" spans="1:4" x14ac:dyDescent="0.25">
      <c r="A169" s="33" t="s">
        <v>291</v>
      </c>
      <c r="B169" s="34">
        <v>-16202</v>
      </c>
      <c r="C169" s="103">
        <f t="shared" si="4"/>
        <v>1013.8429781871461</v>
      </c>
      <c r="D169" s="10">
        <f t="shared" si="5"/>
        <v>-8213.1419662940698</v>
      </c>
    </row>
    <row r="170" spans="1:4" x14ac:dyDescent="0.25">
      <c r="A170" s="33" t="s">
        <v>292</v>
      </c>
      <c r="B170" s="34">
        <v>-29170</v>
      </c>
      <c r="C170" s="103">
        <f t="shared" si="4"/>
        <v>1013.8429781871461</v>
      </c>
      <c r="D170" s="10">
        <f t="shared" si="5"/>
        <v>-14786.899836859526</v>
      </c>
    </row>
    <row r="171" spans="1:4" x14ac:dyDescent="0.25">
      <c r="A171" s="33" t="s">
        <v>293</v>
      </c>
      <c r="B171" s="34">
        <v>-18966</v>
      </c>
      <c r="C171" s="103">
        <f t="shared" si="4"/>
        <v>1013.8429781871461</v>
      </c>
      <c r="D171" s="10">
        <f t="shared" si="5"/>
        <v>-9614.2729621487051</v>
      </c>
    </row>
    <row r="172" spans="1:4" x14ac:dyDescent="0.25">
      <c r="A172" s="33" t="s">
        <v>294</v>
      </c>
      <c r="B172" s="34">
        <v>-115860</v>
      </c>
      <c r="C172" s="103">
        <f t="shared" si="4"/>
        <v>1013.8429781871461</v>
      </c>
      <c r="D172" s="10">
        <f t="shared" si="5"/>
        <v>-58731.92372638137</v>
      </c>
    </row>
    <row r="173" spans="1:4" x14ac:dyDescent="0.25">
      <c r="A173" s="33" t="s">
        <v>200</v>
      </c>
      <c r="B173" s="34">
        <v>-9162</v>
      </c>
      <c r="C173" s="103">
        <f t="shared" si="4"/>
        <v>1013.8429781871461</v>
      </c>
      <c r="D173" s="10">
        <f t="shared" si="5"/>
        <v>-4644.4146830753161</v>
      </c>
    </row>
    <row r="174" spans="1:4" x14ac:dyDescent="0.25">
      <c r="A174" s="33" t="s">
        <v>202</v>
      </c>
      <c r="B174" s="34">
        <v>-618699</v>
      </c>
      <c r="C174" s="103">
        <f t="shared" si="4"/>
        <v>1013.8429781871461</v>
      </c>
      <c r="D174" s="10">
        <f t="shared" si="5"/>
        <v>-313631.8183807045</v>
      </c>
    </row>
    <row r="175" spans="1:4" x14ac:dyDescent="0.25">
      <c r="A175" s="33" t="s">
        <v>302</v>
      </c>
      <c r="B175" s="34">
        <v>-15432</v>
      </c>
      <c r="C175" s="103">
        <f t="shared" si="4"/>
        <v>1013.8429781871461</v>
      </c>
      <c r="D175" s="10">
        <f t="shared" si="5"/>
        <v>-7822.8124196920189</v>
      </c>
    </row>
    <row r="176" spans="1:4" x14ac:dyDescent="0.25">
      <c r="A176" s="33" t="s">
        <v>304</v>
      </c>
      <c r="B176" s="34">
        <v>-2765</v>
      </c>
      <c r="C176" s="103">
        <f t="shared" si="4"/>
        <v>1013.8429781871461</v>
      </c>
      <c r="D176" s="10">
        <f t="shared" si="5"/>
        <v>-1401.6379173437294</v>
      </c>
    </row>
    <row r="177" spans="1:4" x14ac:dyDescent="0.25">
      <c r="A177" s="33" t="s">
        <v>305</v>
      </c>
      <c r="B177" s="34">
        <v>-74264</v>
      </c>
      <c r="C177" s="103">
        <f t="shared" si="4"/>
        <v>1013.8429781871461</v>
      </c>
      <c r="D177" s="10">
        <f t="shared" si="5"/>
        <v>-37646.017466045101</v>
      </c>
    </row>
    <row r="178" spans="1:4" x14ac:dyDescent="0.25">
      <c r="A178" s="33" t="s">
        <v>307</v>
      </c>
      <c r="B178" s="34">
        <v>-515</v>
      </c>
      <c r="C178" s="103">
        <f t="shared" si="4"/>
        <v>1013.8429781871461</v>
      </c>
      <c r="D178" s="10">
        <f t="shared" si="5"/>
        <v>-261.06456688319008</v>
      </c>
    </row>
    <row r="179" spans="1:4" x14ac:dyDescent="0.25">
      <c r="A179" s="33" t="s">
        <v>309</v>
      </c>
      <c r="B179" s="34">
        <v>-425</v>
      </c>
      <c r="C179" s="103">
        <f t="shared" si="4"/>
        <v>1013.8429781871461</v>
      </c>
      <c r="D179" s="10">
        <f t="shared" si="5"/>
        <v>-215.44163286476854</v>
      </c>
    </row>
    <row r="180" spans="1:4" x14ac:dyDescent="0.25">
      <c r="A180" s="33"/>
      <c r="B180" s="34"/>
      <c r="C180" s="10"/>
      <c r="D180" s="10"/>
    </row>
    <row r="181" spans="1:4" ht="15.75" thickBot="1" x14ac:dyDescent="0.3">
      <c r="A181" s="36"/>
      <c r="B181" s="37"/>
      <c r="C181" s="15"/>
      <c r="D181" s="16"/>
    </row>
    <row r="182" spans="1:4" ht="16.5" thickTop="1" thickBot="1" x14ac:dyDescent="0.3">
      <c r="A182" s="13"/>
      <c r="B182" s="100">
        <f>SUM(B4:B181)</f>
        <v>6117349.1699999999</v>
      </c>
      <c r="C182" s="14"/>
      <c r="D182" s="101">
        <f>SUM(D4:D181)</f>
        <v>3101015.7505617333</v>
      </c>
    </row>
  </sheetData>
  <hyperlinks>
    <hyperlink ref="D1" r:id="rId1"/>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F47" sqref="F47"/>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17</v>
      </c>
      <c r="B1" s="98">
        <v>2007</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x14ac:dyDescent="0.25">
      <c r="A4" s="33" t="s">
        <v>313</v>
      </c>
      <c r="B4" s="34">
        <v>88728.5</v>
      </c>
      <c r="C4" s="34">
        <v>0</v>
      </c>
      <c r="D4" s="10">
        <v>0</v>
      </c>
    </row>
    <row r="5" spans="1:5" x14ac:dyDescent="0.25">
      <c r="A5" s="33" t="s">
        <v>314</v>
      </c>
      <c r="B5" s="34">
        <v>436208.3</v>
      </c>
      <c r="C5" s="34">
        <v>0</v>
      </c>
      <c r="D5" s="10">
        <v>0</v>
      </c>
    </row>
    <row r="6" spans="1:5" x14ac:dyDescent="0.25">
      <c r="A6" s="33" t="s">
        <v>315</v>
      </c>
      <c r="B6" s="34">
        <v>52146.400000000001</v>
      </c>
      <c r="C6" s="34">
        <v>0</v>
      </c>
      <c r="D6" s="10">
        <v>0</v>
      </c>
    </row>
    <row r="7" spans="1:5" x14ac:dyDescent="0.25">
      <c r="A7" s="33" t="s">
        <v>316</v>
      </c>
      <c r="B7" s="34">
        <v>176100.2</v>
      </c>
      <c r="C7" s="34">
        <v>0</v>
      </c>
      <c r="D7" s="10">
        <v>0</v>
      </c>
    </row>
    <row r="8" spans="1:5" x14ac:dyDescent="0.25">
      <c r="A8" s="33" t="s">
        <v>317</v>
      </c>
      <c r="B8" s="34">
        <v>401050.43</v>
      </c>
      <c r="C8" s="34">
        <v>0</v>
      </c>
      <c r="D8" s="10">
        <v>0</v>
      </c>
    </row>
    <row r="9" spans="1:5" x14ac:dyDescent="0.25">
      <c r="A9" s="33" t="s">
        <v>332</v>
      </c>
      <c r="B9" s="34">
        <v>2366043</v>
      </c>
      <c r="C9" s="34">
        <v>2509.6325806420255</v>
      </c>
      <c r="D9" s="10">
        <v>2968949.3</v>
      </c>
    </row>
    <row r="10" spans="1:5" x14ac:dyDescent="0.25">
      <c r="A10" s="33" t="s">
        <v>333</v>
      </c>
      <c r="B10" s="34">
        <v>2776869</v>
      </c>
      <c r="C10" s="34">
        <v>2420.5408501445331</v>
      </c>
      <c r="D10" s="10">
        <v>3360762.4249999998</v>
      </c>
    </row>
    <row r="11" spans="1:5" x14ac:dyDescent="0.25">
      <c r="A11" s="33" t="s">
        <v>319</v>
      </c>
      <c r="B11" s="34">
        <v>182970</v>
      </c>
      <c r="C11" s="34">
        <v>1127.5436203061972</v>
      </c>
      <c r="D11" s="10">
        <v>103153.32810371245</v>
      </c>
    </row>
    <row r="12" spans="1:5" x14ac:dyDescent="0.25">
      <c r="A12" s="33" t="s">
        <v>325</v>
      </c>
      <c r="B12" s="34">
        <v>636737.19999999995</v>
      </c>
      <c r="C12" s="34">
        <v>783.94989064411186</v>
      </c>
      <c r="D12" s="10">
        <v>249585.02915451897</v>
      </c>
    </row>
    <row r="13" spans="1:5" x14ac:dyDescent="0.25">
      <c r="A13" s="33" t="s">
        <v>318</v>
      </c>
      <c r="B13" s="34">
        <v>313.42</v>
      </c>
      <c r="C13" s="34">
        <v>1963.3964030374577</v>
      </c>
      <c r="D13" s="10">
        <v>307.68385032000003</v>
      </c>
    </row>
    <row r="14" spans="1:5" x14ac:dyDescent="0.25">
      <c r="A14" s="33" t="s">
        <v>321</v>
      </c>
      <c r="B14" s="34">
        <v>440914</v>
      </c>
      <c r="C14" s="34">
        <v>391.94270735263399</v>
      </c>
      <c r="D14" s="10">
        <v>86406.513434839639</v>
      </c>
    </row>
    <row r="15" spans="1:5" x14ac:dyDescent="0.25">
      <c r="A15" s="33" t="s">
        <v>322</v>
      </c>
      <c r="B15" s="34">
        <v>7927.5</v>
      </c>
      <c r="C15" s="34">
        <v>1599.7328073884109</v>
      </c>
      <c r="D15" s="10">
        <v>6340.9409152858134</v>
      </c>
    </row>
    <row r="16" spans="1:5" x14ac:dyDescent="0.25">
      <c r="A16" s="33" t="s">
        <v>323</v>
      </c>
      <c r="B16" s="34">
        <v>19646.900000000001</v>
      </c>
      <c r="C16" s="34">
        <v>1159.4426591845654</v>
      </c>
      <c r="D16" s="10">
        <v>11389.726990366618</v>
      </c>
    </row>
    <row r="17" spans="1:4" x14ac:dyDescent="0.25">
      <c r="A17" s="33" t="s">
        <v>324</v>
      </c>
      <c r="B17" s="34">
        <v>8908</v>
      </c>
      <c r="C17" s="34">
        <v>1324.5215387832911</v>
      </c>
      <c r="D17" s="10">
        <v>5899.4189337407788</v>
      </c>
    </row>
    <row r="18" spans="1:4" x14ac:dyDescent="0.25">
      <c r="A18" s="33" t="s">
        <v>326</v>
      </c>
      <c r="B18" s="34">
        <v>402465.2</v>
      </c>
      <c r="C18" s="34">
        <v>0</v>
      </c>
      <c r="D18" s="10">
        <v>0</v>
      </c>
    </row>
    <row r="19" spans="1:4" x14ac:dyDescent="0.25">
      <c r="A19" s="33" t="s">
        <v>330</v>
      </c>
      <c r="B19" s="34">
        <v>13208</v>
      </c>
      <c r="C19" s="34">
        <v>1471.3440376388919</v>
      </c>
      <c r="D19" s="10">
        <v>9716.756024567243</v>
      </c>
    </row>
    <row r="20" spans="1:4" x14ac:dyDescent="0.25">
      <c r="A20" s="33" t="s">
        <v>331</v>
      </c>
      <c r="B20" s="34">
        <v>612858.34600000002</v>
      </c>
      <c r="C20" s="34">
        <v>0</v>
      </c>
      <c r="D20" s="10">
        <v>0</v>
      </c>
    </row>
    <row r="21" spans="1:4" x14ac:dyDescent="0.25">
      <c r="A21" s="33" t="s">
        <v>335</v>
      </c>
      <c r="B21" s="34">
        <v>22373.439999999999</v>
      </c>
      <c r="C21" s="34">
        <v>858.78959999999995</v>
      </c>
      <c r="D21" s="10">
        <v>9607.0387941119989</v>
      </c>
    </row>
    <row r="22" spans="1:4" x14ac:dyDescent="0.25">
      <c r="A22" s="33" t="s">
        <v>189</v>
      </c>
      <c r="B22" s="34">
        <v>6923</v>
      </c>
      <c r="C22" s="34">
        <v>0</v>
      </c>
      <c r="D22" s="10">
        <v>0</v>
      </c>
    </row>
    <row r="23" spans="1:4" x14ac:dyDescent="0.25">
      <c r="A23" s="33" t="s">
        <v>338</v>
      </c>
      <c r="B23" s="34">
        <v>339510</v>
      </c>
      <c r="C23" s="34">
        <v>858.78959999999995</v>
      </c>
      <c r="D23" s="10">
        <v>145783.82854799999</v>
      </c>
    </row>
    <row r="24" spans="1:4" x14ac:dyDescent="0.25">
      <c r="A24" s="33" t="s">
        <v>341</v>
      </c>
      <c r="B24" s="34">
        <v>1279176</v>
      </c>
      <c r="C24" s="34">
        <v>0</v>
      </c>
      <c r="D24" s="10">
        <v>0</v>
      </c>
    </row>
    <row r="25" spans="1:4" x14ac:dyDescent="0.25">
      <c r="A25" s="33" t="s">
        <v>342</v>
      </c>
      <c r="B25" s="34">
        <v>2478149</v>
      </c>
      <c r="C25" s="34">
        <v>0</v>
      </c>
      <c r="D25" s="10">
        <v>0</v>
      </c>
    </row>
    <row r="26" spans="1:4" x14ac:dyDescent="0.25">
      <c r="A26" s="33" t="s">
        <v>343</v>
      </c>
      <c r="B26" s="34">
        <v>1143974</v>
      </c>
      <c r="C26" s="34">
        <v>0</v>
      </c>
      <c r="D26" s="10">
        <v>0</v>
      </c>
    </row>
    <row r="27" spans="1:4" x14ac:dyDescent="0.25">
      <c r="A27" s="33" t="s">
        <v>347</v>
      </c>
      <c r="B27" s="34">
        <v>437351</v>
      </c>
      <c r="C27" s="34">
        <v>0</v>
      </c>
      <c r="D27" s="10">
        <v>0</v>
      </c>
    </row>
    <row r="28" spans="1:4" x14ac:dyDescent="0.25">
      <c r="A28" s="33" t="s">
        <v>349</v>
      </c>
      <c r="B28" s="34">
        <v>471766</v>
      </c>
      <c r="C28" s="34">
        <v>0</v>
      </c>
      <c r="D28" s="10">
        <v>0</v>
      </c>
    </row>
    <row r="29" spans="1:4" x14ac:dyDescent="0.25">
      <c r="A29" s="33" t="s">
        <v>352</v>
      </c>
      <c r="B29" s="34">
        <v>8570</v>
      </c>
      <c r="C29" s="34">
        <v>0</v>
      </c>
      <c r="D29" s="10">
        <v>0</v>
      </c>
    </row>
    <row r="30" spans="1:4" x14ac:dyDescent="0.25">
      <c r="A30" s="33" t="s">
        <v>354</v>
      </c>
      <c r="B30" s="34">
        <v>744477</v>
      </c>
      <c r="C30" s="34">
        <v>2.461528303420319</v>
      </c>
      <c r="D30" s="10">
        <v>916.27560337272439</v>
      </c>
    </row>
    <row r="31" spans="1:4" x14ac:dyDescent="0.25">
      <c r="A31" s="33" t="s">
        <v>359</v>
      </c>
      <c r="B31" s="34">
        <v>89728</v>
      </c>
      <c r="C31" s="34">
        <v>858.78959999999995</v>
      </c>
      <c r="D31" s="10">
        <v>38528.736614399997</v>
      </c>
    </row>
    <row r="32" spans="1:4" x14ac:dyDescent="0.25">
      <c r="A32" s="33" t="s">
        <v>363</v>
      </c>
      <c r="B32" s="34">
        <v>2091.6</v>
      </c>
      <c r="C32" s="34">
        <v>0</v>
      </c>
      <c r="D32" s="10">
        <v>0</v>
      </c>
    </row>
    <row r="33" spans="1:4" x14ac:dyDescent="0.25">
      <c r="A33" s="33" t="s">
        <v>364</v>
      </c>
      <c r="B33" s="34">
        <v>43893</v>
      </c>
      <c r="C33" s="34">
        <v>0</v>
      </c>
      <c r="D33" s="10">
        <v>0</v>
      </c>
    </row>
    <row r="34" spans="1:4" x14ac:dyDescent="0.25">
      <c r="A34" s="33" t="s">
        <v>368</v>
      </c>
      <c r="B34" s="34">
        <v>1860.32</v>
      </c>
      <c r="C34" s="34">
        <v>0</v>
      </c>
      <c r="D34" s="10">
        <v>0</v>
      </c>
    </row>
    <row r="35" spans="1:4" x14ac:dyDescent="0.25">
      <c r="A35" s="33" t="s">
        <v>369</v>
      </c>
      <c r="B35" s="34">
        <v>43644</v>
      </c>
      <c r="C35" s="34">
        <v>0</v>
      </c>
      <c r="D35" s="10">
        <v>0</v>
      </c>
    </row>
    <row r="36" spans="1:4" x14ac:dyDescent="0.25">
      <c r="A36" s="35" t="s">
        <v>371</v>
      </c>
      <c r="B36" s="34">
        <v>1025307.58</v>
      </c>
      <c r="C36" s="34">
        <v>716.46716245229504</v>
      </c>
      <c r="D36" s="10">
        <v>367299.60624171473</v>
      </c>
    </row>
    <row r="37" spans="1:4" x14ac:dyDescent="0.25">
      <c r="A37" s="35" t="s">
        <v>372</v>
      </c>
      <c r="B37" s="34">
        <v>22963.77</v>
      </c>
      <c r="C37" s="34">
        <v>0</v>
      </c>
      <c r="D37" s="10">
        <v>0</v>
      </c>
    </row>
    <row r="38" spans="1:4" x14ac:dyDescent="0.25">
      <c r="A38" s="35" t="s">
        <v>373</v>
      </c>
      <c r="B38" s="34">
        <v>2611.3200000000002</v>
      </c>
      <c r="C38" s="34">
        <v>1070.767948493221</v>
      </c>
      <c r="D38" s="10">
        <v>1398.058879629659</v>
      </c>
    </row>
    <row r="39" spans="1:4" x14ac:dyDescent="0.25">
      <c r="A39" s="35" t="s">
        <v>374</v>
      </c>
      <c r="B39" s="34">
        <v>2756.55</v>
      </c>
      <c r="C39" s="34">
        <v>0</v>
      </c>
      <c r="D39" s="10">
        <v>0</v>
      </c>
    </row>
    <row r="40" spans="1:4" x14ac:dyDescent="0.25">
      <c r="A40" s="35" t="s">
        <v>375</v>
      </c>
      <c r="B40" s="34">
        <v>141747</v>
      </c>
      <c r="C40" s="34">
        <v>4476.201431413494</v>
      </c>
      <c r="D40" s="10">
        <v>317244.06214928423</v>
      </c>
    </row>
    <row r="41" spans="1:4" x14ac:dyDescent="0.25">
      <c r="A41" s="35" t="s">
        <v>295</v>
      </c>
      <c r="B41" s="34">
        <v>228957.17</v>
      </c>
      <c r="C41" s="34">
        <v>848.73172220786239</v>
      </c>
      <c r="D41" s="10">
        <v>97161.606602969172</v>
      </c>
    </row>
    <row r="42" spans="1:4" x14ac:dyDescent="0.25">
      <c r="A42" s="35" t="s">
        <v>376</v>
      </c>
      <c r="B42" s="34">
        <v>458.4</v>
      </c>
      <c r="C42" s="34">
        <v>0</v>
      </c>
      <c r="D42" s="10">
        <v>0</v>
      </c>
    </row>
    <row r="43" spans="1:4" x14ac:dyDescent="0.25">
      <c r="A43" s="35" t="s">
        <v>297</v>
      </c>
      <c r="B43" s="34">
        <v>729134</v>
      </c>
      <c r="C43" s="34">
        <v>885.29203093487365</v>
      </c>
      <c r="D43" s="10">
        <v>322748.25984183408</v>
      </c>
    </row>
    <row r="44" spans="1:4" x14ac:dyDescent="0.25">
      <c r="A44" s="35" t="s">
        <v>377</v>
      </c>
      <c r="B44" s="34">
        <v>73012</v>
      </c>
      <c r="C44" s="34">
        <v>0</v>
      </c>
      <c r="D44" s="10">
        <v>0</v>
      </c>
    </row>
    <row r="45" spans="1:4" x14ac:dyDescent="0.25">
      <c r="A45" s="35" t="s">
        <v>378</v>
      </c>
      <c r="B45" s="34">
        <v>13389.6</v>
      </c>
      <c r="C45" s="34">
        <v>0</v>
      </c>
      <c r="D45" s="10">
        <v>0</v>
      </c>
    </row>
    <row r="46" spans="1:4" x14ac:dyDescent="0.25">
      <c r="A46" s="35"/>
      <c r="B46" s="34"/>
      <c r="C46" s="34"/>
      <c r="D46" s="10"/>
    </row>
    <row r="47" spans="1:4" ht="15.75" thickBot="1" x14ac:dyDescent="0.3">
      <c r="A47" s="36"/>
      <c r="B47" s="37"/>
      <c r="C47" s="37"/>
      <c r="D47" s="16"/>
    </row>
    <row r="48" spans="1:4" ht="16.5" thickTop="1" thickBot="1" x14ac:dyDescent="0.3">
      <c r="A48" s="1"/>
      <c r="B48" s="17">
        <f>SUM(B4:B47)</f>
        <v>17976918.146000005</v>
      </c>
      <c r="D48" s="17">
        <f>SUM(D4:D47)</f>
        <v>8103198.5956826685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workbookViewId="0">
      <selection activeCell="G4" sqref="G4"/>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40</v>
      </c>
      <c r="B1" s="98">
        <v>2007</v>
      </c>
      <c r="D1" s="8" t="s">
        <v>2</v>
      </c>
      <c r="H1" s="40">
        <v>1201.8007841674578</v>
      </c>
      <c r="I1" t="s">
        <v>7</v>
      </c>
    </row>
    <row r="2" spans="1:9" ht="18.75" x14ac:dyDescent="0.3">
      <c r="A2" s="3"/>
      <c r="B2" s="11" t="s">
        <v>39</v>
      </c>
      <c r="C2" s="11" t="s">
        <v>1</v>
      </c>
      <c r="D2" s="11" t="s">
        <v>6</v>
      </c>
      <c r="E2" s="4"/>
      <c r="F2" s="41" t="s">
        <v>16</v>
      </c>
      <c r="G2" s="39">
        <v>2007</v>
      </c>
      <c r="H2" s="42"/>
    </row>
    <row r="3" spans="1:9" ht="19.5" x14ac:dyDescent="0.35">
      <c r="A3" s="5" t="s">
        <v>0</v>
      </c>
      <c r="B3" s="12">
        <f>+'UTC Example'!C4</f>
        <v>2015</v>
      </c>
      <c r="C3" s="12" t="s">
        <v>8</v>
      </c>
      <c r="D3" s="12" t="s">
        <v>9</v>
      </c>
      <c r="E3" s="7"/>
    </row>
    <row r="4" spans="1:9" x14ac:dyDescent="0.25">
      <c r="A4" s="33" t="s">
        <v>207</v>
      </c>
      <c r="B4" s="34">
        <v>343</v>
      </c>
      <c r="C4" s="103">
        <f>IF(B4&lt;&gt;0,$H$1,"")</f>
        <v>1201.8007841674578</v>
      </c>
      <c r="D4" s="10">
        <f>(+B4*C4)/2000</f>
        <v>206.10883448471901</v>
      </c>
    </row>
    <row r="5" spans="1:9" x14ac:dyDescent="0.25">
      <c r="A5" s="33" t="s">
        <v>208</v>
      </c>
      <c r="B5" s="34">
        <v>78343.520000000004</v>
      </c>
      <c r="C5" s="103">
        <f t="shared" ref="C5:C68" si="0">IF(B5&lt;&gt;0,$H$1,"")</f>
        <v>1201.8007841674578</v>
      </c>
      <c r="D5" s="10">
        <f t="shared" ref="D5:D68" si="1">(+B5*C5)/2000</f>
        <v>47076.651885219457</v>
      </c>
    </row>
    <row r="6" spans="1:9" x14ac:dyDescent="0.25">
      <c r="A6" s="33" t="s">
        <v>186</v>
      </c>
      <c r="B6" s="34">
        <v>213884</v>
      </c>
      <c r="C6" s="103">
        <f t="shared" si="0"/>
        <v>1201.8007841674578</v>
      </c>
      <c r="D6" s="10">
        <f t="shared" si="1"/>
        <v>128522.97946043627</v>
      </c>
    </row>
    <row r="7" spans="1:9" x14ac:dyDescent="0.25">
      <c r="A7" s="33" t="s">
        <v>209</v>
      </c>
      <c r="B7" s="34">
        <v>61000</v>
      </c>
      <c r="C7" s="103">
        <f t="shared" si="0"/>
        <v>1201.8007841674578</v>
      </c>
      <c r="D7" s="10">
        <f t="shared" si="1"/>
        <v>36654.923917107466</v>
      </c>
    </row>
    <row r="8" spans="1:9" x14ac:dyDescent="0.25">
      <c r="A8" s="33" t="s">
        <v>210</v>
      </c>
      <c r="B8" s="34">
        <v>160006</v>
      </c>
      <c r="C8" s="103">
        <f t="shared" si="0"/>
        <v>1201.8007841674578</v>
      </c>
      <c r="D8" s="10">
        <f t="shared" si="1"/>
        <v>96147.668135749132</v>
      </c>
    </row>
    <row r="9" spans="1:9" x14ac:dyDescent="0.25">
      <c r="A9" s="33" t="s">
        <v>211</v>
      </c>
      <c r="B9" s="34">
        <v>23621</v>
      </c>
      <c r="C9" s="103">
        <f t="shared" si="0"/>
        <v>1201.8007841674578</v>
      </c>
      <c r="D9" s="10">
        <f t="shared" si="1"/>
        <v>14193.86816140976</v>
      </c>
    </row>
    <row r="10" spans="1:9" x14ac:dyDescent="0.25">
      <c r="A10" s="33" t="s">
        <v>212</v>
      </c>
      <c r="B10" s="34">
        <v>4400</v>
      </c>
      <c r="C10" s="103">
        <f t="shared" si="0"/>
        <v>1201.8007841674578</v>
      </c>
      <c r="D10" s="10">
        <f t="shared" si="1"/>
        <v>2643.9617251684072</v>
      </c>
    </row>
    <row r="11" spans="1:9" x14ac:dyDescent="0.25">
      <c r="A11" s="33" t="s">
        <v>214</v>
      </c>
      <c r="B11" s="34">
        <v>-2169507</v>
      </c>
      <c r="C11" s="103">
        <f t="shared" si="0"/>
        <v>1201.8007841674578</v>
      </c>
      <c r="D11" s="10">
        <f t="shared" si="1"/>
        <v>-1303657.6069283944</v>
      </c>
    </row>
    <row r="12" spans="1:9" x14ac:dyDescent="0.25">
      <c r="A12" s="33" t="s">
        <v>215</v>
      </c>
      <c r="B12" s="34">
        <v>32332</v>
      </c>
      <c r="C12" s="103">
        <f t="shared" si="0"/>
        <v>1201.8007841674578</v>
      </c>
      <c r="D12" s="10">
        <f t="shared" si="1"/>
        <v>19428.311476851122</v>
      </c>
    </row>
    <row r="13" spans="1:9" x14ac:dyDescent="0.25">
      <c r="A13" s="33" t="s">
        <v>189</v>
      </c>
      <c r="B13" s="34">
        <v>246829</v>
      </c>
      <c r="C13" s="103">
        <f t="shared" si="0"/>
        <v>1201.8007841674578</v>
      </c>
      <c r="D13" s="10">
        <f t="shared" si="1"/>
        <v>148319.6428776347</v>
      </c>
    </row>
    <row r="14" spans="1:9" x14ac:dyDescent="0.25">
      <c r="A14" s="33" t="s">
        <v>216</v>
      </c>
      <c r="B14" s="34">
        <v>85</v>
      </c>
      <c r="C14" s="103">
        <f t="shared" si="0"/>
        <v>1201.8007841674578</v>
      </c>
      <c r="D14" s="10">
        <f t="shared" si="1"/>
        <v>51.076533327116955</v>
      </c>
    </row>
    <row r="15" spans="1:9" x14ac:dyDescent="0.25">
      <c r="A15" s="33" t="s">
        <v>218</v>
      </c>
      <c r="B15" s="34">
        <v>1105</v>
      </c>
      <c r="C15" s="103">
        <f t="shared" si="0"/>
        <v>1201.8007841674578</v>
      </c>
      <c r="D15" s="10">
        <f t="shared" si="1"/>
        <v>663.99493325252035</v>
      </c>
    </row>
    <row r="16" spans="1:9" x14ac:dyDescent="0.25">
      <c r="A16" s="33" t="s">
        <v>190</v>
      </c>
      <c r="B16" s="34">
        <v>87029</v>
      </c>
      <c r="C16" s="103">
        <f t="shared" si="0"/>
        <v>1201.8007841674578</v>
      </c>
      <c r="D16" s="10">
        <f t="shared" si="1"/>
        <v>52295.760222654841</v>
      </c>
    </row>
    <row r="17" spans="1:4" x14ac:dyDescent="0.25">
      <c r="A17" s="33" t="s">
        <v>223</v>
      </c>
      <c r="B17" s="34">
        <v>57329</v>
      </c>
      <c r="C17" s="103">
        <f t="shared" si="0"/>
        <v>1201.8007841674578</v>
      </c>
      <c r="D17" s="10">
        <f t="shared" si="1"/>
        <v>34449.018577768096</v>
      </c>
    </row>
    <row r="18" spans="1:4" x14ac:dyDescent="0.25">
      <c r="A18" s="33" t="s">
        <v>203</v>
      </c>
      <c r="B18" s="34">
        <v>186496</v>
      </c>
      <c r="C18" s="103">
        <f t="shared" si="0"/>
        <v>1201.8007841674578</v>
      </c>
      <c r="D18" s="10">
        <f t="shared" si="1"/>
        <v>112065.51952204711</v>
      </c>
    </row>
    <row r="19" spans="1:4" x14ac:dyDescent="0.25">
      <c r="A19" s="33" t="s">
        <v>229</v>
      </c>
      <c r="B19" s="34">
        <v>17582</v>
      </c>
      <c r="C19" s="103">
        <f t="shared" si="0"/>
        <v>1201.8007841674578</v>
      </c>
      <c r="D19" s="10">
        <f t="shared" si="1"/>
        <v>10565.030693616121</v>
      </c>
    </row>
    <row r="20" spans="1:4" x14ac:dyDescent="0.25">
      <c r="A20" s="33" t="s">
        <v>230</v>
      </c>
      <c r="B20" s="34">
        <v>46240</v>
      </c>
      <c r="C20" s="103">
        <f t="shared" si="0"/>
        <v>1201.8007841674578</v>
      </c>
      <c r="D20" s="10">
        <f t="shared" si="1"/>
        <v>27785.634129951621</v>
      </c>
    </row>
    <row r="21" spans="1:4" x14ac:dyDescent="0.25">
      <c r="A21" s="33" t="s">
        <v>191</v>
      </c>
      <c r="B21" s="34">
        <v>927668</v>
      </c>
      <c r="C21" s="103">
        <f t="shared" si="0"/>
        <v>1201.8007841674578</v>
      </c>
      <c r="D21" s="10">
        <f t="shared" si="1"/>
        <v>557436.06492352858</v>
      </c>
    </row>
    <row r="22" spans="1:4" x14ac:dyDescent="0.25">
      <c r="A22" s="33" t="s">
        <v>231</v>
      </c>
      <c r="B22" s="34">
        <v>79114</v>
      </c>
      <c r="C22" s="103">
        <f t="shared" si="0"/>
        <v>1201.8007841674578</v>
      </c>
      <c r="D22" s="10">
        <f t="shared" si="1"/>
        <v>47539.633619312131</v>
      </c>
    </row>
    <row r="23" spans="1:4" x14ac:dyDescent="0.25">
      <c r="A23" s="33" t="s">
        <v>232</v>
      </c>
      <c r="B23" s="34">
        <v>153200</v>
      </c>
      <c r="C23" s="103">
        <f t="shared" si="0"/>
        <v>1201.8007841674578</v>
      </c>
      <c r="D23" s="10">
        <f t="shared" si="1"/>
        <v>92057.94006722726</v>
      </c>
    </row>
    <row r="24" spans="1:4" x14ac:dyDescent="0.25">
      <c r="A24" s="33" t="s">
        <v>233</v>
      </c>
      <c r="B24" s="34">
        <v>25400</v>
      </c>
      <c r="C24" s="103">
        <f t="shared" si="0"/>
        <v>1201.8007841674578</v>
      </c>
      <c r="D24" s="10">
        <f t="shared" si="1"/>
        <v>15262.869958926713</v>
      </c>
    </row>
    <row r="25" spans="1:4" x14ac:dyDescent="0.25">
      <c r="A25" s="33" t="s">
        <v>193</v>
      </c>
      <c r="B25" s="34">
        <v>299493</v>
      </c>
      <c r="C25" s="103">
        <f t="shared" si="0"/>
        <v>1201.8007841674578</v>
      </c>
      <c r="D25" s="10">
        <f t="shared" si="1"/>
        <v>179965.46112633223</v>
      </c>
    </row>
    <row r="26" spans="1:4" x14ac:dyDescent="0.25">
      <c r="A26" s="33" t="s">
        <v>238</v>
      </c>
      <c r="B26" s="34">
        <v>1711</v>
      </c>
      <c r="C26" s="103">
        <f t="shared" si="0"/>
        <v>1201.8007841674578</v>
      </c>
      <c r="D26" s="10">
        <f t="shared" si="1"/>
        <v>1028.1405708552602</v>
      </c>
    </row>
    <row r="27" spans="1:4" x14ac:dyDescent="0.25">
      <c r="A27" s="33" t="s">
        <v>240</v>
      </c>
      <c r="B27" s="34">
        <v>94235</v>
      </c>
      <c r="C27" s="103">
        <f t="shared" si="0"/>
        <v>1201.8007841674578</v>
      </c>
      <c r="D27" s="10">
        <f t="shared" si="1"/>
        <v>56625.848448010191</v>
      </c>
    </row>
    <row r="28" spans="1:4" x14ac:dyDescent="0.25">
      <c r="A28" s="33" t="s">
        <v>242</v>
      </c>
      <c r="B28" s="34">
        <v>93400</v>
      </c>
      <c r="C28" s="103">
        <f t="shared" si="0"/>
        <v>1201.8007841674578</v>
      </c>
      <c r="D28" s="10">
        <f t="shared" si="1"/>
        <v>56124.096620620279</v>
      </c>
    </row>
    <row r="29" spans="1:4" x14ac:dyDescent="0.25">
      <c r="A29" s="33" t="s">
        <v>243</v>
      </c>
      <c r="B29" s="34">
        <v>18589</v>
      </c>
      <c r="C29" s="103">
        <f t="shared" si="0"/>
        <v>1201.8007841674578</v>
      </c>
      <c r="D29" s="10">
        <f t="shared" si="1"/>
        <v>11170.137388444437</v>
      </c>
    </row>
    <row r="30" spans="1:4" x14ac:dyDescent="0.25">
      <c r="A30" s="33" t="s">
        <v>244</v>
      </c>
      <c r="B30" s="34">
        <v>56689</v>
      </c>
      <c r="C30" s="103">
        <f t="shared" si="0"/>
        <v>1201.8007841674578</v>
      </c>
      <c r="D30" s="10">
        <f t="shared" si="1"/>
        <v>34064.442326834505</v>
      </c>
    </row>
    <row r="31" spans="1:4" x14ac:dyDescent="0.25">
      <c r="A31" s="33" t="s">
        <v>245</v>
      </c>
      <c r="B31" s="34">
        <v>32287</v>
      </c>
      <c r="C31" s="103">
        <f t="shared" si="0"/>
        <v>1201.8007841674578</v>
      </c>
      <c r="D31" s="10">
        <f t="shared" si="1"/>
        <v>19401.270959207355</v>
      </c>
    </row>
    <row r="32" spans="1:4" x14ac:dyDescent="0.25">
      <c r="A32" s="33" t="s">
        <v>246</v>
      </c>
      <c r="B32" s="34">
        <v>950</v>
      </c>
      <c r="C32" s="103">
        <f t="shared" si="0"/>
        <v>1201.8007841674578</v>
      </c>
      <c r="D32" s="10">
        <f t="shared" si="1"/>
        <v>570.85537247954244</v>
      </c>
    </row>
    <row r="33" spans="1:4" x14ac:dyDescent="0.25">
      <c r="A33" s="33" t="s">
        <v>247</v>
      </c>
      <c r="B33" s="34">
        <v>1600</v>
      </c>
      <c r="C33" s="103">
        <f t="shared" si="0"/>
        <v>1201.8007841674578</v>
      </c>
      <c r="D33" s="10">
        <f t="shared" si="1"/>
        <v>961.44062733396618</v>
      </c>
    </row>
    <row r="34" spans="1:4" x14ac:dyDescent="0.25">
      <c r="A34" s="33" t="s">
        <v>248</v>
      </c>
      <c r="B34" s="34">
        <v>297538</v>
      </c>
      <c r="C34" s="103">
        <f t="shared" si="0"/>
        <v>1201.8007841674578</v>
      </c>
      <c r="D34" s="10">
        <f t="shared" si="1"/>
        <v>178790.70085980854</v>
      </c>
    </row>
    <row r="35" spans="1:4" x14ac:dyDescent="0.25">
      <c r="A35" s="33" t="s">
        <v>249</v>
      </c>
      <c r="B35" s="34">
        <v>42710</v>
      </c>
      <c r="C35" s="103">
        <f t="shared" si="0"/>
        <v>1201.8007841674578</v>
      </c>
      <c r="D35" s="10">
        <f t="shared" si="1"/>
        <v>25664.455745896059</v>
      </c>
    </row>
    <row r="36" spans="1:4" x14ac:dyDescent="0.25">
      <c r="A36" s="33" t="s">
        <v>250</v>
      </c>
      <c r="B36" s="34">
        <v>60463</v>
      </c>
      <c r="C36" s="103">
        <f t="shared" si="0"/>
        <v>1201.8007841674578</v>
      </c>
      <c r="D36" s="10">
        <f t="shared" si="1"/>
        <v>36332.2404065585</v>
      </c>
    </row>
    <row r="37" spans="1:4" x14ac:dyDescent="0.25">
      <c r="A37" s="33" t="s">
        <v>253</v>
      </c>
      <c r="B37" s="34">
        <v>22050</v>
      </c>
      <c r="C37" s="103">
        <f t="shared" si="0"/>
        <v>1201.8007841674578</v>
      </c>
      <c r="D37" s="10">
        <f t="shared" si="1"/>
        <v>13249.853645446223</v>
      </c>
    </row>
    <row r="38" spans="1:4" x14ac:dyDescent="0.25">
      <c r="A38" s="33" t="s">
        <v>254</v>
      </c>
      <c r="B38" s="34">
        <v>79600</v>
      </c>
      <c r="C38" s="103">
        <f t="shared" si="0"/>
        <v>1201.8007841674578</v>
      </c>
      <c r="D38" s="10">
        <f t="shared" si="1"/>
        <v>47831.67120986482</v>
      </c>
    </row>
    <row r="39" spans="1:4" x14ac:dyDescent="0.25">
      <c r="A39" s="33" t="s">
        <v>256</v>
      </c>
      <c r="B39" s="34">
        <v>139856</v>
      </c>
      <c r="C39" s="103">
        <f t="shared" si="0"/>
        <v>1201.8007841674578</v>
      </c>
      <c r="D39" s="10">
        <f t="shared" si="1"/>
        <v>84039.525235261986</v>
      </c>
    </row>
    <row r="40" spans="1:4" x14ac:dyDescent="0.25">
      <c r="A40" s="33" t="s">
        <v>257</v>
      </c>
      <c r="B40" s="34">
        <v>67050</v>
      </c>
      <c r="C40" s="103">
        <f t="shared" si="0"/>
        <v>1201.8007841674578</v>
      </c>
      <c r="D40" s="10">
        <f t="shared" si="1"/>
        <v>40290.371289214025</v>
      </c>
    </row>
    <row r="41" spans="1:4" x14ac:dyDescent="0.25">
      <c r="A41" s="33" t="s">
        <v>258</v>
      </c>
      <c r="B41" s="34">
        <v>1425</v>
      </c>
      <c r="C41" s="103">
        <f t="shared" si="0"/>
        <v>1201.8007841674578</v>
      </c>
      <c r="D41" s="10">
        <f t="shared" si="1"/>
        <v>856.28305871931366</v>
      </c>
    </row>
    <row r="42" spans="1:4" x14ac:dyDescent="0.25">
      <c r="A42" s="33" t="s">
        <v>261</v>
      </c>
      <c r="B42" s="34">
        <v>16400</v>
      </c>
      <c r="C42" s="103">
        <f t="shared" si="0"/>
        <v>1201.8007841674578</v>
      </c>
      <c r="D42" s="10">
        <f t="shared" si="1"/>
        <v>9854.7664301731529</v>
      </c>
    </row>
    <row r="43" spans="1:4" x14ac:dyDescent="0.25">
      <c r="A43" s="33" t="s">
        <v>262</v>
      </c>
      <c r="B43" s="34">
        <v>2538</v>
      </c>
      <c r="C43" s="103">
        <f t="shared" si="0"/>
        <v>1201.8007841674578</v>
      </c>
      <c r="D43" s="10">
        <f t="shared" si="1"/>
        <v>1525.085195108504</v>
      </c>
    </row>
    <row r="44" spans="1:4" x14ac:dyDescent="0.25">
      <c r="A44" s="33" t="s">
        <v>194</v>
      </c>
      <c r="B44" s="34">
        <v>744517</v>
      </c>
      <c r="C44" s="103">
        <f t="shared" si="0"/>
        <v>1201.8007841674578</v>
      </c>
      <c r="D44" s="10">
        <f t="shared" si="1"/>
        <v>447380.55721300159</v>
      </c>
    </row>
    <row r="45" spans="1:4" x14ac:dyDescent="0.25">
      <c r="A45" s="33" t="s">
        <v>264</v>
      </c>
      <c r="B45" s="34">
        <v>521</v>
      </c>
      <c r="C45" s="103">
        <f t="shared" si="0"/>
        <v>1201.8007841674578</v>
      </c>
      <c r="D45" s="10">
        <f t="shared" si="1"/>
        <v>313.06910427562275</v>
      </c>
    </row>
    <row r="46" spans="1:4" x14ac:dyDescent="0.25">
      <c r="A46" s="33" t="s">
        <v>268</v>
      </c>
      <c r="B46" s="34">
        <v>2096</v>
      </c>
      <c r="C46" s="103">
        <f t="shared" si="0"/>
        <v>1201.8007841674578</v>
      </c>
      <c r="D46" s="10">
        <f t="shared" si="1"/>
        <v>1259.4872218074956</v>
      </c>
    </row>
    <row r="47" spans="1:4" x14ac:dyDescent="0.25">
      <c r="A47" s="33" t="s">
        <v>270</v>
      </c>
      <c r="B47" s="34">
        <v>6276</v>
      </c>
      <c r="C47" s="103">
        <f t="shared" si="0"/>
        <v>1201.8007841674578</v>
      </c>
      <c r="D47" s="10">
        <f t="shared" si="1"/>
        <v>3771.2508607174823</v>
      </c>
    </row>
    <row r="48" spans="1:4" x14ac:dyDescent="0.25">
      <c r="A48" s="33" t="s">
        <v>271</v>
      </c>
      <c r="B48" s="34">
        <v>12808</v>
      </c>
      <c r="C48" s="103">
        <f t="shared" si="0"/>
        <v>1201.8007841674578</v>
      </c>
      <c r="D48" s="10">
        <f t="shared" si="1"/>
        <v>7696.3322218084004</v>
      </c>
    </row>
    <row r="49" spans="1:4" x14ac:dyDescent="0.25">
      <c r="A49" s="33" t="s">
        <v>272</v>
      </c>
      <c r="B49" s="34">
        <v>10803</v>
      </c>
      <c r="C49" s="103">
        <f t="shared" si="0"/>
        <v>1201.8007841674578</v>
      </c>
      <c r="D49" s="10">
        <f t="shared" si="1"/>
        <v>6491.5269356805238</v>
      </c>
    </row>
    <row r="50" spans="1:4" x14ac:dyDescent="0.25">
      <c r="A50" s="33" t="s">
        <v>273</v>
      </c>
      <c r="B50" s="34">
        <v>4694</v>
      </c>
      <c r="C50" s="103">
        <f t="shared" si="0"/>
        <v>1201.8007841674578</v>
      </c>
      <c r="D50" s="10">
        <f t="shared" si="1"/>
        <v>2820.6264404410235</v>
      </c>
    </row>
    <row r="51" spans="1:4" x14ac:dyDescent="0.25">
      <c r="A51" s="33" t="s">
        <v>274</v>
      </c>
      <c r="B51" s="34">
        <v>170767</v>
      </c>
      <c r="C51" s="103">
        <f t="shared" si="0"/>
        <v>1201.8007841674578</v>
      </c>
      <c r="D51" s="10">
        <f t="shared" si="1"/>
        <v>102613.95725496214</v>
      </c>
    </row>
    <row r="52" spans="1:4" x14ac:dyDescent="0.25">
      <c r="A52" s="33" t="s">
        <v>275</v>
      </c>
      <c r="B52" s="34">
        <v>5580</v>
      </c>
      <c r="C52" s="103">
        <f t="shared" si="0"/>
        <v>1201.8007841674578</v>
      </c>
      <c r="D52" s="10">
        <f t="shared" si="1"/>
        <v>3353.0241878272072</v>
      </c>
    </row>
    <row r="53" spans="1:4" x14ac:dyDescent="0.25">
      <c r="A53" s="33" t="s">
        <v>276</v>
      </c>
      <c r="B53" s="34">
        <v>207443</v>
      </c>
      <c r="C53" s="103">
        <f t="shared" si="0"/>
        <v>1201.8007841674578</v>
      </c>
      <c r="D53" s="10">
        <f t="shared" si="1"/>
        <v>124652.58003502498</v>
      </c>
    </row>
    <row r="54" spans="1:4" x14ac:dyDescent="0.25">
      <c r="A54" s="33" t="s">
        <v>277</v>
      </c>
      <c r="B54" s="34">
        <v>7857</v>
      </c>
      <c r="C54" s="103">
        <f t="shared" si="0"/>
        <v>1201.8007841674578</v>
      </c>
      <c r="D54" s="10">
        <f t="shared" si="1"/>
        <v>4721.274380601858</v>
      </c>
    </row>
    <row r="55" spans="1:4" x14ac:dyDescent="0.25">
      <c r="A55" s="33" t="s">
        <v>279</v>
      </c>
      <c r="B55" s="34">
        <v>21000</v>
      </c>
      <c r="C55" s="103">
        <f t="shared" si="0"/>
        <v>1201.8007841674578</v>
      </c>
      <c r="D55" s="10">
        <f t="shared" si="1"/>
        <v>12618.908233758306</v>
      </c>
    </row>
    <row r="56" spans="1:4" x14ac:dyDescent="0.25">
      <c r="A56" s="33" t="s">
        <v>280</v>
      </c>
      <c r="B56" s="34">
        <v>315978</v>
      </c>
      <c r="C56" s="103">
        <f t="shared" si="0"/>
        <v>1201.8007841674578</v>
      </c>
      <c r="D56" s="10">
        <f t="shared" si="1"/>
        <v>189871.3040898325</v>
      </c>
    </row>
    <row r="57" spans="1:4" x14ac:dyDescent="0.25">
      <c r="A57" s="33" t="s">
        <v>197</v>
      </c>
      <c r="B57" s="34">
        <v>287187</v>
      </c>
      <c r="C57" s="103">
        <f t="shared" si="0"/>
        <v>1201.8007841674578</v>
      </c>
      <c r="D57" s="10">
        <f t="shared" si="1"/>
        <v>172570.78090134985</v>
      </c>
    </row>
    <row r="58" spans="1:4" x14ac:dyDescent="0.25">
      <c r="A58" s="33" t="s">
        <v>281</v>
      </c>
      <c r="B58" s="34">
        <v>61832</v>
      </c>
      <c r="C58" s="103">
        <f t="shared" si="0"/>
        <v>1201.8007841674578</v>
      </c>
      <c r="D58" s="10">
        <f t="shared" si="1"/>
        <v>37154.873043321124</v>
      </c>
    </row>
    <row r="59" spans="1:4" x14ac:dyDescent="0.25">
      <c r="A59" s="33" t="s">
        <v>282</v>
      </c>
      <c r="B59" s="34">
        <v>18791</v>
      </c>
      <c r="C59" s="103">
        <f t="shared" si="0"/>
        <v>1201.8007841674578</v>
      </c>
      <c r="D59" s="10">
        <f t="shared" si="1"/>
        <v>11291.51926764535</v>
      </c>
    </row>
    <row r="60" spans="1:4" x14ac:dyDescent="0.25">
      <c r="A60" s="33" t="s">
        <v>283</v>
      </c>
      <c r="B60" s="34">
        <v>181241</v>
      </c>
      <c r="C60" s="103">
        <f t="shared" si="0"/>
        <v>1201.8007841674578</v>
      </c>
      <c r="D60" s="10">
        <f t="shared" si="1"/>
        <v>108907.7879616471</v>
      </c>
    </row>
    <row r="61" spans="1:4" x14ac:dyDescent="0.25">
      <c r="A61" s="33" t="s">
        <v>284</v>
      </c>
      <c r="B61" s="34">
        <v>1171</v>
      </c>
      <c r="C61" s="103">
        <f t="shared" si="0"/>
        <v>1201.8007841674578</v>
      </c>
      <c r="D61" s="10">
        <f t="shared" si="1"/>
        <v>703.6543591300466</v>
      </c>
    </row>
    <row r="62" spans="1:4" x14ac:dyDescent="0.25">
      <c r="A62" s="33" t="s">
        <v>285</v>
      </c>
      <c r="B62" s="34">
        <v>4925</v>
      </c>
      <c r="C62" s="103">
        <f t="shared" si="0"/>
        <v>1201.8007841674578</v>
      </c>
      <c r="D62" s="10">
        <f t="shared" si="1"/>
        <v>2959.4344310123647</v>
      </c>
    </row>
    <row r="63" spans="1:4" x14ac:dyDescent="0.25">
      <c r="A63" s="33" t="s">
        <v>286</v>
      </c>
      <c r="B63" s="34">
        <v>3300</v>
      </c>
      <c r="C63" s="103">
        <f t="shared" si="0"/>
        <v>1201.8007841674578</v>
      </c>
      <c r="D63" s="10">
        <f t="shared" si="1"/>
        <v>1982.9712938763053</v>
      </c>
    </row>
    <row r="64" spans="1:4" x14ac:dyDescent="0.25">
      <c r="A64" s="33" t="s">
        <v>198</v>
      </c>
      <c r="B64" s="34">
        <v>132332</v>
      </c>
      <c r="C64" s="103">
        <f t="shared" si="0"/>
        <v>1201.8007841674578</v>
      </c>
      <c r="D64" s="10">
        <f t="shared" si="1"/>
        <v>79518.35068522401</v>
      </c>
    </row>
    <row r="65" spans="1:4" x14ac:dyDescent="0.25">
      <c r="A65" s="33" t="s">
        <v>287</v>
      </c>
      <c r="B65" s="34">
        <v>934094</v>
      </c>
      <c r="C65" s="103">
        <f t="shared" si="0"/>
        <v>1201.8007841674578</v>
      </c>
      <c r="D65" s="10">
        <f t="shared" si="1"/>
        <v>561297.45084305876</v>
      </c>
    </row>
    <row r="66" spans="1:4" x14ac:dyDescent="0.25">
      <c r="A66" s="33" t="s">
        <v>199</v>
      </c>
      <c r="B66" s="34">
        <v>700864</v>
      </c>
      <c r="C66" s="103">
        <f t="shared" si="0"/>
        <v>1201.8007841674578</v>
      </c>
      <c r="D66" s="10">
        <f t="shared" si="1"/>
        <v>421149.45239737059</v>
      </c>
    </row>
    <row r="67" spans="1:4" x14ac:dyDescent="0.25">
      <c r="A67" s="33" t="s">
        <v>289</v>
      </c>
      <c r="B67" s="34">
        <v>13296.48</v>
      </c>
      <c r="C67" s="103">
        <f t="shared" si="0"/>
        <v>1201.8007841674578</v>
      </c>
      <c r="D67" s="10">
        <f t="shared" si="1"/>
        <v>7989.8600453334593</v>
      </c>
    </row>
    <row r="68" spans="1:4" x14ac:dyDescent="0.25">
      <c r="A68" s="33" t="s">
        <v>290</v>
      </c>
      <c r="B68" s="34">
        <v>16272</v>
      </c>
      <c r="C68" s="103">
        <f t="shared" si="0"/>
        <v>1201.8007841674578</v>
      </c>
      <c r="D68" s="10">
        <f t="shared" si="1"/>
        <v>9777.8511799864355</v>
      </c>
    </row>
    <row r="69" spans="1:4" x14ac:dyDescent="0.25">
      <c r="A69" s="33" t="s">
        <v>291</v>
      </c>
      <c r="B69" s="34">
        <v>80</v>
      </c>
      <c r="C69" s="103">
        <f t="shared" ref="C69:C132" si="2">IF(B69&lt;&gt;0,$H$1,"")</f>
        <v>1201.8007841674578</v>
      </c>
      <c r="D69" s="10">
        <f t="shared" ref="D69:D132" si="3">(+B69*C69)/2000</f>
        <v>48.072031366698312</v>
      </c>
    </row>
    <row r="70" spans="1:4" x14ac:dyDescent="0.25">
      <c r="A70" s="33" t="s">
        <v>292</v>
      </c>
      <c r="B70" s="34">
        <v>72772</v>
      </c>
      <c r="C70" s="103">
        <f t="shared" si="2"/>
        <v>1201.8007841674578</v>
      </c>
      <c r="D70" s="10">
        <f t="shared" si="3"/>
        <v>43728.72333271712</v>
      </c>
    </row>
    <row r="71" spans="1:4" x14ac:dyDescent="0.25">
      <c r="A71" s="33" t="s">
        <v>293</v>
      </c>
      <c r="B71" s="34">
        <v>10850</v>
      </c>
      <c r="C71" s="103">
        <f t="shared" si="2"/>
        <v>1201.8007841674578</v>
      </c>
      <c r="D71" s="10">
        <f t="shared" si="3"/>
        <v>6519.7692541084589</v>
      </c>
    </row>
    <row r="72" spans="1:4" x14ac:dyDescent="0.25">
      <c r="A72" s="33" t="s">
        <v>294</v>
      </c>
      <c r="B72" s="34">
        <v>106896</v>
      </c>
      <c r="C72" s="103">
        <f t="shared" si="2"/>
        <v>1201.8007841674578</v>
      </c>
      <c r="D72" s="10">
        <f t="shared" si="3"/>
        <v>64233.848312182286</v>
      </c>
    </row>
    <row r="73" spans="1:4" x14ac:dyDescent="0.25">
      <c r="A73" s="33" t="s">
        <v>200</v>
      </c>
      <c r="B73" s="34">
        <v>81554</v>
      </c>
      <c r="C73" s="103">
        <f t="shared" si="2"/>
        <v>1201.8007841674578</v>
      </c>
      <c r="D73" s="10">
        <f t="shared" si="3"/>
        <v>49005.830575996428</v>
      </c>
    </row>
    <row r="74" spans="1:4" x14ac:dyDescent="0.25">
      <c r="A74" s="33" t="s">
        <v>296</v>
      </c>
      <c r="B74" s="34">
        <v>11082</v>
      </c>
      <c r="C74" s="103">
        <f t="shared" si="2"/>
        <v>1201.8007841674578</v>
      </c>
      <c r="D74" s="10">
        <f t="shared" si="3"/>
        <v>6659.1781450718836</v>
      </c>
    </row>
    <row r="75" spans="1:4" x14ac:dyDescent="0.25">
      <c r="A75" s="33" t="s">
        <v>297</v>
      </c>
      <c r="B75" s="34">
        <v>658</v>
      </c>
      <c r="C75" s="103">
        <f t="shared" si="2"/>
        <v>1201.8007841674578</v>
      </c>
      <c r="D75" s="10">
        <f t="shared" si="3"/>
        <v>395.39245799109364</v>
      </c>
    </row>
    <row r="76" spans="1:4" x14ac:dyDescent="0.25">
      <c r="A76" s="33" t="s">
        <v>299</v>
      </c>
      <c r="B76" s="34">
        <v>13880</v>
      </c>
      <c r="C76" s="103">
        <f t="shared" si="2"/>
        <v>1201.8007841674578</v>
      </c>
      <c r="D76" s="10">
        <f t="shared" si="3"/>
        <v>8340.4974421221559</v>
      </c>
    </row>
    <row r="77" spans="1:4" x14ac:dyDescent="0.25">
      <c r="A77" s="33" t="s">
        <v>202</v>
      </c>
      <c r="B77" s="34">
        <v>1681755</v>
      </c>
      <c r="C77" s="103">
        <f t="shared" si="2"/>
        <v>1201.8007841674578</v>
      </c>
      <c r="D77" s="10">
        <f t="shared" si="3"/>
        <v>1010567.2388887715</v>
      </c>
    </row>
    <row r="78" spans="1:4" x14ac:dyDescent="0.25">
      <c r="A78" s="33" t="s">
        <v>300</v>
      </c>
      <c r="B78" s="34">
        <v>9169</v>
      </c>
      <c r="C78" s="103">
        <f t="shared" si="2"/>
        <v>1201.8007841674578</v>
      </c>
      <c r="D78" s="10">
        <f t="shared" si="3"/>
        <v>5509.6556950157101</v>
      </c>
    </row>
    <row r="79" spans="1:4" x14ac:dyDescent="0.25">
      <c r="A79" s="33" t="s">
        <v>302</v>
      </c>
      <c r="B79" s="34">
        <v>5615</v>
      </c>
      <c r="C79" s="103">
        <f t="shared" si="2"/>
        <v>1201.8007841674578</v>
      </c>
      <c r="D79" s="10">
        <f t="shared" si="3"/>
        <v>3374.0557015501377</v>
      </c>
    </row>
    <row r="80" spans="1:4" x14ac:dyDescent="0.25">
      <c r="A80" s="33" t="s">
        <v>304</v>
      </c>
      <c r="B80" s="34">
        <v>8922</v>
      </c>
      <c r="C80" s="103">
        <f t="shared" si="2"/>
        <v>1201.8007841674578</v>
      </c>
      <c r="D80" s="10">
        <f t="shared" si="3"/>
        <v>5361.2332981710297</v>
      </c>
    </row>
    <row r="81" spans="1:4" x14ac:dyDescent="0.25">
      <c r="A81" s="33" t="s">
        <v>305</v>
      </c>
      <c r="B81" s="34">
        <v>20016</v>
      </c>
      <c r="C81" s="103">
        <f t="shared" si="2"/>
        <v>1201.8007841674578</v>
      </c>
      <c r="D81" s="10">
        <f t="shared" si="3"/>
        <v>12027.622247947918</v>
      </c>
    </row>
    <row r="82" spans="1:4" x14ac:dyDescent="0.25">
      <c r="A82" s="33" t="s">
        <v>307</v>
      </c>
      <c r="B82" s="34">
        <v>171</v>
      </c>
      <c r="C82" s="103">
        <f t="shared" si="2"/>
        <v>1201.8007841674578</v>
      </c>
      <c r="D82" s="10">
        <f t="shared" si="3"/>
        <v>102.75396704631764</v>
      </c>
    </row>
    <row r="83" spans="1:4" x14ac:dyDescent="0.25">
      <c r="A83" s="33" t="s">
        <v>309</v>
      </c>
      <c r="B83" s="34">
        <v>90</v>
      </c>
      <c r="C83" s="103">
        <f t="shared" si="2"/>
        <v>1201.8007841674578</v>
      </c>
      <c r="D83" s="10">
        <f t="shared" si="3"/>
        <v>54.081035287535599</v>
      </c>
    </row>
    <row r="84" spans="1:4" x14ac:dyDescent="0.25">
      <c r="A84" s="33" t="s">
        <v>186</v>
      </c>
      <c r="B84" s="34">
        <v>31945</v>
      </c>
      <c r="C84" s="103">
        <f t="shared" si="2"/>
        <v>1201.8007841674578</v>
      </c>
      <c r="D84" s="10">
        <f t="shared" si="3"/>
        <v>19195.76302511472</v>
      </c>
    </row>
    <row r="85" spans="1:4" x14ac:dyDescent="0.25">
      <c r="A85" s="33" t="s">
        <v>188</v>
      </c>
      <c r="B85" s="34">
        <v>2245</v>
      </c>
      <c r="C85" s="103">
        <f t="shared" si="2"/>
        <v>1201.8007841674578</v>
      </c>
      <c r="D85" s="10">
        <f t="shared" si="3"/>
        <v>1349.0213802279713</v>
      </c>
    </row>
    <row r="86" spans="1:4" x14ac:dyDescent="0.25">
      <c r="A86" s="33" t="s">
        <v>189</v>
      </c>
      <c r="B86" s="34">
        <v>82864</v>
      </c>
      <c r="C86" s="103">
        <f t="shared" si="2"/>
        <v>1201.8007841674578</v>
      </c>
      <c r="D86" s="10">
        <f t="shared" si="3"/>
        <v>49793.010089626114</v>
      </c>
    </row>
    <row r="87" spans="1:4" x14ac:dyDescent="0.25">
      <c r="A87" s="33" t="s">
        <v>190</v>
      </c>
      <c r="B87" s="34">
        <v>28800</v>
      </c>
      <c r="C87" s="103">
        <f t="shared" si="2"/>
        <v>1201.8007841674578</v>
      </c>
      <c r="D87" s="10">
        <f t="shared" si="3"/>
        <v>17305.931292011392</v>
      </c>
    </row>
    <row r="88" spans="1:4" x14ac:dyDescent="0.25">
      <c r="A88" s="33" t="s">
        <v>192</v>
      </c>
      <c r="B88" s="34">
        <v>24866</v>
      </c>
      <c r="C88" s="103">
        <f t="shared" si="2"/>
        <v>1201.8007841674578</v>
      </c>
      <c r="D88" s="10">
        <f t="shared" si="3"/>
        <v>14941.989149554003</v>
      </c>
    </row>
    <row r="89" spans="1:4" x14ac:dyDescent="0.25">
      <c r="A89" s="33" t="s">
        <v>193</v>
      </c>
      <c r="B89" s="34">
        <v>122</v>
      </c>
      <c r="C89" s="103">
        <f t="shared" si="2"/>
        <v>1201.8007841674578</v>
      </c>
      <c r="D89" s="10">
        <f t="shared" si="3"/>
        <v>73.309847834214921</v>
      </c>
    </row>
    <row r="90" spans="1:4" x14ac:dyDescent="0.25">
      <c r="A90" s="33" t="s">
        <v>195</v>
      </c>
      <c r="B90" s="34">
        <v>412900</v>
      </c>
      <c r="C90" s="103">
        <f t="shared" si="2"/>
        <v>1201.8007841674578</v>
      </c>
      <c r="D90" s="10">
        <f t="shared" si="3"/>
        <v>248111.77189137167</v>
      </c>
    </row>
    <row r="91" spans="1:4" x14ac:dyDescent="0.25">
      <c r="A91" s="33" t="s">
        <v>196</v>
      </c>
      <c r="B91" s="34">
        <v>483866</v>
      </c>
      <c r="C91" s="103">
        <f t="shared" si="2"/>
        <v>1201.8007841674578</v>
      </c>
      <c r="D91" s="10">
        <f t="shared" si="3"/>
        <v>290755.26911598555</v>
      </c>
    </row>
    <row r="92" spans="1:4" x14ac:dyDescent="0.25">
      <c r="A92" s="33" t="s">
        <v>199</v>
      </c>
      <c r="B92" s="34">
        <v>28832</v>
      </c>
      <c r="C92" s="103">
        <f t="shared" si="2"/>
        <v>1201.8007841674578</v>
      </c>
      <c r="D92" s="10">
        <f t="shared" si="3"/>
        <v>17325.160104558072</v>
      </c>
    </row>
    <row r="93" spans="1:4" x14ac:dyDescent="0.25">
      <c r="A93" s="33" t="s">
        <v>200</v>
      </c>
      <c r="B93" s="34">
        <v>30800</v>
      </c>
      <c r="C93" s="103">
        <f t="shared" si="2"/>
        <v>1201.8007841674578</v>
      </c>
      <c r="D93" s="10">
        <f t="shared" si="3"/>
        <v>18507.732076178851</v>
      </c>
    </row>
    <row r="94" spans="1:4" x14ac:dyDescent="0.25">
      <c r="A94" s="33" t="s">
        <v>202</v>
      </c>
      <c r="B94" s="34">
        <v>602125</v>
      </c>
      <c r="C94" s="103">
        <f t="shared" si="2"/>
        <v>1201.8007841674578</v>
      </c>
      <c r="D94" s="10">
        <f t="shared" si="3"/>
        <v>361817.14858341526</v>
      </c>
    </row>
    <row r="95" spans="1:4" x14ac:dyDescent="0.25">
      <c r="A95" s="33" t="s">
        <v>186</v>
      </c>
      <c r="B95" s="34">
        <v>-32120</v>
      </c>
      <c r="C95" s="103">
        <f t="shared" si="2"/>
        <v>1201.8007841674578</v>
      </c>
      <c r="D95" s="10">
        <f t="shared" si="3"/>
        <v>-19300.920593729374</v>
      </c>
    </row>
    <row r="96" spans="1:4" x14ac:dyDescent="0.25">
      <c r="A96" s="33" t="s">
        <v>188</v>
      </c>
      <c r="B96" s="34">
        <v>-2959</v>
      </c>
      <c r="C96" s="103">
        <f t="shared" si="2"/>
        <v>1201.8007841674578</v>
      </c>
      <c r="D96" s="10">
        <f t="shared" si="3"/>
        <v>-1778.0642601757538</v>
      </c>
    </row>
    <row r="97" spans="1:4" x14ac:dyDescent="0.25">
      <c r="A97" s="33" t="s">
        <v>189</v>
      </c>
      <c r="B97" s="34">
        <v>-83521</v>
      </c>
      <c r="C97" s="103">
        <f t="shared" si="2"/>
        <v>1201.8007841674578</v>
      </c>
      <c r="D97" s="10">
        <f t="shared" si="3"/>
        <v>-50187.801647225118</v>
      </c>
    </row>
    <row r="98" spans="1:4" x14ac:dyDescent="0.25">
      <c r="A98" s="33" t="s">
        <v>190</v>
      </c>
      <c r="B98" s="34">
        <v>-28800</v>
      </c>
      <c r="C98" s="103">
        <f t="shared" si="2"/>
        <v>1201.8007841674578</v>
      </c>
      <c r="D98" s="10">
        <f t="shared" si="3"/>
        <v>-17305.931292011392</v>
      </c>
    </row>
    <row r="99" spans="1:4" x14ac:dyDescent="0.25">
      <c r="A99" s="33" t="s">
        <v>203</v>
      </c>
      <c r="B99" s="34">
        <v>-50000</v>
      </c>
      <c r="C99" s="103">
        <f t="shared" si="2"/>
        <v>1201.8007841674578</v>
      </c>
      <c r="D99" s="10">
        <f t="shared" si="3"/>
        <v>-30045.019604186444</v>
      </c>
    </row>
    <row r="100" spans="1:4" x14ac:dyDescent="0.25">
      <c r="A100" s="33" t="s">
        <v>193</v>
      </c>
      <c r="B100" s="34">
        <v>-122</v>
      </c>
      <c r="C100" s="103">
        <f t="shared" si="2"/>
        <v>1201.8007841674578</v>
      </c>
      <c r="D100" s="10">
        <f t="shared" si="3"/>
        <v>-73.309847834214921</v>
      </c>
    </row>
    <row r="101" spans="1:4" x14ac:dyDescent="0.25">
      <c r="A101" s="33" t="s">
        <v>195</v>
      </c>
      <c r="B101" s="34">
        <v>-413001</v>
      </c>
      <c r="C101" s="103">
        <f t="shared" si="2"/>
        <v>1201.8007841674578</v>
      </c>
      <c r="D101" s="10">
        <f t="shared" si="3"/>
        <v>-248172.4628309721</v>
      </c>
    </row>
    <row r="102" spans="1:4" x14ac:dyDescent="0.25">
      <c r="A102" s="33" t="s">
        <v>196</v>
      </c>
      <c r="B102" s="34">
        <v>-483866</v>
      </c>
      <c r="C102" s="103">
        <f t="shared" si="2"/>
        <v>1201.8007841674578</v>
      </c>
      <c r="D102" s="10">
        <f t="shared" si="3"/>
        <v>-290755.26911598555</v>
      </c>
    </row>
    <row r="103" spans="1:4" x14ac:dyDescent="0.25">
      <c r="A103" s="33" t="s">
        <v>199</v>
      </c>
      <c r="B103" s="34">
        <v>-28832</v>
      </c>
      <c r="C103" s="103">
        <f t="shared" si="2"/>
        <v>1201.8007841674578</v>
      </c>
      <c r="D103" s="10">
        <f t="shared" si="3"/>
        <v>-17325.160104558072</v>
      </c>
    </row>
    <row r="104" spans="1:4" x14ac:dyDescent="0.25">
      <c r="A104" s="33" t="s">
        <v>200</v>
      </c>
      <c r="B104" s="34">
        <v>-30800</v>
      </c>
      <c r="C104" s="103">
        <f t="shared" si="2"/>
        <v>1201.8007841674578</v>
      </c>
      <c r="D104" s="10">
        <f t="shared" si="3"/>
        <v>-18507.732076178851</v>
      </c>
    </row>
    <row r="105" spans="1:4" x14ac:dyDescent="0.25">
      <c r="A105" s="33" t="s">
        <v>202</v>
      </c>
      <c r="B105" s="34">
        <v>-552125</v>
      </c>
      <c r="C105" s="103">
        <f t="shared" si="2"/>
        <v>1201.8007841674578</v>
      </c>
      <c r="D105" s="10">
        <f t="shared" si="3"/>
        <v>-331772.12897922879</v>
      </c>
    </row>
    <row r="106" spans="1:4" x14ac:dyDescent="0.25">
      <c r="A106" s="33" t="s">
        <v>208</v>
      </c>
      <c r="B106" s="34">
        <v>-24864</v>
      </c>
      <c r="C106" s="103">
        <f t="shared" si="2"/>
        <v>1201.8007841674578</v>
      </c>
      <c r="D106" s="10">
        <f t="shared" si="3"/>
        <v>-14940.787348769834</v>
      </c>
    </row>
    <row r="107" spans="1:4" x14ac:dyDescent="0.25">
      <c r="A107" s="33" t="s">
        <v>186</v>
      </c>
      <c r="B107" s="34">
        <v>-123747</v>
      </c>
      <c r="C107" s="103">
        <f t="shared" si="2"/>
        <v>1201.8007841674578</v>
      </c>
      <c r="D107" s="10">
        <f t="shared" si="3"/>
        <v>-74359.620819185191</v>
      </c>
    </row>
    <row r="108" spans="1:4" x14ac:dyDescent="0.25">
      <c r="A108" s="33" t="s">
        <v>209</v>
      </c>
      <c r="B108" s="34">
        <v>-78600</v>
      </c>
      <c r="C108" s="103">
        <f t="shared" si="2"/>
        <v>1201.8007841674578</v>
      </c>
      <c r="D108" s="10">
        <f t="shared" si="3"/>
        <v>-47230.770817781093</v>
      </c>
    </row>
    <row r="109" spans="1:4" x14ac:dyDescent="0.25">
      <c r="A109" s="33" t="s">
        <v>210</v>
      </c>
      <c r="B109" s="34">
        <v>-63113</v>
      </c>
      <c r="C109" s="103">
        <f t="shared" si="2"/>
        <v>1201.8007841674578</v>
      </c>
      <c r="D109" s="10">
        <f t="shared" si="3"/>
        <v>-37924.626445580376</v>
      </c>
    </row>
    <row r="110" spans="1:4" x14ac:dyDescent="0.25">
      <c r="A110" s="33" t="s">
        <v>211</v>
      </c>
      <c r="B110" s="34">
        <v>-5756</v>
      </c>
      <c r="C110" s="103">
        <f t="shared" si="2"/>
        <v>1201.8007841674578</v>
      </c>
      <c r="D110" s="10">
        <f t="shared" si="3"/>
        <v>-3458.7826568339433</v>
      </c>
    </row>
    <row r="111" spans="1:4" x14ac:dyDescent="0.25">
      <c r="A111" s="33" t="s">
        <v>212</v>
      </c>
      <c r="B111" s="34">
        <v>-4759</v>
      </c>
      <c r="C111" s="103">
        <f t="shared" si="2"/>
        <v>1201.8007841674578</v>
      </c>
      <c r="D111" s="10">
        <f t="shared" si="3"/>
        <v>-2859.6849659264658</v>
      </c>
    </row>
    <row r="112" spans="1:4" x14ac:dyDescent="0.25">
      <c r="A112" s="33" t="s">
        <v>214</v>
      </c>
      <c r="B112" s="34">
        <v>2169507</v>
      </c>
      <c r="C112" s="103">
        <f t="shared" si="2"/>
        <v>1201.8007841674578</v>
      </c>
      <c r="D112" s="10">
        <f t="shared" si="3"/>
        <v>1303657.6069283944</v>
      </c>
    </row>
    <row r="113" spans="1:4" x14ac:dyDescent="0.25">
      <c r="A113" s="33" t="s">
        <v>215</v>
      </c>
      <c r="B113" s="34">
        <v>-29896</v>
      </c>
      <c r="C113" s="103">
        <f t="shared" si="2"/>
        <v>1201.8007841674578</v>
      </c>
      <c r="D113" s="10">
        <f t="shared" si="3"/>
        <v>-17964.51812173516</v>
      </c>
    </row>
    <row r="114" spans="1:4" x14ac:dyDescent="0.25">
      <c r="A114" s="33" t="s">
        <v>189</v>
      </c>
      <c r="B114" s="34">
        <v>-166938</v>
      </c>
      <c r="C114" s="103">
        <f t="shared" si="2"/>
        <v>1201.8007841674578</v>
      </c>
      <c r="D114" s="10">
        <f t="shared" si="3"/>
        <v>-100313.10965367353</v>
      </c>
    </row>
    <row r="115" spans="1:4" x14ac:dyDescent="0.25">
      <c r="A115" s="33" t="s">
        <v>216</v>
      </c>
      <c r="B115" s="34">
        <v>-144</v>
      </c>
      <c r="C115" s="103">
        <f t="shared" si="2"/>
        <v>1201.8007841674578</v>
      </c>
      <c r="D115" s="10">
        <f t="shared" si="3"/>
        <v>-86.529656460056955</v>
      </c>
    </row>
    <row r="116" spans="1:4" x14ac:dyDescent="0.25">
      <c r="A116" s="33" t="s">
        <v>218</v>
      </c>
      <c r="B116" s="34">
        <v>-990</v>
      </c>
      <c r="C116" s="103">
        <f t="shared" si="2"/>
        <v>1201.8007841674578</v>
      </c>
      <c r="D116" s="10">
        <f t="shared" si="3"/>
        <v>-594.89138816289164</v>
      </c>
    </row>
    <row r="117" spans="1:4" x14ac:dyDescent="0.25">
      <c r="A117" s="33" t="s">
        <v>190</v>
      </c>
      <c r="B117" s="34">
        <v>-103403</v>
      </c>
      <c r="C117" s="103">
        <f t="shared" si="2"/>
        <v>1201.8007841674578</v>
      </c>
      <c r="D117" s="10">
        <f t="shared" si="3"/>
        <v>-62134.903242633816</v>
      </c>
    </row>
    <row r="118" spans="1:4" x14ac:dyDescent="0.25">
      <c r="A118" s="33" t="s">
        <v>223</v>
      </c>
      <c r="B118" s="34">
        <v>-1500</v>
      </c>
      <c r="C118" s="103">
        <f t="shared" si="2"/>
        <v>1201.8007841674578</v>
      </c>
      <c r="D118" s="10">
        <f t="shared" si="3"/>
        <v>-901.35058812559339</v>
      </c>
    </row>
    <row r="119" spans="1:4" x14ac:dyDescent="0.25">
      <c r="A119" s="33" t="s">
        <v>203</v>
      </c>
      <c r="B119" s="34">
        <v>-177691</v>
      </c>
      <c r="C119" s="103">
        <f t="shared" si="2"/>
        <v>1201.8007841674578</v>
      </c>
      <c r="D119" s="10">
        <f t="shared" si="3"/>
        <v>-106774.59156974987</v>
      </c>
    </row>
    <row r="120" spans="1:4" x14ac:dyDescent="0.25">
      <c r="A120" s="33" t="s">
        <v>229</v>
      </c>
      <c r="B120" s="34">
        <v>-8512</v>
      </c>
      <c r="C120" s="103">
        <f t="shared" si="2"/>
        <v>1201.8007841674578</v>
      </c>
      <c r="D120" s="10">
        <f t="shared" si="3"/>
        <v>-5114.8641374167</v>
      </c>
    </row>
    <row r="121" spans="1:4" x14ac:dyDescent="0.25">
      <c r="A121" s="33" t="s">
        <v>230</v>
      </c>
      <c r="B121" s="34">
        <v>-27645</v>
      </c>
      <c r="C121" s="103">
        <f t="shared" si="2"/>
        <v>1201.8007841674578</v>
      </c>
      <c r="D121" s="10">
        <f t="shared" si="3"/>
        <v>-16611.891339154685</v>
      </c>
    </row>
    <row r="122" spans="1:4" x14ac:dyDescent="0.25">
      <c r="A122" s="33" t="s">
        <v>191</v>
      </c>
      <c r="B122" s="34">
        <v>-35515</v>
      </c>
      <c r="C122" s="103">
        <f t="shared" si="2"/>
        <v>1201.8007841674578</v>
      </c>
      <c r="D122" s="10">
        <f t="shared" si="3"/>
        <v>-21340.977424853631</v>
      </c>
    </row>
    <row r="123" spans="1:4" x14ac:dyDescent="0.25">
      <c r="A123" s="33" t="s">
        <v>231</v>
      </c>
      <c r="B123" s="34">
        <v>-46075</v>
      </c>
      <c r="C123" s="103">
        <f t="shared" si="2"/>
        <v>1201.8007841674578</v>
      </c>
      <c r="D123" s="10">
        <f t="shared" si="3"/>
        <v>-27686.485565257812</v>
      </c>
    </row>
    <row r="124" spans="1:4" x14ac:dyDescent="0.25">
      <c r="A124" s="33" t="s">
        <v>232</v>
      </c>
      <c r="B124" s="34">
        <v>-32236</v>
      </c>
      <c r="C124" s="103">
        <f t="shared" si="2"/>
        <v>1201.8007841674578</v>
      </c>
      <c r="D124" s="10">
        <f t="shared" si="3"/>
        <v>-19370.625039211081</v>
      </c>
    </row>
    <row r="125" spans="1:4" x14ac:dyDescent="0.25">
      <c r="A125" s="33" t="s">
        <v>233</v>
      </c>
      <c r="B125" s="34">
        <v>-5600</v>
      </c>
      <c r="C125" s="103">
        <f t="shared" si="2"/>
        <v>1201.8007841674578</v>
      </c>
      <c r="D125" s="10">
        <f t="shared" si="3"/>
        <v>-3365.042195668882</v>
      </c>
    </row>
    <row r="126" spans="1:4" x14ac:dyDescent="0.25">
      <c r="A126" s="33" t="s">
        <v>193</v>
      </c>
      <c r="B126" s="34">
        <v>-220</v>
      </c>
      <c r="C126" s="103">
        <f t="shared" si="2"/>
        <v>1201.8007841674578</v>
      </c>
      <c r="D126" s="10">
        <f t="shared" si="3"/>
        <v>-132.19808625842035</v>
      </c>
    </row>
    <row r="127" spans="1:4" x14ac:dyDescent="0.25">
      <c r="A127" s="33" t="s">
        <v>238</v>
      </c>
      <c r="B127" s="34">
        <v>-4053</v>
      </c>
      <c r="C127" s="103">
        <f t="shared" si="2"/>
        <v>1201.8007841674578</v>
      </c>
      <c r="D127" s="10">
        <f t="shared" si="3"/>
        <v>-2435.4492891153532</v>
      </c>
    </row>
    <row r="128" spans="1:4" x14ac:dyDescent="0.25">
      <c r="A128" s="33" t="s">
        <v>240</v>
      </c>
      <c r="B128" s="34">
        <v>-20381</v>
      </c>
      <c r="C128" s="103">
        <f t="shared" si="2"/>
        <v>1201.8007841674578</v>
      </c>
      <c r="D128" s="10">
        <f t="shared" si="3"/>
        <v>-12246.950891058479</v>
      </c>
    </row>
    <row r="129" spans="1:4" x14ac:dyDescent="0.25">
      <c r="A129" s="33" t="s">
        <v>242</v>
      </c>
      <c r="B129" s="34">
        <v>-82563</v>
      </c>
      <c r="C129" s="103">
        <f t="shared" si="2"/>
        <v>1201.8007841674578</v>
      </c>
      <c r="D129" s="10">
        <f t="shared" si="3"/>
        <v>-49612.139071608908</v>
      </c>
    </row>
    <row r="130" spans="1:4" x14ac:dyDescent="0.25">
      <c r="A130" s="33" t="s">
        <v>243</v>
      </c>
      <c r="B130" s="34">
        <v>-1984</v>
      </c>
      <c r="C130" s="103">
        <f t="shared" si="2"/>
        <v>1201.8007841674578</v>
      </c>
      <c r="D130" s="10">
        <f t="shared" si="3"/>
        <v>-1192.1863778941181</v>
      </c>
    </row>
    <row r="131" spans="1:4" x14ac:dyDescent="0.25">
      <c r="A131" s="33" t="s">
        <v>244</v>
      </c>
      <c r="B131" s="34">
        <v>-10136</v>
      </c>
      <c r="C131" s="103">
        <f t="shared" si="2"/>
        <v>1201.8007841674578</v>
      </c>
      <c r="D131" s="10">
        <f t="shared" si="3"/>
        <v>-6090.7263741606766</v>
      </c>
    </row>
    <row r="132" spans="1:4" x14ac:dyDescent="0.25">
      <c r="A132" s="33" t="s">
        <v>245</v>
      </c>
      <c r="B132" s="34">
        <v>-4011</v>
      </c>
      <c r="C132" s="103">
        <f t="shared" si="2"/>
        <v>1201.8007841674578</v>
      </c>
      <c r="D132" s="10">
        <f t="shared" si="3"/>
        <v>-2410.2114726478362</v>
      </c>
    </row>
    <row r="133" spans="1:4" x14ac:dyDescent="0.25">
      <c r="A133" s="33" t="s">
        <v>246</v>
      </c>
      <c r="B133" s="34">
        <v>-50</v>
      </c>
      <c r="C133" s="103">
        <f t="shared" ref="C133:C180" si="4">IF(B133&lt;&gt;0,$H$1,"")</f>
        <v>1201.8007841674578</v>
      </c>
      <c r="D133" s="10">
        <f t="shared" ref="D133:D180" si="5">(+B133*C133)/2000</f>
        <v>-30.045019604186443</v>
      </c>
    </row>
    <row r="134" spans="1:4" x14ac:dyDescent="0.25">
      <c r="A134" s="33" t="s">
        <v>247</v>
      </c>
      <c r="B134" s="34">
        <v>-4843</v>
      </c>
      <c r="C134" s="103">
        <f t="shared" si="4"/>
        <v>1201.8007841674578</v>
      </c>
      <c r="D134" s="10">
        <f t="shared" si="5"/>
        <v>-2910.1605988614992</v>
      </c>
    </row>
    <row r="135" spans="1:4" x14ac:dyDescent="0.25">
      <c r="A135" s="33" t="s">
        <v>248</v>
      </c>
      <c r="B135" s="34">
        <v>-168650</v>
      </c>
      <c r="C135" s="103">
        <f t="shared" si="4"/>
        <v>1201.8007841674578</v>
      </c>
      <c r="D135" s="10">
        <f t="shared" si="5"/>
        <v>-101341.85112492087</v>
      </c>
    </row>
    <row r="136" spans="1:4" x14ac:dyDescent="0.25">
      <c r="A136" s="33" t="s">
        <v>250</v>
      </c>
      <c r="B136" s="34">
        <v>-47675</v>
      </c>
      <c r="C136" s="103">
        <f t="shared" si="4"/>
        <v>1201.8007841674578</v>
      </c>
      <c r="D136" s="10">
        <f t="shared" si="5"/>
        <v>-28647.926192591774</v>
      </c>
    </row>
    <row r="137" spans="1:4" x14ac:dyDescent="0.25">
      <c r="A137" s="33" t="s">
        <v>253</v>
      </c>
      <c r="B137" s="34">
        <v>-35775</v>
      </c>
      <c r="C137" s="103">
        <f t="shared" si="4"/>
        <v>1201.8007841674578</v>
      </c>
      <c r="D137" s="10">
        <f t="shared" si="5"/>
        <v>-21497.211526795403</v>
      </c>
    </row>
    <row r="138" spans="1:4" x14ac:dyDescent="0.25">
      <c r="A138" s="33" t="s">
        <v>254</v>
      </c>
      <c r="B138" s="34">
        <v>-30400</v>
      </c>
      <c r="C138" s="103">
        <f t="shared" si="4"/>
        <v>1201.8007841674578</v>
      </c>
      <c r="D138" s="10">
        <f t="shared" si="5"/>
        <v>-18267.371919345358</v>
      </c>
    </row>
    <row r="139" spans="1:4" x14ac:dyDescent="0.25">
      <c r="A139" s="33" t="s">
        <v>256</v>
      </c>
      <c r="B139" s="34">
        <v>-1172</v>
      </c>
      <c r="C139" s="103">
        <f t="shared" si="4"/>
        <v>1201.8007841674578</v>
      </c>
      <c r="D139" s="10">
        <f t="shared" si="5"/>
        <v>-704.25525952213025</v>
      </c>
    </row>
    <row r="140" spans="1:4" x14ac:dyDescent="0.25">
      <c r="A140" s="33" t="s">
        <v>257</v>
      </c>
      <c r="B140" s="34">
        <v>-42162</v>
      </c>
      <c r="C140" s="103">
        <f t="shared" si="4"/>
        <v>1201.8007841674578</v>
      </c>
      <c r="D140" s="10">
        <f t="shared" si="5"/>
        <v>-25335.162331034175</v>
      </c>
    </row>
    <row r="141" spans="1:4" x14ac:dyDescent="0.25">
      <c r="A141" s="33" t="s">
        <v>258</v>
      </c>
      <c r="B141" s="34">
        <v>-4310</v>
      </c>
      <c r="C141" s="103">
        <f t="shared" si="4"/>
        <v>1201.8007841674578</v>
      </c>
      <c r="D141" s="10">
        <f t="shared" si="5"/>
        <v>-2589.8806898808716</v>
      </c>
    </row>
    <row r="142" spans="1:4" x14ac:dyDescent="0.25">
      <c r="A142" s="33" t="s">
        <v>261</v>
      </c>
      <c r="B142" s="34">
        <v>-20775</v>
      </c>
      <c r="C142" s="103">
        <f t="shared" si="4"/>
        <v>1201.8007841674578</v>
      </c>
      <c r="D142" s="10">
        <f t="shared" si="5"/>
        <v>-12483.705645539469</v>
      </c>
    </row>
    <row r="143" spans="1:4" x14ac:dyDescent="0.25">
      <c r="A143" s="33" t="s">
        <v>262</v>
      </c>
      <c r="B143" s="34">
        <v>-5467</v>
      </c>
      <c r="C143" s="103">
        <f t="shared" si="4"/>
        <v>1201.8007841674578</v>
      </c>
      <c r="D143" s="10">
        <f t="shared" si="5"/>
        <v>-3285.1224435217459</v>
      </c>
    </row>
    <row r="144" spans="1:4" x14ac:dyDescent="0.25">
      <c r="A144" s="33" t="s">
        <v>194</v>
      </c>
      <c r="B144" s="34">
        <v>-308680</v>
      </c>
      <c r="C144" s="103">
        <f t="shared" si="4"/>
        <v>1201.8007841674578</v>
      </c>
      <c r="D144" s="10">
        <f t="shared" si="5"/>
        <v>-185485.93302840542</v>
      </c>
    </row>
    <row r="145" spans="1:4" x14ac:dyDescent="0.25">
      <c r="A145" s="33" t="s">
        <v>264</v>
      </c>
      <c r="B145" s="34">
        <v>-789</v>
      </c>
      <c r="C145" s="103">
        <f t="shared" si="4"/>
        <v>1201.8007841674578</v>
      </c>
      <c r="D145" s="10">
        <f t="shared" si="5"/>
        <v>-474.11040935406209</v>
      </c>
    </row>
    <row r="146" spans="1:4" x14ac:dyDescent="0.25">
      <c r="A146" s="33" t="s">
        <v>268</v>
      </c>
      <c r="B146" s="34">
        <v>-5000</v>
      </c>
      <c r="C146" s="103">
        <f t="shared" si="4"/>
        <v>1201.8007841674578</v>
      </c>
      <c r="D146" s="10">
        <f t="shared" si="5"/>
        <v>-3004.5019604186446</v>
      </c>
    </row>
    <row r="147" spans="1:4" x14ac:dyDescent="0.25">
      <c r="A147" s="33" t="s">
        <v>270</v>
      </c>
      <c r="B147" s="34">
        <v>-12286</v>
      </c>
      <c r="C147" s="103">
        <f t="shared" si="4"/>
        <v>1201.8007841674578</v>
      </c>
      <c r="D147" s="10">
        <f t="shared" si="5"/>
        <v>-7382.6622171406934</v>
      </c>
    </row>
    <row r="148" spans="1:4" x14ac:dyDescent="0.25">
      <c r="A148" s="33" t="s">
        <v>271</v>
      </c>
      <c r="B148" s="34">
        <v>-19257</v>
      </c>
      <c r="C148" s="103">
        <f t="shared" si="4"/>
        <v>1201.8007841674578</v>
      </c>
      <c r="D148" s="10">
        <f t="shared" si="5"/>
        <v>-11571.538850356366</v>
      </c>
    </row>
    <row r="149" spans="1:4" x14ac:dyDescent="0.25">
      <c r="A149" s="33" t="s">
        <v>272</v>
      </c>
      <c r="B149" s="34">
        <v>-1275</v>
      </c>
      <c r="C149" s="103">
        <f t="shared" si="4"/>
        <v>1201.8007841674578</v>
      </c>
      <c r="D149" s="10">
        <f t="shared" si="5"/>
        <v>-766.14799990675431</v>
      </c>
    </row>
    <row r="150" spans="1:4" x14ac:dyDescent="0.25">
      <c r="A150" s="33" t="s">
        <v>274</v>
      </c>
      <c r="B150" s="34">
        <v>-15299</v>
      </c>
      <c r="C150" s="103">
        <f t="shared" si="4"/>
        <v>1201.8007841674578</v>
      </c>
      <c r="D150" s="10">
        <f t="shared" si="5"/>
        <v>-9193.1750984889677</v>
      </c>
    </row>
    <row r="151" spans="1:4" x14ac:dyDescent="0.25">
      <c r="A151" s="33" t="s">
        <v>275</v>
      </c>
      <c r="B151" s="34">
        <v>-5250</v>
      </c>
      <c r="C151" s="103">
        <f t="shared" si="4"/>
        <v>1201.8007841674578</v>
      </c>
      <c r="D151" s="10">
        <f t="shared" si="5"/>
        <v>-3154.7270584395765</v>
      </c>
    </row>
    <row r="152" spans="1:4" x14ac:dyDescent="0.25">
      <c r="A152" s="33" t="s">
        <v>276</v>
      </c>
      <c r="B152" s="34">
        <v>-137660</v>
      </c>
      <c r="C152" s="103">
        <f t="shared" si="4"/>
        <v>1201.8007841674578</v>
      </c>
      <c r="D152" s="10">
        <f t="shared" si="5"/>
        <v>-82719.947974246112</v>
      </c>
    </row>
    <row r="153" spans="1:4" x14ac:dyDescent="0.25">
      <c r="A153" s="33" t="s">
        <v>277</v>
      </c>
      <c r="B153" s="34">
        <v>-2250</v>
      </c>
      <c r="C153" s="103">
        <f t="shared" si="4"/>
        <v>1201.8007841674578</v>
      </c>
      <c r="D153" s="10">
        <f t="shared" si="5"/>
        <v>-1352.0258821883899</v>
      </c>
    </row>
    <row r="154" spans="1:4" x14ac:dyDescent="0.25">
      <c r="A154" s="33" t="s">
        <v>279</v>
      </c>
      <c r="B154" s="34">
        <v>-1034</v>
      </c>
      <c r="C154" s="103">
        <f t="shared" si="4"/>
        <v>1201.8007841674578</v>
      </c>
      <c r="D154" s="10">
        <f t="shared" si="5"/>
        <v>-621.33100541457566</v>
      </c>
    </row>
    <row r="155" spans="1:4" x14ac:dyDescent="0.25">
      <c r="A155" s="33" t="s">
        <v>280</v>
      </c>
      <c r="B155" s="34">
        <v>-98543</v>
      </c>
      <c r="C155" s="103">
        <f t="shared" si="4"/>
        <v>1201.8007841674578</v>
      </c>
      <c r="D155" s="10">
        <f t="shared" si="5"/>
        <v>-59214.527337106898</v>
      </c>
    </row>
    <row r="156" spans="1:4" x14ac:dyDescent="0.25">
      <c r="A156" s="33" t="s">
        <v>197</v>
      </c>
      <c r="B156" s="34">
        <v>-337035</v>
      </c>
      <c r="C156" s="103">
        <f t="shared" si="4"/>
        <v>1201.8007841674578</v>
      </c>
      <c r="D156" s="10">
        <f t="shared" si="5"/>
        <v>-202524.46364593957</v>
      </c>
    </row>
    <row r="157" spans="1:4" x14ac:dyDescent="0.25">
      <c r="A157" s="33" t="s">
        <v>281</v>
      </c>
      <c r="B157" s="34">
        <v>-29839</v>
      </c>
      <c r="C157" s="103">
        <f t="shared" si="4"/>
        <v>1201.8007841674578</v>
      </c>
      <c r="D157" s="10">
        <f t="shared" si="5"/>
        <v>-17930.266799386387</v>
      </c>
    </row>
    <row r="158" spans="1:4" x14ac:dyDescent="0.25">
      <c r="A158" s="33" t="s">
        <v>282</v>
      </c>
      <c r="B158" s="34">
        <v>-1668</v>
      </c>
      <c r="C158" s="103">
        <f t="shared" si="4"/>
        <v>1201.8007841674578</v>
      </c>
      <c r="D158" s="10">
        <f t="shared" si="5"/>
        <v>-1002.3018539956597</v>
      </c>
    </row>
    <row r="159" spans="1:4" x14ac:dyDescent="0.25">
      <c r="A159" s="33" t="s">
        <v>283</v>
      </c>
      <c r="B159" s="34">
        <v>-174730</v>
      </c>
      <c r="C159" s="103">
        <f t="shared" si="4"/>
        <v>1201.8007841674578</v>
      </c>
      <c r="D159" s="10">
        <f t="shared" si="5"/>
        <v>-104995.32550878995</v>
      </c>
    </row>
    <row r="160" spans="1:4" x14ac:dyDescent="0.25">
      <c r="A160" s="33" t="s">
        <v>284</v>
      </c>
      <c r="B160" s="34">
        <v>-702</v>
      </c>
      <c r="C160" s="103">
        <f t="shared" si="4"/>
        <v>1201.8007841674578</v>
      </c>
      <c r="D160" s="10">
        <f t="shared" si="5"/>
        <v>-421.83207524277771</v>
      </c>
    </row>
    <row r="161" spans="1:4" x14ac:dyDescent="0.25">
      <c r="A161" s="33" t="s">
        <v>285</v>
      </c>
      <c r="B161" s="34">
        <v>-2980</v>
      </c>
      <c r="C161" s="103">
        <f t="shared" si="4"/>
        <v>1201.8007841674578</v>
      </c>
      <c r="D161" s="10">
        <f t="shared" si="5"/>
        <v>-1790.6831684095121</v>
      </c>
    </row>
    <row r="162" spans="1:4" x14ac:dyDescent="0.25">
      <c r="A162" s="33" t="s">
        <v>286</v>
      </c>
      <c r="B162" s="34">
        <v>-1200</v>
      </c>
      <c r="C162" s="103">
        <f t="shared" si="4"/>
        <v>1201.8007841674578</v>
      </c>
      <c r="D162" s="10">
        <f t="shared" si="5"/>
        <v>-721.08047050047469</v>
      </c>
    </row>
    <row r="163" spans="1:4" x14ac:dyDescent="0.25">
      <c r="A163" s="33" t="s">
        <v>198</v>
      </c>
      <c r="B163" s="34">
        <v>-45037</v>
      </c>
      <c r="C163" s="103">
        <f t="shared" si="4"/>
        <v>1201.8007841674578</v>
      </c>
      <c r="D163" s="10">
        <f t="shared" si="5"/>
        <v>-27062.750958274897</v>
      </c>
    </row>
    <row r="164" spans="1:4" x14ac:dyDescent="0.25">
      <c r="A164" s="33" t="s">
        <v>287</v>
      </c>
      <c r="B164" s="34">
        <v>-137302</v>
      </c>
      <c r="C164" s="103">
        <f t="shared" si="4"/>
        <v>1201.8007841674578</v>
      </c>
      <c r="D164" s="10">
        <f t="shared" si="5"/>
        <v>-82504.825633880144</v>
      </c>
    </row>
    <row r="165" spans="1:4" x14ac:dyDescent="0.25">
      <c r="A165" s="33" t="s">
        <v>199</v>
      </c>
      <c r="B165" s="34">
        <v>-155921</v>
      </c>
      <c r="C165" s="103">
        <f t="shared" si="4"/>
        <v>1201.8007841674578</v>
      </c>
      <c r="D165" s="10">
        <f t="shared" si="5"/>
        <v>-93692.990034087095</v>
      </c>
    </row>
    <row r="166" spans="1:4" x14ac:dyDescent="0.25">
      <c r="A166" s="33" t="s">
        <v>290</v>
      </c>
      <c r="B166" s="34">
        <v>-15870</v>
      </c>
      <c r="C166" s="103">
        <f t="shared" si="4"/>
        <v>1201.8007841674578</v>
      </c>
      <c r="D166" s="10">
        <f t="shared" si="5"/>
        <v>-9536.2892223687777</v>
      </c>
    </row>
    <row r="167" spans="1:4" x14ac:dyDescent="0.25">
      <c r="A167" s="33" t="s">
        <v>291</v>
      </c>
      <c r="B167" s="34">
        <v>-1548</v>
      </c>
      <c r="C167" s="103">
        <f t="shared" si="4"/>
        <v>1201.8007841674578</v>
      </c>
      <c r="D167" s="10">
        <f t="shared" si="5"/>
        <v>-930.19380694561232</v>
      </c>
    </row>
    <row r="168" spans="1:4" x14ac:dyDescent="0.25">
      <c r="A168" s="33" t="s">
        <v>292</v>
      </c>
      <c r="B168" s="34">
        <v>-25283</v>
      </c>
      <c r="C168" s="103">
        <f t="shared" si="4"/>
        <v>1201.8007841674578</v>
      </c>
      <c r="D168" s="10">
        <f t="shared" si="5"/>
        <v>-15192.564613052919</v>
      </c>
    </row>
    <row r="169" spans="1:4" x14ac:dyDescent="0.25">
      <c r="A169" s="33" t="s">
        <v>293</v>
      </c>
      <c r="B169" s="34">
        <v>-5734</v>
      </c>
      <c r="C169" s="103">
        <f t="shared" si="4"/>
        <v>1201.8007841674578</v>
      </c>
      <c r="D169" s="10">
        <f t="shared" si="5"/>
        <v>-3445.5628482081015</v>
      </c>
    </row>
    <row r="170" spans="1:4" x14ac:dyDescent="0.25">
      <c r="A170" s="33" t="s">
        <v>294</v>
      </c>
      <c r="B170" s="34">
        <v>-83511</v>
      </c>
      <c r="C170" s="103">
        <f t="shared" si="4"/>
        <v>1201.8007841674578</v>
      </c>
      <c r="D170" s="10">
        <f t="shared" si="5"/>
        <v>-50181.792643304281</v>
      </c>
    </row>
    <row r="171" spans="1:4" x14ac:dyDescent="0.25">
      <c r="A171" s="33" t="s">
        <v>200</v>
      </c>
      <c r="B171" s="34">
        <v>-6646</v>
      </c>
      <c r="C171" s="103">
        <f t="shared" si="4"/>
        <v>1201.8007841674578</v>
      </c>
      <c r="D171" s="10">
        <f t="shared" si="5"/>
        <v>-3993.584005788462</v>
      </c>
    </row>
    <row r="172" spans="1:4" x14ac:dyDescent="0.25">
      <c r="A172" s="33" t="s">
        <v>296</v>
      </c>
      <c r="B172" s="34">
        <v>-1217</v>
      </c>
      <c r="C172" s="103">
        <f t="shared" si="4"/>
        <v>1201.8007841674578</v>
      </c>
      <c r="D172" s="10">
        <f t="shared" si="5"/>
        <v>-731.29577716589802</v>
      </c>
    </row>
    <row r="173" spans="1:4" x14ac:dyDescent="0.25">
      <c r="A173" s="33" t="s">
        <v>299</v>
      </c>
      <c r="B173" s="34">
        <v>-511</v>
      </c>
      <c r="C173" s="103">
        <f t="shared" si="4"/>
        <v>1201.8007841674578</v>
      </c>
      <c r="D173" s="10">
        <f t="shared" si="5"/>
        <v>-307.06010035478545</v>
      </c>
    </row>
    <row r="174" spans="1:4" x14ac:dyDescent="0.25">
      <c r="A174" s="33" t="s">
        <v>202</v>
      </c>
      <c r="B174" s="34">
        <v>-1339719</v>
      </c>
      <c r="C174" s="103">
        <f t="shared" si="4"/>
        <v>1201.8007841674578</v>
      </c>
      <c r="D174" s="10">
        <f t="shared" si="5"/>
        <v>-805037.67238202121</v>
      </c>
    </row>
    <row r="175" spans="1:4" x14ac:dyDescent="0.25">
      <c r="A175" s="33" t="s">
        <v>300</v>
      </c>
      <c r="B175" s="34">
        <v>-3855</v>
      </c>
      <c r="C175" s="103">
        <f t="shared" si="4"/>
        <v>1201.8007841674578</v>
      </c>
      <c r="D175" s="10">
        <f t="shared" si="5"/>
        <v>-2316.4710114827749</v>
      </c>
    </row>
    <row r="176" spans="1:4" x14ac:dyDescent="0.25">
      <c r="A176" s="33" t="s">
        <v>302</v>
      </c>
      <c r="B176" s="34">
        <v>-2083</v>
      </c>
      <c r="C176" s="103">
        <f t="shared" si="4"/>
        <v>1201.8007841674578</v>
      </c>
      <c r="D176" s="10">
        <f t="shared" si="5"/>
        <v>-1251.6755167104072</v>
      </c>
    </row>
    <row r="177" spans="1:4" x14ac:dyDescent="0.25">
      <c r="A177" s="33" t="s">
        <v>304</v>
      </c>
      <c r="B177" s="34">
        <v>-1311</v>
      </c>
      <c r="C177" s="103">
        <f t="shared" si="4"/>
        <v>1201.8007841674578</v>
      </c>
      <c r="D177" s="10">
        <f t="shared" si="5"/>
        <v>-787.78041402176859</v>
      </c>
    </row>
    <row r="178" spans="1:4" x14ac:dyDescent="0.25">
      <c r="A178" s="33" t="s">
        <v>305</v>
      </c>
      <c r="B178" s="34">
        <v>-18330</v>
      </c>
      <c r="C178" s="103">
        <f t="shared" si="4"/>
        <v>1201.8007841674578</v>
      </c>
      <c r="D178" s="10">
        <f t="shared" si="5"/>
        <v>-11014.50418689475</v>
      </c>
    </row>
    <row r="179" spans="1:4" x14ac:dyDescent="0.25">
      <c r="A179" s="33" t="s">
        <v>307</v>
      </c>
      <c r="B179" s="34">
        <v>-410</v>
      </c>
      <c r="C179" s="103">
        <f t="shared" si="4"/>
        <v>1201.8007841674578</v>
      </c>
      <c r="D179" s="10">
        <f t="shared" si="5"/>
        <v>-246.36916075432885</v>
      </c>
    </row>
    <row r="180" spans="1:4" x14ac:dyDescent="0.25">
      <c r="A180" s="33" t="s">
        <v>309</v>
      </c>
      <c r="B180" s="34">
        <v>-1186</v>
      </c>
      <c r="C180" s="103">
        <f t="shared" si="4"/>
        <v>1201.8007841674578</v>
      </c>
      <c r="D180" s="10">
        <f t="shared" si="5"/>
        <v>-712.66786501130241</v>
      </c>
    </row>
    <row r="181" spans="1:4" x14ac:dyDescent="0.25">
      <c r="A181" s="33"/>
      <c r="B181" s="34"/>
      <c r="C181" s="103"/>
      <c r="D181" s="10"/>
    </row>
    <row r="182" spans="1:4" ht="15.75" thickBot="1" x14ac:dyDescent="0.3">
      <c r="A182" s="36"/>
      <c r="B182" s="37"/>
      <c r="C182" s="104"/>
      <c r="D182" s="16"/>
    </row>
    <row r="183" spans="1:4" ht="16.5" thickTop="1" thickBot="1" x14ac:dyDescent="0.3">
      <c r="A183" s="13"/>
      <c r="B183" s="100">
        <f>SUM(B4:B182)</f>
        <v>5220403</v>
      </c>
      <c r="C183" s="105"/>
      <c r="D183" s="101">
        <f>SUM(D4:D182)</f>
        <v>3136942.2095350744</v>
      </c>
    </row>
    <row r="184" spans="1:4" x14ac:dyDescent="0.25">
      <c r="C184" s="106"/>
    </row>
    <row r="185" spans="1:4" x14ac:dyDescent="0.25">
      <c r="C185" s="106"/>
    </row>
    <row r="186" spans="1:4" x14ac:dyDescent="0.25">
      <c r="C186" s="106"/>
    </row>
    <row r="187" spans="1:4" x14ac:dyDescent="0.25">
      <c r="C187" s="106"/>
    </row>
    <row r="188" spans="1:4" x14ac:dyDescent="0.25">
      <c r="C188" s="106"/>
    </row>
    <row r="189" spans="1:4" x14ac:dyDescent="0.25">
      <c r="C189" s="106"/>
    </row>
    <row r="190" spans="1:4" x14ac:dyDescent="0.25">
      <c r="C190" s="106"/>
    </row>
    <row r="191" spans="1:4" x14ac:dyDescent="0.25">
      <c r="C191" s="106"/>
    </row>
    <row r="192" spans="1:4" x14ac:dyDescent="0.25">
      <c r="C192" s="106"/>
    </row>
    <row r="193" spans="3:3" x14ac:dyDescent="0.25">
      <c r="C193" s="106"/>
    </row>
    <row r="194" spans="3:3" x14ac:dyDescent="0.25">
      <c r="C194" s="106"/>
    </row>
    <row r="195" spans="3:3" x14ac:dyDescent="0.25">
      <c r="C195" s="106"/>
    </row>
    <row r="196" spans="3:3" x14ac:dyDescent="0.25">
      <c r="C196" s="106"/>
    </row>
    <row r="197" spans="3:3" x14ac:dyDescent="0.25">
      <c r="C197" s="106"/>
    </row>
    <row r="198" spans="3:3" x14ac:dyDescent="0.25">
      <c r="C198" s="106"/>
    </row>
    <row r="199" spans="3:3" x14ac:dyDescent="0.25">
      <c r="C199" s="106"/>
    </row>
    <row r="200" spans="3:3" x14ac:dyDescent="0.25">
      <c r="C200" s="106"/>
    </row>
    <row r="201" spans="3:3" x14ac:dyDescent="0.25">
      <c r="C201" s="106"/>
    </row>
    <row r="202" spans="3:3" x14ac:dyDescent="0.25">
      <c r="C202" s="106"/>
    </row>
    <row r="203" spans="3:3" x14ac:dyDescent="0.25">
      <c r="C203" s="106"/>
    </row>
    <row r="204" spans="3:3" x14ac:dyDescent="0.25">
      <c r="C204" s="106"/>
    </row>
    <row r="205" spans="3:3" x14ac:dyDescent="0.25">
      <c r="C205" s="106"/>
    </row>
    <row r="206" spans="3:3" x14ac:dyDescent="0.25">
      <c r="C206" s="106"/>
    </row>
    <row r="207" spans="3:3" x14ac:dyDescent="0.25">
      <c r="C207" s="106"/>
    </row>
    <row r="208" spans="3:3" x14ac:dyDescent="0.25">
      <c r="C208" s="106"/>
    </row>
    <row r="209" spans="3:3" x14ac:dyDescent="0.25">
      <c r="C209" s="106"/>
    </row>
    <row r="210" spans="3:3" x14ac:dyDescent="0.25">
      <c r="C210" s="106"/>
    </row>
    <row r="211" spans="3:3" x14ac:dyDescent="0.25">
      <c r="C211" s="106"/>
    </row>
    <row r="212" spans="3:3" x14ac:dyDescent="0.25">
      <c r="C212" s="106"/>
    </row>
    <row r="213" spans="3:3" x14ac:dyDescent="0.25">
      <c r="C213" s="106"/>
    </row>
    <row r="214" spans="3:3" x14ac:dyDescent="0.25">
      <c r="C214" s="106"/>
    </row>
    <row r="215" spans="3:3" x14ac:dyDescent="0.25">
      <c r="C215" s="106"/>
    </row>
    <row r="216" spans="3:3" x14ac:dyDescent="0.25">
      <c r="C216" s="106"/>
    </row>
    <row r="217" spans="3:3" x14ac:dyDescent="0.25">
      <c r="C217" s="106"/>
    </row>
    <row r="218" spans="3:3" x14ac:dyDescent="0.25">
      <c r="C218" s="106"/>
    </row>
    <row r="219" spans="3:3" x14ac:dyDescent="0.25">
      <c r="C219" s="106"/>
    </row>
    <row r="220" spans="3:3" x14ac:dyDescent="0.25">
      <c r="C220" s="106"/>
    </row>
    <row r="221" spans="3:3" x14ac:dyDescent="0.25">
      <c r="C221" s="106"/>
    </row>
    <row r="222" spans="3:3" x14ac:dyDescent="0.25">
      <c r="C222" s="106"/>
    </row>
    <row r="223" spans="3:3" x14ac:dyDescent="0.25">
      <c r="C223" s="106"/>
    </row>
    <row r="224" spans="3:3" x14ac:dyDescent="0.25">
      <c r="C224" s="106"/>
    </row>
    <row r="225" spans="3:3" x14ac:dyDescent="0.25">
      <c r="C225" s="106"/>
    </row>
    <row r="226" spans="3:3" x14ac:dyDescent="0.25">
      <c r="C226" s="106"/>
    </row>
    <row r="227" spans="3:3" x14ac:dyDescent="0.25">
      <c r="C227" s="106"/>
    </row>
    <row r="228" spans="3:3" x14ac:dyDescent="0.25">
      <c r="C228" s="106"/>
    </row>
    <row r="229" spans="3:3" x14ac:dyDescent="0.25">
      <c r="C229" s="106"/>
    </row>
    <row r="230" spans="3:3" x14ac:dyDescent="0.25">
      <c r="C230" s="106"/>
    </row>
    <row r="231" spans="3:3" x14ac:dyDescent="0.25">
      <c r="C231" s="106"/>
    </row>
    <row r="232" spans="3:3" x14ac:dyDescent="0.25">
      <c r="C232" s="106"/>
    </row>
    <row r="233" spans="3:3" x14ac:dyDescent="0.25">
      <c r="C233" s="106"/>
    </row>
    <row r="234" spans="3:3" x14ac:dyDescent="0.25">
      <c r="C234" s="106"/>
    </row>
  </sheetData>
  <hyperlinks>
    <hyperlink ref="D1" r:id="rId1"/>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opLeftCell="A40" workbookViewId="0">
      <selection activeCell="F47" sqref="F47"/>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17</v>
      </c>
      <c r="B1" s="98">
        <v>2008</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x14ac:dyDescent="0.25">
      <c r="A4" s="33" t="s">
        <v>313</v>
      </c>
      <c r="B4" s="34">
        <v>96154.205000000002</v>
      </c>
      <c r="C4" s="34">
        <v>0</v>
      </c>
      <c r="D4" s="10">
        <v>0</v>
      </c>
    </row>
    <row r="5" spans="1:5" x14ac:dyDescent="0.25">
      <c r="A5" s="33" t="s">
        <v>314</v>
      </c>
      <c r="B5" s="34">
        <v>321027.40000000002</v>
      </c>
      <c r="C5" s="34">
        <v>0</v>
      </c>
      <c r="D5" s="10">
        <v>0</v>
      </c>
    </row>
    <row r="6" spans="1:5" x14ac:dyDescent="0.25">
      <c r="A6" s="33" t="s">
        <v>315</v>
      </c>
      <c r="B6" s="34">
        <v>59492</v>
      </c>
      <c r="C6" s="34">
        <v>0</v>
      </c>
      <c r="D6" s="10">
        <v>0</v>
      </c>
    </row>
    <row r="7" spans="1:5" x14ac:dyDescent="0.25">
      <c r="A7" s="33" t="s">
        <v>316</v>
      </c>
      <c r="B7" s="34">
        <v>181143.4</v>
      </c>
      <c r="C7" s="34">
        <v>0</v>
      </c>
      <c r="D7" s="10">
        <v>0</v>
      </c>
    </row>
    <row r="8" spans="1:5" x14ac:dyDescent="0.25">
      <c r="A8" s="33" t="s">
        <v>317</v>
      </c>
      <c r="B8" s="34">
        <v>317108.09000000003</v>
      </c>
      <c r="C8" s="34">
        <v>0</v>
      </c>
      <c r="D8" s="10">
        <v>0</v>
      </c>
    </row>
    <row r="9" spans="1:5" x14ac:dyDescent="0.25">
      <c r="A9" s="33" t="s">
        <v>332</v>
      </c>
      <c r="B9" s="34">
        <v>2124142</v>
      </c>
      <c r="C9" s="34">
        <v>2267.4590707636312</v>
      </c>
      <c r="D9" s="10">
        <v>2408202.5227450002</v>
      </c>
    </row>
    <row r="10" spans="1:5" x14ac:dyDescent="0.25">
      <c r="A10" s="33" t="s">
        <v>333</v>
      </c>
      <c r="B10" s="34">
        <v>2943303</v>
      </c>
      <c r="C10" s="34">
        <v>2142.8522308464335</v>
      </c>
      <c r="D10" s="10">
        <v>3153531.6998035</v>
      </c>
    </row>
    <row r="11" spans="1:5" x14ac:dyDescent="0.25">
      <c r="A11" s="33" t="s">
        <v>319</v>
      </c>
      <c r="B11" s="34">
        <v>98884</v>
      </c>
      <c r="C11" s="34">
        <v>906.74784925910285</v>
      </c>
      <c r="D11" s="10">
        <v>44831.427163068562</v>
      </c>
    </row>
    <row r="12" spans="1:5" x14ac:dyDescent="0.25">
      <c r="A12" s="33" t="s">
        <v>325</v>
      </c>
      <c r="B12" s="34">
        <v>1368284</v>
      </c>
      <c r="C12" s="34">
        <v>686.37780729974656</v>
      </c>
      <c r="D12" s="10">
        <v>469579.88584166323</v>
      </c>
    </row>
    <row r="13" spans="1:5" x14ac:dyDescent="0.25">
      <c r="A13" s="33" t="s">
        <v>329</v>
      </c>
      <c r="B13" s="34">
        <v>218930.30000000002</v>
      </c>
      <c r="C13" s="34">
        <v>797.76810168096608</v>
      </c>
      <c r="D13" s="10">
        <v>87327.804915722212</v>
      </c>
    </row>
    <row r="14" spans="1:5" x14ac:dyDescent="0.25">
      <c r="A14" s="33" t="s">
        <v>318</v>
      </c>
      <c r="B14" s="34">
        <v>360.91</v>
      </c>
      <c r="C14" s="34">
        <v>1689.2057570020049</v>
      </c>
      <c r="D14" s="10">
        <v>304.82562487979681</v>
      </c>
    </row>
    <row r="15" spans="1:5" x14ac:dyDescent="0.25">
      <c r="A15" s="33" t="s">
        <v>321</v>
      </c>
      <c r="B15" s="34">
        <v>545866.18700000003</v>
      </c>
      <c r="C15" s="34">
        <v>350.34815600198544</v>
      </c>
      <c r="D15" s="10">
        <v>95621.606019642481</v>
      </c>
    </row>
    <row r="16" spans="1:5" x14ac:dyDescent="0.25">
      <c r="A16" s="33" t="s">
        <v>322</v>
      </c>
      <c r="B16" s="34">
        <v>7453.4</v>
      </c>
      <c r="C16" s="34">
        <v>1941.0520125311277</v>
      </c>
      <c r="D16" s="10">
        <v>7233.7185350997534</v>
      </c>
    </row>
    <row r="17" spans="1:4" x14ac:dyDescent="0.25">
      <c r="A17" s="33" t="s">
        <v>323</v>
      </c>
      <c r="B17" s="34">
        <v>9931.2999999999993</v>
      </c>
      <c r="C17" s="34">
        <v>1159.0524695461825</v>
      </c>
      <c r="D17" s="10">
        <v>5755.4488954019998</v>
      </c>
    </row>
    <row r="18" spans="1:4" x14ac:dyDescent="0.25">
      <c r="A18" s="33" t="s">
        <v>324</v>
      </c>
      <c r="B18" s="34">
        <v>15741.2</v>
      </c>
      <c r="C18" s="34">
        <v>2256.0428671996333</v>
      </c>
      <c r="D18" s="10">
        <v>17756.410990581433</v>
      </c>
    </row>
    <row r="19" spans="1:4" x14ac:dyDescent="0.25">
      <c r="A19" s="33" t="s">
        <v>326</v>
      </c>
      <c r="B19" s="34">
        <v>425322.08</v>
      </c>
      <c r="C19" s="34">
        <v>0</v>
      </c>
      <c r="D19" s="10">
        <v>0</v>
      </c>
    </row>
    <row r="20" spans="1:4" x14ac:dyDescent="0.25">
      <c r="A20" s="33" t="s">
        <v>330</v>
      </c>
      <c r="B20" s="34">
        <v>4135</v>
      </c>
      <c r="C20" s="34">
        <v>1771.6363840734703</v>
      </c>
      <c r="D20" s="10">
        <v>3662.8582240718997</v>
      </c>
    </row>
    <row r="21" spans="1:4" x14ac:dyDescent="0.25">
      <c r="A21" s="33" t="s">
        <v>331</v>
      </c>
      <c r="B21" s="34">
        <v>682096.78399999999</v>
      </c>
      <c r="C21" s="34">
        <v>0</v>
      </c>
      <c r="D21" s="10">
        <v>0</v>
      </c>
    </row>
    <row r="22" spans="1:4" x14ac:dyDescent="0.25">
      <c r="A22" s="33" t="s">
        <v>335</v>
      </c>
      <c r="B22" s="34">
        <v>22695.39</v>
      </c>
      <c r="C22" s="34">
        <v>845.2820744685913</v>
      </c>
      <c r="D22" s="10">
        <v>9592.0031700368618</v>
      </c>
    </row>
    <row r="23" spans="1:4" x14ac:dyDescent="0.25">
      <c r="A23" s="33" t="s">
        <v>189</v>
      </c>
      <c r="B23" s="34">
        <v>7063</v>
      </c>
      <c r="C23" s="34">
        <v>0</v>
      </c>
      <c r="D23" s="10">
        <v>0</v>
      </c>
    </row>
    <row r="24" spans="1:4" x14ac:dyDescent="0.25">
      <c r="A24" s="33" t="s">
        <v>338</v>
      </c>
      <c r="B24" s="34">
        <v>374999</v>
      </c>
      <c r="C24" s="34">
        <v>845.2820744685913</v>
      </c>
      <c r="D24" s="10">
        <v>158489.96632182362</v>
      </c>
    </row>
    <row r="25" spans="1:4" x14ac:dyDescent="0.25">
      <c r="A25" s="33" t="s">
        <v>341</v>
      </c>
      <c r="B25" s="34">
        <v>1327464</v>
      </c>
      <c r="C25" s="34">
        <v>0</v>
      </c>
      <c r="D25" s="10">
        <v>0</v>
      </c>
    </row>
    <row r="26" spans="1:4" x14ac:dyDescent="0.25">
      <c r="A26" s="33" t="s">
        <v>342</v>
      </c>
      <c r="B26" s="34">
        <v>2144307</v>
      </c>
      <c r="C26" s="34">
        <v>0</v>
      </c>
      <c r="D26" s="10">
        <v>0</v>
      </c>
    </row>
    <row r="27" spans="1:4" x14ac:dyDescent="0.25">
      <c r="A27" s="33" t="s">
        <v>343</v>
      </c>
      <c r="B27" s="34">
        <v>1045492</v>
      </c>
      <c r="C27" s="34">
        <v>0</v>
      </c>
      <c r="D27" s="10">
        <v>0</v>
      </c>
    </row>
    <row r="28" spans="1:4" x14ac:dyDescent="0.25">
      <c r="A28" s="33" t="s">
        <v>347</v>
      </c>
      <c r="B28" s="34">
        <v>464474</v>
      </c>
      <c r="C28" s="34">
        <v>0</v>
      </c>
      <c r="D28" s="10">
        <v>0</v>
      </c>
    </row>
    <row r="29" spans="1:4" x14ac:dyDescent="0.25">
      <c r="A29" s="33" t="s">
        <v>349</v>
      </c>
      <c r="B29" s="34">
        <v>456458</v>
      </c>
      <c r="C29" s="34">
        <v>0</v>
      </c>
      <c r="D29" s="10">
        <v>0</v>
      </c>
    </row>
    <row r="30" spans="1:4" x14ac:dyDescent="0.25">
      <c r="A30" s="33" t="s">
        <v>352</v>
      </c>
      <c r="B30" s="34">
        <v>148311</v>
      </c>
      <c r="C30" s="34">
        <v>0</v>
      </c>
      <c r="D30" s="10">
        <v>0</v>
      </c>
    </row>
    <row r="31" spans="1:4" x14ac:dyDescent="0.25">
      <c r="A31" s="33" t="s">
        <v>354</v>
      </c>
      <c r="B31" s="34">
        <v>795395</v>
      </c>
      <c r="C31" s="34">
        <v>2.0163308936624658</v>
      </c>
      <c r="D31" s="10">
        <v>801.88975558232846</v>
      </c>
    </row>
    <row r="32" spans="1:4" x14ac:dyDescent="0.25">
      <c r="A32" s="33" t="s">
        <v>359</v>
      </c>
      <c r="B32" s="34">
        <v>89984</v>
      </c>
      <c r="C32" s="34">
        <v>845.2820744685913</v>
      </c>
      <c r="D32" s="10">
        <v>38030.931094490865</v>
      </c>
    </row>
    <row r="33" spans="1:4" x14ac:dyDescent="0.25">
      <c r="A33" s="33" t="s">
        <v>363</v>
      </c>
      <c r="B33" s="34">
        <v>2232</v>
      </c>
      <c r="C33" s="34">
        <v>0</v>
      </c>
      <c r="D33" s="10">
        <v>0</v>
      </c>
    </row>
    <row r="34" spans="1:4" x14ac:dyDescent="0.25">
      <c r="A34" s="33" t="s">
        <v>364</v>
      </c>
      <c r="B34" s="34">
        <v>41552</v>
      </c>
      <c r="C34" s="34">
        <v>0</v>
      </c>
      <c r="D34" s="10">
        <v>0</v>
      </c>
    </row>
    <row r="35" spans="1:4" x14ac:dyDescent="0.25">
      <c r="A35" s="33" t="s">
        <v>368</v>
      </c>
      <c r="B35" s="34">
        <v>2058.2399999999998</v>
      </c>
      <c r="C35" s="34">
        <v>0</v>
      </c>
      <c r="D35" s="10">
        <v>0</v>
      </c>
    </row>
    <row r="36" spans="1:4" x14ac:dyDescent="0.25">
      <c r="A36" s="35" t="s">
        <v>369</v>
      </c>
      <c r="B36" s="34">
        <v>36091.56</v>
      </c>
      <c r="C36" s="34">
        <v>0</v>
      </c>
      <c r="D36" s="10">
        <v>0</v>
      </c>
    </row>
    <row r="37" spans="1:4" x14ac:dyDescent="0.25">
      <c r="A37" s="35" t="s">
        <v>371</v>
      </c>
      <c r="B37" s="34">
        <v>1022961.27</v>
      </c>
      <c r="C37" s="34">
        <v>712.18637801833165</v>
      </c>
      <c r="D37" s="10">
        <v>364269.54086716636</v>
      </c>
    </row>
    <row r="38" spans="1:4" x14ac:dyDescent="0.25">
      <c r="A38" s="35" t="s">
        <v>372</v>
      </c>
      <c r="B38" s="34">
        <v>19741.439999999999</v>
      </c>
      <c r="C38" s="34">
        <v>0</v>
      </c>
      <c r="D38" s="10">
        <v>0</v>
      </c>
    </row>
    <row r="39" spans="1:4" x14ac:dyDescent="0.25">
      <c r="A39" s="35" t="s">
        <v>373</v>
      </c>
      <c r="B39" s="34">
        <v>2366.1799999999998</v>
      </c>
      <c r="C39" s="34">
        <v>2523.9512462867506</v>
      </c>
      <c r="D39" s="10">
        <v>2986.0614799693917</v>
      </c>
    </row>
    <row r="40" spans="1:4" x14ac:dyDescent="0.25">
      <c r="A40" s="35" t="s">
        <v>374</v>
      </c>
      <c r="B40" s="34">
        <v>1746.732</v>
      </c>
      <c r="C40" s="34">
        <v>0</v>
      </c>
      <c r="D40" s="10">
        <v>0</v>
      </c>
    </row>
    <row r="41" spans="1:4" x14ac:dyDescent="0.25">
      <c r="A41" s="35" t="s">
        <v>375</v>
      </c>
      <c r="B41" s="34">
        <v>128135</v>
      </c>
      <c r="C41" s="34">
        <v>4609.4725050143998</v>
      </c>
      <c r="D41" s="10">
        <v>295317.37971501006</v>
      </c>
    </row>
    <row r="42" spans="1:4" x14ac:dyDescent="0.25">
      <c r="A42" s="35" t="s">
        <v>376</v>
      </c>
      <c r="B42" s="34">
        <v>651.84</v>
      </c>
      <c r="C42" s="34">
        <v>0</v>
      </c>
      <c r="D42" s="10">
        <v>0</v>
      </c>
    </row>
    <row r="43" spans="1:4" x14ac:dyDescent="0.25">
      <c r="A43" s="35" t="s">
        <v>297</v>
      </c>
      <c r="B43" s="34">
        <v>491579.42</v>
      </c>
      <c r="C43" s="34">
        <v>873.94129317441275</v>
      </c>
      <c r="D43" s="10">
        <v>214805.77700636387</v>
      </c>
    </row>
    <row r="44" spans="1:4" x14ac:dyDescent="0.25">
      <c r="A44" s="35" t="s">
        <v>377</v>
      </c>
      <c r="B44" s="34">
        <v>73323</v>
      </c>
      <c r="C44" s="34">
        <v>0</v>
      </c>
      <c r="D44" s="10">
        <v>0</v>
      </c>
    </row>
    <row r="45" spans="1:4" x14ac:dyDescent="0.25">
      <c r="A45" s="35" t="s">
        <v>378</v>
      </c>
      <c r="B45" s="34">
        <v>11993.8</v>
      </c>
      <c r="C45" s="34">
        <v>0</v>
      </c>
      <c r="D45" s="10">
        <v>0</v>
      </c>
    </row>
    <row r="46" spans="1:4" x14ac:dyDescent="0.25">
      <c r="A46" s="35"/>
      <c r="B46" s="34"/>
      <c r="C46" s="34"/>
      <c r="D46" s="10"/>
    </row>
    <row r="47" spans="1:4" ht="15.75" thickBot="1" x14ac:dyDescent="0.3">
      <c r="A47" s="36"/>
      <c r="B47" s="37"/>
      <c r="C47" s="37"/>
      <c r="D47" s="16"/>
    </row>
    <row r="48" spans="1:4" ht="16.5" thickTop="1" thickBot="1" x14ac:dyDescent="0.3">
      <c r="A48" s="1"/>
      <c r="B48" s="17">
        <f>SUM(B4:B47)</f>
        <v>18130450.128000006</v>
      </c>
      <c r="D48" s="17">
        <f>SUM(D4:D47)</f>
        <v>7378101.7581690736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workbookViewId="0">
      <selection activeCell="F4" sqref="F4"/>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40</v>
      </c>
      <c r="B1" s="98">
        <v>2008</v>
      </c>
      <c r="D1" s="8" t="s">
        <v>2</v>
      </c>
      <c r="H1" s="40">
        <v>1024.4699545804308</v>
      </c>
      <c r="I1" t="s">
        <v>7</v>
      </c>
    </row>
    <row r="2" spans="1:9" ht="18.75" x14ac:dyDescent="0.3">
      <c r="A2" s="3"/>
      <c r="B2" s="11" t="s">
        <v>39</v>
      </c>
      <c r="C2" s="11" t="s">
        <v>1</v>
      </c>
      <c r="D2" s="11" t="s">
        <v>6</v>
      </c>
      <c r="E2" s="4"/>
      <c r="F2" s="41" t="s">
        <v>16</v>
      </c>
      <c r="G2" s="39">
        <v>2008</v>
      </c>
      <c r="H2" s="42"/>
    </row>
    <row r="3" spans="1:9" ht="19.5" x14ac:dyDescent="0.35">
      <c r="A3" s="5" t="s">
        <v>0</v>
      </c>
      <c r="B3" s="12">
        <f>+'UTC Example'!C4</f>
        <v>2015</v>
      </c>
      <c r="C3" s="12" t="s">
        <v>8</v>
      </c>
      <c r="D3" s="12" t="s">
        <v>9</v>
      </c>
      <c r="E3" s="7"/>
    </row>
    <row r="4" spans="1:9" x14ac:dyDescent="0.25">
      <c r="A4" s="33" t="s">
        <v>208</v>
      </c>
      <c r="B4" s="34">
        <v>228885.04</v>
      </c>
      <c r="C4" s="103">
        <f>IF(B4&lt;&gt;0,$H$1,"")</f>
        <v>1024.4699545804308</v>
      </c>
      <c r="D4" s="10">
        <f>(+B4*C4)/2000</f>
        <v>117242.92326647004</v>
      </c>
    </row>
    <row r="5" spans="1:9" x14ac:dyDescent="0.25">
      <c r="A5" s="33" t="s">
        <v>209</v>
      </c>
      <c r="B5" s="34">
        <v>54188</v>
      </c>
      <c r="C5" s="103">
        <f t="shared" ref="C5:C68" si="0">IF(B5&lt;&gt;0,$H$1,"")</f>
        <v>1024.4699545804308</v>
      </c>
      <c r="D5" s="10">
        <f t="shared" ref="D5:D68" si="1">(+B5*C5)/2000</f>
        <v>27756.988949402192</v>
      </c>
    </row>
    <row r="6" spans="1:9" x14ac:dyDescent="0.25">
      <c r="A6" s="33" t="s">
        <v>210</v>
      </c>
      <c r="B6" s="34">
        <v>82433</v>
      </c>
      <c r="C6" s="103">
        <f t="shared" si="0"/>
        <v>1024.4699545804308</v>
      </c>
      <c r="D6" s="10">
        <f t="shared" si="1"/>
        <v>42225.065882964329</v>
      </c>
    </row>
    <row r="7" spans="1:9" x14ac:dyDescent="0.25">
      <c r="A7" s="33" t="s">
        <v>211</v>
      </c>
      <c r="B7" s="34">
        <v>5473</v>
      </c>
      <c r="C7" s="103">
        <f t="shared" si="0"/>
        <v>1024.4699545804308</v>
      </c>
      <c r="D7" s="10">
        <f t="shared" si="1"/>
        <v>2803.4620307093492</v>
      </c>
    </row>
    <row r="8" spans="1:9" x14ac:dyDescent="0.25">
      <c r="A8" s="33" t="s">
        <v>212</v>
      </c>
      <c r="B8" s="34">
        <v>4193</v>
      </c>
      <c r="C8" s="103">
        <f t="shared" si="0"/>
        <v>1024.4699545804308</v>
      </c>
      <c r="D8" s="10">
        <f t="shared" si="1"/>
        <v>2147.8012597778734</v>
      </c>
    </row>
    <row r="9" spans="1:9" x14ac:dyDescent="0.25">
      <c r="A9" s="33" t="s">
        <v>214</v>
      </c>
      <c r="B9" s="34">
        <v>-1458513</v>
      </c>
      <c r="C9" s="103">
        <f t="shared" si="0"/>
        <v>1024.4699545804308</v>
      </c>
      <c r="D9" s="10">
        <f t="shared" si="1"/>
        <v>-747101.37343248387</v>
      </c>
    </row>
    <row r="10" spans="1:9" x14ac:dyDescent="0.25">
      <c r="A10" s="33" t="s">
        <v>215</v>
      </c>
      <c r="B10" s="34">
        <v>8471</v>
      </c>
      <c r="C10" s="103">
        <f t="shared" si="0"/>
        <v>1024.4699545804308</v>
      </c>
      <c r="D10" s="10">
        <f t="shared" si="1"/>
        <v>4339.142492625414</v>
      </c>
    </row>
    <row r="11" spans="1:9" x14ac:dyDescent="0.25">
      <c r="A11" s="33" t="s">
        <v>189</v>
      </c>
      <c r="B11" s="34">
        <v>287771</v>
      </c>
      <c r="C11" s="103">
        <f t="shared" si="0"/>
        <v>1024.4699545804308</v>
      </c>
      <c r="D11" s="10">
        <f t="shared" si="1"/>
        <v>147406.37164978258</v>
      </c>
    </row>
    <row r="12" spans="1:9" x14ac:dyDescent="0.25">
      <c r="A12" s="33" t="s">
        <v>218</v>
      </c>
      <c r="B12" s="34">
        <v>1205</v>
      </c>
      <c r="C12" s="103">
        <f t="shared" si="0"/>
        <v>1024.4699545804308</v>
      </c>
      <c r="D12" s="10">
        <f t="shared" si="1"/>
        <v>617.24314763470966</v>
      </c>
    </row>
    <row r="13" spans="1:9" x14ac:dyDescent="0.25">
      <c r="A13" s="33" t="s">
        <v>190</v>
      </c>
      <c r="B13" s="34">
        <v>156466</v>
      </c>
      <c r="C13" s="103">
        <f t="shared" si="0"/>
        <v>1024.4699545804308</v>
      </c>
      <c r="D13" s="10">
        <f t="shared" si="1"/>
        <v>80147.357956690845</v>
      </c>
    </row>
    <row r="14" spans="1:9" x14ac:dyDescent="0.25">
      <c r="A14" s="33" t="s">
        <v>223</v>
      </c>
      <c r="B14" s="34">
        <v>60076</v>
      </c>
      <c r="C14" s="103">
        <f t="shared" si="0"/>
        <v>1024.4699545804308</v>
      </c>
      <c r="D14" s="10">
        <f t="shared" si="1"/>
        <v>30773.02849568698</v>
      </c>
    </row>
    <row r="15" spans="1:9" x14ac:dyDescent="0.25">
      <c r="A15" s="33" t="s">
        <v>203</v>
      </c>
      <c r="B15" s="34">
        <v>176981</v>
      </c>
      <c r="C15" s="103">
        <f t="shared" si="0"/>
        <v>1024.4699545804308</v>
      </c>
      <c r="D15" s="10">
        <f t="shared" si="1"/>
        <v>90655.858515799613</v>
      </c>
    </row>
    <row r="16" spans="1:9" x14ac:dyDescent="0.25">
      <c r="A16" s="33" t="s">
        <v>229</v>
      </c>
      <c r="B16" s="34">
        <v>29829</v>
      </c>
      <c r="C16" s="103">
        <f t="shared" si="0"/>
        <v>1024.4699545804308</v>
      </c>
      <c r="D16" s="10">
        <f t="shared" si="1"/>
        <v>15279.457137589834</v>
      </c>
    </row>
    <row r="17" spans="1:4" x14ac:dyDescent="0.25">
      <c r="A17" s="33" t="s">
        <v>230</v>
      </c>
      <c r="B17" s="34">
        <v>260284</v>
      </c>
      <c r="C17" s="103">
        <f t="shared" si="0"/>
        <v>1024.4699545804308</v>
      </c>
      <c r="D17" s="10">
        <f t="shared" si="1"/>
        <v>133326.56882900643</v>
      </c>
    </row>
    <row r="18" spans="1:4" x14ac:dyDescent="0.25">
      <c r="A18" s="33" t="s">
        <v>191</v>
      </c>
      <c r="B18" s="34">
        <v>447128</v>
      </c>
      <c r="C18" s="103">
        <f t="shared" si="0"/>
        <v>1024.4699545804308</v>
      </c>
      <c r="D18" s="10">
        <f t="shared" si="1"/>
        <v>229034.60092581942</v>
      </c>
    </row>
    <row r="19" spans="1:4" x14ac:dyDescent="0.25">
      <c r="A19" s="33" t="s">
        <v>231</v>
      </c>
      <c r="B19" s="34">
        <v>30330</v>
      </c>
      <c r="C19" s="103">
        <f t="shared" si="0"/>
        <v>1024.4699545804308</v>
      </c>
      <c r="D19" s="10">
        <f t="shared" si="1"/>
        <v>15536.086861212232</v>
      </c>
    </row>
    <row r="20" spans="1:4" x14ac:dyDescent="0.25">
      <c r="A20" s="33" t="s">
        <v>232</v>
      </c>
      <c r="B20" s="34">
        <v>28450</v>
      </c>
      <c r="C20" s="103">
        <f t="shared" si="0"/>
        <v>1024.4699545804308</v>
      </c>
      <c r="D20" s="10">
        <f t="shared" si="1"/>
        <v>14573.085103906627</v>
      </c>
    </row>
    <row r="21" spans="1:4" x14ac:dyDescent="0.25">
      <c r="A21" s="33" t="s">
        <v>233</v>
      </c>
      <c r="B21" s="34">
        <v>43073</v>
      </c>
      <c r="C21" s="103">
        <f t="shared" si="0"/>
        <v>1024.4699545804308</v>
      </c>
      <c r="D21" s="10">
        <f t="shared" si="1"/>
        <v>22063.497176821449</v>
      </c>
    </row>
    <row r="22" spans="1:4" x14ac:dyDescent="0.25">
      <c r="A22" s="33" t="s">
        <v>193</v>
      </c>
      <c r="B22" s="34">
        <v>239272</v>
      </c>
      <c r="C22" s="103">
        <f t="shared" si="0"/>
        <v>1024.4699545804308</v>
      </c>
      <c r="D22" s="10">
        <f t="shared" si="1"/>
        <v>122563.48748618441</v>
      </c>
    </row>
    <row r="23" spans="1:4" x14ac:dyDescent="0.25">
      <c r="A23" s="33" t="s">
        <v>238</v>
      </c>
      <c r="B23" s="34">
        <v>868</v>
      </c>
      <c r="C23" s="103">
        <f t="shared" si="0"/>
        <v>1024.4699545804308</v>
      </c>
      <c r="D23" s="10">
        <f t="shared" si="1"/>
        <v>444.61996028790696</v>
      </c>
    </row>
    <row r="24" spans="1:4" x14ac:dyDescent="0.25">
      <c r="A24" s="33" t="s">
        <v>240</v>
      </c>
      <c r="B24" s="34">
        <v>123300</v>
      </c>
      <c r="C24" s="103">
        <f t="shared" si="0"/>
        <v>1024.4699545804308</v>
      </c>
      <c r="D24" s="10">
        <f t="shared" si="1"/>
        <v>63158.57269988356</v>
      </c>
    </row>
    <row r="25" spans="1:4" x14ac:dyDescent="0.25">
      <c r="A25" s="33" t="s">
        <v>242</v>
      </c>
      <c r="B25" s="34">
        <v>145965</v>
      </c>
      <c r="C25" s="103">
        <f t="shared" si="0"/>
        <v>1024.4699545804308</v>
      </c>
      <c r="D25" s="10">
        <f t="shared" si="1"/>
        <v>74768.378460166292</v>
      </c>
    </row>
    <row r="26" spans="1:4" x14ac:dyDescent="0.25">
      <c r="A26" s="33" t="s">
        <v>243</v>
      </c>
      <c r="B26" s="34">
        <v>4960</v>
      </c>
      <c r="C26" s="103">
        <f t="shared" si="0"/>
        <v>1024.4699545804308</v>
      </c>
      <c r="D26" s="10">
        <f t="shared" si="1"/>
        <v>2540.6854873594684</v>
      </c>
    </row>
    <row r="27" spans="1:4" x14ac:dyDescent="0.25">
      <c r="A27" s="33" t="s">
        <v>244</v>
      </c>
      <c r="B27" s="34">
        <v>40063</v>
      </c>
      <c r="C27" s="103">
        <f t="shared" si="0"/>
        <v>1024.4699545804308</v>
      </c>
      <c r="D27" s="10">
        <f t="shared" si="1"/>
        <v>20521.6698951779</v>
      </c>
    </row>
    <row r="28" spans="1:4" x14ac:dyDescent="0.25">
      <c r="A28" s="33" t="s">
        <v>245</v>
      </c>
      <c r="B28" s="34">
        <v>10385</v>
      </c>
      <c r="C28" s="103">
        <f t="shared" si="0"/>
        <v>1024.4699545804308</v>
      </c>
      <c r="D28" s="10">
        <f t="shared" si="1"/>
        <v>5319.5602391588864</v>
      </c>
    </row>
    <row r="29" spans="1:4" x14ac:dyDescent="0.25">
      <c r="A29" s="33" t="s">
        <v>246</v>
      </c>
      <c r="B29" s="34">
        <v>14297</v>
      </c>
      <c r="C29" s="103">
        <f t="shared" si="0"/>
        <v>1024.4699545804308</v>
      </c>
      <c r="D29" s="10">
        <f t="shared" si="1"/>
        <v>7323.4234703182092</v>
      </c>
    </row>
    <row r="30" spans="1:4" x14ac:dyDescent="0.25">
      <c r="A30" s="33" t="s">
        <v>247</v>
      </c>
      <c r="B30" s="34">
        <v>2000</v>
      </c>
      <c r="C30" s="103">
        <f t="shared" si="0"/>
        <v>1024.4699545804308</v>
      </c>
      <c r="D30" s="10">
        <f t="shared" si="1"/>
        <v>1024.4699545804308</v>
      </c>
    </row>
    <row r="31" spans="1:4" x14ac:dyDescent="0.25">
      <c r="A31" s="33" t="s">
        <v>248</v>
      </c>
      <c r="B31" s="34">
        <v>448401</v>
      </c>
      <c r="C31" s="103">
        <f t="shared" si="0"/>
        <v>1024.4699545804308</v>
      </c>
      <c r="D31" s="10">
        <f t="shared" si="1"/>
        <v>229686.67605190986</v>
      </c>
    </row>
    <row r="32" spans="1:4" x14ac:dyDescent="0.25">
      <c r="A32" s="33" t="s">
        <v>250</v>
      </c>
      <c r="B32" s="34">
        <v>55219</v>
      </c>
      <c r="C32" s="103">
        <f t="shared" si="0"/>
        <v>1024.4699545804308</v>
      </c>
      <c r="D32" s="10">
        <f t="shared" si="1"/>
        <v>28285.103210988404</v>
      </c>
    </row>
    <row r="33" spans="1:4" x14ac:dyDescent="0.25">
      <c r="A33" s="33" t="s">
        <v>251</v>
      </c>
      <c r="B33" s="34">
        <v>2400</v>
      </c>
      <c r="C33" s="103">
        <f t="shared" si="0"/>
        <v>1024.4699545804308</v>
      </c>
      <c r="D33" s="10">
        <f t="shared" si="1"/>
        <v>1229.3639454965171</v>
      </c>
    </row>
    <row r="34" spans="1:4" x14ac:dyDescent="0.25">
      <c r="A34" s="33" t="s">
        <v>253</v>
      </c>
      <c r="B34" s="34">
        <v>36400</v>
      </c>
      <c r="C34" s="103">
        <f t="shared" si="0"/>
        <v>1024.4699545804308</v>
      </c>
      <c r="D34" s="10">
        <f t="shared" si="1"/>
        <v>18645.353173363841</v>
      </c>
    </row>
    <row r="35" spans="1:4" x14ac:dyDescent="0.25">
      <c r="A35" s="33" t="s">
        <v>254</v>
      </c>
      <c r="B35" s="34">
        <v>96579</v>
      </c>
      <c r="C35" s="103">
        <f t="shared" si="0"/>
        <v>1024.4699545804308</v>
      </c>
      <c r="D35" s="10">
        <f t="shared" si="1"/>
        <v>49471.141871711719</v>
      </c>
    </row>
    <row r="36" spans="1:4" x14ac:dyDescent="0.25">
      <c r="A36" s="33" t="s">
        <v>257</v>
      </c>
      <c r="B36" s="34">
        <v>14444</v>
      </c>
      <c r="C36" s="103">
        <f t="shared" si="0"/>
        <v>1024.4699545804308</v>
      </c>
      <c r="D36" s="10">
        <f t="shared" si="1"/>
        <v>7398.7220119798712</v>
      </c>
    </row>
    <row r="37" spans="1:4" x14ac:dyDescent="0.25">
      <c r="A37" s="33" t="s">
        <v>258</v>
      </c>
      <c r="B37" s="34">
        <v>480</v>
      </c>
      <c r="C37" s="103">
        <f t="shared" si="0"/>
        <v>1024.4699545804308</v>
      </c>
      <c r="D37" s="10">
        <f t="shared" si="1"/>
        <v>245.87278909930339</v>
      </c>
    </row>
    <row r="38" spans="1:4" x14ac:dyDescent="0.25">
      <c r="A38" s="33" t="s">
        <v>259</v>
      </c>
      <c r="B38" s="34">
        <v>285</v>
      </c>
      <c r="C38" s="103">
        <f t="shared" si="0"/>
        <v>1024.4699545804308</v>
      </c>
      <c r="D38" s="10">
        <f t="shared" si="1"/>
        <v>145.98696852771138</v>
      </c>
    </row>
    <row r="39" spans="1:4" x14ac:dyDescent="0.25">
      <c r="A39" s="33" t="s">
        <v>262</v>
      </c>
      <c r="B39" s="34">
        <v>430</v>
      </c>
      <c r="C39" s="103">
        <f t="shared" si="0"/>
        <v>1024.4699545804308</v>
      </c>
      <c r="D39" s="10">
        <f t="shared" si="1"/>
        <v>220.26104023479263</v>
      </c>
    </row>
    <row r="40" spans="1:4" x14ac:dyDescent="0.25">
      <c r="A40" s="33" t="s">
        <v>194</v>
      </c>
      <c r="B40" s="34">
        <v>1248783</v>
      </c>
      <c r="C40" s="103">
        <f t="shared" si="0"/>
        <v>1024.4699545804308</v>
      </c>
      <c r="D40" s="10">
        <f t="shared" si="1"/>
        <v>639670.33164540713</v>
      </c>
    </row>
    <row r="41" spans="1:4" x14ac:dyDescent="0.25">
      <c r="A41" s="33" t="s">
        <v>264</v>
      </c>
      <c r="B41" s="34">
        <v>439</v>
      </c>
      <c r="C41" s="103">
        <f t="shared" si="0"/>
        <v>1024.4699545804308</v>
      </c>
      <c r="D41" s="10">
        <f t="shared" si="1"/>
        <v>224.87115503040457</v>
      </c>
    </row>
    <row r="42" spans="1:4" x14ac:dyDescent="0.25">
      <c r="A42" s="33" t="s">
        <v>270</v>
      </c>
      <c r="B42" s="34">
        <v>8475</v>
      </c>
      <c r="C42" s="103">
        <f t="shared" si="0"/>
        <v>1024.4699545804308</v>
      </c>
      <c r="D42" s="10">
        <f t="shared" si="1"/>
        <v>4341.1914325345751</v>
      </c>
    </row>
    <row r="43" spans="1:4" x14ac:dyDescent="0.25">
      <c r="A43" s="33" t="s">
        <v>271</v>
      </c>
      <c r="B43" s="34">
        <v>27923</v>
      </c>
      <c r="C43" s="103">
        <f t="shared" si="0"/>
        <v>1024.4699545804308</v>
      </c>
      <c r="D43" s="10">
        <f t="shared" si="1"/>
        <v>14303.137270874684</v>
      </c>
    </row>
    <row r="44" spans="1:4" x14ac:dyDescent="0.25">
      <c r="A44" s="33" t="s">
        <v>272</v>
      </c>
      <c r="B44" s="34">
        <v>200</v>
      </c>
      <c r="C44" s="103">
        <f t="shared" si="0"/>
        <v>1024.4699545804308</v>
      </c>
      <c r="D44" s="10">
        <f t="shared" si="1"/>
        <v>102.44699545804308</v>
      </c>
    </row>
    <row r="45" spans="1:4" x14ac:dyDescent="0.25">
      <c r="A45" s="33" t="s">
        <v>273</v>
      </c>
      <c r="B45" s="34">
        <v>3660</v>
      </c>
      <c r="C45" s="103">
        <f t="shared" si="0"/>
        <v>1024.4699545804308</v>
      </c>
      <c r="D45" s="10">
        <f t="shared" si="1"/>
        <v>1874.7800168821884</v>
      </c>
    </row>
    <row r="46" spans="1:4" x14ac:dyDescent="0.25">
      <c r="A46" s="33" t="s">
        <v>274</v>
      </c>
      <c r="B46" s="34">
        <v>156918</v>
      </c>
      <c r="C46" s="103">
        <f t="shared" si="0"/>
        <v>1024.4699545804308</v>
      </c>
      <c r="D46" s="10">
        <f t="shared" si="1"/>
        <v>80378.888166426012</v>
      </c>
    </row>
    <row r="47" spans="1:4" x14ac:dyDescent="0.25">
      <c r="A47" s="33" t="s">
        <v>275</v>
      </c>
      <c r="B47" s="34">
        <v>82391</v>
      </c>
      <c r="C47" s="103">
        <f t="shared" si="0"/>
        <v>1024.4699545804308</v>
      </c>
      <c r="D47" s="10">
        <f t="shared" si="1"/>
        <v>42203.552013918139</v>
      </c>
    </row>
    <row r="48" spans="1:4" x14ac:dyDescent="0.25">
      <c r="A48" s="33" t="s">
        <v>276</v>
      </c>
      <c r="B48" s="34">
        <v>290962</v>
      </c>
      <c r="C48" s="103">
        <f t="shared" si="0"/>
        <v>1024.4699545804308</v>
      </c>
      <c r="D48" s="10">
        <f t="shared" si="1"/>
        <v>149040.91346231566</v>
      </c>
    </row>
    <row r="49" spans="1:4" x14ac:dyDescent="0.25">
      <c r="A49" s="33" t="s">
        <v>277</v>
      </c>
      <c r="B49" s="34">
        <v>506</v>
      </c>
      <c r="C49" s="103">
        <f t="shared" si="0"/>
        <v>1024.4699545804308</v>
      </c>
      <c r="D49" s="10">
        <f t="shared" si="1"/>
        <v>259.19089850884899</v>
      </c>
    </row>
    <row r="50" spans="1:4" x14ac:dyDescent="0.25">
      <c r="A50" s="33" t="s">
        <v>280</v>
      </c>
      <c r="B50" s="34">
        <v>106316</v>
      </c>
      <c r="C50" s="103">
        <f t="shared" si="0"/>
        <v>1024.4699545804308</v>
      </c>
      <c r="D50" s="10">
        <f t="shared" si="1"/>
        <v>54458.77384558654</v>
      </c>
    </row>
    <row r="51" spans="1:4" x14ac:dyDescent="0.25">
      <c r="A51" s="33" t="s">
        <v>197</v>
      </c>
      <c r="B51" s="34">
        <v>352187</v>
      </c>
      <c r="C51" s="103">
        <f t="shared" si="0"/>
        <v>1024.4699545804308</v>
      </c>
      <c r="D51" s="10">
        <f t="shared" si="1"/>
        <v>180402.49994690911</v>
      </c>
    </row>
    <row r="52" spans="1:4" x14ac:dyDescent="0.25">
      <c r="A52" s="33" t="s">
        <v>282</v>
      </c>
      <c r="B52" s="34">
        <v>9806</v>
      </c>
      <c r="C52" s="103">
        <f t="shared" si="0"/>
        <v>1024.4699545804308</v>
      </c>
      <c r="D52" s="10">
        <f t="shared" si="1"/>
        <v>5022.9761873078523</v>
      </c>
    </row>
    <row r="53" spans="1:4" x14ac:dyDescent="0.25">
      <c r="A53" s="33" t="s">
        <v>283</v>
      </c>
      <c r="B53" s="34">
        <v>82452</v>
      </c>
      <c r="C53" s="103">
        <f t="shared" si="0"/>
        <v>1024.4699545804308</v>
      </c>
      <c r="D53" s="10">
        <f t="shared" si="1"/>
        <v>42234.798347532836</v>
      </c>
    </row>
    <row r="54" spans="1:4" x14ac:dyDescent="0.25">
      <c r="A54" s="33" t="s">
        <v>284</v>
      </c>
      <c r="B54" s="34">
        <v>1284</v>
      </c>
      <c r="C54" s="103">
        <f t="shared" si="0"/>
        <v>1024.4699545804308</v>
      </c>
      <c r="D54" s="10">
        <f t="shared" si="1"/>
        <v>657.70971084063649</v>
      </c>
    </row>
    <row r="55" spans="1:4" x14ac:dyDescent="0.25">
      <c r="A55" s="33" t="s">
        <v>285</v>
      </c>
      <c r="B55" s="34">
        <v>2095</v>
      </c>
      <c r="C55" s="103">
        <f t="shared" si="0"/>
        <v>1024.4699545804308</v>
      </c>
      <c r="D55" s="10">
        <f t="shared" si="1"/>
        <v>1073.1322774230014</v>
      </c>
    </row>
    <row r="56" spans="1:4" x14ac:dyDescent="0.25">
      <c r="A56" s="33" t="s">
        <v>286</v>
      </c>
      <c r="B56" s="34">
        <v>1032</v>
      </c>
      <c r="C56" s="103">
        <f t="shared" si="0"/>
        <v>1024.4699545804308</v>
      </c>
      <c r="D56" s="10">
        <f t="shared" si="1"/>
        <v>528.6264965635022</v>
      </c>
    </row>
    <row r="57" spans="1:4" x14ac:dyDescent="0.25">
      <c r="A57" s="33" t="s">
        <v>198</v>
      </c>
      <c r="B57" s="34">
        <v>113723</v>
      </c>
      <c r="C57" s="103">
        <f t="shared" si="0"/>
        <v>1024.4699545804308</v>
      </c>
      <c r="D57" s="10">
        <f t="shared" si="1"/>
        <v>58252.898322375164</v>
      </c>
    </row>
    <row r="58" spans="1:4" x14ac:dyDescent="0.25">
      <c r="A58" s="33" t="s">
        <v>287</v>
      </c>
      <c r="B58" s="34">
        <v>894356</v>
      </c>
      <c r="C58" s="103">
        <f t="shared" si="0"/>
        <v>1024.4699545804308</v>
      </c>
      <c r="D58" s="10">
        <f t="shared" si="1"/>
        <v>458120.42534936784</v>
      </c>
    </row>
    <row r="59" spans="1:4" x14ac:dyDescent="0.25">
      <c r="A59" s="33" t="s">
        <v>199</v>
      </c>
      <c r="B59" s="34">
        <v>940286</v>
      </c>
      <c r="C59" s="103">
        <f t="shared" si="0"/>
        <v>1024.4699545804308</v>
      </c>
      <c r="D59" s="10">
        <f t="shared" si="1"/>
        <v>481647.37785630743</v>
      </c>
    </row>
    <row r="60" spans="1:4" x14ac:dyDescent="0.25">
      <c r="A60" s="33" t="s">
        <v>290</v>
      </c>
      <c r="B60" s="34">
        <v>7828</v>
      </c>
      <c r="C60" s="103">
        <f t="shared" si="0"/>
        <v>1024.4699545804308</v>
      </c>
      <c r="D60" s="10">
        <f t="shared" si="1"/>
        <v>4009.7754022278059</v>
      </c>
    </row>
    <row r="61" spans="1:4" x14ac:dyDescent="0.25">
      <c r="A61" s="33" t="s">
        <v>291</v>
      </c>
      <c r="B61" s="34">
        <v>1820</v>
      </c>
      <c r="C61" s="103">
        <f t="shared" si="0"/>
        <v>1024.4699545804308</v>
      </c>
      <c r="D61" s="10">
        <f t="shared" si="1"/>
        <v>932.26765866819198</v>
      </c>
    </row>
    <row r="62" spans="1:4" x14ac:dyDescent="0.25">
      <c r="A62" s="33" t="s">
        <v>292</v>
      </c>
      <c r="B62" s="34">
        <v>76572</v>
      </c>
      <c r="C62" s="103">
        <f t="shared" si="0"/>
        <v>1024.4699545804308</v>
      </c>
      <c r="D62" s="10">
        <f t="shared" si="1"/>
        <v>39222.856681066369</v>
      </c>
    </row>
    <row r="63" spans="1:4" x14ac:dyDescent="0.25">
      <c r="A63" s="33" t="s">
        <v>293</v>
      </c>
      <c r="B63" s="34">
        <v>6100</v>
      </c>
      <c r="C63" s="103">
        <f t="shared" si="0"/>
        <v>1024.4699545804308</v>
      </c>
      <c r="D63" s="10">
        <f t="shared" si="1"/>
        <v>3124.633361470314</v>
      </c>
    </row>
    <row r="64" spans="1:4" x14ac:dyDescent="0.25">
      <c r="A64" s="33" t="s">
        <v>294</v>
      </c>
      <c r="B64" s="34">
        <v>24295</v>
      </c>
      <c r="C64" s="103">
        <f t="shared" si="0"/>
        <v>1024.4699545804308</v>
      </c>
      <c r="D64" s="10">
        <f t="shared" si="1"/>
        <v>12444.748773265783</v>
      </c>
    </row>
    <row r="65" spans="1:4" x14ac:dyDescent="0.25">
      <c r="A65" s="33" t="s">
        <v>200</v>
      </c>
      <c r="B65" s="34">
        <v>100697</v>
      </c>
      <c r="C65" s="103">
        <f t="shared" si="0"/>
        <v>1024.4699545804308</v>
      </c>
      <c r="D65" s="10">
        <f t="shared" si="1"/>
        <v>51580.525508192819</v>
      </c>
    </row>
    <row r="66" spans="1:4" x14ac:dyDescent="0.25">
      <c r="A66" s="33" t="s">
        <v>296</v>
      </c>
      <c r="B66" s="34">
        <v>103775</v>
      </c>
      <c r="C66" s="103">
        <f t="shared" si="0"/>
        <v>1024.4699545804308</v>
      </c>
      <c r="D66" s="10">
        <f t="shared" si="1"/>
        <v>53157.1847682921</v>
      </c>
    </row>
    <row r="67" spans="1:4" x14ac:dyDescent="0.25">
      <c r="A67" s="33" t="s">
        <v>297</v>
      </c>
      <c r="B67" s="34">
        <v>114114</v>
      </c>
      <c r="C67" s="103">
        <f t="shared" si="0"/>
        <v>1024.4699545804308</v>
      </c>
      <c r="D67" s="10">
        <f t="shared" si="1"/>
        <v>58453.18219849564</v>
      </c>
    </row>
    <row r="68" spans="1:4" x14ac:dyDescent="0.25">
      <c r="A68" s="33" t="s">
        <v>299</v>
      </c>
      <c r="B68" s="34">
        <v>54630</v>
      </c>
      <c r="C68" s="103">
        <f t="shared" si="0"/>
        <v>1024.4699545804308</v>
      </c>
      <c r="D68" s="10">
        <f t="shared" si="1"/>
        <v>27983.396809364469</v>
      </c>
    </row>
    <row r="69" spans="1:4" x14ac:dyDescent="0.25">
      <c r="A69" s="33" t="s">
        <v>202</v>
      </c>
      <c r="B69" s="34">
        <v>583432</v>
      </c>
      <c r="C69" s="103">
        <f t="shared" ref="C69:C132" si="2">IF(B69&lt;&gt;0,$H$1,"")</f>
        <v>1024.4699545804308</v>
      </c>
      <c r="D69" s="10">
        <f t="shared" ref="D69:D132" si="3">(+B69*C69)/2000</f>
        <v>298854.27727038495</v>
      </c>
    </row>
    <row r="70" spans="1:4" x14ac:dyDescent="0.25">
      <c r="A70" s="33" t="s">
        <v>300</v>
      </c>
      <c r="B70" s="34">
        <v>11288</v>
      </c>
      <c r="C70" s="103">
        <f t="shared" si="2"/>
        <v>1024.4699545804308</v>
      </c>
      <c r="D70" s="10">
        <f t="shared" si="3"/>
        <v>5782.1084236519509</v>
      </c>
    </row>
    <row r="71" spans="1:4" x14ac:dyDescent="0.25">
      <c r="A71" s="33" t="s">
        <v>302</v>
      </c>
      <c r="B71" s="34">
        <v>5120</v>
      </c>
      <c r="C71" s="103">
        <f t="shared" si="2"/>
        <v>1024.4699545804308</v>
      </c>
      <c r="D71" s="10">
        <f t="shared" si="3"/>
        <v>2622.6430837259027</v>
      </c>
    </row>
    <row r="72" spans="1:4" x14ac:dyDescent="0.25">
      <c r="A72" s="33" t="s">
        <v>304</v>
      </c>
      <c r="B72" s="34">
        <v>6176</v>
      </c>
      <c r="C72" s="103">
        <f t="shared" si="2"/>
        <v>1024.4699545804308</v>
      </c>
      <c r="D72" s="10">
        <f t="shared" si="3"/>
        <v>3163.5632197443701</v>
      </c>
    </row>
    <row r="73" spans="1:4" x14ac:dyDescent="0.25">
      <c r="A73" s="33" t="s">
        <v>305</v>
      </c>
      <c r="B73" s="34">
        <v>32800</v>
      </c>
      <c r="C73" s="103">
        <f t="shared" si="2"/>
        <v>1024.4699545804308</v>
      </c>
      <c r="D73" s="10">
        <f t="shared" si="3"/>
        <v>16801.307255119067</v>
      </c>
    </row>
    <row r="74" spans="1:4" x14ac:dyDescent="0.25">
      <c r="A74" s="33" t="s">
        <v>307</v>
      </c>
      <c r="B74" s="34">
        <v>796</v>
      </c>
      <c r="C74" s="103">
        <f t="shared" si="2"/>
        <v>1024.4699545804308</v>
      </c>
      <c r="D74" s="10">
        <f t="shared" si="3"/>
        <v>407.73904192301148</v>
      </c>
    </row>
    <row r="75" spans="1:4" x14ac:dyDescent="0.25">
      <c r="A75" s="33" t="s">
        <v>188</v>
      </c>
      <c r="B75" s="34">
        <v>4649</v>
      </c>
      <c r="C75" s="103">
        <f t="shared" si="2"/>
        <v>1024.4699545804308</v>
      </c>
      <c r="D75" s="10">
        <f t="shared" si="3"/>
        <v>2381.3804094222114</v>
      </c>
    </row>
    <row r="76" spans="1:4" x14ac:dyDescent="0.25">
      <c r="A76" s="33" t="s">
        <v>189</v>
      </c>
      <c r="B76" s="34">
        <v>97704</v>
      </c>
      <c r="C76" s="103">
        <f t="shared" si="2"/>
        <v>1024.4699545804308</v>
      </c>
      <c r="D76" s="10">
        <f t="shared" si="3"/>
        <v>50047.406221163204</v>
      </c>
    </row>
    <row r="77" spans="1:4" x14ac:dyDescent="0.25">
      <c r="A77" s="33" t="s">
        <v>191</v>
      </c>
      <c r="B77" s="34">
        <v>70000</v>
      </c>
      <c r="C77" s="103">
        <f t="shared" si="2"/>
        <v>1024.4699545804308</v>
      </c>
      <c r="D77" s="10">
        <f t="shared" si="3"/>
        <v>35856.448410315083</v>
      </c>
    </row>
    <row r="78" spans="1:4" x14ac:dyDescent="0.25">
      <c r="A78" s="33" t="s">
        <v>192</v>
      </c>
      <c r="B78" s="34">
        <v>-28008</v>
      </c>
      <c r="C78" s="103">
        <f t="shared" si="2"/>
        <v>1024.4699545804308</v>
      </c>
      <c r="D78" s="10">
        <f t="shared" si="3"/>
        <v>-14346.677243944352</v>
      </c>
    </row>
    <row r="79" spans="1:4" x14ac:dyDescent="0.25">
      <c r="A79" s="33" t="s">
        <v>195</v>
      </c>
      <c r="B79" s="34">
        <v>413116</v>
      </c>
      <c r="C79" s="103">
        <f t="shared" si="2"/>
        <v>1024.4699545804308</v>
      </c>
      <c r="D79" s="10">
        <f t="shared" si="3"/>
        <v>211612.46487822462</v>
      </c>
    </row>
    <row r="80" spans="1:4" x14ac:dyDescent="0.25">
      <c r="A80" s="33" t="s">
        <v>196</v>
      </c>
      <c r="B80" s="34">
        <v>25607</v>
      </c>
      <c r="C80" s="103">
        <f t="shared" si="2"/>
        <v>1024.4699545804308</v>
      </c>
      <c r="D80" s="10">
        <f t="shared" si="3"/>
        <v>13116.801063470546</v>
      </c>
    </row>
    <row r="81" spans="1:4" x14ac:dyDescent="0.25">
      <c r="A81" s="33" t="s">
        <v>198</v>
      </c>
      <c r="B81" s="34">
        <v>18800</v>
      </c>
      <c r="C81" s="103">
        <f t="shared" si="2"/>
        <v>1024.4699545804308</v>
      </c>
      <c r="D81" s="10">
        <f t="shared" si="3"/>
        <v>9630.0175730560495</v>
      </c>
    </row>
    <row r="82" spans="1:4" x14ac:dyDescent="0.25">
      <c r="A82" s="33" t="s">
        <v>202</v>
      </c>
      <c r="B82" s="34">
        <v>1099250</v>
      </c>
      <c r="C82" s="103">
        <f t="shared" si="2"/>
        <v>1024.4699545804308</v>
      </c>
      <c r="D82" s="10">
        <f t="shared" si="3"/>
        <v>563074.29878626927</v>
      </c>
    </row>
    <row r="83" spans="1:4" x14ac:dyDescent="0.25">
      <c r="A83" s="33" t="s">
        <v>188</v>
      </c>
      <c r="B83" s="34">
        <v>-4708</v>
      </c>
      <c r="C83" s="103">
        <f t="shared" si="2"/>
        <v>1024.4699545804308</v>
      </c>
      <c r="D83" s="10">
        <f t="shared" si="3"/>
        <v>-2411.6022730823342</v>
      </c>
    </row>
    <row r="84" spans="1:4" x14ac:dyDescent="0.25">
      <c r="A84" s="33" t="s">
        <v>189</v>
      </c>
      <c r="B84" s="34">
        <v>-99125</v>
      </c>
      <c r="C84" s="103">
        <f t="shared" si="2"/>
        <v>1024.4699545804308</v>
      </c>
      <c r="D84" s="10">
        <f t="shared" si="3"/>
        <v>-50775.292123892599</v>
      </c>
    </row>
    <row r="85" spans="1:4" x14ac:dyDescent="0.25">
      <c r="A85" s="33" t="s">
        <v>191</v>
      </c>
      <c r="B85" s="34">
        <v>-70000</v>
      </c>
      <c r="C85" s="103">
        <f t="shared" si="2"/>
        <v>1024.4699545804308</v>
      </c>
      <c r="D85" s="10">
        <f t="shared" si="3"/>
        <v>-35856.448410315083</v>
      </c>
    </row>
    <row r="86" spans="1:4" x14ac:dyDescent="0.25">
      <c r="A86" s="33" t="s">
        <v>195</v>
      </c>
      <c r="B86" s="34">
        <v>-413016</v>
      </c>
      <c r="C86" s="103">
        <f t="shared" si="2"/>
        <v>1024.4699545804308</v>
      </c>
      <c r="D86" s="10">
        <f t="shared" si="3"/>
        <v>-211561.2413804956</v>
      </c>
    </row>
    <row r="87" spans="1:4" x14ac:dyDescent="0.25">
      <c r="A87" s="33" t="s">
        <v>196</v>
      </c>
      <c r="B87" s="34">
        <v>-25607</v>
      </c>
      <c r="C87" s="103">
        <f t="shared" si="2"/>
        <v>1024.4699545804308</v>
      </c>
      <c r="D87" s="10">
        <f t="shared" si="3"/>
        <v>-13116.801063470546</v>
      </c>
    </row>
    <row r="88" spans="1:4" x14ac:dyDescent="0.25">
      <c r="A88" s="33" t="s">
        <v>198</v>
      </c>
      <c r="B88" s="34">
        <v>-18800</v>
      </c>
      <c r="C88" s="103">
        <f t="shared" si="2"/>
        <v>1024.4699545804308</v>
      </c>
      <c r="D88" s="10">
        <f t="shared" si="3"/>
        <v>-9630.0175730560495</v>
      </c>
    </row>
    <row r="89" spans="1:4" x14ac:dyDescent="0.25">
      <c r="A89" s="33" t="s">
        <v>202</v>
      </c>
      <c r="B89" s="34">
        <v>-1099250</v>
      </c>
      <c r="C89" s="103">
        <f t="shared" si="2"/>
        <v>1024.4699545804308</v>
      </c>
      <c r="D89" s="10">
        <f t="shared" si="3"/>
        <v>-563074.29878626927</v>
      </c>
    </row>
    <row r="90" spans="1:4" x14ac:dyDescent="0.25">
      <c r="A90" s="33" t="s">
        <v>206</v>
      </c>
      <c r="B90" s="34">
        <v>-15</v>
      </c>
      <c r="C90" s="103">
        <f t="shared" si="2"/>
        <v>1024.4699545804308</v>
      </c>
      <c r="D90" s="10">
        <f t="shared" si="3"/>
        <v>-7.6835246593532309</v>
      </c>
    </row>
    <row r="91" spans="1:4" x14ac:dyDescent="0.25">
      <c r="A91" s="33" t="s">
        <v>208</v>
      </c>
      <c r="B91" s="34">
        <v>-41915</v>
      </c>
      <c r="C91" s="103">
        <f t="shared" si="2"/>
        <v>1024.4699545804308</v>
      </c>
      <c r="D91" s="10">
        <f t="shared" si="3"/>
        <v>-21470.329073119381</v>
      </c>
    </row>
    <row r="92" spans="1:4" x14ac:dyDescent="0.25">
      <c r="A92" s="33" t="s">
        <v>209</v>
      </c>
      <c r="B92" s="34">
        <v>-32027</v>
      </c>
      <c r="C92" s="103">
        <f t="shared" si="2"/>
        <v>1024.4699545804308</v>
      </c>
      <c r="D92" s="10">
        <f t="shared" si="3"/>
        <v>-16405.349617673728</v>
      </c>
    </row>
    <row r="93" spans="1:4" x14ac:dyDescent="0.25">
      <c r="A93" s="33" t="s">
        <v>210</v>
      </c>
      <c r="B93" s="34">
        <v>-43931</v>
      </c>
      <c r="C93" s="103">
        <f t="shared" si="2"/>
        <v>1024.4699545804308</v>
      </c>
      <c r="D93" s="10">
        <f t="shared" si="3"/>
        <v>-22502.994787336454</v>
      </c>
    </row>
    <row r="94" spans="1:4" x14ac:dyDescent="0.25">
      <c r="A94" s="33" t="s">
        <v>211</v>
      </c>
      <c r="B94" s="34">
        <v>-1335</v>
      </c>
      <c r="C94" s="103">
        <f t="shared" si="2"/>
        <v>1024.4699545804308</v>
      </c>
      <c r="D94" s="10">
        <f t="shared" si="3"/>
        <v>-683.83369468243757</v>
      </c>
    </row>
    <row r="95" spans="1:4" x14ac:dyDescent="0.25">
      <c r="A95" s="33" t="s">
        <v>212</v>
      </c>
      <c r="B95" s="34">
        <v>-2123</v>
      </c>
      <c r="C95" s="103">
        <f t="shared" si="2"/>
        <v>1024.4699545804308</v>
      </c>
      <c r="D95" s="10">
        <f t="shared" si="3"/>
        <v>-1087.4748567871272</v>
      </c>
    </row>
    <row r="96" spans="1:4" x14ac:dyDescent="0.25">
      <c r="A96" s="33" t="s">
        <v>214</v>
      </c>
      <c r="B96" s="34">
        <v>1458513</v>
      </c>
      <c r="C96" s="103">
        <f t="shared" si="2"/>
        <v>1024.4699545804308</v>
      </c>
      <c r="D96" s="10">
        <f t="shared" si="3"/>
        <v>747101.37343248387</v>
      </c>
    </row>
    <row r="97" spans="1:4" x14ac:dyDescent="0.25">
      <c r="A97" s="33" t="s">
        <v>215</v>
      </c>
      <c r="B97" s="34">
        <v>-28512</v>
      </c>
      <c r="C97" s="103">
        <f t="shared" si="2"/>
        <v>1024.4699545804308</v>
      </c>
      <c r="D97" s="10">
        <f t="shared" si="3"/>
        <v>-14604.84367249862</v>
      </c>
    </row>
    <row r="98" spans="1:4" x14ac:dyDescent="0.25">
      <c r="A98" s="33" t="s">
        <v>189</v>
      </c>
      <c r="B98" s="34">
        <v>-138425</v>
      </c>
      <c r="C98" s="103">
        <f t="shared" si="2"/>
        <v>1024.4699545804308</v>
      </c>
      <c r="D98" s="10">
        <f t="shared" si="3"/>
        <v>-70906.126731398064</v>
      </c>
    </row>
    <row r="99" spans="1:4" x14ac:dyDescent="0.25">
      <c r="A99" s="33" t="s">
        <v>216</v>
      </c>
      <c r="B99" s="34">
        <v>-23</v>
      </c>
      <c r="C99" s="103">
        <f t="shared" si="2"/>
        <v>1024.4699545804308</v>
      </c>
      <c r="D99" s="10">
        <f t="shared" si="3"/>
        <v>-11.781404477674954</v>
      </c>
    </row>
    <row r="100" spans="1:4" x14ac:dyDescent="0.25">
      <c r="A100" s="33" t="s">
        <v>218</v>
      </c>
      <c r="B100" s="34">
        <v>-1085</v>
      </c>
      <c r="C100" s="103">
        <f t="shared" si="2"/>
        <v>1024.4699545804308</v>
      </c>
      <c r="D100" s="10">
        <f t="shared" si="3"/>
        <v>-555.77495035988375</v>
      </c>
    </row>
    <row r="101" spans="1:4" x14ac:dyDescent="0.25">
      <c r="A101" s="33" t="s">
        <v>190</v>
      </c>
      <c r="B101" s="34">
        <v>-177806</v>
      </c>
      <c r="C101" s="103">
        <f t="shared" si="2"/>
        <v>1024.4699545804308</v>
      </c>
      <c r="D101" s="10">
        <f t="shared" si="3"/>
        <v>-91078.452372064043</v>
      </c>
    </row>
    <row r="102" spans="1:4" x14ac:dyDescent="0.25">
      <c r="A102" s="33" t="s">
        <v>223</v>
      </c>
      <c r="B102" s="34">
        <v>-7327</v>
      </c>
      <c r="C102" s="103">
        <f t="shared" si="2"/>
        <v>1024.4699545804308</v>
      </c>
      <c r="D102" s="10">
        <f t="shared" si="3"/>
        <v>-3753.1456786054082</v>
      </c>
    </row>
    <row r="103" spans="1:4" x14ac:dyDescent="0.25">
      <c r="A103" s="33" t="s">
        <v>203</v>
      </c>
      <c r="B103" s="34">
        <v>-232727</v>
      </c>
      <c r="C103" s="103">
        <f t="shared" si="2"/>
        <v>1024.4699545804308</v>
      </c>
      <c r="D103" s="10">
        <f t="shared" si="3"/>
        <v>-119210.90955981995</v>
      </c>
    </row>
    <row r="104" spans="1:4" x14ac:dyDescent="0.25">
      <c r="A104" s="33" t="s">
        <v>229</v>
      </c>
      <c r="B104" s="34">
        <v>-17042</v>
      </c>
      <c r="C104" s="103">
        <f t="shared" si="2"/>
        <v>1024.4699545804308</v>
      </c>
      <c r="D104" s="10">
        <f t="shared" si="3"/>
        <v>-8729.5084829798507</v>
      </c>
    </row>
    <row r="105" spans="1:4" x14ac:dyDescent="0.25">
      <c r="A105" s="33" t="s">
        <v>230</v>
      </c>
      <c r="B105" s="34">
        <v>-8142</v>
      </c>
      <c r="C105" s="103">
        <f t="shared" si="2"/>
        <v>1024.4699545804308</v>
      </c>
      <c r="D105" s="10">
        <f t="shared" si="3"/>
        <v>-4170.617185096934</v>
      </c>
    </row>
    <row r="106" spans="1:4" x14ac:dyDescent="0.25">
      <c r="A106" s="33" t="s">
        <v>191</v>
      </c>
      <c r="B106" s="34">
        <v>-86673</v>
      </c>
      <c r="C106" s="103">
        <f t="shared" si="2"/>
        <v>1024.4699545804308</v>
      </c>
      <c r="D106" s="10">
        <f t="shared" si="3"/>
        <v>-44396.942186674838</v>
      </c>
    </row>
    <row r="107" spans="1:4" x14ac:dyDescent="0.25">
      <c r="A107" s="33" t="s">
        <v>231</v>
      </c>
      <c r="B107" s="34">
        <v>-7691</v>
      </c>
      <c r="C107" s="103">
        <f t="shared" si="2"/>
        <v>1024.4699545804308</v>
      </c>
      <c r="D107" s="10">
        <f t="shared" si="3"/>
        <v>-3939.5992103390467</v>
      </c>
    </row>
    <row r="108" spans="1:4" x14ac:dyDescent="0.25">
      <c r="A108" s="33" t="s">
        <v>232</v>
      </c>
      <c r="B108" s="34">
        <v>-1600</v>
      </c>
      <c r="C108" s="103">
        <f t="shared" si="2"/>
        <v>1024.4699545804308</v>
      </c>
      <c r="D108" s="10">
        <f t="shared" si="3"/>
        <v>-819.57596366434461</v>
      </c>
    </row>
    <row r="109" spans="1:4" x14ac:dyDescent="0.25">
      <c r="A109" s="33" t="s">
        <v>233</v>
      </c>
      <c r="B109" s="34">
        <v>-53578</v>
      </c>
      <c r="C109" s="103">
        <f t="shared" si="2"/>
        <v>1024.4699545804308</v>
      </c>
      <c r="D109" s="10">
        <f t="shared" si="3"/>
        <v>-27444.525613255162</v>
      </c>
    </row>
    <row r="110" spans="1:4" x14ac:dyDescent="0.25">
      <c r="A110" s="33" t="s">
        <v>193</v>
      </c>
      <c r="B110" s="34">
        <v>-461</v>
      </c>
      <c r="C110" s="103">
        <f t="shared" si="2"/>
        <v>1024.4699545804308</v>
      </c>
      <c r="D110" s="10">
        <f t="shared" si="3"/>
        <v>-236.14032453078931</v>
      </c>
    </row>
    <row r="111" spans="1:4" x14ac:dyDescent="0.25">
      <c r="A111" s="33" t="s">
        <v>238</v>
      </c>
      <c r="B111" s="34">
        <v>-2690</v>
      </c>
      <c r="C111" s="103">
        <f t="shared" si="2"/>
        <v>1024.4699545804308</v>
      </c>
      <c r="D111" s="10">
        <f t="shared" si="3"/>
        <v>-1377.9120889106794</v>
      </c>
    </row>
    <row r="112" spans="1:4" x14ac:dyDescent="0.25">
      <c r="A112" s="33" t="s">
        <v>240</v>
      </c>
      <c r="B112" s="34">
        <v>-38663</v>
      </c>
      <c r="C112" s="103">
        <f t="shared" si="2"/>
        <v>1024.4699545804308</v>
      </c>
      <c r="D112" s="10">
        <f t="shared" si="3"/>
        <v>-19804.5409269716</v>
      </c>
    </row>
    <row r="113" spans="1:4" x14ac:dyDescent="0.25">
      <c r="A113" s="33" t="s">
        <v>242</v>
      </c>
      <c r="B113" s="34">
        <v>-131275</v>
      </c>
      <c r="C113" s="103">
        <f t="shared" si="2"/>
        <v>1024.4699545804308</v>
      </c>
      <c r="D113" s="10">
        <f t="shared" si="3"/>
        <v>-67243.646643773012</v>
      </c>
    </row>
    <row r="114" spans="1:4" x14ac:dyDescent="0.25">
      <c r="A114" s="33" t="s">
        <v>243</v>
      </c>
      <c r="B114" s="34">
        <v>-690</v>
      </c>
      <c r="C114" s="103">
        <f t="shared" si="2"/>
        <v>1024.4699545804308</v>
      </c>
      <c r="D114" s="10">
        <f t="shared" si="3"/>
        <v>-353.44213433024862</v>
      </c>
    </row>
    <row r="115" spans="1:4" x14ac:dyDescent="0.25">
      <c r="A115" s="33" t="s">
        <v>244</v>
      </c>
      <c r="B115" s="34">
        <v>-13801</v>
      </c>
      <c r="C115" s="103">
        <f t="shared" si="2"/>
        <v>1024.4699545804308</v>
      </c>
      <c r="D115" s="10">
        <f t="shared" si="3"/>
        <v>-7069.3549215822632</v>
      </c>
    </row>
    <row r="116" spans="1:4" x14ac:dyDescent="0.25">
      <c r="A116" s="33" t="s">
        <v>245</v>
      </c>
      <c r="B116" s="34">
        <v>-937</v>
      </c>
      <c r="C116" s="103">
        <f t="shared" si="2"/>
        <v>1024.4699545804308</v>
      </c>
      <c r="D116" s="10">
        <f t="shared" si="3"/>
        <v>-479.9641737209318</v>
      </c>
    </row>
    <row r="117" spans="1:4" x14ac:dyDescent="0.25">
      <c r="A117" s="33" t="s">
        <v>246</v>
      </c>
      <c r="B117" s="34">
        <v>-14406</v>
      </c>
      <c r="C117" s="103">
        <f t="shared" si="2"/>
        <v>1024.4699545804308</v>
      </c>
      <c r="D117" s="10">
        <f t="shared" si="3"/>
        <v>-7379.2570828428425</v>
      </c>
    </row>
    <row r="118" spans="1:4" x14ac:dyDescent="0.25">
      <c r="A118" s="33" t="s">
        <v>247</v>
      </c>
      <c r="B118" s="34">
        <v>-10318</v>
      </c>
      <c r="C118" s="103">
        <f t="shared" si="2"/>
        <v>1024.4699545804308</v>
      </c>
      <c r="D118" s="10">
        <f t="shared" si="3"/>
        <v>-5285.2404956804421</v>
      </c>
    </row>
    <row r="119" spans="1:4" x14ac:dyDescent="0.25">
      <c r="A119" s="33" t="s">
        <v>248</v>
      </c>
      <c r="B119" s="34">
        <v>-97329</v>
      </c>
      <c r="C119" s="103">
        <f t="shared" si="2"/>
        <v>1024.4699545804308</v>
      </c>
      <c r="D119" s="10">
        <f t="shared" si="3"/>
        <v>-49855.318104679376</v>
      </c>
    </row>
    <row r="120" spans="1:4" x14ac:dyDescent="0.25">
      <c r="A120" s="33" t="s">
        <v>250</v>
      </c>
      <c r="B120" s="34">
        <v>-22104</v>
      </c>
      <c r="C120" s="103">
        <f t="shared" si="2"/>
        <v>1024.4699545804308</v>
      </c>
      <c r="D120" s="10">
        <f t="shared" si="3"/>
        <v>-11322.441938022921</v>
      </c>
    </row>
    <row r="121" spans="1:4" x14ac:dyDescent="0.25">
      <c r="A121" s="33" t="s">
        <v>251</v>
      </c>
      <c r="B121" s="34">
        <v>-3600</v>
      </c>
      <c r="C121" s="103">
        <f t="shared" si="2"/>
        <v>1024.4699545804308</v>
      </c>
      <c r="D121" s="10">
        <f t="shared" si="3"/>
        <v>-1844.0459182447753</v>
      </c>
    </row>
    <row r="122" spans="1:4" x14ac:dyDescent="0.25">
      <c r="A122" s="33" t="s">
        <v>253</v>
      </c>
      <c r="B122" s="34">
        <v>-20700</v>
      </c>
      <c r="C122" s="103">
        <f t="shared" si="2"/>
        <v>1024.4699545804308</v>
      </c>
      <c r="D122" s="10">
        <f t="shared" si="3"/>
        <v>-10603.264029907459</v>
      </c>
    </row>
    <row r="123" spans="1:4" x14ac:dyDescent="0.25">
      <c r="A123" s="33" t="s">
        <v>254</v>
      </c>
      <c r="B123" s="34">
        <v>-98388</v>
      </c>
      <c r="C123" s="103">
        <f t="shared" si="2"/>
        <v>1024.4699545804308</v>
      </c>
      <c r="D123" s="10">
        <f t="shared" si="3"/>
        <v>-50397.774945629717</v>
      </c>
    </row>
    <row r="124" spans="1:4" x14ac:dyDescent="0.25">
      <c r="A124" s="33" t="s">
        <v>257</v>
      </c>
      <c r="B124" s="34">
        <v>-5520</v>
      </c>
      <c r="C124" s="103">
        <f t="shared" si="2"/>
        <v>1024.4699545804308</v>
      </c>
      <c r="D124" s="10">
        <f t="shared" si="3"/>
        <v>-2827.537074641989</v>
      </c>
    </row>
    <row r="125" spans="1:4" x14ac:dyDescent="0.25">
      <c r="A125" s="33" t="s">
        <v>259</v>
      </c>
      <c r="B125" s="34">
        <v>-1113</v>
      </c>
      <c r="C125" s="103">
        <f t="shared" si="2"/>
        <v>1024.4699545804308</v>
      </c>
      <c r="D125" s="10">
        <f t="shared" si="3"/>
        <v>-570.11752972400973</v>
      </c>
    </row>
    <row r="126" spans="1:4" x14ac:dyDescent="0.25">
      <c r="A126" s="33" t="s">
        <v>261</v>
      </c>
      <c r="B126" s="34">
        <v>-5200</v>
      </c>
      <c r="C126" s="103">
        <f t="shared" si="2"/>
        <v>1024.4699545804308</v>
      </c>
      <c r="D126" s="10">
        <f t="shared" si="3"/>
        <v>-2663.62188190912</v>
      </c>
    </row>
    <row r="127" spans="1:4" x14ac:dyDescent="0.25">
      <c r="A127" s="33" t="s">
        <v>262</v>
      </c>
      <c r="B127" s="34">
        <v>-180</v>
      </c>
      <c r="C127" s="103">
        <f t="shared" si="2"/>
        <v>1024.4699545804308</v>
      </c>
      <c r="D127" s="10">
        <f t="shared" si="3"/>
        <v>-92.202295912238768</v>
      </c>
    </row>
    <row r="128" spans="1:4" x14ac:dyDescent="0.25">
      <c r="A128" s="33" t="s">
        <v>194</v>
      </c>
      <c r="B128" s="34">
        <v>-491984</v>
      </c>
      <c r="C128" s="103">
        <f t="shared" si="2"/>
        <v>1024.4699545804308</v>
      </c>
      <c r="D128" s="10">
        <f t="shared" si="3"/>
        <v>-252011.41306714935</v>
      </c>
    </row>
    <row r="129" spans="1:4" x14ac:dyDescent="0.25">
      <c r="A129" s="33" t="s">
        <v>264</v>
      </c>
      <c r="B129" s="34">
        <v>-260</v>
      </c>
      <c r="C129" s="103">
        <f t="shared" si="2"/>
        <v>1024.4699545804308</v>
      </c>
      <c r="D129" s="10">
        <f t="shared" si="3"/>
        <v>-133.18109409545602</v>
      </c>
    </row>
    <row r="130" spans="1:4" x14ac:dyDescent="0.25">
      <c r="A130" s="33" t="s">
        <v>270</v>
      </c>
      <c r="B130" s="34">
        <v>-5792</v>
      </c>
      <c r="C130" s="103">
        <f t="shared" si="2"/>
        <v>1024.4699545804308</v>
      </c>
      <c r="D130" s="10">
        <f t="shared" si="3"/>
        <v>-2966.8649884649276</v>
      </c>
    </row>
    <row r="131" spans="1:4" x14ac:dyDescent="0.25">
      <c r="A131" s="33" t="s">
        <v>271</v>
      </c>
      <c r="B131" s="34">
        <v>-13384</v>
      </c>
      <c r="C131" s="103">
        <f t="shared" si="2"/>
        <v>1024.4699545804308</v>
      </c>
      <c r="D131" s="10">
        <f t="shared" si="3"/>
        <v>-6855.7529360522431</v>
      </c>
    </row>
    <row r="132" spans="1:4" x14ac:dyDescent="0.25">
      <c r="A132" s="33" t="s">
        <v>273</v>
      </c>
      <c r="B132" s="34">
        <v>-455</v>
      </c>
      <c r="C132" s="103">
        <f t="shared" si="2"/>
        <v>1024.4699545804308</v>
      </c>
      <c r="D132" s="10">
        <f t="shared" si="3"/>
        <v>-233.066914667048</v>
      </c>
    </row>
    <row r="133" spans="1:4" x14ac:dyDescent="0.25">
      <c r="A133" s="33" t="s">
        <v>274</v>
      </c>
      <c r="B133" s="34">
        <v>-11857</v>
      </c>
      <c r="C133" s="103">
        <f t="shared" ref="C133:C160" si="4">IF(B133&lt;&gt;0,$H$1,"")</f>
        <v>1024.4699545804308</v>
      </c>
      <c r="D133" s="10">
        <f t="shared" ref="D133:D160" si="5">(+B133*C133)/2000</f>
        <v>-6073.5701257300843</v>
      </c>
    </row>
    <row r="134" spans="1:4" x14ac:dyDescent="0.25">
      <c r="A134" s="33" t="s">
        <v>275</v>
      </c>
      <c r="B134" s="34">
        <v>-80207</v>
      </c>
      <c r="C134" s="103">
        <f t="shared" si="4"/>
        <v>1024.4699545804308</v>
      </c>
      <c r="D134" s="10">
        <f t="shared" si="5"/>
        <v>-41084.830823516306</v>
      </c>
    </row>
    <row r="135" spans="1:4" x14ac:dyDescent="0.25">
      <c r="A135" s="33" t="s">
        <v>276</v>
      </c>
      <c r="B135" s="34">
        <v>-122205</v>
      </c>
      <c r="C135" s="103">
        <f t="shared" si="4"/>
        <v>1024.4699545804308</v>
      </c>
      <c r="D135" s="10">
        <f t="shared" si="5"/>
        <v>-62597.675399750769</v>
      </c>
    </row>
    <row r="136" spans="1:4" x14ac:dyDescent="0.25">
      <c r="A136" s="33" t="s">
        <v>277</v>
      </c>
      <c r="B136" s="34">
        <v>-800</v>
      </c>
      <c r="C136" s="103">
        <f t="shared" si="4"/>
        <v>1024.4699545804308</v>
      </c>
      <c r="D136" s="10">
        <f t="shared" si="5"/>
        <v>-409.78798183217231</v>
      </c>
    </row>
    <row r="137" spans="1:4" x14ac:dyDescent="0.25">
      <c r="A137" s="33" t="s">
        <v>280</v>
      </c>
      <c r="B137" s="34">
        <v>-37229</v>
      </c>
      <c r="C137" s="103">
        <f t="shared" si="4"/>
        <v>1024.4699545804308</v>
      </c>
      <c r="D137" s="10">
        <f t="shared" si="5"/>
        <v>-19069.995969537431</v>
      </c>
    </row>
    <row r="138" spans="1:4" x14ac:dyDescent="0.25">
      <c r="A138" s="33" t="s">
        <v>197</v>
      </c>
      <c r="B138" s="34">
        <v>-317422</v>
      </c>
      <c r="C138" s="103">
        <f t="shared" si="4"/>
        <v>1024.4699545804308</v>
      </c>
      <c r="D138" s="10">
        <f t="shared" si="5"/>
        <v>-162594.65096141477</v>
      </c>
    </row>
    <row r="139" spans="1:4" x14ac:dyDescent="0.25">
      <c r="A139" s="33" t="s">
        <v>282</v>
      </c>
      <c r="B139" s="34">
        <v>-15435</v>
      </c>
      <c r="C139" s="103">
        <f t="shared" si="4"/>
        <v>1024.4699545804308</v>
      </c>
      <c r="D139" s="10">
        <f t="shared" si="5"/>
        <v>-7906.3468744744741</v>
      </c>
    </row>
    <row r="140" spans="1:4" x14ac:dyDescent="0.25">
      <c r="A140" s="33" t="s">
        <v>283</v>
      </c>
      <c r="B140" s="34">
        <v>-74196</v>
      </c>
      <c r="C140" s="103">
        <f t="shared" si="4"/>
        <v>1024.4699545804308</v>
      </c>
      <c r="D140" s="10">
        <f t="shared" si="5"/>
        <v>-38005.786375024829</v>
      </c>
    </row>
    <row r="141" spans="1:4" x14ac:dyDescent="0.25">
      <c r="A141" s="33" t="s">
        <v>284</v>
      </c>
      <c r="B141" s="34">
        <v>-1257</v>
      </c>
      <c r="C141" s="103">
        <f t="shared" si="4"/>
        <v>1024.4699545804308</v>
      </c>
      <c r="D141" s="10">
        <f t="shared" si="5"/>
        <v>-643.87936645380069</v>
      </c>
    </row>
    <row r="142" spans="1:4" x14ac:dyDescent="0.25">
      <c r="A142" s="33" t="s">
        <v>285</v>
      </c>
      <c r="B142" s="34">
        <v>-2305</v>
      </c>
      <c r="C142" s="103">
        <f t="shared" si="4"/>
        <v>1024.4699545804308</v>
      </c>
      <c r="D142" s="10">
        <f t="shared" si="5"/>
        <v>-1180.7016226539465</v>
      </c>
    </row>
    <row r="143" spans="1:4" x14ac:dyDescent="0.25">
      <c r="A143" s="33" t="s">
        <v>286</v>
      </c>
      <c r="B143" s="34">
        <v>-30998</v>
      </c>
      <c r="C143" s="103">
        <f t="shared" si="4"/>
        <v>1024.4699545804308</v>
      </c>
      <c r="D143" s="10">
        <f t="shared" si="5"/>
        <v>-15878.259826042096</v>
      </c>
    </row>
    <row r="144" spans="1:4" x14ac:dyDescent="0.25">
      <c r="A144" s="33" t="s">
        <v>198</v>
      </c>
      <c r="B144" s="34">
        <v>-51896</v>
      </c>
      <c r="C144" s="103">
        <f t="shared" si="4"/>
        <v>1024.4699545804308</v>
      </c>
      <c r="D144" s="10">
        <f t="shared" si="5"/>
        <v>-26582.946381453017</v>
      </c>
    </row>
    <row r="145" spans="1:4" x14ac:dyDescent="0.25">
      <c r="A145" s="33" t="s">
        <v>287</v>
      </c>
      <c r="B145" s="34">
        <v>-38348</v>
      </c>
      <c r="C145" s="103">
        <f t="shared" si="4"/>
        <v>1024.4699545804308</v>
      </c>
      <c r="D145" s="10">
        <f t="shared" si="5"/>
        <v>-19643.186909125179</v>
      </c>
    </row>
    <row r="146" spans="1:4" x14ac:dyDescent="0.25">
      <c r="A146" s="33" t="s">
        <v>199</v>
      </c>
      <c r="B146" s="34">
        <v>-158471</v>
      </c>
      <c r="C146" s="103">
        <f t="shared" si="4"/>
        <v>1024.4699545804308</v>
      </c>
      <c r="D146" s="10">
        <f t="shared" si="5"/>
        <v>-81174.389086157724</v>
      </c>
    </row>
    <row r="147" spans="1:4" x14ac:dyDescent="0.25">
      <c r="A147" s="33" t="s">
        <v>290</v>
      </c>
      <c r="B147" s="34">
        <v>-17217</v>
      </c>
      <c r="C147" s="103">
        <f t="shared" si="4"/>
        <v>1024.4699545804308</v>
      </c>
      <c r="D147" s="10">
        <f t="shared" si="5"/>
        <v>-8819.149604005639</v>
      </c>
    </row>
    <row r="148" spans="1:4" x14ac:dyDescent="0.25">
      <c r="A148" s="33" t="s">
        <v>291</v>
      </c>
      <c r="B148" s="34">
        <v>-166</v>
      </c>
      <c r="C148" s="103">
        <f t="shared" si="4"/>
        <v>1024.4699545804308</v>
      </c>
      <c r="D148" s="10">
        <f t="shared" si="5"/>
        <v>-85.031006230175763</v>
      </c>
    </row>
    <row r="149" spans="1:4" x14ac:dyDescent="0.25">
      <c r="A149" s="33" t="s">
        <v>292</v>
      </c>
      <c r="B149" s="34">
        <v>-22679</v>
      </c>
      <c r="C149" s="103">
        <f t="shared" si="4"/>
        <v>1024.4699545804308</v>
      </c>
      <c r="D149" s="10">
        <f t="shared" si="5"/>
        <v>-11616.977049964795</v>
      </c>
    </row>
    <row r="150" spans="1:4" x14ac:dyDescent="0.25">
      <c r="A150" s="33" t="s">
        <v>293</v>
      </c>
      <c r="B150" s="34">
        <v>-4250</v>
      </c>
      <c r="C150" s="103">
        <f t="shared" si="4"/>
        <v>1024.4699545804308</v>
      </c>
      <c r="D150" s="10">
        <f t="shared" si="5"/>
        <v>-2176.9986534834156</v>
      </c>
    </row>
    <row r="151" spans="1:4" x14ac:dyDescent="0.25">
      <c r="A151" s="33" t="s">
        <v>294</v>
      </c>
      <c r="B151" s="34">
        <v>-15700</v>
      </c>
      <c r="C151" s="103">
        <f t="shared" si="4"/>
        <v>1024.4699545804308</v>
      </c>
      <c r="D151" s="10">
        <f t="shared" si="5"/>
        <v>-8042.0891434563819</v>
      </c>
    </row>
    <row r="152" spans="1:4" x14ac:dyDescent="0.25">
      <c r="A152" s="33" t="s">
        <v>312</v>
      </c>
      <c r="B152" s="34">
        <v>-2578</v>
      </c>
      <c r="C152" s="103">
        <f t="shared" si="4"/>
        <v>1024.4699545804308</v>
      </c>
      <c r="D152" s="10">
        <f t="shared" si="5"/>
        <v>-1320.5417714541752</v>
      </c>
    </row>
    <row r="153" spans="1:4" x14ac:dyDescent="0.25">
      <c r="A153" s="33" t="s">
        <v>200</v>
      </c>
      <c r="B153" s="34">
        <v>-3208</v>
      </c>
      <c r="C153" s="103">
        <f t="shared" si="4"/>
        <v>1024.4699545804308</v>
      </c>
      <c r="D153" s="10">
        <f t="shared" si="5"/>
        <v>-1643.2498071470109</v>
      </c>
    </row>
    <row r="154" spans="1:4" x14ac:dyDescent="0.25">
      <c r="A154" s="33" t="s">
        <v>296</v>
      </c>
      <c r="B154" s="34">
        <v>-22392</v>
      </c>
      <c r="C154" s="103">
        <f t="shared" si="4"/>
        <v>1024.4699545804308</v>
      </c>
      <c r="D154" s="10">
        <f t="shared" si="5"/>
        <v>-11469.965611482503</v>
      </c>
    </row>
    <row r="155" spans="1:4" x14ac:dyDescent="0.25">
      <c r="A155" s="33" t="s">
        <v>299</v>
      </c>
      <c r="B155" s="34">
        <v>-11297</v>
      </c>
      <c r="C155" s="103">
        <f t="shared" si="4"/>
        <v>1024.4699545804308</v>
      </c>
      <c r="D155" s="10">
        <f t="shared" si="5"/>
        <v>-5786.7185384475633</v>
      </c>
    </row>
    <row r="156" spans="1:4" x14ac:dyDescent="0.25">
      <c r="A156" s="33" t="s">
        <v>202</v>
      </c>
      <c r="B156" s="34">
        <v>-200683</v>
      </c>
      <c r="C156" s="103">
        <f t="shared" si="4"/>
        <v>1024.4699545804308</v>
      </c>
      <c r="D156" s="10">
        <f t="shared" si="5"/>
        <v>-102796.8519475323</v>
      </c>
    </row>
    <row r="157" spans="1:4" x14ac:dyDescent="0.25">
      <c r="A157" s="33" t="s">
        <v>300</v>
      </c>
      <c r="B157" s="34">
        <v>-14678</v>
      </c>
      <c r="C157" s="103">
        <f t="shared" si="4"/>
        <v>1024.4699545804308</v>
      </c>
      <c r="D157" s="10">
        <f t="shared" si="5"/>
        <v>-7518.5849966657815</v>
      </c>
    </row>
    <row r="158" spans="1:4" x14ac:dyDescent="0.25">
      <c r="A158" s="33" t="s">
        <v>304</v>
      </c>
      <c r="B158" s="34">
        <v>-2835</v>
      </c>
      <c r="C158" s="103">
        <f t="shared" si="4"/>
        <v>1024.4699545804308</v>
      </c>
      <c r="D158" s="10">
        <f t="shared" si="5"/>
        <v>-1452.1861606177606</v>
      </c>
    </row>
    <row r="159" spans="1:4" x14ac:dyDescent="0.25">
      <c r="A159" s="33" t="s">
        <v>305</v>
      </c>
      <c r="B159" s="34">
        <v>-1600</v>
      </c>
      <c r="C159" s="103">
        <f t="shared" si="4"/>
        <v>1024.4699545804308</v>
      </c>
      <c r="D159" s="10">
        <f t="shared" si="5"/>
        <v>-819.57596366434461</v>
      </c>
    </row>
    <row r="160" spans="1:4" x14ac:dyDescent="0.25">
      <c r="A160" s="33" t="s">
        <v>307</v>
      </c>
      <c r="B160" s="34">
        <v>-275</v>
      </c>
      <c r="C160" s="103">
        <f t="shared" si="4"/>
        <v>1024.4699545804308</v>
      </c>
      <c r="D160" s="10">
        <f t="shared" si="5"/>
        <v>-140.86461875480921</v>
      </c>
    </row>
    <row r="161" spans="1:4" x14ac:dyDescent="0.25">
      <c r="A161" s="33"/>
      <c r="B161" s="34"/>
      <c r="C161" s="9"/>
      <c r="D161" s="10"/>
    </row>
    <row r="162" spans="1:4" ht="15.75" thickBot="1" x14ac:dyDescent="0.3">
      <c r="A162" s="36"/>
      <c r="B162" s="37"/>
      <c r="C162" s="15"/>
      <c r="D162" s="16"/>
    </row>
    <row r="163" spans="1:4" ht="16.5" thickTop="1" thickBot="1" x14ac:dyDescent="0.3">
      <c r="A163" s="13"/>
      <c r="B163" s="100">
        <f>SUM(B4:B162)</f>
        <v>5441422.0399999991</v>
      </c>
      <c r="C163" s="14"/>
      <c r="D163" s="101">
        <f>SUM(D4:D162)</f>
        <v>2787286.6950858752</v>
      </c>
    </row>
  </sheetData>
  <hyperlinks>
    <hyperlink ref="D1" r:id="rId1"/>
  </hyperlink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40" workbookViewId="0">
      <selection activeCell="F50" sqref="F50"/>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17</v>
      </c>
      <c r="B1" s="98">
        <v>2009</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x14ac:dyDescent="0.25">
      <c r="A4" s="33" t="s">
        <v>313</v>
      </c>
      <c r="B4" s="34">
        <v>90893.71</v>
      </c>
      <c r="C4" s="34">
        <v>0</v>
      </c>
      <c r="D4" s="10">
        <v>0</v>
      </c>
    </row>
    <row r="5" spans="1:5" x14ac:dyDescent="0.25">
      <c r="A5" s="33" t="s">
        <v>314</v>
      </c>
      <c r="B5" s="34">
        <v>344847.47200000001</v>
      </c>
      <c r="C5" s="34">
        <v>0</v>
      </c>
      <c r="D5" s="10">
        <v>0</v>
      </c>
    </row>
    <row r="6" spans="1:5" x14ac:dyDescent="0.25">
      <c r="A6" s="33" t="s">
        <v>315</v>
      </c>
      <c r="B6" s="34">
        <v>62769</v>
      </c>
      <c r="C6" s="34">
        <v>0</v>
      </c>
      <c r="D6" s="10">
        <v>0</v>
      </c>
    </row>
    <row r="7" spans="1:5" x14ac:dyDescent="0.25">
      <c r="A7" s="33" t="s">
        <v>316</v>
      </c>
      <c r="B7" s="34">
        <v>151915.20000000001</v>
      </c>
      <c r="C7" s="34">
        <v>0</v>
      </c>
      <c r="D7" s="10">
        <v>0</v>
      </c>
    </row>
    <row r="8" spans="1:5" x14ac:dyDescent="0.25">
      <c r="A8" s="33" t="s">
        <v>317</v>
      </c>
      <c r="B8" s="34">
        <v>337353.652</v>
      </c>
      <c r="C8" s="34">
        <v>0</v>
      </c>
      <c r="D8" s="10">
        <v>0</v>
      </c>
    </row>
    <row r="9" spans="1:5" x14ac:dyDescent="0.25">
      <c r="A9" s="33" t="s">
        <v>332</v>
      </c>
      <c r="B9" s="34">
        <v>2310597</v>
      </c>
      <c r="C9" s="34">
        <v>2654.1205454172236</v>
      </c>
      <c r="D9" s="10">
        <v>3066301.4849397005</v>
      </c>
    </row>
    <row r="10" spans="1:5" x14ac:dyDescent="0.25">
      <c r="A10" s="33" t="s">
        <v>333</v>
      </c>
      <c r="B10" s="34">
        <v>2140507</v>
      </c>
      <c r="C10" s="34">
        <v>2551.2830504438202</v>
      </c>
      <c r="D10" s="10">
        <v>2730519.614228175</v>
      </c>
    </row>
    <row r="11" spans="1:5" x14ac:dyDescent="0.25">
      <c r="A11" s="33" t="s">
        <v>319</v>
      </c>
      <c r="B11" s="34">
        <v>384510</v>
      </c>
      <c r="C11" s="34">
        <v>1108.3238139486621</v>
      </c>
      <c r="D11" s="10">
        <v>213080.79485070001</v>
      </c>
    </row>
    <row r="12" spans="1:5" x14ac:dyDescent="0.25">
      <c r="A12" s="33" t="s">
        <v>325</v>
      </c>
      <c r="B12" s="34">
        <v>1368799</v>
      </c>
      <c r="C12" s="34">
        <v>888.23154613277768</v>
      </c>
      <c r="D12" s="10">
        <v>607905.2260575</v>
      </c>
    </row>
    <row r="13" spans="1:5" x14ac:dyDescent="0.25">
      <c r="A13" s="33" t="s">
        <v>328</v>
      </c>
      <c r="B13" s="34">
        <v>1426827.5</v>
      </c>
      <c r="C13" s="34">
        <v>913.81242166386619</v>
      </c>
      <c r="D13" s="10">
        <v>651926.34653580002</v>
      </c>
    </row>
    <row r="14" spans="1:5" x14ac:dyDescent="0.25">
      <c r="A14" s="33" t="s">
        <v>329</v>
      </c>
      <c r="B14" s="34">
        <v>539532.19999999995</v>
      </c>
      <c r="C14" s="34">
        <v>1079.7822928444309</v>
      </c>
      <c r="D14" s="10">
        <v>291288.65798970003</v>
      </c>
    </row>
    <row r="15" spans="1:5" x14ac:dyDescent="0.25">
      <c r="A15" s="33" t="s">
        <v>318</v>
      </c>
      <c r="B15" s="34">
        <v>419.45</v>
      </c>
      <c r="C15" s="34">
        <v>1824.319399241112</v>
      </c>
      <c r="D15" s="10">
        <v>382.60538600584221</v>
      </c>
    </row>
    <row r="16" spans="1:5" x14ac:dyDescent="0.25">
      <c r="A16" s="33" t="s">
        <v>321</v>
      </c>
      <c r="B16" s="34">
        <v>454203</v>
      </c>
      <c r="C16" s="34">
        <v>938.36446332380979</v>
      </c>
      <c r="D16" s="10">
        <v>213103.97716753217</v>
      </c>
    </row>
    <row r="17" spans="1:4" x14ac:dyDescent="0.25">
      <c r="A17" s="33" t="s">
        <v>322</v>
      </c>
      <c r="B17" s="34">
        <v>64044.5</v>
      </c>
      <c r="C17" s="34">
        <v>1569.4444137415658</v>
      </c>
      <c r="D17" s="10">
        <v>50257.141377935855</v>
      </c>
    </row>
    <row r="18" spans="1:4" x14ac:dyDescent="0.25">
      <c r="A18" s="33" t="s">
        <v>323</v>
      </c>
      <c r="B18" s="34">
        <v>89229</v>
      </c>
      <c r="C18" s="34">
        <v>1396.7769859261002</v>
      </c>
      <c r="D18" s="10">
        <v>62316.506838600006</v>
      </c>
    </row>
    <row r="19" spans="1:4" x14ac:dyDescent="0.25">
      <c r="A19" s="33" t="s">
        <v>324</v>
      </c>
      <c r="B19" s="34">
        <v>18586.099999999999</v>
      </c>
      <c r="C19" s="34">
        <v>1769.9984040008392</v>
      </c>
      <c r="D19" s="10">
        <v>16448.683668299996</v>
      </c>
    </row>
    <row r="20" spans="1:4" x14ac:dyDescent="0.25">
      <c r="A20" s="33" t="s">
        <v>326</v>
      </c>
      <c r="B20" s="34">
        <v>381219.26400000002</v>
      </c>
      <c r="C20" s="34">
        <v>0</v>
      </c>
      <c r="D20" s="10">
        <v>0</v>
      </c>
    </row>
    <row r="21" spans="1:4" x14ac:dyDescent="0.25">
      <c r="A21" s="33" t="s">
        <v>330</v>
      </c>
      <c r="B21" s="34">
        <v>16995.3</v>
      </c>
      <c r="C21" s="34">
        <v>1739.0063960469408</v>
      </c>
      <c r="D21" s="10">
        <v>14777.467701368285</v>
      </c>
    </row>
    <row r="22" spans="1:4" x14ac:dyDescent="0.25">
      <c r="A22" s="33" t="s">
        <v>331</v>
      </c>
      <c r="B22" s="34">
        <v>565274.87399999995</v>
      </c>
      <c r="C22" s="34">
        <v>0</v>
      </c>
      <c r="D22" s="10">
        <v>0</v>
      </c>
    </row>
    <row r="23" spans="1:4" x14ac:dyDescent="0.25">
      <c r="A23" s="33" t="s">
        <v>335</v>
      </c>
      <c r="B23" s="34">
        <v>22270.57</v>
      </c>
      <c r="C23" s="34">
        <v>819.2079</v>
      </c>
      <c r="D23" s="10">
        <v>9122.1134407515001</v>
      </c>
    </row>
    <row r="24" spans="1:4" x14ac:dyDescent="0.25">
      <c r="A24" s="33" t="s">
        <v>189</v>
      </c>
      <c r="B24" s="34">
        <v>7014</v>
      </c>
      <c r="C24" s="34">
        <v>0</v>
      </c>
      <c r="D24" s="10">
        <v>0</v>
      </c>
    </row>
    <row r="25" spans="1:4" x14ac:dyDescent="0.25">
      <c r="A25" s="33" t="s">
        <v>338</v>
      </c>
      <c r="B25" s="34">
        <v>393717</v>
      </c>
      <c r="C25" s="34">
        <v>819.2079</v>
      </c>
      <c r="D25" s="10">
        <v>161268.03838215</v>
      </c>
    </row>
    <row r="26" spans="1:4" x14ac:dyDescent="0.25">
      <c r="A26" s="33" t="s">
        <v>341</v>
      </c>
      <c r="B26" s="34">
        <v>1263318</v>
      </c>
      <c r="C26" s="34">
        <v>0</v>
      </c>
      <c r="D26" s="10">
        <v>0</v>
      </c>
    </row>
    <row r="27" spans="1:4" x14ac:dyDescent="0.25">
      <c r="A27" s="33" t="s">
        <v>342</v>
      </c>
      <c r="B27" s="34">
        <v>2007333</v>
      </c>
      <c r="C27" s="34">
        <v>0</v>
      </c>
      <c r="D27" s="10">
        <v>0</v>
      </c>
    </row>
    <row r="28" spans="1:4" x14ac:dyDescent="0.25">
      <c r="A28" s="33" t="s">
        <v>343</v>
      </c>
      <c r="B28" s="34">
        <v>959848</v>
      </c>
      <c r="C28" s="34">
        <v>0</v>
      </c>
      <c r="D28" s="10">
        <v>0</v>
      </c>
    </row>
    <row r="29" spans="1:4" x14ac:dyDescent="0.25">
      <c r="A29" s="33" t="s">
        <v>346</v>
      </c>
      <c r="B29" s="34">
        <v>1523.01</v>
      </c>
      <c r="C29" s="34">
        <v>0</v>
      </c>
      <c r="D29" s="10">
        <v>0</v>
      </c>
    </row>
    <row r="30" spans="1:4" x14ac:dyDescent="0.25">
      <c r="A30" s="33" t="s">
        <v>347</v>
      </c>
      <c r="B30" s="34">
        <v>234580</v>
      </c>
      <c r="C30" s="34">
        <v>0</v>
      </c>
      <c r="D30" s="10">
        <v>0</v>
      </c>
    </row>
    <row r="31" spans="1:4" x14ac:dyDescent="0.25">
      <c r="A31" s="33" t="s">
        <v>348</v>
      </c>
      <c r="B31" s="34">
        <v>82584</v>
      </c>
      <c r="C31" s="34">
        <v>0</v>
      </c>
      <c r="D31" s="10">
        <v>0</v>
      </c>
    </row>
    <row r="32" spans="1:4" x14ac:dyDescent="0.25">
      <c r="A32" s="33" t="s">
        <v>349</v>
      </c>
      <c r="B32" s="34">
        <v>313799</v>
      </c>
      <c r="C32" s="34">
        <v>0</v>
      </c>
      <c r="D32" s="10">
        <v>0</v>
      </c>
    </row>
    <row r="33" spans="1:4" x14ac:dyDescent="0.25">
      <c r="A33" s="33" t="s">
        <v>352</v>
      </c>
      <c r="B33" s="34">
        <v>132569</v>
      </c>
      <c r="C33" s="34">
        <v>0</v>
      </c>
      <c r="D33" s="10">
        <v>0</v>
      </c>
    </row>
    <row r="34" spans="1:4" x14ac:dyDescent="0.25">
      <c r="A34" s="33" t="s">
        <v>354</v>
      </c>
      <c r="B34" s="34">
        <v>591921</v>
      </c>
      <c r="C34" s="34">
        <v>2.4211511045073539</v>
      </c>
      <c r="D34" s="10">
        <v>716.56509146554868</v>
      </c>
    </row>
    <row r="35" spans="1:4" x14ac:dyDescent="0.25">
      <c r="A35" s="33" t="s">
        <v>355</v>
      </c>
      <c r="B35" s="34">
        <v>3036</v>
      </c>
      <c r="C35" s="34">
        <v>0</v>
      </c>
      <c r="D35" s="10">
        <v>0</v>
      </c>
    </row>
    <row r="36" spans="1:4" x14ac:dyDescent="0.25">
      <c r="A36" s="35" t="s">
        <v>359</v>
      </c>
      <c r="B36" s="34">
        <v>89728</v>
      </c>
      <c r="C36" s="34">
        <v>819.2079</v>
      </c>
      <c r="D36" s="10">
        <v>36752.9432256</v>
      </c>
    </row>
    <row r="37" spans="1:4" x14ac:dyDescent="0.25">
      <c r="A37" s="35" t="s">
        <v>363</v>
      </c>
      <c r="B37" s="34">
        <v>2345.92</v>
      </c>
      <c r="C37" s="34">
        <v>0</v>
      </c>
      <c r="D37" s="10">
        <v>0</v>
      </c>
    </row>
    <row r="38" spans="1:4" x14ac:dyDescent="0.25">
      <c r="A38" s="35" t="s">
        <v>364</v>
      </c>
      <c r="B38" s="34">
        <v>39992</v>
      </c>
      <c r="C38" s="34">
        <v>0</v>
      </c>
      <c r="D38" s="10">
        <v>0</v>
      </c>
    </row>
    <row r="39" spans="1:4" x14ac:dyDescent="0.25">
      <c r="A39" s="35" t="s">
        <v>369</v>
      </c>
      <c r="B39" s="34">
        <v>36065.160000000003</v>
      </c>
      <c r="C39" s="34">
        <v>0</v>
      </c>
      <c r="D39" s="10">
        <v>0</v>
      </c>
    </row>
    <row r="40" spans="1:4" x14ac:dyDescent="0.25">
      <c r="A40" s="35" t="s">
        <v>371</v>
      </c>
      <c r="B40" s="34">
        <v>995857.89</v>
      </c>
      <c r="C40" s="34">
        <v>711.04062100273177</v>
      </c>
      <c r="D40" s="10">
        <v>354047.70626803505</v>
      </c>
    </row>
    <row r="41" spans="1:4" x14ac:dyDescent="0.25">
      <c r="A41" s="35" t="s">
        <v>372</v>
      </c>
      <c r="B41" s="34">
        <v>23209.795999999998</v>
      </c>
      <c r="C41" s="34">
        <v>0</v>
      </c>
      <c r="D41" s="10">
        <v>0</v>
      </c>
    </row>
    <row r="42" spans="1:4" x14ac:dyDescent="0.25">
      <c r="A42" s="35" t="s">
        <v>373</v>
      </c>
      <c r="B42" s="34">
        <v>1816.9169999999999</v>
      </c>
      <c r="C42" s="34">
        <v>998.843085984749</v>
      </c>
      <c r="D42" s="10">
        <v>907.40749162907605</v>
      </c>
    </row>
    <row r="43" spans="1:4" x14ac:dyDescent="0.25">
      <c r="A43" s="35" t="s">
        <v>374</v>
      </c>
      <c r="B43" s="34">
        <v>343.577</v>
      </c>
      <c r="C43" s="34">
        <v>0</v>
      </c>
      <c r="D43" s="10">
        <v>0</v>
      </c>
    </row>
    <row r="44" spans="1:4" x14ac:dyDescent="0.25">
      <c r="A44" s="35" t="s">
        <v>375</v>
      </c>
      <c r="B44" s="34">
        <v>133987</v>
      </c>
      <c r="C44" s="34">
        <v>1701.106388137611</v>
      </c>
      <c r="D44" s="10">
        <v>113963.07081369704</v>
      </c>
    </row>
    <row r="45" spans="1:4" x14ac:dyDescent="0.25">
      <c r="A45" s="35" t="s">
        <v>376</v>
      </c>
      <c r="B45" s="34">
        <v>1018.08</v>
      </c>
      <c r="C45" s="34">
        <v>0</v>
      </c>
      <c r="D45" s="10">
        <v>0</v>
      </c>
    </row>
    <row r="46" spans="1:4" x14ac:dyDescent="0.25">
      <c r="A46" s="35" t="s">
        <v>297</v>
      </c>
      <c r="B46" s="34">
        <v>866454.6</v>
      </c>
      <c r="C46" s="34">
        <v>885.49548824682847</v>
      </c>
      <c r="D46" s="10">
        <v>383620.8195353552</v>
      </c>
    </row>
    <row r="47" spans="1:4" x14ac:dyDescent="0.25">
      <c r="A47" s="35" t="s">
        <v>377</v>
      </c>
      <c r="B47" s="34">
        <v>69081.600000000006</v>
      </c>
      <c r="C47" s="34">
        <v>0</v>
      </c>
      <c r="D47" s="10">
        <v>0</v>
      </c>
    </row>
    <row r="48" spans="1:4" x14ac:dyDescent="0.25">
      <c r="A48" s="35" t="s">
        <v>378</v>
      </c>
      <c r="B48" s="34">
        <v>12348</v>
      </c>
      <c r="C48" s="34">
        <v>0</v>
      </c>
      <c r="D48" s="10">
        <v>0</v>
      </c>
    </row>
    <row r="49" spans="1:4" x14ac:dyDescent="0.25">
      <c r="A49" s="35"/>
      <c r="B49" s="34"/>
      <c r="C49" s="34"/>
      <c r="D49" s="10"/>
    </row>
    <row r="50" spans="1:4" ht="15.75" thickBot="1" x14ac:dyDescent="0.3">
      <c r="A50" s="36"/>
      <c r="B50" s="37"/>
      <c r="C50" s="37"/>
      <c r="D50" s="16"/>
    </row>
    <row r="51" spans="1:4" ht="16.5" thickTop="1" thickBot="1" x14ac:dyDescent="0.3">
      <c r="A51" s="1"/>
      <c r="B51" s="17">
        <f>SUM(B4:B50)</f>
        <v>19034284.342000004</v>
      </c>
      <c r="D51" s="17">
        <f>SUM(D4:D50)</f>
        <v>8978707.1709900014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8"/>
  <sheetViews>
    <sheetView workbookViewId="0">
      <selection activeCell="G4" sqref="G4"/>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40</v>
      </c>
      <c r="B1" s="98">
        <v>2009</v>
      </c>
      <c r="D1" s="8" t="s">
        <v>2</v>
      </c>
      <c r="H1" s="40">
        <v>1118.7938637421748</v>
      </c>
      <c r="I1" t="s">
        <v>7</v>
      </c>
    </row>
    <row r="2" spans="1:9" ht="18.75" x14ac:dyDescent="0.3">
      <c r="A2" s="3"/>
      <c r="B2" s="11" t="s">
        <v>39</v>
      </c>
      <c r="C2" s="11" t="s">
        <v>1</v>
      </c>
      <c r="D2" s="11" t="s">
        <v>6</v>
      </c>
      <c r="E2" s="4"/>
      <c r="F2" s="41" t="s">
        <v>16</v>
      </c>
      <c r="G2" s="39">
        <v>2009</v>
      </c>
      <c r="H2" s="42"/>
    </row>
    <row r="3" spans="1:9" ht="19.5" x14ac:dyDescent="0.35">
      <c r="A3" s="5" t="s">
        <v>0</v>
      </c>
      <c r="B3" s="12">
        <f>+'UTC Example'!C4</f>
        <v>2015</v>
      </c>
      <c r="C3" s="12" t="s">
        <v>8</v>
      </c>
      <c r="D3" s="12" t="s">
        <v>9</v>
      </c>
      <c r="E3" s="7"/>
    </row>
    <row r="4" spans="1:9" x14ac:dyDescent="0.25">
      <c r="A4" s="33" t="s">
        <v>208</v>
      </c>
      <c r="B4" s="34">
        <v>165617.92000000001</v>
      </c>
      <c r="C4" s="103">
        <f>IF(B4&lt;&gt;0,$H$1,"")</f>
        <v>1118.7938637421748</v>
      </c>
      <c r="D4" s="10">
        <f>(+B4*C4)/2000</f>
        <v>92646.156310871214</v>
      </c>
    </row>
    <row r="5" spans="1:9" x14ac:dyDescent="0.25">
      <c r="A5" s="33" t="s">
        <v>209</v>
      </c>
      <c r="B5" s="34">
        <v>16746</v>
      </c>
      <c r="C5" s="103">
        <f t="shared" ref="C5:C68" si="0">IF(B5&lt;&gt;0,$H$1,"")</f>
        <v>1118.7938637421748</v>
      </c>
      <c r="D5" s="10">
        <f t="shared" ref="D5:D68" si="1">(+B5*C5)/2000</f>
        <v>9367.6610211132302</v>
      </c>
    </row>
    <row r="6" spans="1:9" x14ac:dyDescent="0.25">
      <c r="A6" s="33" t="s">
        <v>212</v>
      </c>
      <c r="B6" s="34">
        <v>3800</v>
      </c>
      <c r="C6" s="103">
        <f t="shared" si="0"/>
        <v>1118.7938637421748</v>
      </c>
      <c r="D6" s="10">
        <f t="shared" si="1"/>
        <v>2125.7083411101321</v>
      </c>
    </row>
    <row r="7" spans="1:9" x14ac:dyDescent="0.25">
      <c r="A7" s="33" t="s">
        <v>214</v>
      </c>
      <c r="B7" s="34">
        <v>-3599695</v>
      </c>
      <c r="C7" s="103">
        <f t="shared" si="0"/>
        <v>1118.7938637421748</v>
      </c>
      <c r="D7" s="10">
        <f t="shared" si="1"/>
        <v>-2013658.338671694</v>
      </c>
    </row>
    <row r="8" spans="1:9" x14ac:dyDescent="0.25">
      <c r="A8" s="33" t="s">
        <v>215</v>
      </c>
      <c r="B8" s="34">
        <v>37192</v>
      </c>
      <c r="C8" s="103">
        <f t="shared" si="0"/>
        <v>1118.7938637421748</v>
      </c>
      <c r="D8" s="10">
        <f t="shared" si="1"/>
        <v>20805.090690149482</v>
      </c>
    </row>
    <row r="9" spans="1:9" x14ac:dyDescent="0.25">
      <c r="A9" s="33" t="s">
        <v>189</v>
      </c>
      <c r="B9" s="34">
        <v>334870</v>
      </c>
      <c r="C9" s="103">
        <f t="shared" si="0"/>
        <v>1118.7938637421748</v>
      </c>
      <c r="D9" s="10">
        <f t="shared" si="1"/>
        <v>187325.25057567106</v>
      </c>
    </row>
    <row r="10" spans="1:9" x14ac:dyDescent="0.25">
      <c r="A10" s="33" t="s">
        <v>218</v>
      </c>
      <c r="B10" s="34">
        <v>175</v>
      </c>
      <c r="C10" s="103">
        <f t="shared" si="0"/>
        <v>1118.7938637421748</v>
      </c>
      <c r="D10" s="10">
        <f t="shared" si="1"/>
        <v>97.894463077440307</v>
      </c>
    </row>
    <row r="11" spans="1:9" x14ac:dyDescent="0.25">
      <c r="A11" s="33" t="s">
        <v>190</v>
      </c>
      <c r="B11" s="34">
        <v>380859</v>
      </c>
      <c r="C11" s="103">
        <f t="shared" si="0"/>
        <v>1118.7938637421748</v>
      </c>
      <c r="D11" s="10">
        <f t="shared" si="1"/>
        <v>213051.35607549048</v>
      </c>
    </row>
    <row r="12" spans="1:9" x14ac:dyDescent="0.25">
      <c r="A12" s="33" t="s">
        <v>223</v>
      </c>
      <c r="B12" s="34">
        <v>29209</v>
      </c>
      <c r="C12" s="103">
        <f t="shared" si="0"/>
        <v>1118.7938637421748</v>
      </c>
      <c r="D12" s="10">
        <f t="shared" si="1"/>
        <v>16339.424983022593</v>
      </c>
    </row>
    <row r="13" spans="1:9" x14ac:dyDescent="0.25">
      <c r="A13" s="33" t="s">
        <v>203</v>
      </c>
      <c r="B13" s="34">
        <v>338327</v>
      </c>
      <c r="C13" s="103">
        <f t="shared" si="0"/>
        <v>1118.7938637421748</v>
      </c>
      <c r="D13" s="10">
        <f t="shared" si="1"/>
        <v>189259.08576914939</v>
      </c>
    </row>
    <row r="14" spans="1:9" x14ac:dyDescent="0.25">
      <c r="A14" s="33" t="s">
        <v>229</v>
      </c>
      <c r="B14" s="34">
        <v>50919</v>
      </c>
      <c r="C14" s="103">
        <f t="shared" si="0"/>
        <v>1118.7938637421748</v>
      </c>
      <c r="D14" s="10">
        <f t="shared" si="1"/>
        <v>28483.932373943899</v>
      </c>
    </row>
    <row r="15" spans="1:9" x14ac:dyDescent="0.25">
      <c r="A15" s="33" t="s">
        <v>230</v>
      </c>
      <c r="B15" s="34">
        <v>73722</v>
      </c>
      <c r="C15" s="103">
        <f t="shared" si="0"/>
        <v>1118.7938637421748</v>
      </c>
      <c r="D15" s="10">
        <f t="shared" si="1"/>
        <v>41239.860611400305</v>
      </c>
    </row>
    <row r="16" spans="1:9" x14ac:dyDescent="0.25">
      <c r="A16" s="33" t="s">
        <v>191</v>
      </c>
      <c r="B16" s="34">
        <v>562741</v>
      </c>
      <c r="C16" s="103">
        <f t="shared" si="0"/>
        <v>1118.7938637421748</v>
      </c>
      <c r="D16" s="10">
        <f t="shared" si="1"/>
        <v>314795.5888380676</v>
      </c>
    </row>
    <row r="17" spans="1:4" x14ac:dyDescent="0.25">
      <c r="A17" s="33" t="s">
        <v>231</v>
      </c>
      <c r="B17" s="34">
        <v>28908</v>
      </c>
      <c r="C17" s="103">
        <f t="shared" si="0"/>
        <v>1118.7938637421748</v>
      </c>
      <c r="D17" s="10">
        <f t="shared" si="1"/>
        <v>16171.046506529394</v>
      </c>
    </row>
    <row r="18" spans="1:4" x14ac:dyDescent="0.25">
      <c r="A18" s="33" t="s">
        <v>232</v>
      </c>
      <c r="B18" s="34">
        <v>445000</v>
      </c>
      <c r="C18" s="103">
        <f t="shared" si="0"/>
        <v>1118.7938637421748</v>
      </c>
      <c r="D18" s="10">
        <f t="shared" si="1"/>
        <v>248931.63468263391</v>
      </c>
    </row>
    <row r="19" spans="1:4" x14ac:dyDescent="0.25">
      <c r="A19" s="33" t="s">
        <v>233</v>
      </c>
      <c r="B19" s="34">
        <v>147600</v>
      </c>
      <c r="C19" s="103">
        <f t="shared" si="0"/>
        <v>1118.7938637421748</v>
      </c>
      <c r="D19" s="10">
        <f t="shared" si="1"/>
        <v>82566.987144172512</v>
      </c>
    </row>
    <row r="20" spans="1:4" x14ac:dyDescent="0.25">
      <c r="A20" s="33" t="s">
        <v>193</v>
      </c>
      <c r="B20" s="34">
        <v>187749</v>
      </c>
      <c r="C20" s="103">
        <f t="shared" si="0"/>
        <v>1118.7938637421748</v>
      </c>
      <c r="D20" s="10">
        <f t="shared" si="1"/>
        <v>105026.21456186479</v>
      </c>
    </row>
    <row r="21" spans="1:4" x14ac:dyDescent="0.25">
      <c r="A21" s="33" t="s">
        <v>234</v>
      </c>
      <c r="B21" s="34">
        <v>106240</v>
      </c>
      <c r="C21" s="103">
        <f t="shared" si="0"/>
        <v>1118.7938637421748</v>
      </c>
      <c r="D21" s="10">
        <f t="shared" si="1"/>
        <v>59430.330041984329</v>
      </c>
    </row>
    <row r="22" spans="1:4" x14ac:dyDescent="0.25">
      <c r="A22" s="33" t="s">
        <v>236</v>
      </c>
      <c r="B22" s="34">
        <v>31850</v>
      </c>
      <c r="C22" s="103">
        <f t="shared" si="0"/>
        <v>1118.7938637421748</v>
      </c>
      <c r="D22" s="10">
        <f t="shared" si="1"/>
        <v>17816.792280094134</v>
      </c>
    </row>
    <row r="23" spans="1:4" x14ac:dyDescent="0.25">
      <c r="A23" s="33" t="s">
        <v>237</v>
      </c>
      <c r="B23" s="34">
        <v>30600</v>
      </c>
      <c r="C23" s="103">
        <f t="shared" si="0"/>
        <v>1118.7938637421748</v>
      </c>
      <c r="D23" s="10">
        <f t="shared" si="1"/>
        <v>17117.546115255274</v>
      </c>
    </row>
    <row r="24" spans="1:4" x14ac:dyDescent="0.25">
      <c r="A24" s="33" t="s">
        <v>238</v>
      </c>
      <c r="B24" s="34">
        <v>2456</v>
      </c>
      <c r="C24" s="103">
        <f t="shared" si="0"/>
        <v>1118.7938637421748</v>
      </c>
      <c r="D24" s="10">
        <f t="shared" si="1"/>
        <v>1373.8788646753908</v>
      </c>
    </row>
    <row r="25" spans="1:4" x14ac:dyDescent="0.25">
      <c r="A25" s="33" t="s">
        <v>240</v>
      </c>
      <c r="B25" s="34">
        <v>89317</v>
      </c>
      <c r="C25" s="103">
        <f t="shared" si="0"/>
        <v>1118.7938637421748</v>
      </c>
      <c r="D25" s="10">
        <f t="shared" si="1"/>
        <v>49963.655763929921</v>
      </c>
    </row>
    <row r="26" spans="1:4" x14ac:dyDescent="0.25">
      <c r="A26" s="33" t="s">
        <v>242</v>
      </c>
      <c r="B26" s="34">
        <v>133941</v>
      </c>
      <c r="C26" s="103">
        <f t="shared" si="0"/>
        <v>1118.7938637421748</v>
      </c>
      <c r="D26" s="10">
        <f t="shared" si="1"/>
        <v>74926.184451745314</v>
      </c>
    </row>
    <row r="27" spans="1:4" x14ac:dyDescent="0.25">
      <c r="A27" s="33" t="s">
        <v>244</v>
      </c>
      <c r="B27" s="34">
        <v>53441</v>
      </c>
      <c r="C27" s="103">
        <f t="shared" si="0"/>
        <v>1118.7938637421748</v>
      </c>
      <c r="D27" s="10">
        <f t="shared" si="1"/>
        <v>29894.731436122784</v>
      </c>
    </row>
    <row r="28" spans="1:4" x14ac:dyDescent="0.25">
      <c r="A28" s="33" t="s">
        <v>247</v>
      </c>
      <c r="B28" s="34">
        <v>800</v>
      </c>
      <c r="C28" s="103">
        <f t="shared" si="0"/>
        <v>1118.7938637421748</v>
      </c>
      <c r="D28" s="10">
        <f t="shared" si="1"/>
        <v>447.51754549686996</v>
      </c>
    </row>
    <row r="29" spans="1:4" x14ac:dyDescent="0.25">
      <c r="A29" s="33" t="s">
        <v>248</v>
      </c>
      <c r="B29" s="34">
        <v>882331</v>
      </c>
      <c r="C29" s="103">
        <f t="shared" si="0"/>
        <v>1118.7938637421748</v>
      </c>
      <c r="D29" s="10">
        <f t="shared" si="1"/>
        <v>493573.25429474842</v>
      </c>
    </row>
    <row r="30" spans="1:4" x14ac:dyDescent="0.25">
      <c r="A30" s="33" t="s">
        <v>249</v>
      </c>
      <c r="B30" s="34">
        <v>37654</v>
      </c>
      <c r="C30" s="103">
        <f t="shared" si="0"/>
        <v>1118.7938637421748</v>
      </c>
      <c r="D30" s="10">
        <f t="shared" si="1"/>
        <v>21063.532072673923</v>
      </c>
    </row>
    <row r="31" spans="1:4" x14ac:dyDescent="0.25">
      <c r="A31" s="33" t="s">
        <v>250</v>
      </c>
      <c r="B31" s="34">
        <v>92731</v>
      </c>
      <c r="C31" s="103">
        <f t="shared" si="0"/>
        <v>1118.7938637421748</v>
      </c>
      <c r="D31" s="10">
        <f t="shared" si="1"/>
        <v>51873.436889337805</v>
      </c>
    </row>
    <row r="32" spans="1:4" x14ac:dyDescent="0.25">
      <c r="A32" s="33" t="s">
        <v>251</v>
      </c>
      <c r="B32" s="34">
        <v>1800</v>
      </c>
      <c r="C32" s="103">
        <f t="shared" si="0"/>
        <v>1118.7938637421748</v>
      </c>
      <c r="D32" s="10">
        <f t="shared" si="1"/>
        <v>1006.9144773679574</v>
      </c>
    </row>
    <row r="33" spans="1:4" x14ac:dyDescent="0.25">
      <c r="A33" s="33" t="s">
        <v>253</v>
      </c>
      <c r="B33" s="34">
        <v>14000</v>
      </c>
      <c r="C33" s="103">
        <f t="shared" si="0"/>
        <v>1118.7938637421748</v>
      </c>
      <c r="D33" s="10">
        <f t="shared" si="1"/>
        <v>7831.5570461952238</v>
      </c>
    </row>
    <row r="34" spans="1:4" x14ac:dyDescent="0.25">
      <c r="A34" s="33" t="s">
        <v>254</v>
      </c>
      <c r="B34" s="34">
        <v>143436</v>
      </c>
      <c r="C34" s="103">
        <f t="shared" si="0"/>
        <v>1118.7938637421748</v>
      </c>
      <c r="D34" s="10">
        <f t="shared" si="1"/>
        <v>80237.658319861293</v>
      </c>
    </row>
    <row r="35" spans="1:4" x14ac:dyDescent="0.25">
      <c r="A35" s="33" t="s">
        <v>258</v>
      </c>
      <c r="B35" s="34">
        <v>50</v>
      </c>
      <c r="C35" s="103">
        <f t="shared" si="0"/>
        <v>1118.7938637421748</v>
      </c>
      <c r="D35" s="10">
        <f t="shared" si="1"/>
        <v>27.969846593554372</v>
      </c>
    </row>
    <row r="36" spans="1:4" x14ac:dyDescent="0.25">
      <c r="A36" s="33" t="s">
        <v>261</v>
      </c>
      <c r="B36" s="34">
        <v>400</v>
      </c>
      <c r="C36" s="103">
        <f t="shared" si="0"/>
        <v>1118.7938637421748</v>
      </c>
      <c r="D36" s="10">
        <f t="shared" si="1"/>
        <v>223.75877274843498</v>
      </c>
    </row>
    <row r="37" spans="1:4" x14ac:dyDescent="0.25">
      <c r="A37" s="33" t="s">
        <v>262</v>
      </c>
      <c r="B37" s="34">
        <v>90</v>
      </c>
      <c r="C37" s="103">
        <f t="shared" si="0"/>
        <v>1118.7938637421748</v>
      </c>
      <c r="D37" s="10">
        <f t="shared" si="1"/>
        <v>50.345723868397862</v>
      </c>
    </row>
    <row r="38" spans="1:4" x14ac:dyDescent="0.25">
      <c r="A38" s="33" t="s">
        <v>194</v>
      </c>
      <c r="B38" s="34">
        <v>992212</v>
      </c>
      <c r="C38" s="103">
        <f t="shared" si="0"/>
        <v>1118.7938637421748</v>
      </c>
      <c r="D38" s="10">
        <f t="shared" si="1"/>
        <v>555040.34856567543</v>
      </c>
    </row>
    <row r="39" spans="1:4" x14ac:dyDescent="0.25">
      <c r="A39" s="33" t="s">
        <v>264</v>
      </c>
      <c r="B39" s="34">
        <v>323</v>
      </c>
      <c r="C39" s="103">
        <f t="shared" si="0"/>
        <v>1118.7938637421748</v>
      </c>
      <c r="D39" s="10">
        <f t="shared" si="1"/>
        <v>180.68520899436123</v>
      </c>
    </row>
    <row r="40" spans="1:4" x14ac:dyDescent="0.25">
      <c r="A40" s="33" t="s">
        <v>268</v>
      </c>
      <c r="B40" s="34">
        <v>3400</v>
      </c>
      <c r="C40" s="103">
        <f t="shared" si="0"/>
        <v>1118.7938637421748</v>
      </c>
      <c r="D40" s="10">
        <f t="shared" si="1"/>
        <v>1901.9495683616972</v>
      </c>
    </row>
    <row r="41" spans="1:4" x14ac:dyDescent="0.25">
      <c r="A41" s="33" t="s">
        <v>270</v>
      </c>
      <c r="B41" s="34">
        <v>6592</v>
      </c>
      <c r="C41" s="103">
        <f t="shared" si="0"/>
        <v>1118.7938637421748</v>
      </c>
      <c r="D41" s="10">
        <f t="shared" si="1"/>
        <v>3687.5445748942084</v>
      </c>
    </row>
    <row r="42" spans="1:4" x14ac:dyDescent="0.25">
      <c r="A42" s="33" t="s">
        <v>271</v>
      </c>
      <c r="B42" s="34">
        <v>7969</v>
      </c>
      <c r="C42" s="103">
        <f t="shared" si="0"/>
        <v>1118.7938637421748</v>
      </c>
      <c r="D42" s="10">
        <f t="shared" si="1"/>
        <v>4457.8341500806955</v>
      </c>
    </row>
    <row r="43" spans="1:4" x14ac:dyDescent="0.25">
      <c r="A43" s="33" t="s">
        <v>272</v>
      </c>
      <c r="B43" s="34">
        <v>31600</v>
      </c>
      <c r="C43" s="103">
        <f t="shared" si="0"/>
        <v>1118.7938637421748</v>
      </c>
      <c r="D43" s="10">
        <f t="shared" si="1"/>
        <v>17676.943047126362</v>
      </c>
    </row>
    <row r="44" spans="1:4" x14ac:dyDescent="0.25">
      <c r="A44" s="33" t="s">
        <v>273</v>
      </c>
      <c r="B44" s="34">
        <v>3810</v>
      </c>
      <c r="C44" s="103">
        <f t="shared" si="0"/>
        <v>1118.7938637421748</v>
      </c>
      <c r="D44" s="10">
        <f t="shared" si="1"/>
        <v>2131.3023104288427</v>
      </c>
    </row>
    <row r="45" spans="1:4" x14ac:dyDescent="0.25">
      <c r="A45" s="33" t="s">
        <v>274</v>
      </c>
      <c r="B45" s="34">
        <v>216587</v>
      </c>
      <c r="C45" s="103">
        <f t="shared" si="0"/>
        <v>1118.7938637421748</v>
      </c>
      <c r="D45" s="10">
        <f t="shared" si="1"/>
        <v>121158.1032831632</v>
      </c>
    </row>
    <row r="46" spans="1:4" x14ac:dyDescent="0.25">
      <c r="A46" s="33" t="s">
        <v>275</v>
      </c>
      <c r="B46" s="34">
        <v>68094</v>
      </c>
      <c r="C46" s="103">
        <f t="shared" si="0"/>
        <v>1118.7938637421748</v>
      </c>
      <c r="D46" s="10">
        <f t="shared" si="1"/>
        <v>38091.574678829827</v>
      </c>
    </row>
    <row r="47" spans="1:4" x14ac:dyDescent="0.25">
      <c r="A47" s="33" t="s">
        <v>276</v>
      </c>
      <c r="B47" s="34">
        <v>185612</v>
      </c>
      <c r="C47" s="103">
        <f t="shared" si="0"/>
        <v>1118.7938637421748</v>
      </c>
      <c r="D47" s="10">
        <f t="shared" si="1"/>
        <v>103830.78331845628</v>
      </c>
    </row>
    <row r="48" spans="1:4" x14ac:dyDescent="0.25">
      <c r="A48" s="33" t="s">
        <v>280</v>
      </c>
      <c r="B48" s="34">
        <v>208659</v>
      </c>
      <c r="C48" s="103">
        <f t="shared" si="0"/>
        <v>1118.7938637421748</v>
      </c>
      <c r="D48" s="10">
        <f t="shared" si="1"/>
        <v>116723.20440728923</v>
      </c>
    </row>
    <row r="49" spans="1:4" x14ac:dyDescent="0.25">
      <c r="A49" s="33" t="s">
        <v>197</v>
      </c>
      <c r="B49" s="34">
        <v>316076</v>
      </c>
      <c r="C49" s="103">
        <f t="shared" si="0"/>
        <v>1118.7938637421748</v>
      </c>
      <c r="D49" s="10">
        <f t="shared" si="1"/>
        <v>176811.94463808581</v>
      </c>
    </row>
    <row r="50" spans="1:4" x14ac:dyDescent="0.25">
      <c r="A50" s="33" t="s">
        <v>282</v>
      </c>
      <c r="B50" s="34">
        <v>3600</v>
      </c>
      <c r="C50" s="103">
        <f t="shared" si="0"/>
        <v>1118.7938637421748</v>
      </c>
      <c r="D50" s="10">
        <f t="shared" si="1"/>
        <v>2013.8289547359147</v>
      </c>
    </row>
    <row r="51" spans="1:4" x14ac:dyDescent="0.25">
      <c r="A51" s="33" t="s">
        <v>283</v>
      </c>
      <c r="B51" s="34">
        <v>222154</v>
      </c>
      <c r="C51" s="103">
        <f t="shared" si="0"/>
        <v>1118.7938637421748</v>
      </c>
      <c r="D51" s="10">
        <f t="shared" si="1"/>
        <v>124272.26600288956</v>
      </c>
    </row>
    <row r="52" spans="1:4" x14ac:dyDescent="0.25">
      <c r="A52" s="33" t="s">
        <v>284</v>
      </c>
      <c r="B52" s="34">
        <v>496</v>
      </c>
      <c r="C52" s="103">
        <f t="shared" si="0"/>
        <v>1118.7938637421748</v>
      </c>
      <c r="D52" s="10">
        <f t="shared" si="1"/>
        <v>277.46087820805934</v>
      </c>
    </row>
    <row r="53" spans="1:4" x14ac:dyDescent="0.25">
      <c r="A53" s="33" t="s">
        <v>285</v>
      </c>
      <c r="B53" s="34">
        <v>6590</v>
      </c>
      <c r="C53" s="103">
        <f t="shared" si="0"/>
        <v>1118.7938637421748</v>
      </c>
      <c r="D53" s="10">
        <f t="shared" si="1"/>
        <v>3686.4257810304662</v>
      </c>
    </row>
    <row r="54" spans="1:4" x14ac:dyDescent="0.25">
      <c r="A54" s="33" t="s">
        <v>198</v>
      </c>
      <c r="B54" s="34">
        <v>211502</v>
      </c>
      <c r="C54" s="103">
        <f t="shared" si="0"/>
        <v>1118.7938637421748</v>
      </c>
      <c r="D54" s="10">
        <f t="shared" si="1"/>
        <v>118313.56988459874</v>
      </c>
    </row>
    <row r="55" spans="1:4" x14ac:dyDescent="0.25">
      <c r="A55" s="33" t="s">
        <v>287</v>
      </c>
      <c r="B55" s="34">
        <v>2267825</v>
      </c>
      <c r="C55" s="103">
        <f t="shared" si="0"/>
        <v>1118.7938637421748</v>
      </c>
      <c r="D55" s="10">
        <f t="shared" si="1"/>
        <v>1268614.3470205488</v>
      </c>
    </row>
    <row r="56" spans="1:4" x14ac:dyDescent="0.25">
      <c r="A56" s="33" t="s">
        <v>199</v>
      </c>
      <c r="B56" s="34">
        <v>485252</v>
      </c>
      <c r="C56" s="103">
        <f t="shared" si="0"/>
        <v>1118.7938637421748</v>
      </c>
      <c r="D56" s="10">
        <f t="shared" si="1"/>
        <v>271448.47998430888</v>
      </c>
    </row>
    <row r="57" spans="1:4" x14ac:dyDescent="0.25">
      <c r="A57" s="33" t="s">
        <v>290</v>
      </c>
      <c r="B57" s="34">
        <v>25</v>
      </c>
      <c r="C57" s="103">
        <f t="shared" si="0"/>
        <v>1118.7938637421748</v>
      </c>
      <c r="D57" s="10">
        <f t="shared" si="1"/>
        <v>13.984923296777186</v>
      </c>
    </row>
    <row r="58" spans="1:4" x14ac:dyDescent="0.25">
      <c r="A58" s="33" t="s">
        <v>292</v>
      </c>
      <c r="B58" s="34">
        <v>57116</v>
      </c>
      <c r="C58" s="103">
        <f t="shared" si="0"/>
        <v>1118.7938637421748</v>
      </c>
      <c r="D58" s="10">
        <f t="shared" si="1"/>
        <v>31950.51516074903</v>
      </c>
    </row>
    <row r="59" spans="1:4" x14ac:dyDescent="0.25">
      <c r="A59" s="33" t="s">
        <v>293</v>
      </c>
      <c r="B59" s="34">
        <v>7805</v>
      </c>
      <c r="C59" s="103">
        <f t="shared" si="0"/>
        <v>1118.7938637421748</v>
      </c>
      <c r="D59" s="10">
        <f t="shared" si="1"/>
        <v>4366.0930532538368</v>
      </c>
    </row>
    <row r="60" spans="1:4" x14ac:dyDescent="0.25">
      <c r="A60" s="33" t="s">
        <v>200</v>
      </c>
      <c r="B60" s="34">
        <v>75813</v>
      </c>
      <c r="C60" s="103">
        <f t="shared" si="0"/>
        <v>1118.7938637421748</v>
      </c>
      <c r="D60" s="10">
        <f t="shared" si="1"/>
        <v>42409.559595942752</v>
      </c>
    </row>
    <row r="61" spans="1:4" x14ac:dyDescent="0.25">
      <c r="A61" s="33" t="s">
        <v>296</v>
      </c>
      <c r="B61" s="34">
        <v>407444</v>
      </c>
      <c r="C61" s="103">
        <f t="shared" si="0"/>
        <v>1118.7938637421748</v>
      </c>
      <c r="D61" s="10">
        <f t="shared" si="1"/>
        <v>227922.92350928334</v>
      </c>
    </row>
    <row r="62" spans="1:4" x14ac:dyDescent="0.25">
      <c r="A62" s="33" t="s">
        <v>297</v>
      </c>
      <c r="B62" s="34">
        <v>2895</v>
      </c>
      <c r="C62" s="103">
        <f t="shared" si="0"/>
        <v>1118.7938637421748</v>
      </c>
      <c r="D62" s="10">
        <f t="shared" si="1"/>
        <v>1619.4541177667979</v>
      </c>
    </row>
    <row r="63" spans="1:4" x14ac:dyDescent="0.25">
      <c r="A63" s="33" t="s">
        <v>299</v>
      </c>
      <c r="B63" s="34">
        <v>122625</v>
      </c>
      <c r="C63" s="103">
        <f t="shared" si="0"/>
        <v>1118.7938637421748</v>
      </c>
      <c r="D63" s="10">
        <f t="shared" si="1"/>
        <v>68596.048770692098</v>
      </c>
    </row>
    <row r="64" spans="1:4" x14ac:dyDescent="0.25">
      <c r="A64" s="33" t="s">
        <v>202</v>
      </c>
      <c r="B64" s="34">
        <v>278480</v>
      </c>
      <c r="C64" s="103">
        <f t="shared" si="0"/>
        <v>1118.7938637421748</v>
      </c>
      <c r="D64" s="10">
        <f t="shared" si="1"/>
        <v>155780.85758746043</v>
      </c>
    </row>
    <row r="65" spans="1:4" x14ac:dyDescent="0.25">
      <c r="A65" s="33" t="s">
        <v>300</v>
      </c>
      <c r="B65" s="34">
        <v>7326</v>
      </c>
      <c r="C65" s="103">
        <f t="shared" si="0"/>
        <v>1118.7938637421748</v>
      </c>
      <c r="D65" s="10">
        <f t="shared" si="1"/>
        <v>4098.1419228875866</v>
      </c>
    </row>
    <row r="66" spans="1:4" x14ac:dyDescent="0.25">
      <c r="A66" s="33" t="s">
        <v>301</v>
      </c>
      <c r="B66" s="34">
        <v>9898</v>
      </c>
      <c r="C66" s="103">
        <f t="shared" si="0"/>
        <v>1118.7938637421748</v>
      </c>
      <c r="D66" s="10">
        <f t="shared" si="1"/>
        <v>5536.9108316600232</v>
      </c>
    </row>
    <row r="67" spans="1:4" x14ac:dyDescent="0.25">
      <c r="A67" s="33" t="s">
        <v>304</v>
      </c>
      <c r="B67" s="34">
        <v>850</v>
      </c>
      <c r="C67" s="103">
        <f t="shared" si="0"/>
        <v>1118.7938637421748</v>
      </c>
      <c r="D67" s="10">
        <f t="shared" si="1"/>
        <v>475.48739209042429</v>
      </c>
    </row>
    <row r="68" spans="1:4" x14ac:dyDescent="0.25">
      <c r="A68" s="33" t="s">
        <v>307</v>
      </c>
      <c r="B68" s="34">
        <v>360</v>
      </c>
      <c r="C68" s="103">
        <f t="shared" si="0"/>
        <v>1118.7938637421748</v>
      </c>
      <c r="D68" s="10">
        <f t="shared" si="1"/>
        <v>201.38289547359145</v>
      </c>
    </row>
    <row r="69" spans="1:4" x14ac:dyDescent="0.25">
      <c r="A69" s="33" t="s">
        <v>188</v>
      </c>
      <c r="B69" s="34">
        <v>6088</v>
      </c>
      <c r="C69" s="103">
        <f t="shared" ref="C69:C132" si="2">IF(B69&lt;&gt;0,$H$1,"")</f>
        <v>1118.7938637421748</v>
      </c>
      <c r="D69" s="10">
        <f t="shared" ref="D69:D132" si="3">(+B69*C69)/2000</f>
        <v>3405.60852123118</v>
      </c>
    </row>
    <row r="70" spans="1:4" x14ac:dyDescent="0.25">
      <c r="A70" s="33" t="s">
        <v>189</v>
      </c>
      <c r="B70" s="34">
        <v>76504</v>
      </c>
      <c r="C70" s="103">
        <f t="shared" si="2"/>
        <v>1118.7938637421748</v>
      </c>
      <c r="D70" s="10">
        <f t="shared" si="3"/>
        <v>42796.102875865676</v>
      </c>
    </row>
    <row r="71" spans="1:4" x14ac:dyDescent="0.25">
      <c r="A71" s="33" t="s">
        <v>192</v>
      </c>
      <c r="B71" s="34">
        <v>-23317.616000000002</v>
      </c>
      <c r="C71" s="103">
        <f t="shared" si="2"/>
        <v>1118.7938637421748</v>
      </c>
      <c r="D71" s="10">
        <f t="shared" si="3"/>
        <v>-13043.802848948179</v>
      </c>
    </row>
    <row r="72" spans="1:4" x14ac:dyDescent="0.25">
      <c r="A72" s="33" t="s">
        <v>194</v>
      </c>
      <c r="B72" s="34">
        <v>20000</v>
      </c>
      <c r="C72" s="103">
        <f t="shared" si="2"/>
        <v>1118.7938637421748</v>
      </c>
      <c r="D72" s="10">
        <f t="shared" si="3"/>
        <v>11187.938637421748</v>
      </c>
    </row>
    <row r="73" spans="1:4" x14ac:dyDescent="0.25">
      <c r="A73" s="33" t="s">
        <v>195</v>
      </c>
      <c r="B73" s="34">
        <v>413000</v>
      </c>
      <c r="C73" s="103">
        <f t="shared" si="2"/>
        <v>1118.7938637421748</v>
      </c>
      <c r="D73" s="10">
        <f t="shared" si="3"/>
        <v>231030.9328627591</v>
      </c>
    </row>
    <row r="74" spans="1:4" x14ac:dyDescent="0.25">
      <c r="A74" s="33" t="s">
        <v>197</v>
      </c>
      <c r="B74" s="34">
        <v>38000</v>
      </c>
      <c r="C74" s="103">
        <f t="shared" si="2"/>
        <v>1118.7938637421748</v>
      </c>
      <c r="D74" s="10">
        <f t="shared" si="3"/>
        <v>21257.083411101321</v>
      </c>
    </row>
    <row r="75" spans="1:4" x14ac:dyDescent="0.25">
      <c r="A75" s="33" t="s">
        <v>202</v>
      </c>
      <c r="B75" s="34">
        <v>1533600</v>
      </c>
      <c r="C75" s="103">
        <f t="shared" si="2"/>
        <v>1118.7938637421748</v>
      </c>
      <c r="D75" s="10">
        <f t="shared" si="3"/>
        <v>857891.1347174996</v>
      </c>
    </row>
    <row r="76" spans="1:4" x14ac:dyDescent="0.25">
      <c r="A76" s="33" t="s">
        <v>188</v>
      </c>
      <c r="B76" s="34">
        <v>-4172</v>
      </c>
      <c r="C76" s="103">
        <f t="shared" si="2"/>
        <v>1118.7938637421748</v>
      </c>
      <c r="D76" s="10">
        <f t="shared" si="3"/>
        <v>-2333.8039997661767</v>
      </c>
    </row>
    <row r="77" spans="1:4" x14ac:dyDescent="0.25">
      <c r="A77" s="33" t="s">
        <v>189</v>
      </c>
      <c r="B77" s="34">
        <v>-81545</v>
      </c>
      <c r="C77" s="103">
        <f t="shared" si="2"/>
        <v>1118.7938637421748</v>
      </c>
      <c r="D77" s="10">
        <f t="shared" si="3"/>
        <v>-45616.022809427821</v>
      </c>
    </row>
    <row r="78" spans="1:4" x14ac:dyDescent="0.25">
      <c r="A78" s="33" t="s">
        <v>192</v>
      </c>
      <c r="B78" s="34">
        <v>-43828.805999999997</v>
      </c>
      <c r="C78" s="103">
        <f t="shared" si="2"/>
        <v>1118.7938637421748</v>
      </c>
      <c r="D78" s="10">
        <f t="shared" si="3"/>
        <v>-24517.699603973106</v>
      </c>
    </row>
    <row r="79" spans="1:4" x14ac:dyDescent="0.25">
      <c r="A79" s="33" t="s">
        <v>194</v>
      </c>
      <c r="B79" s="34">
        <v>-17200</v>
      </c>
      <c r="C79" s="103">
        <f t="shared" si="2"/>
        <v>1118.7938637421748</v>
      </c>
      <c r="D79" s="10">
        <f t="shared" si="3"/>
        <v>-9621.6272281827041</v>
      </c>
    </row>
    <row r="80" spans="1:4" x14ac:dyDescent="0.25">
      <c r="A80" s="33" t="s">
        <v>195</v>
      </c>
      <c r="B80" s="34">
        <v>-413000</v>
      </c>
      <c r="C80" s="103">
        <f t="shared" si="2"/>
        <v>1118.7938637421748</v>
      </c>
      <c r="D80" s="10">
        <f t="shared" si="3"/>
        <v>-231030.9328627591</v>
      </c>
    </row>
    <row r="81" spans="1:4" x14ac:dyDescent="0.25">
      <c r="A81" s="33" t="s">
        <v>197</v>
      </c>
      <c r="B81" s="34">
        <v>-68795</v>
      </c>
      <c r="C81" s="103">
        <f t="shared" si="2"/>
        <v>1118.7938637421748</v>
      </c>
      <c r="D81" s="10">
        <f t="shared" si="3"/>
        <v>-38483.711928071461</v>
      </c>
    </row>
    <row r="82" spans="1:4" x14ac:dyDescent="0.25">
      <c r="A82" s="33" t="s">
        <v>202</v>
      </c>
      <c r="B82" s="34">
        <v>-1533600</v>
      </c>
      <c r="C82" s="103">
        <f t="shared" si="2"/>
        <v>1118.7938637421748</v>
      </c>
      <c r="D82" s="10">
        <f t="shared" si="3"/>
        <v>-857891.1347174996</v>
      </c>
    </row>
    <row r="83" spans="1:4" x14ac:dyDescent="0.25">
      <c r="A83" s="33" t="s">
        <v>208</v>
      </c>
      <c r="B83" s="34">
        <v>-39571</v>
      </c>
      <c r="C83" s="103">
        <f t="shared" si="2"/>
        <v>1118.7938637421748</v>
      </c>
      <c r="D83" s="10">
        <f t="shared" si="3"/>
        <v>-22135.8959910708</v>
      </c>
    </row>
    <row r="84" spans="1:4" x14ac:dyDescent="0.25">
      <c r="A84" s="33" t="s">
        <v>209</v>
      </c>
      <c r="B84" s="34">
        <v>-33513</v>
      </c>
      <c r="C84" s="103">
        <f t="shared" si="2"/>
        <v>1118.7938637421748</v>
      </c>
      <c r="D84" s="10">
        <f t="shared" si="3"/>
        <v>-18747.069377795753</v>
      </c>
    </row>
    <row r="85" spans="1:4" x14ac:dyDescent="0.25">
      <c r="A85" s="33" t="s">
        <v>212</v>
      </c>
      <c r="B85" s="34">
        <v>-1600</v>
      </c>
      <c r="C85" s="103">
        <f t="shared" si="2"/>
        <v>1118.7938637421748</v>
      </c>
      <c r="D85" s="10">
        <f t="shared" si="3"/>
        <v>-895.03509099373991</v>
      </c>
    </row>
    <row r="86" spans="1:4" x14ac:dyDescent="0.25">
      <c r="A86" s="33" t="s">
        <v>214</v>
      </c>
      <c r="B86" s="34">
        <v>3599695</v>
      </c>
      <c r="C86" s="103">
        <f t="shared" si="2"/>
        <v>1118.7938637421748</v>
      </c>
      <c r="D86" s="10">
        <f t="shared" si="3"/>
        <v>2013658.338671694</v>
      </c>
    </row>
    <row r="87" spans="1:4" x14ac:dyDescent="0.25">
      <c r="A87" s="33" t="s">
        <v>215</v>
      </c>
      <c r="B87" s="34">
        <v>-152945</v>
      </c>
      <c r="C87" s="103">
        <f t="shared" si="2"/>
        <v>1118.7938637421748</v>
      </c>
      <c r="D87" s="10">
        <f t="shared" si="3"/>
        <v>-85556.963745023459</v>
      </c>
    </row>
    <row r="88" spans="1:4" x14ac:dyDescent="0.25">
      <c r="A88" s="33" t="s">
        <v>189</v>
      </c>
      <c r="B88" s="34">
        <v>-254156</v>
      </c>
      <c r="C88" s="103">
        <f t="shared" si="2"/>
        <v>1118.7938637421748</v>
      </c>
      <c r="D88" s="10">
        <f t="shared" si="3"/>
        <v>-142174.08661662808</v>
      </c>
    </row>
    <row r="89" spans="1:4" x14ac:dyDescent="0.25">
      <c r="A89" s="33" t="s">
        <v>216</v>
      </c>
      <c r="B89" s="34">
        <v>-35</v>
      </c>
      <c r="C89" s="103">
        <f t="shared" si="2"/>
        <v>1118.7938637421748</v>
      </c>
      <c r="D89" s="10">
        <f t="shared" si="3"/>
        <v>-19.578892615488062</v>
      </c>
    </row>
    <row r="90" spans="1:4" x14ac:dyDescent="0.25">
      <c r="A90" s="33" t="s">
        <v>190</v>
      </c>
      <c r="B90" s="34">
        <v>-240421</v>
      </c>
      <c r="C90" s="103">
        <f t="shared" si="2"/>
        <v>1118.7938637421748</v>
      </c>
      <c r="D90" s="10">
        <f t="shared" si="3"/>
        <v>-134490.7697573787</v>
      </c>
    </row>
    <row r="91" spans="1:4" x14ac:dyDescent="0.25">
      <c r="A91" s="33" t="s">
        <v>223</v>
      </c>
      <c r="B91" s="34">
        <v>-3890</v>
      </c>
      <c r="C91" s="103">
        <f t="shared" si="2"/>
        <v>1118.7938637421748</v>
      </c>
      <c r="D91" s="10">
        <f t="shared" si="3"/>
        <v>-2176.0540649785303</v>
      </c>
    </row>
    <row r="92" spans="1:4" x14ac:dyDescent="0.25">
      <c r="A92" s="33" t="s">
        <v>203</v>
      </c>
      <c r="B92" s="34">
        <v>-635716</v>
      </c>
      <c r="C92" s="103">
        <f t="shared" si="2"/>
        <v>1118.7938637421748</v>
      </c>
      <c r="D92" s="10">
        <f t="shared" si="3"/>
        <v>-355617.57994136022</v>
      </c>
    </row>
    <row r="93" spans="1:4" x14ac:dyDescent="0.25">
      <c r="A93" s="33" t="s">
        <v>229</v>
      </c>
      <c r="B93" s="34">
        <v>-15633</v>
      </c>
      <c r="C93" s="103">
        <f t="shared" si="2"/>
        <v>1118.7938637421748</v>
      </c>
      <c r="D93" s="10">
        <f t="shared" si="3"/>
        <v>-8745.0522359407096</v>
      </c>
    </row>
    <row r="94" spans="1:4" x14ac:dyDescent="0.25">
      <c r="A94" s="33" t="s">
        <v>230</v>
      </c>
      <c r="B94" s="34">
        <v>-111736</v>
      </c>
      <c r="C94" s="103">
        <f t="shared" si="2"/>
        <v>1118.7938637421748</v>
      </c>
      <c r="D94" s="10">
        <f t="shared" si="3"/>
        <v>-62504.775579547822</v>
      </c>
    </row>
    <row r="95" spans="1:4" x14ac:dyDescent="0.25">
      <c r="A95" s="33" t="s">
        <v>191</v>
      </c>
      <c r="B95" s="34">
        <v>-61701</v>
      </c>
      <c r="C95" s="103">
        <f t="shared" si="2"/>
        <v>1118.7938637421748</v>
      </c>
      <c r="D95" s="10">
        <f t="shared" si="3"/>
        <v>-34515.350093377965</v>
      </c>
    </row>
    <row r="96" spans="1:4" x14ac:dyDescent="0.25">
      <c r="A96" s="33" t="s">
        <v>231</v>
      </c>
      <c r="B96" s="34">
        <v>-605</v>
      </c>
      <c r="C96" s="103">
        <f t="shared" si="2"/>
        <v>1118.7938637421748</v>
      </c>
      <c r="D96" s="10">
        <f t="shared" si="3"/>
        <v>-338.43514378200791</v>
      </c>
    </row>
    <row r="97" spans="1:4" x14ac:dyDescent="0.25">
      <c r="A97" s="33" t="s">
        <v>232</v>
      </c>
      <c r="B97" s="34">
        <v>-8444</v>
      </c>
      <c r="C97" s="103">
        <f t="shared" si="2"/>
        <v>1118.7938637421748</v>
      </c>
      <c r="D97" s="10">
        <f t="shared" si="3"/>
        <v>-4723.5476927194622</v>
      </c>
    </row>
    <row r="98" spans="1:4" x14ac:dyDescent="0.25">
      <c r="A98" s="33" t="s">
        <v>233</v>
      </c>
      <c r="B98" s="34">
        <v>-182400</v>
      </c>
      <c r="C98" s="103">
        <f t="shared" si="2"/>
        <v>1118.7938637421748</v>
      </c>
      <c r="D98" s="10">
        <f t="shared" si="3"/>
        <v>-102034.00037328636</v>
      </c>
    </row>
    <row r="99" spans="1:4" x14ac:dyDescent="0.25">
      <c r="A99" s="33" t="s">
        <v>193</v>
      </c>
      <c r="B99" s="34">
        <v>-450</v>
      </c>
      <c r="C99" s="103">
        <f t="shared" si="2"/>
        <v>1118.7938637421748</v>
      </c>
      <c r="D99" s="10">
        <f t="shared" si="3"/>
        <v>-251.72861934198934</v>
      </c>
    </row>
    <row r="100" spans="1:4" x14ac:dyDescent="0.25">
      <c r="A100" s="33" t="s">
        <v>234</v>
      </c>
      <c r="B100" s="34">
        <v>-10242</v>
      </c>
      <c r="C100" s="103">
        <f t="shared" si="2"/>
        <v>1118.7938637421748</v>
      </c>
      <c r="D100" s="10">
        <f t="shared" si="3"/>
        <v>-5729.3433762236782</v>
      </c>
    </row>
    <row r="101" spans="1:4" x14ac:dyDescent="0.25">
      <c r="A101" s="33" t="s">
        <v>238</v>
      </c>
      <c r="B101" s="34">
        <v>-6394</v>
      </c>
      <c r="C101" s="103">
        <f t="shared" si="2"/>
        <v>1118.7938637421748</v>
      </c>
      <c r="D101" s="10">
        <f t="shared" si="3"/>
        <v>-3576.783982383733</v>
      </c>
    </row>
    <row r="102" spans="1:4" x14ac:dyDescent="0.25">
      <c r="A102" s="33" t="s">
        <v>240</v>
      </c>
      <c r="B102" s="34">
        <v>-19889</v>
      </c>
      <c r="C102" s="103">
        <f t="shared" si="2"/>
        <v>1118.7938637421748</v>
      </c>
      <c r="D102" s="10">
        <f t="shared" si="3"/>
        <v>-11125.845577984057</v>
      </c>
    </row>
    <row r="103" spans="1:4" x14ac:dyDescent="0.25">
      <c r="A103" s="33" t="s">
        <v>242</v>
      </c>
      <c r="B103" s="34">
        <v>-110920</v>
      </c>
      <c r="C103" s="103">
        <f t="shared" si="2"/>
        <v>1118.7938637421748</v>
      </c>
      <c r="D103" s="10">
        <f t="shared" si="3"/>
        <v>-62048.307683141014</v>
      </c>
    </row>
    <row r="104" spans="1:4" x14ac:dyDescent="0.25">
      <c r="A104" s="33" t="s">
        <v>244</v>
      </c>
      <c r="B104" s="34">
        <v>-22571</v>
      </c>
      <c r="C104" s="103">
        <f t="shared" si="2"/>
        <v>1118.7938637421748</v>
      </c>
      <c r="D104" s="10">
        <f t="shared" si="3"/>
        <v>-12626.148149262315</v>
      </c>
    </row>
    <row r="105" spans="1:4" x14ac:dyDescent="0.25">
      <c r="A105" s="33" t="s">
        <v>247</v>
      </c>
      <c r="B105" s="34">
        <v>-3950</v>
      </c>
      <c r="C105" s="103">
        <f t="shared" si="2"/>
        <v>1118.7938637421748</v>
      </c>
      <c r="D105" s="10">
        <f t="shared" si="3"/>
        <v>-2209.6178808907953</v>
      </c>
    </row>
    <row r="106" spans="1:4" x14ac:dyDescent="0.25">
      <c r="A106" s="33" t="s">
        <v>248</v>
      </c>
      <c r="B106" s="34">
        <v>-485458</v>
      </c>
      <c r="C106" s="103">
        <f t="shared" si="2"/>
        <v>1118.7938637421748</v>
      </c>
      <c r="D106" s="10">
        <f t="shared" si="3"/>
        <v>-271563.71575227432</v>
      </c>
    </row>
    <row r="107" spans="1:4" x14ac:dyDescent="0.25">
      <c r="A107" s="33" t="s">
        <v>250</v>
      </c>
      <c r="B107" s="34">
        <v>-31952</v>
      </c>
      <c r="C107" s="103">
        <f t="shared" si="2"/>
        <v>1118.7938637421748</v>
      </c>
      <c r="D107" s="10">
        <f t="shared" si="3"/>
        <v>-17873.850767144984</v>
      </c>
    </row>
    <row r="108" spans="1:4" x14ac:dyDescent="0.25">
      <c r="A108" s="33" t="s">
        <v>251</v>
      </c>
      <c r="B108" s="34">
        <v>-4800</v>
      </c>
      <c r="C108" s="103">
        <f t="shared" si="2"/>
        <v>1118.7938637421748</v>
      </c>
      <c r="D108" s="10">
        <f t="shared" si="3"/>
        <v>-2685.1052729812195</v>
      </c>
    </row>
    <row r="109" spans="1:4" x14ac:dyDescent="0.25">
      <c r="A109" s="33" t="s">
        <v>253</v>
      </c>
      <c r="B109" s="34">
        <v>-43800</v>
      </c>
      <c r="C109" s="103">
        <f t="shared" si="2"/>
        <v>1118.7938637421748</v>
      </c>
      <c r="D109" s="10">
        <f t="shared" si="3"/>
        <v>-24501.585615953627</v>
      </c>
    </row>
    <row r="110" spans="1:4" x14ac:dyDescent="0.25">
      <c r="A110" s="33" t="s">
        <v>254</v>
      </c>
      <c r="B110" s="34">
        <v>-162587</v>
      </c>
      <c r="C110" s="103">
        <f t="shared" si="2"/>
        <v>1118.7938637421748</v>
      </c>
      <c r="D110" s="10">
        <f t="shared" si="3"/>
        <v>-90950.668962124502</v>
      </c>
    </row>
    <row r="111" spans="1:4" x14ac:dyDescent="0.25">
      <c r="A111" s="33" t="s">
        <v>258</v>
      </c>
      <c r="B111" s="34">
        <v>-400</v>
      </c>
      <c r="C111" s="103">
        <f t="shared" si="2"/>
        <v>1118.7938637421748</v>
      </c>
      <c r="D111" s="10">
        <f t="shared" si="3"/>
        <v>-223.75877274843498</v>
      </c>
    </row>
    <row r="112" spans="1:4" x14ac:dyDescent="0.25">
      <c r="A112" s="33" t="s">
        <v>262</v>
      </c>
      <c r="B112" s="34">
        <v>-2329</v>
      </c>
      <c r="C112" s="103">
        <f t="shared" si="2"/>
        <v>1118.7938637421748</v>
      </c>
      <c r="D112" s="10">
        <f t="shared" si="3"/>
        <v>-1302.8354543277626</v>
      </c>
    </row>
    <row r="113" spans="1:4" x14ac:dyDescent="0.25">
      <c r="A113" s="33" t="s">
        <v>194</v>
      </c>
      <c r="B113" s="34">
        <v>-660584</v>
      </c>
      <c r="C113" s="103">
        <f t="shared" si="2"/>
        <v>1118.7938637421748</v>
      </c>
      <c r="D113" s="10">
        <f t="shared" si="3"/>
        <v>-369528.66284313041</v>
      </c>
    </row>
    <row r="114" spans="1:4" x14ac:dyDescent="0.25">
      <c r="A114" s="33" t="s">
        <v>264</v>
      </c>
      <c r="B114" s="34">
        <v>-558</v>
      </c>
      <c r="C114" s="103">
        <f t="shared" si="2"/>
        <v>1118.7938637421748</v>
      </c>
      <c r="D114" s="10">
        <f t="shared" si="3"/>
        <v>-312.14348798406678</v>
      </c>
    </row>
    <row r="115" spans="1:4" x14ac:dyDescent="0.25">
      <c r="A115" s="33" t="s">
        <v>265</v>
      </c>
      <c r="B115" s="34">
        <v>-9</v>
      </c>
      <c r="C115" s="103">
        <f t="shared" si="2"/>
        <v>1118.7938637421748</v>
      </c>
      <c r="D115" s="10">
        <f t="shared" si="3"/>
        <v>-5.0345723868397876</v>
      </c>
    </row>
    <row r="116" spans="1:4" x14ac:dyDescent="0.25">
      <c r="A116" s="33" t="s">
        <v>270</v>
      </c>
      <c r="B116" s="34">
        <v>-40364</v>
      </c>
      <c r="C116" s="103">
        <f t="shared" si="2"/>
        <v>1118.7938637421748</v>
      </c>
      <c r="D116" s="10">
        <f t="shared" si="3"/>
        <v>-22579.49775804457</v>
      </c>
    </row>
    <row r="117" spans="1:4" x14ac:dyDescent="0.25">
      <c r="A117" s="33" t="s">
        <v>271</v>
      </c>
      <c r="B117" s="34">
        <v>-22137</v>
      </c>
      <c r="C117" s="103">
        <f t="shared" si="2"/>
        <v>1118.7938637421748</v>
      </c>
      <c r="D117" s="10">
        <f t="shared" si="3"/>
        <v>-12383.369880830262</v>
      </c>
    </row>
    <row r="118" spans="1:4" x14ac:dyDescent="0.25">
      <c r="A118" s="33" t="s">
        <v>272</v>
      </c>
      <c r="B118" s="34">
        <v>-33200</v>
      </c>
      <c r="C118" s="103">
        <f t="shared" si="2"/>
        <v>1118.7938637421748</v>
      </c>
      <c r="D118" s="10">
        <f t="shared" si="3"/>
        <v>-18571.978138120103</v>
      </c>
    </row>
    <row r="119" spans="1:4" x14ac:dyDescent="0.25">
      <c r="A119" s="33" t="s">
        <v>273</v>
      </c>
      <c r="B119" s="34">
        <v>-180</v>
      </c>
      <c r="C119" s="103">
        <f t="shared" si="2"/>
        <v>1118.7938637421748</v>
      </c>
      <c r="D119" s="10">
        <f t="shared" si="3"/>
        <v>-100.69144773679572</v>
      </c>
    </row>
    <row r="120" spans="1:4" x14ac:dyDescent="0.25">
      <c r="A120" s="33" t="s">
        <v>274</v>
      </c>
      <c r="B120" s="34">
        <v>-15026</v>
      </c>
      <c r="C120" s="103">
        <f t="shared" si="2"/>
        <v>1118.7938637421748</v>
      </c>
      <c r="D120" s="10">
        <f t="shared" si="3"/>
        <v>-8405.4982982949605</v>
      </c>
    </row>
    <row r="121" spans="1:4" x14ac:dyDescent="0.25">
      <c r="A121" s="33" t="s">
        <v>275</v>
      </c>
      <c r="B121" s="34">
        <v>-141740</v>
      </c>
      <c r="C121" s="103">
        <f t="shared" si="2"/>
        <v>1118.7938637421748</v>
      </c>
      <c r="D121" s="10">
        <f t="shared" si="3"/>
        <v>-79288.921123407927</v>
      </c>
    </row>
    <row r="122" spans="1:4" x14ac:dyDescent="0.25">
      <c r="A122" s="33" t="s">
        <v>276</v>
      </c>
      <c r="B122" s="34">
        <v>-175631</v>
      </c>
      <c r="C122" s="103">
        <f t="shared" si="2"/>
        <v>1118.7938637421748</v>
      </c>
      <c r="D122" s="10">
        <f t="shared" si="3"/>
        <v>-98247.442541450946</v>
      </c>
    </row>
    <row r="123" spans="1:4" x14ac:dyDescent="0.25">
      <c r="A123" s="33" t="s">
        <v>277</v>
      </c>
      <c r="B123" s="34">
        <v>-1400</v>
      </c>
      <c r="C123" s="103">
        <f t="shared" si="2"/>
        <v>1118.7938637421748</v>
      </c>
      <c r="D123" s="10">
        <f t="shared" si="3"/>
        <v>-783.15570461952245</v>
      </c>
    </row>
    <row r="124" spans="1:4" x14ac:dyDescent="0.25">
      <c r="A124" s="33" t="s">
        <v>280</v>
      </c>
      <c r="B124" s="34">
        <v>-88446</v>
      </c>
      <c r="C124" s="103">
        <f t="shared" si="2"/>
        <v>1118.7938637421748</v>
      </c>
      <c r="D124" s="10">
        <f t="shared" si="3"/>
        <v>-49476.4210362702</v>
      </c>
    </row>
    <row r="125" spans="1:4" x14ac:dyDescent="0.25">
      <c r="A125" s="33" t="s">
        <v>197</v>
      </c>
      <c r="B125" s="34">
        <v>-547840</v>
      </c>
      <c r="C125" s="103">
        <f t="shared" si="2"/>
        <v>1118.7938637421748</v>
      </c>
      <c r="D125" s="10">
        <f t="shared" si="3"/>
        <v>-306460.01515625656</v>
      </c>
    </row>
    <row r="126" spans="1:4" x14ac:dyDescent="0.25">
      <c r="A126" s="33" t="s">
        <v>282</v>
      </c>
      <c r="B126" s="34">
        <v>-6800</v>
      </c>
      <c r="C126" s="103">
        <f t="shared" si="2"/>
        <v>1118.7938637421748</v>
      </c>
      <c r="D126" s="10">
        <f t="shared" si="3"/>
        <v>-3803.8991367233943</v>
      </c>
    </row>
    <row r="127" spans="1:4" x14ac:dyDescent="0.25">
      <c r="A127" s="33" t="s">
        <v>283</v>
      </c>
      <c r="B127" s="34">
        <v>-57994</v>
      </c>
      <c r="C127" s="103">
        <f t="shared" si="2"/>
        <v>1118.7938637421748</v>
      </c>
      <c r="D127" s="10">
        <f t="shared" si="3"/>
        <v>-32441.665666931844</v>
      </c>
    </row>
    <row r="128" spans="1:4" x14ac:dyDescent="0.25">
      <c r="A128" s="33" t="s">
        <v>284</v>
      </c>
      <c r="B128" s="34">
        <v>-441</v>
      </c>
      <c r="C128" s="103">
        <f t="shared" si="2"/>
        <v>1118.7938637421748</v>
      </c>
      <c r="D128" s="10">
        <f t="shared" si="3"/>
        <v>-246.69404695514956</v>
      </c>
    </row>
    <row r="129" spans="1:4" x14ac:dyDescent="0.25">
      <c r="A129" s="33" t="s">
        <v>285</v>
      </c>
      <c r="B129" s="34">
        <v>-11919</v>
      </c>
      <c r="C129" s="103">
        <f t="shared" si="2"/>
        <v>1118.7938637421748</v>
      </c>
      <c r="D129" s="10">
        <f t="shared" si="3"/>
        <v>-6667.4520309714908</v>
      </c>
    </row>
    <row r="130" spans="1:4" x14ac:dyDescent="0.25">
      <c r="A130" s="33" t="s">
        <v>286</v>
      </c>
      <c r="B130" s="34">
        <v>-1032</v>
      </c>
      <c r="C130" s="103">
        <f t="shared" si="2"/>
        <v>1118.7938637421748</v>
      </c>
      <c r="D130" s="10">
        <f t="shared" si="3"/>
        <v>-577.29763369096224</v>
      </c>
    </row>
    <row r="131" spans="1:4" x14ac:dyDescent="0.25">
      <c r="A131" s="33" t="s">
        <v>198</v>
      </c>
      <c r="B131" s="34">
        <v>-33841</v>
      </c>
      <c r="C131" s="103">
        <f t="shared" si="2"/>
        <v>1118.7938637421748</v>
      </c>
      <c r="D131" s="10">
        <f t="shared" si="3"/>
        <v>-18930.551571449469</v>
      </c>
    </row>
    <row r="132" spans="1:4" x14ac:dyDescent="0.25">
      <c r="A132" s="33" t="s">
        <v>287</v>
      </c>
      <c r="B132" s="34">
        <v>-272319</v>
      </c>
      <c r="C132" s="103">
        <f t="shared" si="2"/>
        <v>1118.7938637421748</v>
      </c>
      <c r="D132" s="10">
        <f t="shared" si="3"/>
        <v>-152334.41309020267</v>
      </c>
    </row>
    <row r="133" spans="1:4" x14ac:dyDescent="0.25">
      <c r="A133" s="33" t="s">
        <v>199</v>
      </c>
      <c r="B133" s="34">
        <v>-446690</v>
      </c>
      <c r="C133" s="103">
        <f t="shared" ref="C133:C145" si="4">IF(B133&lt;&gt;0,$H$1,"")</f>
        <v>1118.7938637421748</v>
      </c>
      <c r="D133" s="10">
        <f t="shared" ref="D133:D145" si="5">(+B133*C133)/2000</f>
        <v>-249877.01549749603</v>
      </c>
    </row>
    <row r="134" spans="1:4" x14ac:dyDescent="0.25">
      <c r="A134" s="33" t="s">
        <v>290</v>
      </c>
      <c r="B134" s="34">
        <v>-3532</v>
      </c>
      <c r="C134" s="103">
        <f t="shared" si="4"/>
        <v>1118.7938637421748</v>
      </c>
      <c r="D134" s="10">
        <f t="shared" si="5"/>
        <v>-1975.7899633686809</v>
      </c>
    </row>
    <row r="135" spans="1:4" x14ac:dyDescent="0.25">
      <c r="A135" s="33" t="s">
        <v>291</v>
      </c>
      <c r="B135" s="34">
        <v>-35</v>
      </c>
      <c r="C135" s="103">
        <f t="shared" si="4"/>
        <v>1118.7938637421748</v>
      </c>
      <c r="D135" s="10">
        <f t="shared" si="5"/>
        <v>-19.578892615488062</v>
      </c>
    </row>
    <row r="136" spans="1:4" x14ac:dyDescent="0.25">
      <c r="A136" s="33" t="s">
        <v>292</v>
      </c>
      <c r="B136" s="34">
        <v>-10967</v>
      </c>
      <c r="C136" s="103">
        <f t="shared" si="4"/>
        <v>1118.7938637421748</v>
      </c>
      <c r="D136" s="10">
        <f t="shared" si="5"/>
        <v>-6134.906151830216</v>
      </c>
    </row>
    <row r="137" spans="1:4" x14ac:dyDescent="0.25">
      <c r="A137" s="33" t="s">
        <v>293</v>
      </c>
      <c r="B137" s="34">
        <v>-502250</v>
      </c>
      <c r="C137" s="103">
        <f t="shared" si="4"/>
        <v>1118.7938637421748</v>
      </c>
      <c r="D137" s="10">
        <f t="shared" si="5"/>
        <v>-280957.10903225368</v>
      </c>
    </row>
    <row r="138" spans="1:4" x14ac:dyDescent="0.25">
      <c r="A138" s="33" t="s">
        <v>200</v>
      </c>
      <c r="B138" s="34">
        <v>-2294</v>
      </c>
      <c r="C138" s="103">
        <f t="shared" si="4"/>
        <v>1118.7938637421748</v>
      </c>
      <c r="D138" s="10">
        <f t="shared" si="5"/>
        <v>-1283.2565617122746</v>
      </c>
    </row>
    <row r="139" spans="1:4" x14ac:dyDescent="0.25">
      <c r="A139" s="33" t="s">
        <v>296</v>
      </c>
      <c r="B139" s="34">
        <v>-71305</v>
      </c>
      <c r="C139" s="103">
        <f t="shared" si="4"/>
        <v>1118.7938637421748</v>
      </c>
      <c r="D139" s="10">
        <f t="shared" si="5"/>
        <v>-39887.798227067891</v>
      </c>
    </row>
    <row r="140" spans="1:4" x14ac:dyDescent="0.25">
      <c r="A140" s="33" t="s">
        <v>299</v>
      </c>
      <c r="B140" s="34">
        <v>-14698</v>
      </c>
      <c r="C140" s="103">
        <f t="shared" si="4"/>
        <v>1118.7938637421748</v>
      </c>
      <c r="D140" s="10">
        <f t="shared" si="5"/>
        <v>-8222.0161046412431</v>
      </c>
    </row>
    <row r="141" spans="1:4" x14ac:dyDescent="0.25">
      <c r="A141" s="33" t="s">
        <v>202</v>
      </c>
      <c r="B141" s="34">
        <v>-297158</v>
      </c>
      <c r="C141" s="103">
        <f t="shared" si="4"/>
        <v>1118.7938637421748</v>
      </c>
      <c r="D141" s="10">
        <f t="shared" si="5"/>
        <v>-166229.27348094858</v>
      </c>
    </row>
    <row r="142" spans="1:4" x14ac:dyDescent="0.25">
      <c r="A142" s="33" t="s">
        <v>300</v>
      </c>
      <c r="B142" s="34">
        <v>-4687</v>
      </c>
      <c r="C142" s="103">
        <f t="shared" si="4"/>
        <v>1118.7938637421748</v>
      </c>
      <c r="D142" s="10">
        <f t="shared" si="5"/>
        <v>-2621.8934196797863</v>
      </c>
    </row>
    <row r="143" spans="1:4" x14ac:dyDescent="0.25">
      <c r="A143" s="33" t="s">
        <v>301</v>
      </c>
      <c r="B143" s="34">
        <v>-10850</v>
      </c>
      <c r="C143" s="103">
        <f t="shared" si="4"/>
        <v>1118.7938637421748</v>
      </c>
      <c r="D143" s="10">
        <f t="shared" si="5"/>
        <v>-6069.4567108012989</v>
      </c>
    </row>
    <row r="144" spans="1:4" x14ac:dyDescent="0.25">
      <c r="A144" s="33" t="s">
        <v>304</v>
      </c>
      <c r="B144" s="34">
        <v>-3013</v>
      </c>
      <c r="C144" s="103">
        <f t="shared" si="4"/>
        <v>1118.7938637421748</v>
      </c>
      <c r="D144" s="10">
        <f t="shared" si="5"/>
        <v>-1685.4629557275862</v>
      </c>
    </row>
    <row r="145" spans="1:4" x14ac:dyDescent="0.25">
      <c r="A145" s="33" t="s">
        <v>307</v>
      </c>
      <c r="B145" s="34">
        <v>-80</v>
      </c>
      <c r="C145" s="103">
        <f t="shared" si="4"/>
        <v>1118.7938637421748</v>
      </c>
      <c r="D145" s="10">
        <f t="shared" si="5"/>
        <v>-44.751754549686993</v>
      </c>
    </row>
    <row r="146" spans="1:4" x14ac:dyDescent="0.25">
      <c r="A146" s="33"/>
      <c r="B146" s="34"/>
      <c r="C146" s="9"/>
      <c r="D146" s="10"/>
    </row>
    <row r="147" spans="1:4" ht="15.75" thickBot="1" x14ac:dyDescent="0.3">
      <c r="A147" s="36"/>
      <c r="B147" s="37"/>
      <c r="C147" s="15"/>
      <c r="D147" s="16"/>
    </row>
    <row r="148" spans="1:4" ht="16.5" thickTop="1" thickBot="1" x14ac:dyDescent="0.3">
      <c r="A148" s="13"/>
      <c r="B148" s="100">
        <f>SUM(B4:B147)</f>
        <v>4408167.4979999997</v>
      </c>
      <c r="C148" s="14"/>
      <c r="D148" s="101">
        <f>SUM(D4:D147)</f>
        <v>2465915.3735550479</v>
      </c>
    </row>
  </sheetData>
  <hyperlinks>
    <hyperlink ref="D1"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H3" sqref="H3"/>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18</v>
      </c>
    </row>
    <row r="2" spans="1:7" thickBot="1" x14ac:dyDescent="0.35"/>
    <row r="3" spans="1:7" ht="14.45" x14ac:dyDescent="0.3">
      <c r="A3" s="64"/>
      <c r="B3" s="65" t="s">
        <v>23</v>
      </c>
      <c r="C3" s="66" t="s">
        <v>33</v>
      </c>
      <c r="D3" s="71"/>
      <c r="E3" s="69"/>
    </row>
    <row r="4" spans="1:7" ht="14.45" x14ac:dyDescent="0.3">
      <c r="A4" s="111" t="s">
        <v>24</v>
      </c>
      <c r="B4" s="113"/>
      <c r="C4" s="39">
        <v>2006</v>
      </c>
      <c r="D4" s="74" t="s">
        <v>48</v>
      </c>
      <c r="E4" s="70"/>
    </row>
    <row r="5" spans="1:7" thickBot="1" x14ac:dyDescent="0.35">
      <c r="A5" s="114" t="s">
        <v>29</v>
      </c>
      <c r="B5" s="115"/>
      <c r="C5" s="80">
        <f>+F10*'Census Stats'!$L$38</f>
        <v>2267102.1722361753</v>
      </c>
      <c r="D5" s="68">
        <f>+D13/C5</f>
        <v>9.2504578121039671</v>
      </c>
    </row>
    <row r="6" spans="1:7" ht="14.45" x14ac:dyDescent="0.3">
      <c r="A6" s="6"/>
      <c r="B6" s="6"/>
      <c r="C6" s="23"/>
      <c r="E6" s="22"/>
    </row>
    <row r="7" spans="1:7" ht="18.600000000000001" thickBot="1" x14ac:dyDescent="0.4">
      <c r="A7" s="6"/>
      <c r="B7" s="62" t="s">
        <v>44</v>
      </c>
      <c r="C7" s="23"/>
      <c r="E7" s="22"/>
    </row>
    <row r="8" spans="1:7" ht="14.45" x14ac:dyDescent="0.3">
      <c r="A8" s="44"/>
      <c r="B8" s="45"/>
      <c r="C8" s="45"/>
      <c r="D8" s="45"/>
      <c r="E8" s="45"/>
      <c r="F8" s="46" t="s">
        <v>28</v>
      </c>
      <c r="G8" s="57" t="s">
        <v>49</v>
      </c>
    </row>
    <row r="9" spans="1:7" ht="14.45" x14ac:dyDescent="0.3">
      <c r="A9" s="47"/>
      <c r="B9" s="18"/>
      <c r="C9" s="18"/>
      <c r="D9" s="20" t="s">
        <v>21</v>
      </c>
      <c r="E9" s="32" t="s">
        <v>36</v>
      </c>
      <c r="F9" s="25" t="s">
        <v>43</v>
      </c>
      <c r="G9" s="58" t="s">
        <v>28</v>
      </c>
    </row>
    <row r="10" spans="1:7" ht="14.45" x14ac:dyDescent="0.3">
      <c r="A10" s="111" t="s">
        <v>19</v>
      </c>
      <c r="B10" s="112"/>
      <c r="C10" s="113"/>
      <c r="D10" s="72">
        <v>10593340</v>
      </c>
      <c r="E10" s="19">
        <f>+D10/D13</f>
        <v>0.50512468378268982</v>
      </c>
      <c r="F10" s="43">
        <v>909876</v>
      </c>
      <c r="G10" s="59">
        <f>+D10/F10</f>
        <v>11.642619433856922</v>
      </c>
    </row>
    <row r="11" spans="1:7" ht="14.45" x14ac:dyDescent="0.3">
      <c r="A11" s="111" t="s">
        <v>25</v>
      </c>
      <c r="B11" s="112"/>
      <c r="C11" s="113"/>
      <c r="D11" s="72">
        <f>70566+8939155</f>
        <v>9009721</v>
      </c>
      <c r="E11" s="19">
        <f>+D11/D13</f>
        <v>0.42961261236732318</v>
      </c>
      <c r="F11" s="43">
        <f>2628+111671</f>
        <v>114299</v>
      </c>
      <c r="G11" s="59">
        <f>+D11/F11</f>
        <v>78.825895239678388</v>
      </c>
    </row>
    <row r="12" spans="1:7" ht="14.45" x14ac:dyDescent="0.3">
      <c r="A12" s="111" t="s">
        <v>26</v>
      </c>
      <c r="B12" s="112"/>
      <c r="C12" s="113"/>
      <c r="D12" s="72">
        <v>1368672</v>
      </c>
      <c r="E12" s="19">
        <f>+D12/D13</f>
        <v>6.526270384998703E-2</v>
      </c>
      <c r="F12" s="6"/>
      <c r="G12" s="48"/>
    </row>
    <row r="13" spans="1:7" thickBot="1" x14ac:dyDescent="0.35">
      <c r="A13" s="49"/>
      <c r="B13" s="116" t="s">
        <v>20</v>
      </c>
      <c r="C13" s="115"/>
      <c r="D13" s="73">
        <f>SUM(D10:D12)</f>
        <v>20971733</v>
      </c>
      <c r="E13" s="50"/>
      <c r="F13" s="51"/>
      <c r="G13" s="52"/>
    </row>
    <row r="15" spans="1:7" ht="18.600000000000001" thickBot="1" x14ac:dyDescent="0.4">
      <c r="B15" s="63" t="s">
        <v>45</v>
      </c>
    </row>
    <row r="16" spans="1:7" ht="14.45"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thickBot="1" x14ac:dyDescent="0.35">
      <c r="A18" s="111" t="s">
        <v>41</v>
      </c>
      <c r="B18" s="112"/>
      <c r="C18" s="113"/>
      <c r="D18" s="10">
        <f>'2006 Known'!B45</f>
        <v>16470703.943999998</v>
      </c>
      <c r="E18" s="19">
        <f>+D18/(D18+D19)</f>
        <v>0.72917767019909785</v>
      </c>
      <c r="F18" s="10">
        <f>'2006 Known'!D45</f>
        <v>7771665.7771685682</v>
      </c>
      <c r="G18" s="48"/>
    </row>
    <row r="19" spans="1:8" ht="15.6" x14ac:dyDescent="0.35">
      <c r="A19" s="111" t="s">
        <v>42</v>
      </c>
      <c r="B19" s="112"/>
      <c r="C19" s="113"/>
      <c r="D19" s="60">
        <f>'2006 Unknown'!B182</f>
        <v>6117349.1699999999</v>
      </c>
      <c r="E19" s="61">
        <f>+D19/(D18+D19)</f>
        <v>0.27082232980090204</v>
      </c>
      <c r="F19" s="76">
        <f>'2006 Unknown'!D182</f>
        <v>3101015.7505617333</v>
      </c>
      <c r="G19" s="78" t="s">
        <v>47</v>
      </c>
    </row>
    <row r="20" spans="1:8" ht="16.149999999999999" thickBot="1" x14ac:dyDescent="0.4">
      <c r="A20" s="49"/>
      <c r="B20" s="51"/>
      <c r="C20" s="51"/>
      <c r="D20" s="75">
        <f>+C4</f>
        <v>2006</v>
      </c>
      <c r="E20" s="56" t="s">
        <v>5</v>
      </c>
      <c r="F20" s="77">
        <f>SUM(F18:F19)</f>
        <v>10872681.527730301</v>
      </c>
      <c r="G20" s="79">
        <f>+F20/G22</f>
        <v>1.5653010867349193</v>
      </c>
    </row>
    <row r="22" spans="1:8" ht="15.6" x14ac:dyDescent="0.35">
      <c r="F22" s="24" t="s">
        <v>35</v>
      </c>
      <c r="G22" s="34">
        <f>+G29</f>
        <v>6946064</v>
      </c>
      <c r="H22" s="31" t="s">
        <v>46</v>
      </c>
    </row>
    <row r="24" spans="1:8" x14ac:dyDescent="0.25">
      <c r="E24" s="31" t="s">
        <v>30</v>
      </c>
      <c r="F24" s="26"/>
      <c r="G24" s="26"/>
    </row>
    <row r="25" spans="1:8" x14ac:dyDescent="0.25">
      <c r="E25" s="26"/>
      <c r="F25" s="26"/>
      <c r="G25" s="29" t="s">
        <v>34</v>
      </c>
    </row>
    <row r="26" spans="1:8" ht="18" x14ac:dyDescent="0.35">
      <c r="E26" s="26"/>
      <c r="F26" s="26"/>
      <c r="G26" s="30" t="s">
        <v>4</v>
      </c>
    </row>
    <row r="27" spans="1:8" x14ac:dyDescent="0.25">
      <c r="E27" s="26"/>
      <c r="F27" s="27" t="s">
        <v>31</v>
      </c>
      <c r="G27" s="28">
        <v>1131957</v>
      </c>
    </row>
    <row r="28" spans="1:8" x14ac:dyDescent="0.25">
      <c r="E28" s="26"/>
      <c r="F28" s="27" t="s">
        <v>32</v>
      </c>
      <c r="G28" s="28">
        <v>2399078</v>
      </c>
    </row>
    <row r="29" spans="1:8"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opLeftCell="A40" workbookViewId="0">
      <selection activeCell="B2" sqref="B2"/>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17</v>
      </c>
      <c r="B1" s="98">
        <v>2010</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x14ac:dyDescent="0.25">
      <c r="A4" s="33" t="s">
        <v>313</v>
      </c>
      <c r="B4" s="34">
        <v>88025.31</v>
      </c>
      <c r="C4" s="34">
        <v>0</v>
      </c>
      <c r="D4" s="10">
        <v>0</v>
      </c>
    </row>
    <row r="5" spans="1:5" x14ac:dyDescent="0.25">
      <c r="A5" s="33" t="s">
        <v>314</v>
      </c>
      <c r="B5" s="34">
        <v>366338.20400000003</v>
      </c>
      <c r="C5" s="34">
        <v>0</v>
      </c>
      <c r="D5" s="10">
        <v>0</v>
      </c>
    </row>
    <row r="6" spans="1:5" x14ac:dyDescent="0.25">
      <c r="A6" s="33" t="s">
        <v>315</v>
      </c>
      <c r="B6" s="34">
        <v>13051.4</v>
      </c>
      <c r="C6" s="34">
        <v>0</v>
      </c>
      <c r="D6" s="10">
        <v>0</v>
      </c>
    </row>
    <row r="7" spans="1:5" x14ac:dyDescent="0.25">
      <c r="A7" s="33" t="s">
        <v>316</v>
      </c>
      <c r="B7" s="34">
        <v>101676.9</v>
      </c>
      <c r="C7" s="34">
        <v>0</v>
      </c>
      <c r="D7" s="10">
        <v>0</v>
      </c>
    </row>
    <row r="8" spans="1:5" x14ac:dyDescent="0.25">
      <c r="A8" s="33" t="s">
        <v>317</v>
      </c>
      <c r="B8" s="34">
        <v>360504.88400000002</v>
      </c>
      <c r="C8" s="34">
        <v>0</v>
      </c>
      <c r="D8" s="10">
        <v>0</v>
      </c>
    </row>
    <row r="9" spans="1:5" x14ac:dyDescent="0.25">
      <c r="A9" s="33" t="s">
        <v>332</v>
      </c>
      <c r="B9" s="34">
        <v>2293375</v>
      </c>
      <c r="C9" s="34">
        <v>2459.3791415279557</v>
      </c>
      <c r="D9" s="10">
        <v>2820139.3193508377</v>
      </c>
    </row>
    <row r="10" spans="1:5" x14ac:dyDescent="0.25">
      <c r="A10" s="33" t="s">
        <v>333</v>
      </c>
      <c r="B10" s="34">
        <v>2904730</v>
      </c>
      <c r="C10" s="34">
        <v>2253.7140624002409</v>
      </c>
      <c r="D10" s="10">
        <v>3273215.424237926</v>
      </c>
    </row>
    <row r="11" spans="1:5" x14ac:dyDescent="0.25">
      <c r="A11" s="33" t="s">
        <v>319</v>
      </c>
      <c r="B11" s="34">
        <v>197771.9</v>
      </c>
      <c r="C11" s="34">
        <v>1048.0399821103836</v>
      </c>
      <c r="D11" s="10">
        <v>103636.42926896828</v>
      </c>
    </row>
    <row r="12" spans="1:5" x14ac:dyDescent="0.25">
      <c r="A12" s="33" t="s">
        <v>321</v>
      </c>
      <c r="B12" s="34">
        <v>418445.701</v>
      </c>
      <c r="C12" s="34">
        <v>852.04390676417449</v>
      </c>
      <c r="D12" s="10">
        <v>178267.05492435681</v>
      </c>
    </row>
    <row r="13" spans="1:5" x14ac:dyDescent="0.25">
      <c r="A13" s="33" t="s">
        <v>325</v>
      </c>
      <c r="B13" s="34">
        <v>1541236</v>
      </c>
      <c r="C13" s="34">
        <v>802.12478285881059</v>
      </c>
      <c r="D13" s="10">
        <v>618131.79591709084</v>
      </c>
    </row>
    <row r="14" spans="1:5" x14ac:dyDescent="0.25">
      <c r="A14" s="33" t="s">
        <v>328</v>
      </c>
      <c r="B14" s="34">
        <v>1441302.4</v>
      </c>
      <c r="C14" s="34">
        <v>853.14312133657666</v>
      </c>
      <c r="D14" s="10">
        <v>614818.61416294961</v>
      </c>
    </row>
    <row r="15" spans="1:5" x14ac:dyDescent="0.25">
      <c r="A15" s="33" t="s">
        <v>329</v>
      </c>
      <c r="B15" s="34">
        <v>410625.5</v>
      </c>
      <c r="C15" s="34">
        <v>1003.9238425075457</v>
      </c>
      <c r="D15" s="10">
        <v>206118.36489579111</v>
      </c>
    </row>
    <row r="16" spans="1:5" x14ac:dyDescent="0.25">
      <c r="A16" s="33" t="s">
        <v>318</v>
      </c>
      <c r="B16" s="34">
        <v>113.77</v>
      </c>
      <c r="C16" s="34">
        <v>2093.3542823985194</v>
      </c>
      <c r="D16" s="10">
        <v>119.08045835423978</v>
      </c>
    </row>
    <row r="17" spans="1:4" x14ac:dyDescent="0.25">
      <c r="A17" s="33" t="s">
        <v>322</v>
      </c>
      <c r="B17" s="34">
        <v>11884.6</v>
      </c>
      <c r="C17" s="34">
        <v>1778.949592432009</v>
      </c>
      <c r="D17" s="10">
        <v>10571.052163108727</v>
      </c>
    </row>
    <row r="18" spans="1:4" x14ac:dyDescent="0.25">
      <c r="A18" s="33" t="s">
        <v>323</v>
      </c>
      <c r="B18" s="34">
        <v>62288.3</v>
      </c>
      <c r="C18" s="34">
        <v>1250.8379732879328</v>
      </c>
      <c r="D18" s="10">
        <v>38956.285465775371</v>
      </c>
    </row>
    <row r="19" spans="1:4" x14ac:dyDescent="0.25">
      <c r="A19" s="33" t="s">
        <v>324</v>
      </c>
      <c r="B19" s="34">
        <v>10272.1</v>
      </c>
      <c r="C19" s="34">
        <v>2012.6363069602537</v>
      </c>
      <c r="D19" s="10">
        <v>10337.000704363212</v>
      </c>
    </row>
    <row r="20" spans="1:4" x14ac:dyDescent="0.25">
      <c r="A20" s="33" t="s">
        <v>326</v>
      </c>
      <c r="B20" s="34">
        <v>381270.98800000001</v>
      </c>
      <c r="C20" s="34">
        <v>0</v>
      </c>
      <c r="D20" s="10">
        <v>0</v>
      </c>
    </row>
    <row r="21" spans="1:4" x14ac:dyDescent="0.25">
      <c r="A21" s="33" t="s">
        <v>330</v>
      </c>
      <c r="B21" s="34">
        <v>8366.7000000000007</v>
      </c>
      <c r="C21" s="34">
        <v>1870.3544180877277</v>
      </c>
      <c r="D21" s="10">
        <v>7824.3471549072965</v>
      </c>
    </row>
    <row r="22" spans="1:4" x14ac:dyDescent="0.25">
      <c r="A22" s="33" t="s">
        <v>331</v>
      </c>
      <c r="B22" s="34">
        <v>609654.95499999996</v>
      </c>
      <c r="C22" s="34">
        <v>0</v>
      </c>
      <c r="D22" s="10">
        <v>0</v>
      </c>
    </row>
    <row r="23" spans="1:4" x14ac:dyDescent="0.25">
      <c r="A23" s="33" t="s">
        <v>335</v>
      </c>
      <c r="B23" s="34">
        <v>20921</v>
      </c>
      <c r="C23" s="34">
        <v>842.57929999999999</v>
      </c>
      <c r="D23" s="10">
        <v>8813.8007676500001</v>
      </c>
    </row>
    <row r="24" spans="1:4" x14ac:dyDescent="0.25">
      <c r="A24" s="33" t="s">
        <v>214</v>
      </c>
      <c r="B24" s="34">
        <v>-753803</v>
      </c>
      <c r="C24" s="34">
        <v>0</v>
      </c>
      <c r="D24" s="10">
        <v>0</v>
      </c>
    </row>
    <row r="25" spans="1:4" x14ac:dyDescent="0.25">
      <c r="A25" s="33" t="s">
        <v>189</v>
      </c>
      <c r="B25" s="34">
        <v>7000</v>
      </c>
      <c r="C25" s="34">
        <v>0</v>
      </c>
      <c r="D25" s="10">
        <v>0</v>
      </c>
    </row>
    <row r="26" spans="1:4" x14ac:dyDescent="0.25">
      <c r="A26" s="33" t="s">
        <v>338</v>
      </c>
      <c r="B26" s="34">
        <v>406710</v>
      </c>
      <c r="C26" s="34">
        <v>842.57929999999999</v>
      </c>
      <c r="D26" s="10">
        <v>171342.7135515</v>
      </c>
    </row>
    <row r="27" spans="1:4" x14ac:dyDescent="0.25">
      <c r="A27" s="33" t="s">
        <v>341</v>
      </c>
      <c r="B27" s="34">
        <v>1213235</v>
      </c>
      <c r="C27" s="34">
        <v>0</v>
      </c>
      <c r="D27" s="10">
        <v>0</v>
      </c>
    </row>
    <row r="28" spans="1:4" x14ac:dyDescent="0.25">
      <c r="A28" s="33" t="s">
        <v>342</v>
      </c>
      <c r="B28" s="34">
        <v>1914094</v>
      </c>
      <c r="C28" s="34">
        <v>0</v>
      </c>
      <c r="D28" s="10">
        <v>0</v>
      </c>
    </row>
    <row r="29" spans="1:4" x14ac:dyDescent="0.25">
      <c r="A29" s="33" t="s">
        <v>232</v>
      </c>
      <c r="B29" s="34">
        <v>107950</v>
      </c>
      <c r="C29" s="34">
        <v>842.57929999999999</v>
      </c>
      <c r="D29" s="10">
        <v>45478.217717500003</v>
      </c>
    </row>
    <row r="30" spans="1:4" x14ac:dyDescent="0.25">
      <c r="A30" s="33" t="s">
        <v>343</v>
      </c>
      <c r="B30" s="34">
        <v>871104</v>
      </c>
      <c r="C30" s="34">
        <v>0</v>
      </c>
      <c r="D30" s="10">
        <v>0</v>
      </c>
    </row>
    <row r="31" spans="1:4" x14ac:dyDescent="0.25">
      <c r="A31" s="33" t="s">
        <v>345</v>
      </c>
      <c r="B31" s="34">
        <v>204.023</v>
      </c>
      <c r="C31" s="34">
        <v>0</v>
      </c>
      <c r="D31" s="10">
        <v>0</v>
      </c>
    </row>
    <row r="32" spans="1:4" x14ac:dyDescent="0.25">
      <c r="A32" s="33" t="s">
        <v>346</v>
      </c>
      <c r="B32" s="34">
        <v>4873.87</v>
      </c>
      <c r="C32" s="34">
        <v>0</v>
      </c>
      <c r="D32" s="10">
        <v>0</v>
      </c>
    </row>
    <row r="33" spans="1:4" x14ac:dyDescent="0.25">
      <c r="A33" s="33" t="s">
        <v>348</v>
      </c>
      <c r="B33" s="34">
        <v>331731</v>
      </c>
      <c r="C33" s="34">
        <v>0</v>
      </c>
      <c r="D33" s="10">
        <v>0</v>
      </c>
    </row>
    <row r="34" spans="1:4" x14ac:dyDescent="0.25">
      <c r="A34" s="33" t="s">
        <v>352</v>
      </c>
      <c r="B34" s="34">
        <v>120632</v>
      </c>
      <c r="C34" s="34">
        <v>0</v>
      </c>
      <c r="D34" s="10">
        <v>0</v>
      </c>
    </row>
    <row r="35" spans="1:4" x14ac:dyDescent="0.25">
      <c r="A35" s="33" t="s">
        <v>354</v>
      </c>
      <c r="B35" s="34">
        <v>788313</v>
      </c>
      <c r="C35" s="34">
        <v>2.1567725782015903</v>
      </c>
      <c r="D35" s="10">
        <v>850.10593071991502</v>
      </c>
    </row>
    <row r="36" spans="1:4" x14ac:dyDescent="0.25">
      <c r="A36" s="35" t="s">
        <v>197</v>
      </c>
      <c r="B36" s="34">
        <v>179999</v>
      </c>
      <c r="C36" s="34">
        <v>842.57929999999999</v>
      </c>
      <c r="D36" s="10">
        <v>75831.715710349992</v>
      </c>
    </row>
    <row r="37" spans="1:4" x14ac:dyDescent="0.25">
      <c r="A37" s="35" t="s">
        <v>355</v>
      </c>
      <c r="B37" s="34">
        <v>3520</v>
      </c>
      <c r="C37" s="34">
        <v>0</v>
      </c>
      <c r="D37" s="10">
        <v>0</v>
      </c>
    </row>
    <row r="38" spans="1:4" x14ac:dyDescent="0.25">
      <c r="A38" s="35" t="s">
        <v>287</v>
      </c>
      <c r="B38" s="34">
        <v>547795</v>
      </c>
      <c r="C38" s="34">
        <v>842.57929999999999</v>
      </c>
      <c r="D38" s="10">
        <v>230780.36382174998</v>
      </c>
    </row>
    <row r="39" spans="1:4" x14ac:dyDescent="0.25">
      <c r="A39" s="35" t="s">
        <v>199</v>
      </c>
      <c r="B39" s="34">
        <v>330050</v>
      </c>
      <c r="C39" s="34">
        <v>842.57929999999999</v>
      </c>
      <c r="D39" s="10">
        <v>139046.64898249999</v>
      </c>
    </row>
    <row r="40" spans="1:4" x14ac:dyDescent="0.25">
      <c r="A40" s="35" t="s">
        <v>359</v>
      </c>
      <c r="B40" s="34">
        <v>14464</v>
      </c>
      <c r="C40" s="34">
        <v>842.57929999999999</v>
      </c>
      <c r="D40" s="10">
        <v>6093.5334976000004</v>
      </c>
    </row>
    <row r="41" spans="1:4" x14ac:dyDescent="0.25">
      <c r="A41" s="35" t="s">
        <v>363</v>
      </c>
      <c r="B41" s="34">
        <v>2551.8000000000002</v>
      </c>
      <c r="C41" s="34">
        <v>0</v>
      </c>
      <c r="D41" s="10">
        <v>0</v>
      </c>
    </row>
    <row r="42" spans="1:4" x14ac:dyDescent="0.25">
      <c r="A42" s="35" t="s">
        <v>364</v>
      </c>
      <c r="B42" s="34">
        <v>40782</v>
      </c>
      <c r="C42" s="34">
        <v>0</v>
      </c>
      <c r="D42" s="10">
        <v>0</v>
      </c>
    </row>
    <row r="43" spans="1:4" x14ac:dyDescent="0.25">
      <c r="A43" s="35" t="s">
        <v>368</v>
      </c>
      <c r="B43" s="34">
        <v>1106.72</v>
      </c>
      <c r="C43" s="34">
        <v>0</v>
      </c>
      <c r="D43" s="10">
        <v>0</v>
      </c>
    </row>
    <row r="44" spans="1:4" x14ac:dyDescent="0.25">
      <c r="A44" s="35" t="s">
        <v>369</v>
      </c>
      <c r="B44" s="34">
        <v>42708.480000000003</v>
      </c>
      <c r="C44" s="34">
        <v>0</v>
      </c>
      <c r="D44" s="10">
        <v>0</v>
      </c>
    </row>
    <row r="45" spans="1:4" x14ac:dyDescent="0.25">
      <c r="A45" s="35" t="s">
        <v>371</v>
      </c>
      <c r="B45" s="34">
        <v>1081243.416</v>
      </c>
      <c r="C45" s="34">
        <v>712.53279701083932</v>
      </c>
      <c r="D45" s="10">
        <v>385210.69772601721</v>
      </c>
    </row>
    <row r="46" spans="1:4" x14ac:dyDescent="0.25">
      <c r="A46" s="35" t="s">
        <v>372</v>
      </c>
      <c r="B46" s="34">
        <v>25921.554</v>
      </c>
      <c r="C46" s="34">
        <v>0</v>
      </c>
      <c r="D46" s="10">
        <v>0</v>
      </c>
    </row>
    <row r="47" spans="1:4" x14ac:dyDescent="0.25">
      <c r="A47" s="35" t="s">
        <v>373</v>
      </c>
      <c r="B47" s="34">
        <v>2886.24</v>
      </c>
      <c r="C47" s="34">
        <v>1034.1967526732399</v>
      </c>
      <c r="D47" s="10">
        <v>1492.4700177178058</v>
      </c>
    </row>
    <row r="48" spans="1:4" x14ac:dyDescent="0.25">
      <c r="A48" s="35" t="s">
        <v>375</v>
      </c>
      <c r="B48" s="34">
        <v>141480</v>
      </c>
      <c r="C48" s="34">
        <v>4609.1077496501721</v>
      </c>
      <c r="D48" s="10">
        <v>326048.28221025318</v>
      </c>
    </row>
    <row r="49" spans="1:4" x14ac:dyDescent="0.25">
      <c r="A49" s="35" t="s">
        <v>376</v>
      </c>
      <c r="B49" s="34">
        <v>1227.8399999999999</v>
      </c>
      <c r="C49" s="34">
        <v>0</v>
      </c>
      <c r="D49" s="10">
        <v>0</v>
      </c>
    </row>
    <row r="50" spans="1:4" x14ac:dyDescent="0.25">
      <c r="A50" s="35" t="s">
        <v>297</v>
      </c>
      <c r="B50" s="34">
        <v>652723.43999999994</v>
      </c>
      <c r="C50" s="34">
        <v>885.49571382392162</v>
      </c>
      <c r="D50" s="10">
        <v>288991.90421620279</v>
      </c>
    </row>
    <row r="51" spans="1:4" x14ac:dyDescent="0.25">
      <c r="A51" s="35" t="s">
        <v>377</v>
      </c>
      <c r="B51" s="34">
        <v>73497.600000000006</v>
      </c>
      <c r="C51" s="34">
        <v>0</v>
      </c>
      <c r="D51" s="10">
        <v>0</v>
      </c>
    </row>
    <row r="52" spans="1:4" x14ac:dyDescent="0.25">
      <c r="A52" s="35" t="s">
        <v>378</v>
      </c>
      <c r="B52" s="34">
        <v>13234.2</v>
      </c>
      <c r="C52" s="34">
        <v>0</v>
      </c>
      <c r="D52" s="10">
        <v>0</v>
      </c>
    </row>
    <row r="53" spans="1:4" x14ac:dyDescent="0.25">
      <c r="A53" s="35"/>
      <c r="B53" s="34"/>
      <c r="C53" s="34"/>
      <c r="D53" s="10"/>
    </row>
    <row r="54" spans="1:4" ht="15.75" thickBot="1" x14ac:dyDescent="0.3">
      <c r="A54" s="36"/>
      <c r="B54" s="37"/>
      <c r="C54" s="37"/>
      <c r="D54" s="16"/>
    </row>
    <row r="55" spans="1:4" ht="16.5" thickTop="1" thickBot="1" x14ac:dyDescent="0.3">
      <c r="A55" s="1"/>
      <c r="B55" s="17">
        <f>SUM(B4:B54)</f>
        <v>19409090.795000002</v>
      </c>
      <c r="D55" s="17">
        <f>SUM(D4:D54)</f>
        <v>9562115.2228541896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workbookViewId="0">
      <selection activeCell="G4" sqref="G4"/>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40</v>
      </c>
      <c r="B1" s="98">
        <v>2010</v>
      </c>
      <c r="D1" s="8" t="s">
        <v>2</v>
      </c>
      <c r="H1" s="40">
        <v>1191.716320391361</v>
      </c>
      <c r="I1" t="s">
        <v>7</v>
      </c>
    </row>
    <row r="2" spans="1:9" ht="18.75" x14ac:dyDescent="0.3">
      <c r="A2" s="3"/>
      <c r="B2" s="11" t="s">
        <v>39</v>
      </c>
      <c r="C2" s="11" t="s">
        <v>1</v>
      </c>
      <c r="D2" s="11" t="s">
        <v>6</v>
      </c>
      <c r="E2" s="4"/>
      <c r="F2" s="41" t="s">
        <v>16</v>
      </c>
      <c r="G2" s="39">
        <v>2010</v>
      </c>
      <c r="H2" s="42"/>
    </row>
    <row r="3" spans="1:9" ht="19.5" x14ac:dyDescent="0.35">
      <c r="A3" s="5" t="s">
        <v>0</v>
      </c>
      <c r="B3" s="12">
        <f>+'UTC Example'!C4</f>
        <v>2015</v>
      </c>
      <c r="C3" s="12" t="s">
        <v>8</v>
      </c>
      <c r="D3" s="12" t="s">
        <v>9</v>
      </c>
      <c r="E3" s="7"/>
    </row>
    <row r="4" spans="1:9" x14ac:dyDescent="0.25">
      <c r="A4" s="33" t="s">
        <v>208</v>
      </c>
      <c r="B4" s="34">
        <v>165694.6</v>
      </c>
      <c r="C4" s="103">
        <f>IF(B4&lt;&gt;0,$H$1,"")</f>
        <v>1191.716320391361</v>
      </c>
      <c r="D4" s="10">
        <f>(+B4*C4)/2000</f>
        <v>98730.479510359219</v>
      </c>
    </row>
    <row r="5" spans="1:9" x14ac:dyDescent="0.25">
      <c r="A5" s="33" t="s">
        <v>209</v>
      </c>
      <c r="B5" s="34">
        <v>138700</v>
      </c>
      <c r="C5" s="103">
        <f t="shared" ref="C5:C68" si="0">IF(B5&lt;&gt;0,$H$1,"")</f>
        <v>1191.716320391361</v>
      </c>
      <c r="D5" s="10">
        <f t="shared" ref="D5:D68" si="1">(+B5*C5)/2000</f>
        <v>82645.526819140883</v>
      </c>
    </row>
    <row r="6" spans="1:9" x14ac:dyDescent="0.25">
      <c r="A6" s="33" t="s">
        <v>212</v>
      </c>
      <c r="B6" s="34">
        <v>1224</v>
      </c>
      <c r="C6" s="103">
        <f t="shared" si="0"/>
        <v>1191.716320391361</v>
      </c>
      <c r="D6" s="10">
        <f t="shared" si="1"/>
        <v>729.330388079513</v>
      </c>
    </row>
    <row r="7" spans="1:9" x14ac:dyDescent="0.25">
      <c r="A7" s="33" t="s">
        <v>213</v>
      </c>
      <c r="B7" s="34">
        <v>15600</v>
      </c>
      <c r="C7" s="103">
        <f t="shared" si="0"/>
        <v>1191.716320391361</v>
      </c>
      <c r="D7" s="10">
        <f t="shared" si="1"/>
        <v>9295.3872990526161</v>
      </c>
    </row>
    <row r="8" spans="1:9" x14ac:dyDescent="0.25">
      <c r="A8" s="33" t="s">
        <v>214</v>
      </c>
      <c r="B8" s="34">
        <v>-3094185</v>
      </c>
      <c r="C8" s="103">
        <f t="shared" si="0"/>
        <v>1191.716320391361</v>
      </c>
      <c r="D8" s="10">
        <f t="shared" si="1"/>
        <v>-1843695.3814050718</v>
      </c>
    </row>
    <row r="9" spans="1:9" x14ac:dyDescent="0.25">
      <c r="A9" s="33" t="s">
        <v>215</v>
      </c>
      <c r="B9" s="34">
        <v>78616</v>
      </c>
      <c r="C9" s="103">
        <f t="shared" si="0"/>
        <v>1191.716320391361</v>
      </c>
      <c r="D9" s="10">
        <f t="shared" si="1"/>
        <v>46843.985121943624</v>
      </c>
    </row>
    <row r="10" spans="1:9" x14ac:dyDescent="0.25">
      <c r="A10" s="33" t="s">
        <v>189</v>
      </c>
      <c r="B10" s="34">
        <v>206160</v>
      </c>
      <c r="C10" s="103">
        <f t="shared" si="0"/>
        <v>1191.716320391361</v>
      </c>
      <c r="D10" s="10">
        <f t="shared" si="1"/>
        <v>122842.11830594149</v>
      </c>
    </row>
    <row r="11" spans="1:9" x14ac:dyDescent="0.25">
      <c r="A11" s="33" t="s">
        <v>218</v>
      </c>
      <c r="B11" s="34">
        <v>59686</v>
      </c>
      <c r="C11" s="103">
        <f t="shared" si="0"/>
        <v>1191.716320391361</v>
      </c>
      <c r="D11" s="10">
        <f t="shared" si="1"/>
        <v>35564.390149439387</v>
      </c>
    </row>
    <row r="12" spans="1:9" x14ac:dyDescent="0.25">
      <c r="A12" s="33" t="s">
        <v>190</v>
      </c>
      <c r="B12" s="34">
        <v>183821</v>
      </c>
      <c r="C12" s="103">
        <f t="shared" si="0"/>
        <v>1191.716320391361</v>
      </c>
      <c r="D12" s="10">
        <f t="shared" si="1"/>
        <v>109531.24286533019</v>
      </c>
    </row>
    <row r="13" spans="1:9" x14ac:dyDescent="0.25">
      <c r="A13" s="33" t="s">
        <v>223</v>
      </c>
      <c r="B13" s="34">
        <v>15633</v>
      </c>
      <c r="C13" s="103">
        <f t="shared" si="0"/>
        <v>1191.716320391361</v>
      </c>
      <c r="D13" s="10">
        <f t="shared" si="1"/>
        <v>9315.0506183390735</v>
      </c>
    </row>
    <row r="14" spans="1:9" x14ac:dyDescent="0.25">
      <c r="A14" s="33" t="s">
        <v>203</v>
      </c>
      <c r="B14" s="34">
        <v>775756</v>
      </c>
      <c r="C14" s="103">
        <f t="shared" si="0"/>
        <v>1191.716320391361</v>
      </c>
      <c r="D14" s="10">
        <f t="shared" si="1"/>
        <v>462240.54292076034</v>
      </c>
    </row>
    <row r="15" spans="1:9" x14ac:dyDescent="0.25">
      <c r="A15" s="33" t="s">
        <v>229</v>
      </c>
      <c r="B15" s="34">
        <v>25594</v>
      </c>
      <c r="C15" s="103">
        <f t="shared" si="0"/>
        <v>1191.716320391361</v>
      </c>
      <c r="D15" s="10">
        <f t="shared" si="1"/>
        <v>15250.393752048247</v>
      </c>
    </row>
    <row r="16" spans="1:9" x14ac:dyDescent="0.25">
      <c r="A16" s="33" t="s">
        <v>230</v>
      </c>
      <c r="B16" s="34">
        <v>82208</v>
      </c>
      <c r="C16" s="103">
        <f t="shared" si="0"/>
        <v>1191.716320391361</v>
      </c>
      <c r="D16" s="10">
        <f t="shared" si="1"/>
        <v>48984.307633366501</v>
      </c>
    </row>
    <row r="17" spans="1:4" x14ac:dyDescent="0.25">
      <c r="A17" s="33" t="s">
        <v>191</v>
      </c>
      <c r="B17" s="34">
        <v>95234</v>
      </c>
      <c r="C17" s="103">
        <f t="shared" si="0"/>
        <v>1191.716320391361</v>
      </c>
      <c r="D17" s="10">
        <f t="shared" si="1"/>
        <v>56745.956028075438</v>
      </c>
    </row>
    <row r="18" spans="1:4" x14ac:dyDescent="0.25">
      <c r="A18" s="33" t="s">
        <v>231</v>
      </c>
      <c r="B18" s="34">
        <v>10876</v>
      </c>
      <c r="C18" s="103">
        <f t="shared" si="0"/>
        <v>1191.716320391361</v>
      </c>
      <c r="D18" s="10">
        <f t="shared" si="1"/>
        <v>6480.5533502882217</v>
      </c>
    </row>
    <row r="19" spans="1:4" x14ac:dyDescent="0.25">
      <c r="A19" s="33" t="s">
        <v>233</v>
      </c>
      <c r="B19" s="34">
        <v>117600</v>
      </c>
      <c r="C19" s="103">
        <f t="shared" si="0"/>
        <v>1191.716320391361</v>
      </c>
      <c r="D19" s="10">
        <f t="shared" si="1"/>
        <v>70072.91963901202</v>
      </c>
    </row>
    <row r="20" spans="1:4" x14ac:dyDescent="0.25">
      <c r="A20" s="33" t="s">
        <v>193</v>
      </c>
      <c r="B20" s="34">
        <v>184451</v>
      </c>
      <c r="C20" s="103">
        <f t="shared" si="0"/>
        <v>1191.716320391361</v>
      </c>
      <c r="D20" s="10">
        <f t="shared" si="1"/>
        <v>109906.63350625346</v>
      </c>
    </row>
    <row r="21" spans="1:4" x14ac:dyDescent="0.25">
      <c r="A21" s="33" t="s">
        <v>234</v>
      </c>
      <c r="B21" s="34">
        <v>31</v>
      </c>
      <c r="C21" s="103">
        <f t="shared" si="0"/>
        <v>1191.716320391361</v>
      </c>
      <c r="D21" s="10">
        <f t="shared" si="1"/>
        <v>18.471602966066097</v>
      </c>
    </row>
    <row r="22" spans="1:4" x14ac:dyDescent="0.25">
      <c r="A22" s="33" t="s">
        <v>236</v>
      </c>
      <c r="B22" s="34">
        <v>320131</v>
      </c>
      <c r="C22" s="103">
        <f t="shared" si="0"/>
        <v>1191.716320391361</v>
      </c>
      <c r="D22" s="10">
        <f t="shared" si="1"/>
        <v>190752.66868160339</v>
      </c>
    </row>
    <row r="23" spans="1:4" x14ac:dyDescent="0.25">
      <c r="A23" s="33" t="s">
        <v>237</v>
      </c>
      <c r="B23" s="34">
        <v>17600</v>
      </c>
      <c r="C23" s="103">
        <f t="shared" si="0"/>
        <v>1191.716320391361</v>
      </c>
      <c r="D23" s="10">
        <f t="shared" si="1"/>
        <v>10487.103619443977</v>
      </c>
    </row>
    <row r="24" spans="1:4" x14ac:dyDescent="0.25">
      <c r="A24" s="33" t="s">
        <v>238</v>
      </c>
      <c r="B24" s="34">
        <v>430</v>
      </c>
      <c r="C24" s="103">
        <f t="shared" si="0"/>
        <v>1191.716320391361</v>
      </c>
      <c r="D24" s="10">
        <f t="shared" si="1"/>
        <v>256.21900888414262</v>
      </c>
    </row>
    <row r="25" spans="1:4" x14ac:dyDescent="0.25">
      <c r="A25" s="33" t="s">
        <v>240</v>
      </c>
      <c r="B25" s="34">
        <v>63929</v>
      </c>
      <c r="C25" s="103">
        <f t="shared" si="0"/>
        <v>1191.716320391361</v>
      </c>
      <c r="D25" s="10">
        <f t="shared" si="1"/>
        <v>38092.616323149661</v>
      </c>
    </row>
    <row r="26" spans="1:4" x14ac:dyDescent="0.25">
      <c r="A26" s="33" t="s">
        <v>242</v>
      </c>
      <c r="B26" s="34">
        <v>4000</v>
      </c>
      <c r="C26" s="103">
        <f t="shared" si="0"/>
        <v>1191.716320391361</v>
      </c>
      <c r="D26" s="10">
        <f t="shared" si="1"/>
        <v>2383.432640782722</v>
      </c>
    </row>
    <row r="27" spans="1:4" x14ac:dyDescent="0.25">
      <c r="A27" s="33" t="s">
        <v>244</v>
      </c>
      <c r="B27" s="34">
        <v>20495</v>
      </c>
      <c r="C27" s="103">
        <f t="shared" si="0"/>
        <v>1191.716320391361</v>
      </c>
      <c r="D27" s="10">
        <f t="shared" si="1"/>
        <v>12212.112993210472</v>
      </c>
    </row>
    <row r="28" spans="1:4" x14ac:dyDescent="0.25">
      <c r="A28" s="33" t="s">
        <v>248</v>
      </c>
      <c r="B28" s="34">
        <v>682132</v>
      </c>
      <c r="C28" s="103">
        <f t="shared" si="0"/>
        <v>1191.716320391361</v>
      </c>
      <c r="D28" s="10">
        <f t="shared" si="1"/>
        <v>406453.91853059997</v>
      </c>
    </row>
    <row r="29" spans="1:4" x14ac:dyDescent="0.25">
      <c r="A29" s="33" t="s">
        <v>250</v>
      </c>
      <c r="B29" s="34">
        <v>17382</v>
      </c>
      <c r="C29" s="103">
        <f t="shared" si="0"/>
        <v>1191.716320391361</v>
      </c>
      <c r="D29" s="10">
        <f t="shared" si="1"/>
        <v>10357.206540521318</v>
      </c>
    </row>
    <row r="30" spans="1:4" x14ac:dyDescent="0.25">
      <c r="A30" s="33" t="s">
        <v>253</v>
      </c>
      <c r="B30" s="34">
        <v>32200</v>
      </c>
      <c r="C30" s="103">
        <f t="shared" si="0"/>
        <v>1191.716320391361</v>
      </c>
      <c r="D30" s="10">
        <f t="shared" si="1"/>
        <v>19186.632758300912</v>
      </c>
    </row>
    <row r="31" spans="1:4" x14ac:dyDescent="0.25">
      <c r="A31" s="33" t="s">
        <v>254</v>
      </c>
      <c r="B31" s="34">
        <v>136924</v>
      </c>
      <c r="C31" s="103">
        <f t="shared" si="0"/>
        <v>1191.716320391361</v>
      </c>
      <c r="D31" s="10">
        <f t="shared" si="1"/>
        <v>81587.282726633348</v>
      </c>
    </row>
    <row r="32" spans="1:4" x14ac:dyDescent="0.25">
      <c r="A32" s="33" t="s">
        <v>261</v>
      </c>
      <c r="B32" s="34">
        <v>55600</v>
      </c>
      <c r="C32" s="103">
        <f t="shared" si="0"/>
        <v>1191.716320391361</v>
      </c>
      <c r="D32" s="10">
        <f t="shared" si="1"/>
        <v>33129.713706879833</v>
      </c>
    </row>
    <row r="33" spans="1:4" x14ac:dyDescent="0.25">
      <c r="A33" s="33" t="s">
        <v>262</v>
      </c>
      <c r="B33" s="34">
        <v>45</v>
      </c>
      <c r="C33" s="103">
        <f t="shared" si="0"/>
        <v>1191.716320391361</v>
      </c>
      <c r="D33" s="10">
        <f t="shared" si="1"/>
        <v>26.813617208805624</v>
      </c>
    </row>
    <row r="34" spans="1:4" x14ac:dyDescent="0.25">
      <c r="A34" s="33" t="s">
        <v>194</v>
      </c>
      <c r="B34" s="34">
        <v>1135590</v>
      </c>
      <c r="C34" s="103">
        <f t="shared" si="0"/>
        <v>1191.716320391361</v>
      </c>
      <c r="D34" s="10">
        <f t="shared" si="1"/>
        <v>676650.56813661277</v>
      </c>
    </row>
    <row r="35" spans="1:4" x14ac:dyDescent="0.25">
      <c r="A35" s="33" t="s">
        <v>267</v>
      </c>
      <c r="B35" s="34">
        <v>20186</v>
      </c>
      <c r="C35" s="103">
        <f t="shared" si="0"/>
        <v>1191.716320391361</v>
      </c>
      <c r="D35" s="10">
        <f t="shared" si="1"/>
        <v>12027.992821710008</v>
      </c>
    </row>
    <row r="36" spans="1:4" x14ac:dyDescent="0.25">
      <c r="A36" s="33" t="s">
        <v>268</v>
      </c>
      <c r="B36" s="34">
        <v>24200</v>
      </c>
      <c r="C36" s="103">
        <f t="shared" si="0"/>
        <v>1191.716320391361</v>
      </c>
      <c r="D36" s="10">
        <f t="shared" si="1"/>
        <v>14419.767476735469</v>
      </c>
    </row>
    <row r="37" spans="1:4" x14ac:dyDescent="0.25">
      <c r="A37" s="33" t="s">
        <v>270</v>
      </c>
      <c r="B37" s="34">
        <v>4037</v>
      </c>
      <c r="C37" s="103">
        <f t="shared" si="0"/>
        <v>1191.716320391361</v>
      </c>
      <c r="D37" s="10">
        <f t="shared" si="1"/>
        <v>2405.4793927099622</v>
      </c>
    </row>
    <row r="38" spans="1:4" x14ac:dyDescent="0.25">
      <c r="A38" s="33" t="s">
        <v>271</v>
      </c>
      <c r="B38" s="34">
        <v>2854</v>
      </c>
      <c r="C38" s="103">
        <f t="shared" si="0"/>
        <v>1191.716320391361</v>
      </c>
      <c r="D38" s="10">
        <f t="shared" si="1"/>
        <v>1700.579189198472</v>
      </c>
    </row>
    <row r="39" spans="1:4" x14ac:dyDescent="0.25">
      <c r="A39" s="33" t="s">
        <v>272</v>
      </c>
      <c r="B39" s="34">
        <v>30400</v>
      </c>
      <c r="C39" s="103">
        <f t="shared" si="0"/>
        <v>1191.716320391361</v>
      </c>
      <c r="D39" s="10">
        <f t="shared" si="1"/>
        <v>18114.088069948688</v>
      </c>
    </row>
    <row r="40" spans="1:4" x14ac:dyDescent="0.25">
      <c r="A40" s="33" t="s">
        <v>273</v>
      </c>
      <c r="B40" s="34">
        <v>2374</v>
      </c>
      <c r="C40" s="103">
        <f t="shared" si="0"/>
        <v>1191.716320391361</v>
      </c>
      <c r="D40" s="10">
        <f t="shared" si="1"/>
        <v>1414.5672723045457</v>
      </c>
    </row>
    <row r="41" spans="1:4" x14ac:dyDescent="0.25">
      <c r="A41" s="33" t="s">
        <v>274</v>
      </c>
      <c r="B41" s="34">
        <v>87811</v>
      </c>
      <c r="C41" s="103">
        <f t="shared" si="0"/>
        <v>1191.716320391361</v>
      </c>
      <c r="D41" s="10">
        <f t="shared" si="1"/>
        <v>52322.900904942901</v>
      </c>
    </row>
    <row r="42" spans="1:4" x14ac:dyDescent="0.25">
      <c r="A42" s="33" t="s">
        <v>275</v>
      </c>
      <c r="B42" s="34">
        <v>46767</v>
      </c>
      <c r="C42" s="103">
        <f t="shared" si="0"/>
        <v>1191.716320391361</v>
      </c>
      <c r="D42" s="10">
        <f t="shared" si="1"/>
        <v>27866.498577871389</v>
      </c>
    </row>
    <row r="43" spans="1:4" x14ac:dyDescent="0.25">
      <c r="A43" s="33" t="s">
        <v>276</v>
      </c>
      <c r="B43" s="34">
        <v>80243</v>
      </c>
      <c r="C43" s="103">
        <f t="shared" si="0"/>
        <v>1191.716320391361</v>
      </c>
      <c r="D43" s="10">
        <f t="shared" si="1"/>
        <v>47813.446348581994</v>
      </c>
    </row>
    <row r="44" spans="1:4" x14ac:dyDescent="0.25">
      <c r="A44" s="33" t="s">
        <v>280</v>
      </c>
      <c r="B44" s="34">
        <v>292936</v>
      </c>
      <c r="C44" s="103">
        <f t="shared" si="0"/>
        <v>1191.716320391361</v>
      </c>
      <c r="D44" s="10">
        <f t="shared" si="1"/>
        <v>174548.30601508185</v>
      </c>
    </row>
    <row r="45" spans="1:4" x14ac:dyDescent="0.25">
      <c r="A45" s="33" t="s">
        <v>197</v>
      </c>
      <c r="B45" s="34">
        <v>300036</v>
      </c>
      <c r="C45" s="103">
        <f t="shared" si="0"/>
        <v>1191.716320391361</v>
      </c>
      <c r="D45" s="10">
        <f t="shared" si="1"/>
        <v>178778.89895247121</v>
      </c>
    </row>
    <row r="46" spans="1:4" x14ac:dyDescent="0.25">
      <c r="A46" s="33" t="s">
        <v>282</v>
      </c>
      <c r="B46" s="34">
        <v>6500</v>
      </c>
      <c r="C46" s="103">
        <f t="shared" si="0"/>
        <v>1191.716320391361</v>
      </c>
      <c r="D46" s="10">
        <f t="shared" si="1"/>
        <v>3873.0780412719232</v>
      </c>
    </row>
    <row r="47" spans="1:4" x14ac:dyDescent="0.25">
      <c r="A47" s="33" t="s">
        <v>283</v>
      </c>
      <c r="B47" s="34">
        <v>98150</v>
      </c>
      <c r="C47" s="103">
        <f t="shared" si="0"/>
        <v>1191.716320391361</v>
      </c>
      <c r="D47" s="10">
        <f t="shared" si="1"/>
        <v>58483.478423206041</v>
      </c>
    </row>
    <row r="48" spans="1:4" x14ac:dyDescent="0.25">
      <c r="A48" s="33" t="s">
        <v>284</v>
      </c>
      <c r="B48" s="34">
        <v>173</v>
      </c>
      <c r="C48" s="103">
        <f t="shared" si="0"/>
        <v>1191.716320391361</v>
      </c>
      <c r="D48" s="10">
        <f t="shared" si="1"/>
        <v>103.08346171385273</v>
      </c>
    </row>
    <row r="49" spans="1:4" x14ac:dyDescent="0.25">
      <c r="A49" s="33" t="s">
        <v>285</v>
      </c>
      <c r="B49" s="34">
        <v>5475</v>
      </c>
      <c r="C49" s="103">
        <f t="shared" si="0"/>
        <v>1191.716320391361</v>
      </c>
      <c r="D49" s="10">
        <f t="shared" si="1"/>
        <v>3262.3234270713506</v>
      </c>
    </row>
    <row r="50" spans="1:4" x14ac:dyDescent="0.25">
      <c r="A50" s="33" t="s">
        <v>286</v>
      </c>
      <c r="B50" s="34">
        <v>684</v>
      </c>
      <c r="C50" s="103">
        <f t="shared" si="0"/>
        <v>1191.716320391361</v>
      </c>
      <c r="D50" s="10">
        <f t="shared" si="1"/>
        <v>407.56698157384551</v>
      </c>
    </row>
    <row r="51" spans="1:4" x14ac:dyDescent="0.25">
      <c r="A51" s="33" t="s">
        <v>198</v>
      </c>
      <c r="B51" s="34">
        <v>249821</v>
      </c>
      <c r="C51" s="103">
        <f t="shared" si="0"/>
        <v>1191.716320391361</v>
      </c>
      <c r="D51" s="10">
        <f t="shared" si="1"/>
        <v>148857.88143824509</v>
      </c>
    </row>
    <row r="52" spans="1:4" x14ac:dyDescent="0.25">
      <c r="A52" s="33" t="s">
        <v>287</v>
      </c>
      <c r="B52" s="34">
        <v>995085</v>
      </c>
      <c r="C52" s="103">
        <f t="shared" si="0"/>
        <v>1191.716320391361</v>
      </c>
      <c r="D52" s="10">
        <f t="shared" si="1"/>
        <v>592929.51733831875</v>
      </c>
    </row>
    <row r="53" spans="1:4" x14ac:dyDescent="0.25">
      <c r="A53" s="33" t="s">
        <v>199</v>
      </c>
      <c r="B53" s="34">
        <v>355579</v>
      </c>
      <c r="C53" s="103">
        <f t="shared" si="0"/>
        <v>1191.716320391361</v>
      </c>
      <c r="D53" s="10">
        <f t="shared" si="1"/>
        <v>211874.64874421986</v>
      </c>
    </row>
    <row r="54" spans="1:4" x14ac:dyDescent="0.25">
      <c r="A54" s="33" t="s">
        <v>290</v>
      </c>
      <c r="B54" s="34">
        <v>1600</v>
      </c>
      <c r="C54" s="103">
        <f t="shared" si="0"/>
        <v>1191.716320391361</v>
      </c>
      <c r="D54" s="10">
        <f t="shared" si="1"/>
        <v>953.37305631308891</v>
      </c>
    </row>
    <row r="55" spans="1:4" x14ac:dyDescent="0.25">
      <c r="A55" s="33" t="s">
        <v>292</v>
      </c>
      <c r="B55" s="34">
        <v>45702</v>
      </c>
      <c r="C55" s="103">
        <f t="shared" si="0"/>
        <v>1191.716320391361</v>
      </c>
      <c r="D55" s="10">
        <f t="shared" si="1"/>
        <v>27231.909637262994</v>
      </c>
    </row>
    <row r="56" spans="1:4" x14ac:dyDescent="0.25">
      <c r="A56" s="33" t="s">
        <v>293</v>
      </c>
      <c r="B56" s="34">
        <v>13647</v>
      </c>
      <c r="C56" s="103">
        <f t="shared" si="0"/>
        <v>1191.716320391361</v>
      </c>
      <c r="D56" s="10">
        <f t="shared" si="1"/>
        <v>8131.6763121904514</v>
      </c>
    </row>
    <row r="57" spans="1:4" x14ac:dyDescent="0.25">
      <c r="A57" s="33" t="s">
        <v>200</v>
      </c>
      <c r="B57" s="34">
        <v>47836</v>
      </c>
      <c r="C57" s="103">
        <f t="shared" si="0"/>
        <v>1191.716320391361</v>
      </c>
      <c r="D57" s="10">
        <f t="shared" si="1"/>
        <v>28503.470951120573</v>
      </c>
    </row>
    <row r="58" spans="1:4" x14ac:dyDescent="0.25">
      <c r="A58" s="33" t="s">
        <v>296</v>
      </c>
      <c r="B58" s="34">
        <v>147357</v>
      </c>
      <c r="C58" s="103">
        <f t="shared" si="0"/>
        <v>1191.716320391361</v>
      </c>
      <c r="D58" s="10">
        <f t="shared" si="1"/>
        <v>87803.870911954888</v>
      </c>
    </row>
    <row r="59" spans="1:4" x14ac:dyDescent="0.25">
      <c r="A59" s="33" t="s">
        <v>297</v>
      </c>
      <c r="B59" s="34">
        <v>1038</v>
      </c>
      <c r="C59" s="103">
        <f t="shared" si="0"/>
        <v>1191.716320391361</v>
      </c>
      <c r="D59" s="10">
        <f t="shared" si="1"/>
        <v>618.50077028311637</v>
      </c>
    </row>
    <row r="60" spans="1:4" x14ac:dyDescent="0.25">
      <c r="A60" s="33" t="s">
        <v>299</v>
      </c>
      <c r="B60" s="34">
        <v>78028</v>
      </c>
      <c r="C60" s="103">
        <f t="shared" si="0"/>
        <v>1191.716320391361</v>
      </c>
      <c r="D60" s="10">
        <f t="shared" si="1"/>
        <v>46493.620523748563</v>
      </c>
    </row>
    <row r="61" spans="1:4" x14ac:dyDescent="0.25">
      <c r="A61" s="33" t="s">
        <v>202</v>
      </c>
      <c r="B61" s="34">
        <v>1107783</v>
      </c>
      <c r="C61" s="103">
        <f t="shared" si="0"/>
        <v>1191.716320391361</v>
      </c>
      <c r="D61" s="10">
        <f t="shared" si="1"/>
        <v>660081.5402760515</v>
      </c>
    </row>
    <row r="62" spans="1:4" x14ac:dyDescent="0.25">
      <c r="A62" s="33" t="s">
        <v>301</v>
      </c>
      <c r="B62" s="34">
        <v>8791</v>
      </c>
      <c r="C62" s="103">
        <f t="shared" si="0"/>
        <v>1191.716320391361</v>
      </c>
      <c r="D62" s="10">
        <f t="shared" si="1"/>
        <v>5238.1890862802275</v>
      </c>
    </row>
    <row r="63" spans="1:4" x14ac:dyDescent="0.25">
      <c r="A63" s="33" t="s">
        <v>304</v>
      </c>
      <c r="B63" s="34">
        <v>52383</v>
      </c>
      <c r="C63" s="103">
        <f t="shared" si="0"/>
        <v>1191.716320391361</v>
      </c>
      <c r="D63" s="10">
        <f t="shared" si="1"/>
        <v>31212.838005530331</v>
      </c>
    </row>
    <row r="64" spans="1:4" x14ac:dyDescent="0.25">
      <c r="A64" s="33" t="s">
        <v>307</v>
      </c>
      <c r="B64" s="34">
        <v>20</v>
      </c>
      <c r="C64" s="103">
        <f t="shared" si="0"/>
        <v>1191.716320391361</v>
      </c>
      <c r="D64" s="10">
        <f t="shared" si="1"/>
        <v>11.91716320391361</v>
      </c>
    </row>
    <row r="65" spans="1:4" x14ac:dyDescent="0.25">
      <c r="A65" s="33" t="s">
        <v>188</v>
      </c>
      <c r="B65" s="34">
        <v>11424</v>
      </c>
      <c r="C65" s="103">
        <f t="shared" si="0"/>
        <v>1191.716320391361</v>
      </c>
      <c r="D65" s="10">
        <f t="shared" si="1"/>
        <v>6807.0836220754545</v>
      </c>
    </row>
    <row r="66" spans="1:4" x14ac:dyDescent="0.25">
      <c r="A66" s="33" t="s">
        <v>189</v>
      </c>
      <c r="B66" s="34">
        <v>65580</v>
      </c>
      <c r="C66" s="103">
        <f t="shared" si="0"/>
        <v>1191.716320391361</v>
      </c>
      <c r="D66" s="10">
        <f t="shared" si="1"/>
        <v>39076.378145632727</v>
      </c>
    </row>
    <row r="67" spans="1:4" x14ac:dyDescent="0.25">
      <c r="A67" s="33" t="s">
        <v>195</v>
      </c>
      <c r="B67" s="34">
        <v>412908</v>
      </c>
      <c r="C67" s="103">
        <f t="shared" si="0"/>
        <v>1191.716320391361</v>
      </c>
      <c r="D67" s="10">
        <f t="shared" si="1"/>
        <v>246034.60121007805</v>
      </c>
    </row>
    <row r="68" spans="1:4" x14ac:dyDescent="0.25">
      <c r="A68" s="33" t="s">
        <v>202</v>
      </c>
      <c r="B68" s="34">
        <v>1533400</v>
      </c>
      <c r="C68" s="103">
        <f t="shared" si="0"/>
        <v>1191.716320391361</v>
      </c>
      <c r="D68" s="10">
        <f t="shared" si="1"/>
        <v>913688.90284405649</v>
      </c>
    </row>
    <row r="69" spans="1:4" x14ac:dyDescent="0.25">
      <c r="A69" s="33" t="s">
        <v>188</v>
      </c>
      <c r="B69" s="34">
        <v>-10438</v>
      </c>
      <c r="C69" s="103">
        <f t="shared" ref="C69:C132" si="2">IF(B69&lt;&gt;0,$H$1,"")</f>
        <v>1191.716320391361</v>
      </c>
      <c r="D69" s="10">
        <f t="shared" ref="D69:D132" si="3">(+B69*C69)/2000</f>
        <v>-6219.5674761225137</v>
      </c>
    </row>
    <row r="70" spans="1:4" x14ac:dyDescent="0.25">
      <c r="A70" s="33" t="s">
        <v>189</v>
      </c>
      <c r="B70" s="34">
        <v>-57475</v>
      </c>
      <c r="C70" s="103">
        <f t="shared" si="2"/>
        <v>1191.716320391361</v>
      </c>
      <c r="D70" s="10">
        <f t="shared" si="3"/>
        <v>-34246.947757246737</v>
      </c>
    </row>
    <row r="71" spans="1:4" x14ac:dyDescent="0.25">
      <c r="A71" s="33" t="s">
        <v>192</v>
      </c>
      <c r="B71" s="34">
        <v>20831.312000000002</v>
      </c>
      <c r="C71" s="103">
        <f t="shared" si="2"/>
        <v>1191.716320391361</v>
      </c>
      <c r="D71" s="10">
        <f t="shared" si="3"/>
        <v>12412.507242782203</v>
      </c>
    </row>
    <row r="72" spans="1:4" x14ac:dyDescent="0.25">
      <c r="A72" s="33" t="s">
        <v>195</v>
      </c>
      <c r="B72" s="34">
        <v>-413000</v>
      </c>
      <c r="C72" s="103">
        <f t="shared" si="2"/>
        <v>1191.716320391361</v>
      </c>
      <c r="D72" s="10">
        <f t="shared" si="3"/>
        <v>-246089.42016081605</v>
      </c>
    </row>
    <row r="73" spans="1:4" x14ac:dyDescent="0.25">
      <c r="A73" s="33" t="s">
        <v>202</v>
      </c>
      <c r="B73" s="34">
        <v>-1536249</v>
      </c>
      <c r="C73" s="103">
        <f t="shared" si="2"/>
        <v>1191.716320391361</v>
      </c>
      <c r="D73" s="10">
        <f t="shared" si="3"/>
        <v>-915386.50274245394</v>
      </c>
    </row>
    <row r="74" spans="1:4" x14ac:dyDescent="0.25">
      <c r="A74" s="33" t="s">
        <v>208</v>
      </c>
      <c r="B74" s="34">
        <v>-27014</v>
      </c>
      <c r="C74" s="103">
        <f t="shared" si="2"/>
        <v>1191.716320391361</v>
      </c>
      <c r="D74" s="10">
        <f t="shared" si="3"/>
        <v>-16096.512339526113</v>
      </c>
    </row>
    <row r="75" spans="1:4" x14ac:dyDescent="0.25">
      <c r="A75" s="33" t="s">
        <v>209</v>
      </c>
      <c r="B75" s="34">
        <v>-40109</v>
      </c>
      <c r="C75" s="103">
        <f t="shared" si="2"/>
        <v>1191.716320391361</v>
      </c>
      <c r="D75" s="10">
        <f t="shared" si="3"/>
        <v>-23899.274947288552</v>
      </c>
    </row>
    <row r="76" spans="1:4" x14ac:dyDescent="0.25">
      <c r="A76" s="33" t="s">
        <v>212</v>
      </c>
      <c r="B76" s="34">
        <v>-2465</v>
      </c>
      <c r="C76" s="103">
        <f t="shared" si="2"/>
        <v>1191.716320391361</v>
      </c>
      <c r="D76" s="10">
        <f t="shared" si="3"/>
        <v>-1468.7903648823526</v>
      </c>
    </row>
    <row r="77" spans="1:4" x14ac:dyDescent="0.25">
      <c r="A77" s="33" t="s">
        <v>213</v>
      </c>
      <c r="B77" s="34">
        <v>-29925</v>
      </c>
      <c r="C77" s="103">
        <f t="shared" si="2"/>
        <v>1191.716320391361</v>
      </c>
      <c r="D77" s="10">
        <f t="shared" si="3"/>
        <v>-17831.055443855741</v>
      </c>
    </row>
    <row r="78" spans="1:4" x14ac:dyDescent="0.25">
      <c r="A78" s="33" t="s">
        <v>214</v>
      </c>
      <c r="B78" s="34">
        <v>3847988</v>
      </c>
      <c r="C78" s="103">
        <f t="shared" si="2"/>
        <v>1191.716320391361</v>
      </c>
      <c r="D78" s="10">
        <f t="shared" si="3"/>
        <v>2292855.0501350565</v>
      </c>
    </row>
    <row r="79" spans="1:4" x14ac:dyDescent="0.25">
      <c r="A79" s="33" t="s">
        <v>215</v>
      </c>
      <c r="B79" s="34">
        <v>-259544</v>
      </c>
      <c r="C79" s="103">
        <f t="shared" si="2"/>
        <v>1191.716320391361</v>
      </c>
      <c r="D79" s="10">
        <f t="shared" si="3"/>
        <v>-154651.41032982769</v>
      </c>
    </row>
    <row r="80" spans="1:4" x14ac:dyDescent="0.25">
      <c r="A80" s="33" t="s">
        <v>189</v>
      </c>
      <c r="B80" s="34">
        <v>-159865</v>
      </c>
      <c r="C80" s="103">
        <f t="shared" si="2"/>
        <v>1191.716320391361</v>
      </c>
      <c r="D80" s="10">
        <f t="shared" si="3"/>
        <v>-95256.864779682466</v>
      </c>
    </row>
    <row r="81" spans="1:4" x14ac:dyDescent="0.25">
      <c r="A81" s="33" t="s">
        <v>216</v>
      </c>
      <c r="B81" s="34">
        <v>-49</v>
      </c>
      <c r="C81" s="103">
        <f t="shared" si="2"/>
        <v>1191.716320391361</v>
      </c>
      <c r="D81" s="10">
        <f t="shared" si="3"/>
        <v>-29.197049849588343</v>
      </c>
    </row>
    <row r="82" spans="1:4" x14ac:dyDescent="0.25">
      <c r="A82" s="33" t="s">
        <v>218</v>
      </c>
      <c r="B82" s="34">
        <v>-530</v>
      </c>
      <c r="C82" s="103">
        <f t="shared" si="2"/>
        <v>1191.716320391361</v>
      </c>
      <c r="D82" s="10">
        <f t="shared" si="3"/>
        <v>-315.80482490371071</v>
      </c>
    </row>
    <row r="83" spans="1:4" x14ac:dyDescent="0.25">
      <c r="A83" s="33" t="s">
        <v>190</v>
      </c>
      <c r="B83" s="34">
        <v>-261663</v>
      </c>
      <c r="C83" s="103">
        <f t="shared" si="2"/>
        <v>1191.716320391361</v>
      </c>
      <c r="D83" s="10">
        <f t="shared" si="3"/>
        <v>-155914.03377128235</v>
      </c>
    </row>
    <row r="84" spans="1:4" x14ac:dyDescent="0.25">
      <c r="A84" s="33" t="s">
        <v>223</v>
      </c>
      <c r="B84" s="34">
        <v>-5161</v>
      </c>
      <c r="C84" s="103">
        <f t="shared" si="2"/>
        <v>1191.716320391361</v>
      </c>
      <c r="D84" s="10">
        <f t="shared" si="3"/>
        <v>-3075.2239647699071</v>
      </c>
    </row>
    <row r="85" spans="1:4" x14ac:dyDescent="0.25">
      <c r="A85" s="33" t="s">
        <v>203</v>
      </c>
      <c r="B85" s="34">
        <v>-767741</v>
      </c>
      <c r="C85" s="103">
        <f t="shared" si="2"/>
        <v>1191.716320391361</v>
      </c>
      <c r="D85" s="10">
        <f t="shared" si="3"/>
        <v>-457464.73976679193</v>
      </c>
    </row>
    <row r="86" spans="1:4" x14ac:dyDescent="0.25">
      <c r="A86" s="33" t="s">
        <v>229</v>
      </c>
      <c r="B86" s="34">
        <v>-10025</v>
      </c>
      <c r="C86" s="103">
        <f t="shared" si="2"/>
        <v>1191.716320391361</v>
      </c>
      <c r="D86" s="10">
        <f t="shared" si="3"/>
        <v>-5973.4780559616975</v>
      </c>
    </row>
    <row r="87" spans="1:4" x14ac:dyDescent="0.25">
      <c r="A87" s="33" t="s">
        <v>230</v>
      </c>
      <c r="B87" s="34">
        <v>-111624</v>
      </c>
      <c r="C87" s="103">
        <f t="shared" si="2"/>
        <v>1191.716320391361</v>
      </c>
      <c r="D87" s="10">
        <f t="shared" si="3"/>
        <v>-66512.071273682639</v>
      </c>
    </row>
    <row r="88" spans="1:4" x14ac:dyDescent="0.25">
      <c r="A88" s="33" t="s">
        <v>191</v>
      </c>
      <c r="B88" s="34">
        <v>-42662</v>
      </c>
      <c r="C88" s="103">
        <f t="shared" si="2"/>
        <v>1191.716320391361</v>
      </c>
      <c r="D88" s="10">
        <f t="shared" si="3"/>
        <v>-25420.500830268124</v>
      </c>
    </row>
    <row r="89" spans="1:4" x14ac:dyDescent="0.25">
      <c r="A89" s="33" t="s">
        <v>231</v>
      </c>
      <c r="B89" s="34">
        <v>-54095</v>
      </c>
      <c r="C89" s="103">
        <f t="shared" si="2"/>
        <v>1191.716320391361</v>
      </c>
      <c r="D89" s="10">
        <f t="shared" si="3"/>
        <v>-32232.947175785335</v>
      </c>
    </row>
    <row r="90" spans="1:4" x14ac:dyDescent="0.25">
      <c r="A90" s="33" t="s">
        <v>233</v>
      </c>
      <c r="B90" s="34">
        <v>-150800</v>
      </c>
      <c r="C90" s="103">
        <f t="shared" si="2"/>
        <v>1191.716320391361</v>
      </c>
      <c r="D90" s="10">
        <f t="shared" si="3"/>
        <v>-89855.410557508614</v>
      </c>
    </row>
    <row r="91" spans="1:4" x14ac:dyDescent="0.25">
      <c r="A91" s="33" t="s">
        <v>193</v>
      </c>
      <c r="B91" s="34">
        <v>-1065</v>
      </c>
      <c r="C91" s="103">
        <f t="shared" si="2"/>
        <v>1191.716320391361</v>
      </c>
      <c r="D91" s="10">
        <f t="shared" si="3"/>
        <v>-634.58894060839964</v>
      </c>
    </row>
    <row r="92" spans="1:4" x14ac:dyDescent="0.25">
      <c r="A92" s="33" t="s">
        <v>234</v>
      </c>
      <c r="B92" s="34">
        <v>-831</v>
      </c>
      <c r="C92" s="103">
        <f t="shared" si="2"/>
        <v>1191.716320391361</v>
      </c>
      <c r="D92" s="10">
        <f t="shared" si="3"/>
        <v>-495.15813112261054</v>
      </c>
    </row>
    <row r="93" spans="1:4" x14ac:dyDescent="0.25">
      <c r="A93" s="33" t="s">
        <v>236</v>
      </c>
      <c r="B93" s="34">
        <v>-58348</v>
      </c>
      <c r="C93" s="103">
        <f t="shared" si="2"/>
        <v>1191.716320391361</v>
      </c>
      <c r="D93" s="10">
        <f t="shared" si="3"/>
        <v>-34767.131931097567</v>
      </c>
    </row>
    <row r="94" spans="1:4" x14ac:dyDescent="0.25">
      <c r="A94" s="33" t="s">
        <v>237</v>
      </c>
      <c r="B94" s="34">
        <v>-1200</v>
      </c>
      <c r="C94" s="103">
        <f t="shared" si="2"/>
        <v>1191.716320391361</v>
      </c>
      <c r="D94" s="10">
        <f t="shared" si="3"/>
        <v>-715.02979223481657</v>
      </c>
    </row>
    <row r="95" spans="1:4" x14ac:dyDescent="0.25">
      <c r="A95" s="33" t="s">
        <v>238</v>
      </c>
      <c r="B95" s="34">
        <v>-1808</v>
      </c>
      <c r="C95" s="103">
        <f t="shared" si="2"/>
        <v>1191.716320391361</v>
      </c>
      <c r="D95" s="10">
        <f t="shared" si="3"/>
        <v>-1077.3115536337905</v>
      </c>
    </row>
    <row r="96" spans="1:4" x14ac:dyDescent="0.25">
      <c r="A96" s="33" t="s">
        <v>240</v>
      </c>
      <c r="B96" s="34">
        <v>-14553</v>
      </c>
      <c r="C96" s="103">
        <f t="shared" si="2"/>
        <v>1191.716320391361</v>
      </c>
      <c r="D96" s="10">
        <f t="shared" si="3"/>
        <v>-8671.5238053277371</v>
      </c>
    </row>
    <row r="97" spans="1:4" x14ac:dyDescent="0.25">
      <c r="A97" s="33" t="s">
        <v>242</v>
      </c>
      <c r="B97" s="34">
        <v>-12000</v>
      </c>
      <c r="C97" s="103">
        <f t="shared" si="2"/>
        <v>1191.716320391361</v>
      </c>
      <c r="D97" s="10">
        <f t="shared" si="3"/>
        <v>-7150.2979223481661</v>
      </c>
    </row>
    <row r="98" spans="1:4" x14ac:dyDescent="0.25">
      <c r="A98" s="33" t="s">
        <v>244</v>
      </c>
      <c r="B98" s="34">
        <v>-45909</v>
      </c>
      <c r="C98" s="103">
        <f t="shared" si="2"/>
        <v>1191.716320391361</v>
      </c>
      <c r="D98" s="10">
        <f t="shared" si="3"/>
        <v>-27355.252276423496</v>
      </c>
    </row>
    <row r="99" spans="1:4" x14ac:dyDescent="0.25">
      <c r="A99" s="33" t="s">
        <v>248</v>
      </c>
      <c r="B99" s="34">
        <v>-442218</v>
      </c>
      <c r="C99" s="103">
        <f t="shared" si="2"/>
        <v>1191.716320391361</v>
      </c>
      <c r="D99" s="10">
        <f t="shared" si="3"/>
        <v>-263499.20388541342</v>
      </c>
    </row>
    <row r="100" spans="1:4" x14ac:dyDescent="0.25">
      <c r="A100" s="33" t="s">
        <v>250</v>
      </c>
      <c r="B100" s="34">
        <v>-60759</v>
      </c>
      <c r="C100" s="103">
        <f t="shared" si="2"/>
        <v>1191.716320391361</v>
      </c>
      <c r="D100" s="10">
        <f t="shared" si="3"/>
        <v>-36203.745955329352</v>
      </c>
    </row>
    <row r="101" spans="1:4" x14ac:dyDescent="0.25">
      <c r="A101" s="33" t="s">
        <v>253</v>
      </c>
      <c r="B101" s="34">
        <v>-800</v>
      </c>
      <c r="C101" s="103">
        <f t="shared" si="2"/>
        <v>1191.716320391361</v>
      </c>
      <c r="D101" s="10">
        <f t="shared" si="3"/>
        <v>-476.68652815654445</v>
      </c>
    </row>
    <row r="102" spans="1:4" x14ac:dyDescent="0.25">
      <c r="A102" s="33" t="s">
        <v>254</v>
      </c>
      <c r="B102" s="34">
        <v>-92601</v>
      </c>
      <c r="C102" s="103">
        <f t="shared" si="2"/>
        <v>1191.716320391361</v>
      </c>
      <c r="D102" s="10">
        <f t="shared" si="3"/>
        <v>-55177.061492280205</v>
      </c>
    </row>
    <row r="103" spans="1:4" x14ac:dyDescent="0.25">
      <c r="A103" s="33" t="s">
        <v>261</v>
      </c>
      <c r="B103" s="34">
        <v>-75385</v>
      </c>
      <c r="C103" s="103">
        <f t="shared" si="2"/>
        <v>1191.716320391361</v>
      </c>
      <c r="D103" s="10">
        <f t="shared" si="3"/>
        <v>-44918.76740635137</v>
      </c>
    </row>
    <row r="104" spans="1:4" x14ac:dyDescent="0.25">
      <c r="A104" s="33" t="s">
        <v>262</v>
      </c>
      <c r="B104" s="34">
        <v>-10</v>
      </c>
      <c r="C104" s="103">
        <f t="shared" si="2"/>
        <v>1191.716320391361</v>
      </c>
      <c r="D104" s="10">
        <f t="shared" si="3"/>
        <v>-5.958581601956805</v>
      </c>
    </row>
    <row r="105" spans="1:4" x14ac:dyDescent="0.25">
      <c r="A105" s="33" t="s">
        <v>194</v>
      </c>
      <c r="B105" s="34">
        <v>-454431</v>
      </c>
      <c r="C105" s="103">
        <f t="shared" si="2"/>
        <v>1191.716320391361</v>
      </c>
      <c r="D105" s="10">
        <f t="shared" si="3"/>
        <v>-270776.41959588329</v>
      </c>
    </row>
    <row r="106" spans="1:4" x14ac:dyDescent="0.25">
      <c r="A106" s="33" t="s">
        <v>264</v>
      </c>
      <c r="B106" s="34">
        <v>-356</v>
      </c>
      <c r="C106" s="103">
        <f t="shared" si="2"/>
        <v>1191.716320391361</v>
      </c>
      <c r="D106" s="10">
        <f t="shared" si="3"/>
        <v>-212.12550502966226</v>
      </c>
    </row>
    <row r="107" spans="1:4" x14ac:dyDescent="0.25">
      <c r="A107" s="33" t="s">
        <v>265</v>
      </c>
      <c r="B107" s="34">
        <v>-2</v>
      </c>
      <c r="C107" s="103">
        <f t="shared" si="2"/>
        <v>1191.716320391361</v>
      </c>
      <c r="D107" s="10">
        <f t="shared" si="3"/>
        <v>-1.191716320391361</v>
      </c>
    </row>
    <row r="108" spans="1:4" x14ac:dyDescent="0.25">
      <c r="A108" s="33" t="s">
        <v>267</v>
      </c>
      <c r="B108" s="34">
        <v>-294</v>
      </c>
      <c r="C108" s="103">
        <f t="shared" si="2"/>
        <v>1191.716320391361</v>
      </c>
      <c r="D108" s="10">
        <f t="shared" si="3"/>
        <v>-175.18229909753009</v>
      </c>
    </row>
    <row r="109" spans="1:4" x14ac:dyDescent="0.25">
      <c r="A109" s="33" t="s">
        <v>270</v>
      </c>
      <c r="B109" s="34">
        <v>-10173</v>
      </c>
      <c r="C109" s="103">
        <f t="shared" si="2"/>
        <v>1191.716320391361</v>
      </c>
      <c r="D109" s="10">
        <f t="shared" si="3"/>
        <v>-6061.6650636706572</v>
      </c>
    </row>
    <row r="110" spans="1:4" x14ac:dyDescent="0.25">
      <c r="A110" s="33" t="s">
        <v>271</v>
      </c>
      <c r="B110" s="34">
        <v>-48784</v>
      </c>
      <c r="C110" s="103">
        <f t="shared" si="2"/>
        <v>1191.716320391361</v>
      </c>
      <c r="D110" s="10">
        <f t="shared" si="3"/>
        <v>-29068.34448698608</v>
      </c>
    </row>
    <row r="111" spans="1:4" x14ac:dyDescent="0.25">
      <c r="A111" s="33" t="s">
        <v>273</v>
      </c>
      <c r="B111" s="34">
        <v>-175</v>
      </c>
      <c r="C111" s="103">
        <f t="shared" si="2"/>
        <v>1191.716320391361</v>
      </c>
      <c r="D111" s="10">
        <f t="shared" si="3"/>
        <v>-104.27517803424409</v>
      </c>
    </row>
    <row r="112" spans="1:4" x14ac:dyDescent="0.25">
      <c r="A112" s="33" t="s">
        <v>274</v>
      </c>
      <c r="B112" s="34">
        <v>-4755</v>
      </c>
      <c r="C112" s="103">
        <f t="shared" si="2"/>
        <v>1191.716320391361</v>
      </c>
      <c r="D112" s="10">
        <f t="shared" si="3"/>
        <v>-2833.305551730461</v>
      </c>
    </row>
    <row r="113" spans="1:4" x14ac:dyDescent="0.25">
      <c r="A113" s="33" t="s">
        <v>275</v>
      </c>
      <c r="B113" s="34">
        <v>-111596</v>
      </c>
      <c r="C113" s="103">
        <f t="shared" si="2"/>
        <v>1191.716320391361</v>
      </c>
      <c r="D113" s="10">
        <f t="shared" si="3"/>
        <v>-66495.387245197169</v>
      </c>
    </row>
    <row r="114" spans="1:4" x14ac:dyDescent="0.25">
      <c r="A114" s="33" t="s">
        <v>276</v>
      </c>
      <c r="B114" s="34">
        <v>-167918</v>
      </c>
      <c r="C114" s="103">
        <f t="shared" si="2"/>
        <v>1191.716320391361</v>
      </c>
      <c r="D114" s="10">
        <f t="shared" si="3"/>
        <v>-100055.31054373828</v>
      </c>
    </row>
    <row r="115" spans="1:4" x14ac:dyDescent="0.25">
      <c r="A115" s="33" t="s">
        <v>280</v>
      </c>
      <c r="B115" s="34">
        <v>-68889</v>
      </c>
      <c r="C115" s="103">
        <f t="shared" si="2"/>
        <v>1191.716320391361</v>
      </c>
      <c r="D115" s="10">
        <f t="shared" si="3"/>
        <v>-41048.072797720233</v>
      </c>
    </row>
    <row r="116" spans="1:4" x14ac:dyDescent="0.25">
      <c r="A116" s="33" t="s">
        <v>197</v>
      </c>
      <c r="B116" s="34">
        <v>-330673</v>
      </c>
      <c r="C116" s="103">
        <f t="shared" si="2"/>
        <v>1191.716320391361</v>
      </c>
      <c r="D116" s="10">
        <f t="shared" si="3"/>
        <v>-197034.20540638626</v>
      </c>
    </row>
    <row r="117" spans="1:4" x14ac:dyDescent="0.25">
      <c r="A117" s="33" t="s">
        <v>282</v>
      </c>
      <c r="B117" s="34">
        <v>-4400</v>
      </c>
      <c r="C117" s="103">
        <f t="shared" si="2"/>
        <v>1191.716320391361</v>
      </c>
      <c r="D117" s="10">
        <f t="shared" si="3"/>
        <v>-2621.7759048609942</v>
      </c>
    </row>
    <row r="118" spans="1:4" x14ac:dyDescent="0.25">
      <c r="A118" s="33" t="s">
        <v>283</v>
      </c>
      <c r="B118" s="34">
        <v>-46883</v>
      </c>
      <c r="C118" s="103">
        <f t="shared" si="2"/>
        <v>1191.716320391361</v>
      </c>
      <c r="D118" s="10">
        <f t="shared" si="3"/>
        <v>-27935.618124454089</v>
      </c>
    </row>
    <row r="119" spans="1:4" x14ac:dyDescent="0.25">
      <c r="A119" s="33" t="s">
        <v>284</v>
      </c>
      <c r="B119" s="34">
        <v>-463</v>
      </c>
      <c r="C119" s="103">
        <f t="shared" si="2"/>
        <v>1191.716320391361</v>
      </c>
      <c r="D119" s="10">
        <f t="shared" si="3"/>
        <v>-275.88232817060003</v>
      </c>
    </row>
    <row r="120" spans="1:4" x14ac:dyDescent="0.25">
      <c r="A120" s="33" t="s">
        <v>285</v>
      </c>
      <c r="B120" s="34">
        <v>-4178</v>
      </c>
      <c r="C120" s="103">
        <f t="shared" si="2"/>
        <v>1191.716320391361</v>
      </c>
      <c r="D120" s="10">
        <f t="shared" si="3"/>
        <v>-2489.4953932975532</v>
      </c>
    </row>
    <row r="121" spans="1:4" x14ac:dyDescent="0.25">
      <c r="A121" s="33" t="s">
        <v>286</v>
      </c>
      <c r="B121" s="34">
        <v>-10399</v>
      </c>
      <c r="C121" s="103">
        <f t="shared" si="2"/>
        <v>1191.716320391361</v>
      </c>
      <c r="D121" s="10">
        <f t="shared" si="3"/>
        <v>-6196.3290078748814</v>
      </c>
    </row>
    <row r="122" spans="1:4" x14ac:dyDescent="0.25">
      <c r="A122" s="33" t="s">
        <v>198</v>
      </c>
      <c r="B122" s="34">
        <v>-24056</v>
      </c>
      <c r="C122" s="103">
        <f t="shared" si="2"/>
        <v>1191.716320391361</v>
      </c>
      <c r="D122" s="10">
        <f t="shared" si="3"/>
        <v>-14333.963901667292</v>
      </c>
    </row>
    <row r="123" spans="1:4" x14ac:dyDescent="0.25">
      <c r="A123" s="33" t="s">
        <v>287</v>
      </c>
      <c r="B123" s="34">
        <v>-112120</v>
      </c>
      <c r="C123" s="103">
        <f t="shared" si="2"/>
        <v>1191.716320391361</v>
      </c>
      <c r="D123" s="10">
        <f t="shared" si="3"/>
        <v>-66807.616921139706</v>
      </c>
    </row>
    <row r="124" spans="1:4" x14ac:dyDescent="0.25">
      <c r="A124" s="33" t="s">
        <v>199</v>
      </c>
      <c r="B124" s="34">
        <v>-449454</v>
      </c>
      <c r="C124" s="103">
        <f t="shared" si="2"/>
        <v>1191.716320391361</v>
      </c>
      <c r="D124" s="10">
        <f t="shared" si="3"/>
        <v>-267810.83353258937</v>
      </c>
    </row>
    <row r="125" spans="1:4" x14ac:dyDescent="0.25">
      <c r="A125" s="33" t="s">
        <v>290</v>
      </c>
      <c r="B125" s="34">
        <v>-2937</v>
      </c>
      <c r="C125" s="103">
        <f t="shared" si="2"/>
        <v>1191.716320391361</v>
      </c>
      <c r="D125" s="10">
        <f t="shared" si="3"/>
        <v>-1750.0354164947137</v>
      </c>
    </row>
    <row r="126" spans="1:4" x14ac:dyDescent="0.25">
      <c r="A126" s="33" t="s">
        <v>292</v>
      </c>
      <c r="B126" s="34">
        <v>-6352</v>
      </c>
      <c r="C126" s="103">
        <f t="shared" si="2"/>
        <v>1191.716320391361</v>
      </c>
      <c r="D126" s="10">
        <f t="shared" si="3"/>
        <v>-3784.8910335629625</v>
      </c>
    </row>
    <row r="127" spans="1:4" x14ac:dyDescent="0.25">
      <c r="A127" s="33" t="s">
        <v>293</v>
      </c>
      <c r="B127" s="34">
        <v>-1236986</v>
      </c>
      <c r="C127" s="103">
        <f t="shared" si="2"/>
        <v>1191.716320391361</v>
      </c>
      <c r="D127" s="10">
        <f t="shared" si="3"/>
        <v>-737068.20214781398</v>
      </c>
    </row>
    <row r="128" spans="1:4" x14ac:dyDescent="0.25">
      <c r="A128" s="33" t="s">
        <v>200</v>
      </c>
      <c r="B128" s="34">
        <v>-2132</v>
      </c>
      <c r="C128" s="103">
        <f t="shared" si="2"/>
        <v>1191.716320391361</v>
      </c>
      <c r="D128" s="10">
        <f t="shared" si="3"/>
        <v>-1270.3695975371909</v>
      </c>
    </row>
    <row r="129" spans="1:4" x14ac:dyDescent="0.25">
      <c r="A129" s="33" t="s">
        <v>296</v>
      </c>
      <c r="B129" s="34">
        <v>-176278</v>
      </c>
      <c r="C129" s="103">
        <f t="shared" si="2"/>
        <v>1191.716320391361</v>
      </c>
      <c r="D129" s="10">
        <f t="shared" si="3"/>
        <v>-105036.68476297417</v>
      </c>
    </row>
    <row r="130" spans="1:4" x14ac:dyDescent="0.25">
      <c r="A130" s="33" t="s">
        <v>299</v>
      </c>
      <c r="B130" s="34">
        <v>-8119</v>
      </c>
      <c r="C130" s="103">
        <f t="shared" si="2"/>
        <v>1191.716320391361</v>
      </c>
      <c r="D130" s="10">
        <f t="shared" si="3"/>
        <v>-4837.7724026287297</v>
      </c>
    </row>
    <row r="131" spans="1:4" x14ac:dyDescent="0.25">
      <c r="A131" s="33" t="s">
        <v>202</v>
      </c>
      <c r="B131" s="34">
        <v>-318081</v>
      </c>
      <c r="C131" s="103">
        <f t="shared" si="2"/>
        <v>1191.716320391361</v>
      </c>
      <c r="D131" s="10">
        <f t="shared" si="3"/>
        <v>-189531.15945320224</v>
      </c>
    </row>
    <row r="132" spans="1:4" x14ac:dyDescent="0.25">
      <c r="A132" s="33" t="s">
        <v>301</v>
      </c>
      <c r="B132" s="34">
        <v>-9650</v>
      </c>
      <c r="C132" s="103">
        <f t="shared" si="2"/>
        <v>1191.716320391361</v>
      </c>
      <c r="D132" s="10">
        <f t="shared" si="3"/>
        <v>-5750.0312458883172</v>
      </c>
    </row>
    <row r="133" spans="1:4" x14ac:dyDescent="0.25">
      <c r="A133" s="33" t="s">
        <v>304</v>
      </c>
      <c r="B133" s="34">
        <v>-5147</v>
      </c>
      <c r="C133" s="103">
        <f t="shared" ref="C133" si="4">IF(B133&lt;&gt;0,$H$1,"")</f>
        <v>1191.716320391361</v>
      </c>
      <c r="D133" s="10">
        <f t="shared" ref="D133" si="5">(+B133*C133)/2000</f>
        <v>-3066.8819505271672</v>
      </c>
    </row>
    <row r="134" spans="1:4" x14ac:dyDescent="0.25">
      <c r="A134" s="33"/>
      <c r="B134" s="34"/>
      <c r="C134" s="9"/>
      <c r="D134" s="10"/>
    </row>
    <row r="135" spans="1:4" ht="15.75" thickBot="1" x14ac:dyDescent="0.3">
      <c r="A135" s="36"/>
      <c r="B135" s="37"/>
      <c r="C135" s="15"/>
      <c r="D135" s="16"/>
    </row>
    <row r="136" spans="1:4" ht="16.5" thickTop="1" thickBot="1" x14ac:dyDescent="0.3">
      <c r="A136" s="13"/>
      <c r="B136" s="100">
        <f>SUM(B4:B135)</f>
        <v>3185182.9120000005</v>
      </c>
      <c r="C136" s="14"/>
      <c r="D136" s="101">
        <f>SUM(D4:D135)</f>
        <v>1897917.2298310385</v>
      </c>
    </row>
  </sheetData>
  <hyperlinks>
    <hyperlink ref="D1" r:id="rId1"/>
  </hyperlinks>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52" workbookViewId="0">
      <selection activeCell="F61" sqref="F61"/>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17</v>
      </c>
      <c r="B1" s="98">
        <v>2011</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x14ac:dyDescent="0.25">
      <c r="A4" s="33" t="s">
        <v>313</v>
      </c>
      <c r="B4" s="34">
        <v>50340.805</v>
      </c>
      <c r="C4" s="34">
        <v>0</v>
      </c>
      <c r="D4" s="10">
        <v>0</v>
      </c>
    </row>
    <row r="5" spans="1:5" x14ac:dyDescent="0.25">
      <c r="A5" s="33" t="s">
        <v>314</v>
      </c>
      <c r="B5" s="34">
        <v>332792.353</v>
      </c>
      <c r="C5" s="34">
        <v>0</v>
      </c>
      <c r="D5" s="10">
        <v>0</v>
      </c>
    </row>
    <row r="6" spans="1:5" x14ac:dyDescent="0.25">
      <c r="A6" s="33" t="s">
        <v>315</v>
      </c>
      <c r="B6" s="34">
        <v>-290.36</v>
      </c>
      <c r="C6" s="34">
        <v>0</v>
      </c>
      <c r="D6" s="10">
        <v>0</v>
      </c>
    </row>
    <row r="7" spans="1:5" x14ac:dyDescent="0.25">
      <c r="A7" s="33" t="s">
        <v>316</v>
      </c>
      <c r="B7" s="34">
        <v>-174.56</v>
      </c>
      <c r="C7" s="34">
        <v>0</v>
      </c>
      <c r="D7" s="10">
        <v>0</v>
      </c>
    </row>
    <row r="8" spans="1:5" x14ac:dyDescent="0.25">
      <c r="A8" s="33" t="s">
        <v>317</v>
      </c>
      <c r="B8" s="34">
        <v>301309.36599999998</v>
      </c>
      <c r="C8" s="34">
        <v>0</v>
      </c>
      <c r="D8" s="10">
        <v>0</v>
      </c>
    </row>
    <row r="9" spans="1:5" x14ac:dyDescent="0.25">
      <c r="A9" s="33" t="s">
        <v>332</v>
      </c>
      <c r="B9" s="34">
        <v>1897910</v>
      </c>
      <c r="C9" s="34">
        <v>2327.0605860279479</v>
      </c>
      <c r="D9" s="10">
        <v>2208275.7784141512</v>
      </c>
    </row>
    <row r="10" spans="1:5" x14ac:dyDescent="0.25">
      <c r="A10" s="33" t="s">
        <v>333</v>
      </c>
      <c r="B10" s="34">
        <v>2312673</v>
      </c>
      <c r="C10" s="34">
        <v>2379.5191963705229</v>
      </c>
      <c r="D10" s="10">
        <v>2751524.8992139031</v>
      </c>
    </row>
    <row r="11" spans="1:5" x14ac:dyDescent="0.25">
      <c r="A11" s="33" t="s">
        <v>319</v>
      </c>
      <c r="B11" s="34">
        <v>88887.6</v>
      </c>
      <c r="C11" s="34">
        <v>1094.7936280114202</v>
      </c>
      <c r="D11" s="10">
        <v>48656.789044613957</v>
      </c>
    </row>
    <row r="12" spans="1:5" x14ac:dyDescent="0.25">
      <c r="A12" s="33" t="s">
        <v>321</v>
      </c>
      <c r="B12" s="34">
        <v>135217.96400000001</v>
      </c>
      <c r="C12" s="34">
        <v>868.10920406721675</v>
      </c>
      <c r="D12" s="10">
        <v>58691.979551814788</v>
      </c>
    </row>
    <row r="13" spans="1:5" x14ac:dyDescent="0.25">
      <c r="A13" s="33" t="s">
        <v>325</v>
      </c>
      <c r="B13" s="34">
        <v>609012.73499999999</v>
      </c>
      <c r="C13" s="34">
        <v>794.73030162961243</v>
      </c>
      <c r="D13" s="10">
        <v>242000.43729141259</v>
      </c>
    </row>
    <row r="14" spans="1:5" x14ac:dyDescent="0.25">
      <c r="A14" s="33" t="s">
        <v>328</v>
      </c>
      <c r="B14" s="34">
        <v>702080.6</v>
      </c>
      <c r="C14" s="34">
        <v>870.8206822191604</v>
      </c>
      <c r="D14" s="10">
        <v>305693.15353241871</v>
      </c>
    </row>
    <row r="15" spans="1:5" x14ac:dyDescent="0.25">
      <c r="A15" s="33" t="s">
        <v>329</v>
      </c>
      <c r="B15" s="34">
        <v>178397.424</v>
      </c>
      <c r="C15" s="34">
        <v>1016.0404659069227</v>
      </c>
      <c r="D15" s="10">
        <v>90629.500898777405</v>
      </c>
    </row>
    <row r="16" spans="1:5" x14ac:dyDescent="0.25">
      <c r="A16" s="33" t="s">
        <v>318</v>
      </c>
      <c r="B16" s="34">
        <v>273.13</v>
      </c>
      <c r="C16" s="34">
        <v>1834.7460975699516</v>
      </c>
      <c r="D16" s="10">
        <v>250.56210081464044</v>
      </c>
    </row>
    <row r="17" spans="1:4" x14ac:dyDescent="0.25">
      <c r="A17" s="33" t="s">
        <v>322</v>
      </c>
      <c r="B17" s="34">
        <v>27939.9</v>
      </c>
      <c r="C17" s="34">
        <v>1632.4948746619955</v>
      </c>
      <c r="D17" s="10">
        <v>22805.871774284344</v>
      </c>
    </row>
    <row r="18" spans="1:4" x14ac:dyDescent="0.25">
      <c r="A18" s="33" t="s">
        <v>323</v>
      </c>
      <c r="B18" s="34">
        <v>48850.400000000001</v>
      </c>
      <c r="C18" s="34">
        <v>1231.573102374178</v>
      </c>
      <c r="D18" s="10">
        <v>30081.419340109773</v>
      </c>
    </row>
    <row r="19" spans="1:4" x14ac:dyDescent="0.25">
      <c r="A19" s="33" t="s">
        <v>324</v>
      </c>
      <c r="B19" s="34">
        <v>9975.6</v>
      </c>
      <c r="C19" s="34">
        <v>12617.057120113494</v>
      </c>
      <c r="D19" s="10">
        <v>62931.357503702078</v>
      </c>
    </row>
    <row r="20" spans="1:4" x14ac:dyDescent="0.25">
      <c r="A20" s="33" t="s">
        <v>326</v>
      </c>
      <c r="B20" s="34">
        <v>433218.60800000001</v>
      </c>
      <c r="C20" s="34">
        <v>0</v>
      </c>
      <c r="D20" s="10">
        <v>0</v>
      </c>
    </row>
    <row r="21" spans="1:4" x14ac:dyDescent="0.25">
      <c r="A21" s="33" t="s">
        <v>330</v>
      </c>
      <c r="B21" s="34">
        <v>22501</v>
      </c>
      <c r="C21" s="34">
        <v>1900.7042839872613</v>
      </c>
      <c r="D21" s="10">
        <v>21383.873546998682</v>
      </c>
    </row>
    <row r="22" spans="1:4" x14ac:dyDescent="0.25">
      <c r="A22" s="33" t="s">
        <v>331</v>
      </c>
      <c r="B22" s="34">
        <v>730658.80599999998</v>
      </c>
      <c r="C22" s="34">
        <v>0</v>
      </c>
      <c r="D22" s="10">
        <v>0</v>
      </c>
    </row>
    <row r="23" spans="1:4" x14ac:dyDescent="0.25">
      <c r="A23" s="33" t="s">
        <v>334</v>
      </c>
      <c r="B23" s="34">
        <v>105.014</v>
      </c>
      <c r="C23" s="34">
        <v>0</v>
      </c>
      <c r="D23" s="10">
        <v>0</v>
      </c>
    </row>
    <row r="24" spans="1:4" x14ac:dyDescent="0.25">
      <c r="A24" s="33" t="s">
        <v>209</v>
      </c>
      <c r="B24" s="34">
        <v>109875</v>
      </c>
      <c r="C24" s="34">
        <v>845.2820744685913</v>
      </c>
      <c r="D24" s="10">
        <v>46437.683966118231</v>
      </c>
    </row>
    <row r="25" spans="1:4" x14ac:dyDescent="0.25">
      <c r="A25" s="33" t="s">
        <v>335</v>
      </c>
      <c r="B25" s="34">
        <v>22073.61</v>
      </c>
      <c r="C25" s="34">
        <v>845.2820744685913</v>
      </c>
      <c r="D25" s="10">
        <v>9329.21342590532</v>
      </c>
    </row>
    <row r="26" spans="1:4" x14ac:dyDescent="0.25">
      <c r="A26" s="33" t="s">
        <v>337</v>
      </c>
      <c r="B26" s="34">
        <v>9716.4599999999991</v>
      </c>
      <c r="C26" s="34">
        <v>0</v>
      </c>
      <c r="D26" s="10">
        <v>0</v>
      </c>
    </row>
    <row r="27" spans="1:4" x14ac:dyDescent="0.25">
      <c r="A27" s="33" t="s">
        <v>214</v>
      </c>
      <c r="B27" s="34">
        <v>-509390</v>
      </c>
      <c r="C27" s="34">
        <v>0</v>
      </c>
      <c r="D27" s="10">
        <v>0</v>
      </c>
    </row>
    <row r="28" spans="1:4" x14ac:dyDescent="0.25">
      <c r="A28" s="33" t="s">
        <v>189</v>
      </c>
      <c r="B28" s="34">
        <v>7000</v>
      </c>
      <c r="C28" s="34">
        <v>0</v>
      </c>
      <c r="D28" s="10">
        <v>0</v>
      </c>
    </row>
    <row r="29" spans="1:4" x14ac:dyDescent="0.25">
      <c r="A29" s="33" t="s">
        <v>338</v>
      </c>
      <c r="B29" s="34">
        <v>413808</v>
      </c>
      <c r="C29" s="34">
        <v>845.2820744685913</v>
      </c>
      <c r="D29" s="10">
        <v>174892.24233584941</v>
      </c>
    </row>
    <row r="30" spans="1:4" x14ac:dyDescent="0.25">
      <c r="A30" s="33" t="s">
        <v>340</v>
      </c>
      <c r="B30" s="34">
        <v>129926</v>
      </c>
      <c r="C30" s="34">
        <v>0</v>
      </c>
      <c r="D30" s="10">
        <v>0</v>
      </c>
    </row>
    <row r="31" spans="1:4" x14ac:dyDescent="0.25">
      <c r="A31" s="33" t="s">
        <v>341</v>
      </c>
      <c r="B31" s="34">
        <v>1647786</v>
      </c>
      <c r="C31" s="34">
        <v>0</v>
      </c>
      <c r="D31" s="10">
        <v>0</v>
      </c>
    </row>
    <row r="32" spans="1:4" x14ac:dyDescent="0.25">
      <c r="A32" s="33" t="s">
        <v>342</v>
      </c>
      <c r="B32" s="34">
        <v>2517798</v>
      </c>
      <c r="C32" s="34">
        <v>0</v>
      </c>
      <c r="D32" s="10">
        <v>0</v>
      </c>
    </row>
    <row r="33" spans="1:4" x14ac:dyDescent="0.25">
      <c r="A33" s="33" t="s">
        <v>343</v>
      </c>
      <c r="B33" s="34">
        <v>1061183</v>
      </c>
      <c r="C33" s="34">
        <v>0</v>
      </c>
      <c r="D33" s="10">
        <v>0</v>
      </c>
    </row>
    <row r="34" spans="1:4" x14ac:dyDescent="0.25">
      <c r="A34" s="33" t="s">
        <v>345</v>
      </c>
      <c r="B34" s="34">
        <v>3412.36</v>
      </c>
      <c r="C34" s="34">
        <v>0</v>
      </c>
      <c r="D34" s="10">
        <v>0</v>
      </c>
    </row>
    <row r="35" spans="1:4" x14ac:dyDescent="0.25">
      <c r="A35" s="33" t="s">
        <v>346</v>
      </c>
      <c r="B35" s="34">
        <v>4903.5690000000004</v>
      </c>
      <c r="C35" s="34">
        <v>0</v>
      </c>
      <c r="D35" s="10">
        <v>0</v>
      </c>
    </row>
    <row r="36" spans="1:4" x14ac:dyDescent="0.25">
      <c r="A36" s="35" t="s">
        <v>348</v>
      </c>
      <c r="B36" s="34">
        <v>253731</v>
      </c>
      <c r="C36" s="34">
        <v>0</v>
      </c>
      <c r="D36" s="10">
        <v>0</v>
      </c>
    </row>
    <row r="37" spans="1:4" x14ac:dyDescent="0.25">
      <c r="A37" s="35" t="s">
        <v>350</v>
      </c>
      <c r="B37" s="34">
        <v>15.23</v>
      </c>
      <c r="C37" s="34">
        <v>0</v>
      </c>
      <c r="D37" s="10">
        <v>0</v>
      </c>
    </row>
    <row r="38" spans="1:4" x14ac:dyDescent="0.25">
      <c r="A38" s="35" t="s">
        <v>254</v>
      </c>
      <c r="B38" s="34">
        <v>385873</v>
      </c>
      <c r="C38" s="34">
        <v>845.2820744685913</v>
      </c>
      <c r="D38" s="10">
        <v>163085.76496070938</v>
      </c>
    </row>
    <row r="39" spans="1:4" x14ac:dyDescent="0.25">
      <c r="A39" s="35" t="s">
        <v>352</v>
      </c>
      <c r="B39" s="34">
        <v>132950</v>
      </c>
      <c r="C39" s="34">
        <v>0</v>
      </c>
      <c r="D39" s="10">
        <v>0</v>
      </c>
    </row>
    <row r="40" spans="1:4" x14ac:dyDescent="0.25">
      <c r="A40" s="35" t="s">
        <v>353</v>
      </c>
      <c r="B40" s="34">
        <v>85.938000000000002</v>
      </c>
      <c r="C40" s="34">
        <v>0</v>
      </c>
      <c r="D40" s="10">
        <v>0</v>
      </c>
    </row>
    <row r="41" spans="1:4" x14ac:dyDescent="0.25">
      <c r="A41" s="35" t="s">
        <v>197</v>
      </c>
      <c r="B41" s="34">
        <v>180000</v>
      </c>
      <c r="C41" s="34">
        <v>845.2820744685913</v>
      </c>
      <c r="D41" s="10">
        <v>76075.386702173215</v>
      </c>
    </row>
    <row r="42" spans="1:4" x14ac:dyDescent="0.25">
      <c r="A42" s="35" t="s">
        <v>355</v>
      </c>
      <c r="B42" s="34">
        <v>3315</v>
      </c>
      <c r="C42" s="34">
        <v>0</v>
      </c>
      <c r="D42" s="10">
        <v>0</v>
      </c>
    </row>
    <row r="43" spans="1:4" x14ac:dyDescent="0.25">
      <c r="A43" s="35" t="s">
        <v>287</v>
      </c>
      <c r="B43" s="34">
        <v>161925</v>
      </c>
      <c r="C43" s="34">
        <v>845.2820744685913</v>
      </c>
      <c r="D43" s="10">
        <v>68436.149954163324</v>
      </c>
    </row>
    <row r="44" spans="1:4" x14ac:dyDescent="0.25">
      <c r="A44" s="35" t="s">
        <v>199</v>
      </c>
      <c r="B44" s="34">
        <v>437989</v>
      </c>
      <c r="C44" s="34">
        <v>845.2820744685913</v>
      </c>
      <c r="D44" s="10">
        <v>185112.12525721191</v>
      </c>
    </row>
    <row r="45" spans="1:4" x14ac:dyDescent="0.25">
      <c r="A45" s="35" t="s">
        <v>357</v>
      </c>
      <c r="B45" s="34">
        <v>5017.3999999999996</v>
      </c>
      <c r="C45" s="34">
        <v>0</v>
      </c>
      <c r="D45" s="10">
        <v>0</v>
      </c>
    </row>
    <row r="46" spans="1:4" x14ac:dyDescent="0.25">
      <c r="A46" s="35" t="s">
        <v>358</v>
      </c>
      <c r="B46" s="34">
        <v>169.59399999999999</v>
      </c>
      <c r="C46" s="34">
        <v>0</v>
      </c>
      <c r="D46" s="10">
        <v>0</v>
      </c>
    </row>
    <row r="47" spans="1:4" x14ac:dyDescent="0.25">
      <c r="A47" s="35" t="s">
        <v>362</v>
      </c>
      <c r="B47" s="34">
        <v>749.88199999999995</v>
      </c>
      <c r="C47" s="34">
        <v>0</v>
      </c>
      <c r="D47" s="10">
        <v>0</v>
      </c>
    </row>
    <row r="48" spans="1:4" x14ac:dyDescent="0.25">
      <c r="A48" s="35" t="s">
        <v>363</v>
      </c>
      <c r="B48" s="34">
        <v>3919</v>
      </c>
      <c r="C48" s="34">
        <v>0</v>
      </c>
      <c r="D48" s="10">
        <v>0</v>
      </c>
    </row>
    <row r="49" spans="1:4" x14ac:dyDescent="0.25">
      <c r="A49" s="35" t="s">
        <v>364</v>
      </c>
      <c r="B49" s="34">
        <v>38437</v>
      </c>
      <c r="C49" s="34">
        <v>0</v>
      </c>
      <c r="D49" s="10">
        <v>0</v>
      </c>
    </row>
    <row r="50" spans="1:4" x14ac:dyDescent="0.25">
      <c r="A50" s="35" t="s">
        <v>368</v>
      </c>
      <c r="B50" s="34">
        <v>1180.2</v>
      </c>
      <c r="C50" s="34">
        <v>0</v>
      </c>
      <c r="D50" s="10">
        <v>0</v>
      </c>
    </row>
    <row r="51" spans="1:4" x14ac:dyDescent="0.25">
      <c r="A51" s="35" t="s">
        <v>369</v>
      </c>
      <c r="B51" s="34">
        <v>41094.68</v>
      </c>
      <c r="C51" s="34">
        <v>0</v>
      </c>
      <c r="D51" s="10">
        <v>0</v>
      </c>
    </row>
    <row r="52" spans="1:4" x14ac:dyDescent="0.25">
      <c r="A52" s="35" t="s">
        <v>371</v>
      </c>
      <c r="B52" s="34">
        <v>769775.10599999991</v>
      </c>
      <c r="C52" s="34">
        <v>712.22460121237009</v>
      </c>
      <c r="D52" s="10">
        <v>274126.38394702994</v>
      </c>
    </row>
    <row r="53" spans="1:4" x14ac:dyDescent="0.25">
      <c r="A53" s="35" t="s">
        <v>372</v>
      </c>
      <c r="B53" s="34">
        <v>24528.506000000001</v>
      </c>
      <c r="C53" s="34">
        <v>0</v>
      </c>
      <c r="D53" s="10">
        <v>0</v>
      </c>
    </row>
    <row r="54" spans="1:4" x14ac:dyDescent="0.25">
      <c r="A54" s="35" t="s">
        <v>373</v>
      </c>
      <c r="B54" s="34">
        <v>2962.03</v>
      </c>
      <c r="C54" s="34">
        <v>1037.0038632651913</v>
      </c>
      <c r="D54" s="10">
        <v>1535.8182765536974</v>
      </c>
    </row>
    <row r="55" spans="1:4" x14ac:dyDescent="0.25">
      <c r="A55" s="35" t="s">
        <v>375</v>
      </c>
      <c r="B55" s="34">
        <v>143386</v>
      </c>
      <c r="C55" s="34">
        <v>4486.4813195427632</v>
      </c>
      <c r="D55" s="10">
        <v>321649.30524197931</v>
      </c>
    </row>
    <row r="56" spans="1:4" x14ac:dyDescent="0.25">
      <c r="A56" s="35" t="s">
        <v>376</v>
      </c>
      <c r="B56" s="34">
        <v>1153.68</v>
      </c>
      <c r="C56" s="34">
        <v>0</v>
      </c>
      <c r="D56" s="10">
        <v>0</v>
      </c>
    </row>
    <row r="57" spans="1:4" x14ac:dyDescent="0.25">
      <c r="A57" s="35" t="s">
        <v>297</v>
      </c>
      <c r="B57" s="34">
        <v>81307.08</v>
      </c>
      <c r="C57" s="34">
        <v>775.68707973541314</v>
      </c>
      <c r="D57" s="10">
        <v>31534.425723506807</v>
      </c>
    </row>
    <row r="58" spans="1:4" x14ac:dyDescent="0.25">
      <c r="A58" s="35" t="s">
        <v>377</v>
      </c>
      <c r="B58" s="34">
        <v>90259.6</v>
      </c>
      <c r="C58" s="34">
        <v>0</v>
      </c>
      <c r="D58" s="10">
        <v>0</v>
      </c>
    </row>
    <row r="59" spans="1:4" x14ac:dyDescent="0.25">
      <c r="A59" s="35" t="s">
        <v>378</v>
      </c>
      <c r="B59" s="34">
        <v>15834</v>
      </c>
      <c r="C59" s="34">
        <v>0</v>
      </c>
      <c r="D59" s="10">
        <v>0</v>
      </c>
    </row>
    <row r="60" spans="1:4" x14ac:dyDescent="0.25">
      <c r="A60" s="35"/>
      <c r="B60" s="34"/>
      <c r="C60" s="34"/>
      <c r="D60" s="10"/>
    </row>
    <row r="61" spans="1:4" ht="15.75" thickBot="1" x14ac:dyDescent="0.3">
      <c r="A61" s="36"/>
      <c r="B61" s="37"/>
      <c r="C61" s="37"/>
      <c r="D61" s="16"/>
    </row>
    <row r="62" spans="1:4" ht="16.5" thickTop="1" thickBot="1" x14ac:dyDescent="0.3">
      <c r="A62" s="1"/>
      <c r="B62" s="17">
        <f>SUM(B4:B61)</f>
        <v>16075429.309999997</v>
      </c>
      <c r="D62" s="17">
        <f>SUM(D4:D61)</f>
        <v>7195140.1220042007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workbookViewId="0">
      <selection activeCell="G4" sqref="G4"/>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40</v>
      </c>
      <c r="B1" s="98">
        <v>2011</v>
      </c>
      <c r="D1" s="8" t="s">
        <v>2</v>
      </c>
      <c r="H1" s="40">
        <v>904.65944483592443</v>
      </c>
      <c r="I1" t="s">
        <v>7</v>
      </c>
    </row>
    <row r="2" spans="1:9" ht="18.75" x14ac:dyDescent="0.3">
      <c r="A2" s="3"/>
      <c r="B2" s="11" t="s">
        <v>39</v>
      </c>
      <c r="C2" s="11" t="s">
        <v>1</v>
      </c>
      <c r="D2" s="11" t="s">
        <v>6</v>
      </c>
      <c r="E2" s="4"/>
      <c r="F2" s="41" t="s">
        <v>16</v>
      </c>
      <c r="G2" s="39">
        <v>2011</v>
      </c>
      <c r="H2" s="42"/>
    </row>
    <row r="3" spans="1:9" ht="19.5" x14ac:dyDescent="0.35">
      <c r="A3" s="5" t="s">
        <v>0</v>
      </c>
      <c r="B3" s="12">
        <f>+'UTC Example'!C4</f>
        <v>2015</v>
      </c>
      <c r="C3" s="12" t="s">
        <v>8</v>
      </c>
      <c r="D3" s="12" t="s">
        <v>9</v>
      </c>
      <c r="E3" s="7"/>
    </row>
    <row r="4" spans="1:9" x14ac:dyDescent="0.25">
      <c r="A4" s="33" t="s">
        <v>208</v>
      </c>
      <c r="B4" s="34">
        <v>117376.28</v>
      </c>
      <c r="C4" s="103">
        <f>IF(B4&lt;&gt;0,$H$1,"")</f>
        <v>904.65944483592443</v>
      </c>
      <c r="D4" s="10">
        <f>(+B4*C4)/2000</f>
        <v>53092.78015085301</v>
      </c>
    </row>
    <row r="5" spans="1:9" x14ac:dyDescent="0.25">
      <c r="A5" s="33" t="s">
        <v>209</v>
      </c>
      <c r="B5" s="34">
        <v>27750</v>
      </c>
      <c r="C5" s="103">
        <f t="shared" ref="C5:C68" si="0">IF(B5&lt;&gt;0,$H$1,"")</f>
        <v>904.65944483592443</v>
      </c>
      <c r="D5" s="10">
        <f t="shared" ref="D5:D68" si="1">(+B5*C5)/2000</f>
        <v>12552.149797098453</v>
      </c>
    </row>
    <row r="6" spans="1:9" x14ac:dyDescent="0.25">
      <c r="A6" s="33" t="s">
        <v>212</v>
      </c>
      <c r="B6" s="34">
        <v>3515</v>
      </c>
      <c r="C6" s="103">
        <f t="shared" si="0"/>
        <v>904.65944483592443</v>
      </c>
      <c r="D6" s="10">
        <f t="shared" si="1"/>
        <v>1589.9389742991373</v>
      </c>
    </row>
    <row r="7" spans="1:9" x14ac:dyDescent="0.25">
      <c r="A7" s="33" t="s">
        <v>213</v>
      </c>
      <c r="B7" s="34">
        <v>119000</v>
      </c>
      <c r="C7" s="103">
        <f t="shared" si="0"/>
        <v>904.65944483592443</v>
      </c>
      <c r="D7" s="10">
        <f t="shared" si="1"/>
        <v>53827.236967737503</v>
      </c>
    </row>
    <row r="8" spans="1:9" x14ac:dyDescent="0.25">
      <c r="A8" s="33" t="s">
        <v>214</v>
      </c>
      <c r="B8" s="34">
        <v>-3113284</v>
      </c>
      <c r="C8" s="103">
        <f t="shared" si="0"/>
        <v>904.65944483592443</v>
      </c>
      <c r="D8" s="10">
        <f t="shared" si="1"/>
        <v>-1408230.8875282831</v>
      </c>
    </row>
    <row r="9" spans="1:9" x14ac:dyDescent="0.25">
      <c r="A9" s="33" t="s">
        <v>215</v>
      </c>
      <c r="B9" s="34">
        <v>345552</v>
      </c>
      <c r="C9" s="103">
        <f t="shared" si="0"/>
        <v>904.65944483592443</v>
      </c>
      <c r="D9" s="10">
        <f t="shared" si="1"/>
        <v>156303.44024097169</v>
      </c>
    </row>
    <row r="10" spans="1:9" x14ac:dyDescent="0.25">
      <c r="A10" s="33" t="s">
        <v>189</v>
      </c>
      <c r="B10" s="34">
        <v>382105</v>
      </c>
      <c r="C10" s="103">
        <f t="shared" si="0"/>
        <v>904.65944483592443</v>
      </c>
      <c r="D10" s="10">
        <f t="shared" si="1"/>
        <v>172837.44858451546</v>
      </c>
    </row>
    <row r="11" spans="1:9" x14ac:dyDescent="0.25">
      <c r="A11" s="33" t="s">
        <v>216</v>
      </c>
      <c r="B11" s="34">
        <v>9</v>
      </c>
      <c r="C11" s="103">
        <f t="shared" si="0"/>
        <v>904.65944483592443</v>
      </c>
      <c r="D11" s="10">
        <f t="shared" si="1"/>
        <v>4.0709675017616602</v>
      </c>
    </row>
    <row r="12" spans="1:9" x14ac:dyDescent="0.25">
      <c r="A12" s="33" t="s">
        <v>218</v>
      </c>
      <c r="B12" s="34">
        <v>2000</v>
      </c>
      <c r="C12" s="103">
        <f t="shared" si="0"/>
        <v>904.65944483592443</v>
      </c>
      <c r="D12" s="10">
        <f t="shared" si="1"/>
        <v>904.65944483592443</v>
      </c>
    </row>
    <row r="13" spans="1:9" x14ac:dyDescent="0.25">
      <c r="A13" s="33" t="s">
        <v>190</v>
      </c>
      <c r="B13" s="34">
        <v>318865</v>
      </c>
      <c r="C13" s="103">
        <f t="shared" si="0"/>
        <v>904.65944483592443</v>
      </c>
      <c r="D13" s="10">
        <f t="shared" si="1"/>
        <v>144232.11693880352</v>
      </c>
    </row>
    <row r="14" spans="1:9" x14ac:dyDescent="0.25">
      <c r="A14" s="33" t="s">
        <v>223</v>
      </c>
      <c r="B14" s="34">
        <v>8620</v>
      </c>
      <c r="C14" s="103">
        <f t="shared" si="0"/>
        <v>904.65944483592443</v>
      </c>
      <c r="D14" s="10">
        <f t="shared" si="1"/>
        <v>3899.0822072428346</v>
      </c>
    </row>
    <row r="15" spans="1:9" x14ac:dyDescent="0.25">
      <c r="A15" s="33" t="s">
        <v>203</v>
      </c>
      <c r="B15" s="34">
        <v>1028188</v>
      </c>
      <c r="C15" s="103">
        <f t="shared" si="0"/>
        <v>904.65944483592443</v>
      </c>
      <c r="D15" s="10">
        <f t="shared" si="1"/>
        <v>465079.99263347971</v>
      </c>
    </row>
    <row r="16" spans="1:9" x14ac:dyDescent="0.25">
      <c r="A16" s="33" t="s">
        <v>228</v>
      </c>
      <c r="B16" s="34">
        <v>8570</v>
      </c>
      <c r="C16" s="103">
        <f t="shared" si="0"/>
        <v>904.65944483592443</v>
      </c>
      <c r="D16" s="10">
        <f t="shared" si="1"/>
        <v>3876.465721121936</v>
      </c>
    </row>
    <row r="17" spans="1:4" x14ac:dyDescent="0.25">
      <c r="A17" s="33" t="s">
        <v>229</v>
      </c>
      <c r="B17" s="34">
        <v>15878</v>
      </c>
      <c r="C17" s="103">
        <f t="shared" si="0"/>
        <v>904.65944483592443</v>
      </c>
      <c r="D17" s="10">
        <f t="shared" si="1"/>
        <v>7182.0913325524043</v>
      </c>
    </row>
    <row r="18" spans="1:4" x14ac:dyDescent="0.25">
      <c r="A18" s="33" t="s">
        <v>191</v>
      </c>
      <c r="B18" s="34">
        <v>298689</v>
      </c>
      <c r="C18" s="103">
        <f t="shared" si="0"/>
        <v>904.65944483592443</v>
      </c>
      <c r="D18" s="10">
        <f t="shared" si="1"/>
        <v>135105.91245929874</v>
      </c>
    </row>
    <row r="19" spans="1:4" x14ac:dyDescent="0.25">
      <c r="A19" s="33" t="s">
        <v>231</v>
      </c>
      <c r="B19" s="34">
        <v>5848</v>
      </c>
      <c r="C19" s="103">
        <f t="shared" si="0"/>
        <v>904.65944483592443</v>
      </c>
      <c r="D19" s="10">
        <f t="shared" si="1"/>
        <v>2645.2242167002428</v>
      </c>
    </row>
    <row r="20" spans="1:4" x14ac:dyDescent="0.25">
      <c r="A20" s="33" t="s">
        <v>233</v>
      </c>
      <c r="B20" s="34">
        <v>197398</v>
      </c>
      <c r="C20" s="103">
        <f t="shared" si="0"/>
        <v>904.65944483592443</v>
      </c>
      <c r="D20" s="10">
        <f t="shared" si="1"/>
        <v>89288.982545860898</v>
      </c>
    </row>
    <row r="21" spans="1:4" x14ac:dyDescent="0.25">
      <c r="A21" s="33" t="s">
        <v>193</v>
      </c>
      <c r="B21" s="34">
        <v>277494</v>
      </c>
      <c r="C21" s="103">
        <f t="shared" si="0"/>
        <v>904.65944483592443</v>
      </c>
      <c r="D21" s="10">
        <f t="shared" si="1"/>
        <v>125518.78399265</v>
      </c>
    </row>
    <row r="22" spans="1:4" x14ac:dyDescent="0.25">
      <c r="A22" s="33" t="s">
        <v>236</v>
      </c>
      <c r="B22" s="34">
        <v>585729</v>
      </c>
      <c r="C22" s="103">
        <f t="shared" si="0"/>
        <v>904.65944483592443</v>
      </c>
      <c r="D22" s="10">
        <f t="shared" si="1"/>
        <v>264942.63598215056</v>
      </c>
    </row>
    <row r="23" spans="1:4" x14ac:dyDescent="0.25">
      <c r="A23" s="33" t="s">
        <v>240</v>
      </c>
      <c r="B23" s="34">
        <v>63900</v>
      </c>
      <c r="C23" s="103">
        <f t="shared" si="0"/>
        <v>904.65944483592443</v>
      </c>
      <c r="D23" s="10">
        <f t="shared" si="1"/>
        <v>28903.869262507786</v>
      </c>
    </row>
    <row r="24" spans="1:4" x14ac:dyDescent="0.25">
      <c r="A24" s="33" t="s">
        <v>204</v>
      </c>
      <c r="B24" s="34">
        <v>10000</v>
      </c>
      <c r="C24" s="103">
        <f t="shared" si="0"/>
        <v>904.65944483592443</v>
      </c>
      <c r="D24" s="10">
        <f t="shared" si="1"/>
        <v>4523.2972241796215</v>
      </c>
    </row>
    <row r="25" spans="1:4" x14ac:dyDescent="0.25">
      <c r="A25" s="33" t="s">
        <v>244</v>
      </c>
      <c r="B25" s="34">
        <v>57335</v>
      </c>
      <c r="C25" s="103">
        <f t="shared" si="0"/>
        <v>904.65944483592443</v>
      </c>
      <c r="D25" s="10">
        <f t="shared" si="1"/>
        <v>25934.324634833865</v>
      </c>
    </row>
    <row r="26" spans="1:4" x14ac:dyDescent="0.25">
      <c r="A26" s="33" t="s">
        <v>247</v>
      </c>
      <c r="B26" s="34">
        <v>20800</v>
      </c>
      <c r="C26" s="103">
        <f t="shared" si="0"/>
        <v>904.65944483592443</v>
      </c>
      <c r="D26" s="10">
        <f t="shared" si="1"/>
        <v>9408.4582262936146</v>
      </c>
    </row>
    <row r="27" spans="1:4" x14ac:dyDescent="0.25">
      <c r="A27" s="33" t="s">
        <v>248</v>
      </c>
      <c r="B27" s="34">
        <v>587403</v>
      </c>
      <c r="C27" s="103">
        <f t="shared" si="0"/>
        <v>904.65944483592443</v>
      </c>
      <c r="D27" s="10">
        <f t="shared" si="1"/>
        <v>265699.83593747829</v>
      </c>
    </row>
    <row r="28" spans="1:4" x14ac:dyDescent="0.25">
      <c r="A28" s="33" t="s">
        <v>250</v>
      </c>
      <c r="B28" s="34">
        <v>73320</v>
      </c>
      <c r="C28" s="103">
        <f t="shared" si="0"/>
        <v>904.65944483592443</v>
      </c>
      <c r="D28" s="10">
        <f t="shared" si="1"/>
        <v>33164.815247684986</v>
      </c>
    </row>
    <row r="29" spans="1:4" x14ac:dyDescent="0.25">
      <c r="A29" s="33" t="s">
        <v>253</v>
      </c>
      <c r="B29" s="34">
        <v>400</v>
      </c>
      <c r="C29" s="103">
        <f t="shared" si="0"/>
        <v>904.65944483592443</v>
      </c>
      <c r="D29" s="10">
        <f t="shared" si="1"/>
        <v>180.93188896718488</v>
      </c>
    </row>
    <row r="30" spans="1:4" x14ac:dyDescent="0.25">
      <c r="A30" s="33" t="s">
        <v>254</v>
      </c>
      <c r="B30" s="34">
        <v>1148676</v>
      </c>
      <c r="C30" s="103">
        <f t="shared" si="0"/>
        <v>904.65944483592443</v>
      </c>
      <c r="D30" s="10">
        <f t="shared" si="1"/>
        <v>519580.29622817517</v>
      </c>
    </row>
    <row r="31" spans="1:4" x14ac:dyDescent="0.25">
      <c r="A31" s="33" t="s">
        <v>261</v>
      </c>
      <c r="B31" s="34">
        <v>350800</v>
      </c>
      <c r="C31" s="103">
        <f t="shared" si="0"/>
        <v>904.65944483592443</v>
      </c>
      <c r="D31" s="10">
        <f t="shared" si="1"/>
        <v>158677.26662422114</v>
      </c>
    </row>
    <row r="32" spans="1:4" x14ac:dyDescent="0.25">
      <c r="A32" s="33" t="s">
        <v>194</v>
      </c>
      <c r="B32" s="34">
        <v>1335550</v>
      </c>
      <c r="C32" s="103">
        <f t="shared" si="0"/>
        <v>904.65944483592443</v>
      </c>
      <c r="D32" s="10">
        <f t="shared" si="1"/>
        <v>604108.96077530948</v>
      </c>
    </row>
    <row r="33" spans="1:4" x14ac:dyDescent="0.25">
      <c r="A33" s="33" t="s">
        <v>267</v>
      </c>
      <c r="B33" s="34">
        <v>30168</v>
      </c>
      <c r="C33" s="103">
        <f t="shared" si="0"/>
        <v>904.65944483592443</v>
      </c>
      <c r="D33" s="10">
        <f t="shared" si="1"/>
        <v>13645.883065905085</v>
      </c>
    </row>
    <row r="34" spans="1:4" x14ac:dyDescent="0.25">
      <c r="A34" s="33" t="s">
        <v>268</v>
      </c>
      <c r="B34" s="34">
        <v>10800</v>
      </c>
      <c r="C34" s="103">
        <f t="shared" si="0"/>
        <v>904.65944483592443</v>
      </c>
      <c r="D34" s="10">
        <f t="shared" si="1"/>
        <v>4885.1610021139923</v>
      </c>
    </row>
    <row r="35" spans="1:4" x14ac:dyDescent="0.25">
      <c r="A35" s="33" t="s">
        <v>269</v>
      </c>
      <c r="B35" s="34">
        <v>3200</v>
      </c>
      <c r="C35" s="103">
        <f t="shared" si="0"/>
        <v>904.65944483592443</v>
      </c>
      <c r="D35" s="10">
        <f t="shared" si="1"/>
        <v>1447.455111737479</v>
      </c>
    </row>
    <row r="36" spans="1:4" x14ac:dyDescent="0.25">
      <c r="A36" s="33" t="s">
        <v>270</v>
      </c>
      <c r="B36" s="34">
        <v>430</v>
      </c>
      <c r="C36" s="103">
        <f t="shared" si="0"/>
        <v>904.65944483592443</v>
      </c>
      <c r="D36" s="10">
        <f t="shared" si="1"/>
        <v>194.50178063972376</v>
      </c>
    </row>
    <row r="37" spans="1:4" x14ac:dyDescent="0.25">
      <c r="A37" s="33" t="s">
        <v>271</v>
      </c>
      <c r="B37" s="34">
        <v>6224</v>
      </c>
      <c r="C37" s="103">
        <f t="shared" si="0"/>
        <v>904.65944483592443</v>
      </c>
      <c r="D37" s="10">
        <f t="shared" si="1"/>
        <v>2815.3001923293969</v>
      </c>
    </row>
    <row r="38" spans="1:4" x14ac:dyDescent="0.25">
      <c r="A38" s="33" t="s">
        <v>273</v>
      </c>
      <c r="B38" s="34">
        <v>4945</v>
      </c>
      <c r="C38" s="103">
        <f t="shared" si="0"/>
        <v>904.65944483592443</v>
      </c>
      <c r="D38" s="10">
        <f t="shared" si="1"/>
        <v>2236.770477356823</v>
      </c>
    </row>
    <row r="39" spans="1:4" x14ac:dyDescent="0.25">
      <c r="A39" s="33" t="s">
        <v>274</v>
      </c>
      <c r="B39" s="34">
        <v>337472</v>
      </c>
      <c r="C39" s="103">
        <f t="shared" si="0"/>
        <v>904.65944483592443</v>
      </c>
      <c r="D39" s="10">
        <f t="shared" si="1"/>
        <v>152648.61608383455</v>
      </c>
    </row>
    <row r="40" spans="1:4" x14ac:dyDescent="0.25">
      <c r="A40" s="33" t="s">
        <v>275</v>
      </c>
      <c r="B40" s="34">
        <v>1952</v>
      </c>
      <c r="C40" s="103">
        <f t="shared" si="0"/>
        <v>904.65944483592443</v>
      </c>
      <c r="D40" s="10">
        <f t="shared" si="1"/>
        <v>882.94761815986226</v>
      </c>
    </row>
    <row r="41" spans="1:4" x14ac:dyDescent="0.25">
      <c r="A41" s="33" t="s">
        <v>276</v>
      </c>
      <c r="B41" s="34">
        <v>78506</v>
      </c>
      <c r="C41" s="103">
        <f t="shared" si="0"/>
        <v>904.65944483592443</v>
      </c>
      <c r="D41" s="10">
        <f t="shared" si="1"/>
        <v>35510.597188144544</v>
      </c>
    </row>
    <row r="42" spans="1:4" x14ac:dyDescent="0.25">
      <c r="A42" s="33" t="s">
        <v>277</v>
      </c>
      <c r="B42" s="34">
        <v>104400</v>
      </c>
      <c r="C42" s="103">
        <f t="shared" si="0"/>
        <v>904.65944483592443</v>
      </c>
      <c r="D42" s="10">
        <f t="shared" si="1"/>
        <v>47223.22302043526</v>
      </c>
    </row>
    <row r="43" spans="1:4" x14ac:dyDescent="0.25">
      <c r="A43" s="33" t="s">
        <v>280</v>
      </c>
      <c r="B43" s="34">
        <v>41895</v>
      </c>
      <c r="C43" s="103">
        <f t="shared" si="0"/>
        <v>904.65944483592443</v>
      </c>
      <c r="D43" s="10">
        <f t="shared" si="1"/>
        <v>18950.353720700528</v>
      </c>
    </row>
    <row r="44" spans="1:4" x14ac:dyDescent="0.25">
      <c r="A44" s="33" t="s">
        <v>197</v>
      </c>
      <c r="B44" s="34">
        <v>168076</v>
      </c>
      <c r="C44" s="103">
        <f t="shared" si="0"/>
        <v>904.65944483592443</v>
      </c>
      <c r="D44" s="10">
        <f t="shared" si="1"/>
        <v>76025.770425121416</v>
      </c>
    </row>
    <row r="45" spans="1:4" x14ac:dyDescent="0.25">
      <c r="A45" s="33" t="s">
        <v>282</v>
      </c>
      <c r="B45" s="34">
        <v>800</v>
      </c>
      <c r="C45" s="103">
        <f t="shared" si="0"/>
        <v>904.65944483592443</v>
      </c>
      <c r="D45" s="10">
        <f t="shared" si="1"/>
        <v>361.86377793436975</v>
      </c>
    </row>
    <row r="46" spans="1:4" x14ac:dyDescent="0.25">
      <c r="A46" s="33" t="s">
        <v>283</v>
      </c>
      <c r="B46" s="34">
        <v>48216</v>
      </c>
      <c r="C46" s="103">
        <f t="shared" si="0"/>
        <v>904.65944483592443</v>
      </c>
      <c r="D46" s="10">
        <f t="shared" si="1"/>
        <v>21809.529896104465</v>
      </c>
    </row>
    <row r="47" spans="1:4" x14ac:dyDescent="0.25">
      <c r="A47" s="33" t="s">
        <v>285</v>
      </c>
      <c r="B47" s="34">
        <v>5763</v>
      </c>
      <c r="C47" s="103">
        <f t="shared" si="0"/>
        <v>904.65944483592443</v>
      </c>
      <c r="D47" s="10">
        <f t="shared" si="1"/>
        <v>2606.7761902947159</v>
      </c>
    </row>
    <row r="48" spans="1:4" x14ac:dyDescent="0.25">
      <c r="A48" s="33" t="s">
        <v>286</v>
      </c>
      <c r="B48" s="34">
        <v>556</v>
      </c>
      <c r="C48" s="103">
        <f t="shared" si="0"/>
        <v>904.65944483592443</v>
      </c>
      <c r="D48" s="10">
        <f t="shared" si="1"/>
        <v>251.495325664387</v>
      </c>
    </row>
    <row r="49" spans="1:4" x14ac:dyDescent="0.25">
      <c r="A49" s="33" t="s">
        <v>198</v>
      </c>
      <c r="B49" s="34">
        <v>251794</v>
      </c>
      <c r="C49" s="103">
        <f t="shared" si="0"/>
        <v>904.65944483592443</v>
      </c>
      <c r="D49" s="10">
        <f t="shared" si="1"/>
        <v>113893.91012650839</v>
      </c>
    </row>
    <row r="50" spans="1:4" x14ac:dyDescent="0.25">
      <c r="A50" s="33" t="s">
        <v>287</v>
      </c>
      <c r="B50" s="34">
        <v>77538</v>
      </c>
      <c r="C50" s="103">
        <f t="shared" si="0"/>
        <v>904.65944483592443</v>
      </c>
      <c r="D50" s="10">
        <f t="shared" si="1"/>
        <v>35072.742016843949</v>
      </c>
    </row>
    <row r="51" spans="1:4" x14ac:dyDescent="0.25">
      <c r="A51" s="33" t="s">
        <v>199</v>
      </c>
      <c r="B51" s="34">
        <v>484678</v>
      </c>
      <c r="C51" s="103">
        <f t="shared" si="0"/>
        <v>904.65944483592443</v>
      </c>
      <c r="D51" s="10">
        <f t="shared" si="1"/>
        <v>219234.26520209308</v>
      </c>
    </row>
    <row r="52" spans="1:4" x14ac:dyDescent="0.25">
      <c r="A52" s="33" t="s">
        <v>290</v>
      </c>
      <c r="B52" s="34">
        <v>125</v>
      </c>
      <c r="C52" s="103">
        <f t="shared" si="0"/>
        <v>904.65944483592443</v>
      </c>
      <c r="D52" s="10">
        <f t="shared" si="1"/>
        <v>56.541215302245277</v>
      </c>
    </row>
    <row r="53" spans="1:4" x14ac:dyDescent="0.25">
      <c r="A53" s="33" t="s">
        <v>292</v>
      </c>
      <c r="B53" s="34">
        <v>43003</v>
      </c>
      <c r="C53" s="103">
        <f t="shared" si="0"/>
        <v>904.65944483592443</v>
      </c>
      <c r="D53" s="10">
        <f t="shared" si="1"/>
        <v>19451.535053139633</v>
      </c>
    </row>
    <row r="54" spans="1:4" x14ac:dyDescent="0.25">
      <c r="A54" s="33" t="s">
        <v>293</v>
      </c>
      <c r="B54" s="34">
        <v>14057</v>
      </c>
      <c r="C54" s="103">
        <f t="shared" si="0"/>
        <v>904.65944483592443</v>
      </c>
      <c r="D54" s="10">
        <f t="shared" si="1"/>
        <v>6358.3989080292949</v>
      </c>
    </row>
    <row r="55" spans="1:4" x14ac:dyDescent="0.25">
      <c r="A55" s="33" t="s">
        <v>200</v>
      </c>
      <c r="B55" s="34">
        <v>108837</v>
      </c>
      <c r="C55" s="103">
        <f t="shared" si="0"/>
        <v>904.65944483592443</v>
      </c>
      <c r="D55" s="10">
        <f t="shared" si="1"/>
        <v>49230.209998803759</v>
      </c>
    </row>
    <row r="56" spans="1:4" x14ac:dyDescent="0.25">
      <c r="A56" s="33" t="s">
        <v>296</v>
      </c>
      <c r="B56" s="34">
        <v>122522</v>
      </c>
      <c r="C56" s="103">
        <f t="shared" si="0"/>
        <v>904.65944483592443</v>
      </c>
      <c r="D56" s="10">
        <f t="shared" si="1"/>
        <v>55420.342250093563</v>
      </c>
    </row>
    <row r="57" spans="1:4" x14ac:dyDescent="0.25">
      <c r="A57" s="33" t="s">
        <v>297</v>
      </c>
      <c r="B57" s="34">
        <v>202</v>
      </c>
      <c r="C57" s="103">
        <f t="shared" si="0"/>
        <v>904.65944483592443</v>
      </c>
      <c r="D57" s="10">
        <f t="shared" si="1"/>
        <v>91.370603928428366</v>
      </c>
    </row>
    <row r="58" spans="1:4" x14ac:dyDescent="0.25">
      <c r="A58" s="33" t="s">
        <v>298</v>
      </c>
      <c r="B58" s="34">
        <v>400</v>
      </c>
      <c r="C58" s="103">
        <f t="shared" si="0"/>
        <v>904.65944483592443</v>
      </c>
      <c r="D58" s="10">
        <f t="shared" si="1"/>
        <v>180.93188896718488</v>
      </c>
    </row>
    <row r="59" spans="1:4" x14ac:dyDescent="0.25">
      <c r="A59" s="33" t="s">
        <v>299</v>
      </c>
      <c r="B59" s="34">
        <v>55496</v>
      </c>
      <c r="C59" s="103">
        <f t="shared" si="0"/>
        <v>904.65944483592443</v>
      </c>
      <c r="D59" s="10">
        <f t="shared" si="1"/>
        <v>25102.490275307231</v>
      </c>
    </row>
    <row r="60" spans="1:4" x14ac:dyDescent="0.25">
      <c r="A60" s="33" t="s">
        <v>202</v>
      </c>
      <c r="B60" s="34">
        <v>2238117</v>
      </c>
      <c r="C60" s="103">
        <f t="shared" si="0"/>
        <v>904.65944483592443</v>
      </c>
      <c r="D60" s="10">
        <f t="shared" si="1"/>
        <v>1012366.8413489223</v>
      </c>
    </row>
    <row r="61" spans="1:4" x14ac:dyDescent="0.25">
      <c r="A61" s="33" t="s">
        <v>304</v>
      </c>
      <c r="B61" s="34">
        <v>37399</v>
      </c>
      <c r="C61" s="103">
        <f t="shared" si="0"/>
        <v>904.65944483592443</v>
      </c>
      <c r="D61" s="10">
        <f t="shared" si="1"/>
        <v>16916.679288709369</v>
      </c>
    </row>
    <row r="62" spans="1:4" x14ac:dyDescent="0.25">
      <c r="A62" s="33" t="s">
        <v>307</v>
      </c>
      <c r="B62" s="34">
        <v>1669</v>
      </c>
      <c r="C62" s="103">
        <f t="shared" si="0"/>
        <v>904.65944483592443</v>
      </c>
      <c r="D62" s="10">
        <f t="shared" si="1"/>
        <v>754.93830671557885</v>
      </c>
    </row>
    <row r="63" spans="1:4" x14ac:dyDescent="0.25">
      <c r="A63" s="33" t="s">
        <v>188</v>
      </c>
      <c r="B63" s="34">
        <v>3049</v>
      </c>
      <c r="C63" s="103">
        <f t="shared" si="0"/>
        <v>904.65944483592443</v>
      </c>
      <c r="D63" s="10">
        <f t="shared" si="1"/>
        <v>1379.1533236523669</v>
      </c>
    </row>
    <row r="64" spans="1:4" x14ac:dyDescent="0.25">
      <c r="A64" s="33" t="s">
        <v>189</v>
      </c>
      <c r="B64" s="34">
        <v>45405</v>
      </c>
      <c r="C64" s="103">
        <f t="shared" si="0"/>
        <v>904.65944483592443</v>
      </c>
      <c r="D64" s="10">
        <f t="shared" si="1"/>
        <v>20538.031046387576</v>
      </c>
    </row>
    <row r="65" spans="1:4" x14ac:dyDescent="0.25">
      <c r="A65" s="33" t="s">
        <v>195</v>
      </c>
      <c r="B65" s="34">
        <v>413092</v>
      </c>
      <c r="C65" s="103">
        <f t="shared" si="0"/>
        <v>904.65944483592443</v>
      </c>
      <c r="D65" s="10">
        <f t="shared" si="1"/>
        <v>186853.78969308085</v>
      </c>
    </row>
    <row r="66" spans="1:4" x14ac:dyDescent="0.25">
      <c r="A66" s="33" t="s">
        <v>188</v>
      </c>
      <c r="B66" s="34">
        <v>-6556</v>
      </c>
      <c r="C66" s="103">
        <f t="shared" si="0"/>
        <v>904.65944483592443</v>
      </c>
      <c r="D66" s="10">
        <f t="shared" si="1"/>
        <v>-2965.4736601721602</v>
      </c>
    </row>
    <row r="67" spans="1:4" x14ac:dyDescent="0.25">
      <c r="A67" s="33" t="s">
        <v>189</v>
      </c>
      <c r="B67" s="34">
        <v>-46691</v>
      </c>
      <c r="C67" s="103">
        <f t="shared" si="0"/>
        <v>904.65944483592443</v>
      </c>
      <c r="D67" s="10">
        <f t="shared" si="1"/>
        <v>-21119.727069417073</v>
      </c>
    </row>
    <row r="68" spans="1:4" x14ac:dyDescent="0.25">
      <c r="A68" s="33" t="s">
        <v>192</v>
      </c>
      <c r="B68" s="34">
        <v>34040.392</v>
      </c>
      <c r="C68" s="103">
        <f t="shared" si="0"/>
        <v>904.65944483592443</v>
      </c>
      <c r="D68" s="10">
        <f t="shared" si="1"/>
        <v>15397.481064358622</v>
      </c>
    </row>
    <row r="69" spans="1:4" x14ac:dyDescent="0.25">
      <c r="A69" s="33" t="s">
        <v>195</v>
      </c>
      <c r="B69" s="34">
        <v>-413000</v>
      </c>
      <c r="C69" s="103">
        <f t="shared" ref="C69:C132" si="2">IF(B69&lt;&gt;0,$H$1,"")</f>
        <v>904.65944483592443</v>
      </c>
      <c r="D69" s="10">
        <f t="shared" ref="D69:D132" si="3">(+B69*C69)/2000</f>
        <v>-186812.17535861841</v>
      </c>
    </row>
    <row r="70" spans="1:4" x14ac:dyDescent="0.25">
      <c r="A70" s="33" t="s">
        <v>208</v>
      </c>
      <c r="B70" s="34">
        <v>-30733</v>
      </c>
      <c r="C70" s="103">
        <f t="shared" si="2"/>
        <v>904.65944483592443</v>
      </c>
      <c r="D70" s="10">
        <f t="shared" si="3"/>
        <v>-13901.449359071232</v>
      </c>
    </row>
    <row r="71" spans="1:4" x14ac:dyDescent="0.25">
      <c r="A71" s="33" t="s">
        <v>209</v>
      </c>
      <c r="B71" s="34">
        <v>-29465</v>
      </c>
      <c r="C71" s="103">
        <f t="shared" si="2"/>
        <v>904.65944483592443</v>
      </c>
      <c r="D71" s="10">
        <f t="shared" si="3"/>
        <v>-13327.895271045256</v>
      </c>
    </row>
    <row r="72" spans="1:4" x14ac:dyDescent="0.25">
      <c r="A72" s="33" t="s">
        <v>212</v>
      </c>
      <c r="B72" s="34">
        <v>-2654</v>
      </c>
      <c r="C72" s="103">
        <f t="shared" si="2"/>
        <v>904.65944483592443</v>
      </c>
      <c r="D72" s="10">
        <f t="shared" si="3"/>
        <v>-1200.4830832972718</v>
      </c>
    </row>
    <row r="73" spans="1:4" x14ac:dyDescent="0.25">
      <c r="A73" s="33" t="s">
        <v>213</v>
      </c>
      <c r="B73" s="34">
        <v>-20616</v>
      </c>
      <c r="C73" s="103">
        <f t="shared" si="2"/>
        <v>904.65944483592443</v>
      </c>
      <c r="D73" s="10">
        <f t="shared" si="3"/>
        <v>-9325.2295573687079</v>
      </c>
    </row>
    <row r="74" spans="1:4" x14ac:dyDescent="0.25">
      <c r="A74" s="33" t="s">
        <v>214</v>
      </c>
      <c r="B74" s="34">
        <v>3622674</v>
      </c>
      <c r="C74" s="103">
        <f t="shared" si="2"/>
        <v>904.65944483592443</v>
      </c>
      <c r="D74" s="10">
        <f t="shared" si="3"/>
        <v>1638643.1248307689</v>
      </c>
    </row>
    <row r="75" spans="1:4" x14ac:dyDescent="0.25">
      <c r="A75" s="33" t="s">
        <v>215</v>
      </c>
      <c r="B75" s="34">
        <v>-148410</v>
      </c>
      <c r="C75" s="103">
        <f t="shared" si="2"/>
        <v>904.65944483592443</v>
      </c>
      <c r="D75" s="10">
        <f t="shared" si="3"/>
        <v>-67130.254104049774</v>
      </c>
    </row>
    <row r="76" spans="1:4" x14ac:dyDescent="0.25">
      <c r="A76" s="33" t="s">
        <v>189</v>
      </c>
      <c r="B76" s="34">
        <v>-84760</v>
      </c>
      <c r="C76" s="103">
        <f t="shared" si="2"/>
        <v>904.65944483592443</v>
      </c>
      <c r="D76" s="10">
        <f t="shared" si="3"/>
        <v>-38339.467272146481</v>
      </c>
    </row>
    <row r="77" spans="1:4" x14ac:dyDescent="0.25">
      <c r="A77" s="33" t="s">
        <v>216</v>
      </c>
      <c r="B77" s="34">
        <v>-1</v>
      </c>
      <c r="C77" s="103">
        <f t="shared" si="2"/>
        <v>904.65944483592443</v>
      </c>
      <c r="D77" s="10">
        <f t="shared" si="3"/>
        <v>-0.45232972241796221</v>
      </c>
    </row>
    <row r="78" spans="1:4" x14ac:dyDescent="0.25">
      <c r="A78" s="33" t="s">
        <v>218</v>
      </c>
      <c r="B78" s="34">
        <v>-800</v>
      </c>
      <c r="C78" s="103">
        <f t="shared" si="2"/>
        <v>904.65944483592443</v>
      </c>
      <c r="D78" s="10">
        <f t="shared" si="3"/>
        <v>-361.86377793436975</v>
      </c>
    </row>
    <row r="79" spans="1:4" x14ac:dyDescent="0.25">
      <c r="A79" s="33" t="s">
        <v>190</v>
      </c>
      <c r="B79" s="34">
        <v>-141861</v>
      </c>
      <c r="C79" s="103">
        <f t="shared" si="2"/>
        <v>904.65944483592443</v>
      </c>
      <c r="D79" s="10">
        <f t="shared" si="3"/>
        <v>-64167.946751934534</v>
      </c>
    </row>
    <row r="80" spans="1:4" x14ac:dyDescent="0.25">
      <c r="A80" s="33" t="s">
        <v>223</v>
      </c>
      <c r="B80" s="34">
        <v>-1600</v>
      </c>
      <c r="C80" s="103">
        <f t="shared" si="2"/>
        <v>904.65944483592443</v>
      </c>
      <c r="D80" s="10">
        <f t="shared" si="3"/>
        <v>-723.7275558687395</v>
      </c>
    </row>
    <row r="81" spans="1:4" x14ac:dyDescent="0.25">
      <c r="A81" s="33" t="s">
        <v>203</v>
      </c>
      <c r="B81" s="34">
        <v>-167241</v>
      </c>
      <c r="C81" s="103">
        <f t="shared" si="2"/>
        <v>904.65944483592443</v>
      </c>
      <c r="D81" s="10">
        <f t="shared" si="3"/>
        <v>-75648.075106902426</v>
      </c>
    </row>
    <row r="82" spans="1:4" x14ac:dyDescent="0.25">
      <c r="A82" s="33" t="s">
        <v>228</v>
      </c>
      <c r="B82" s="34">
        <v>-6320</v>
      </c>
      <c r="C82" s="103">
        <f t="shared" si="2"/>
        <v>904.65944483592443</v>
      </c>
      <c r="D82" s="10">
        <f t="shared" si="3"/>
        <v>-2858.7238456815212</v>
      </c>
    </row>
    <row r="83" spans="1:4" x14ac:dyDescent="0.25">
      <c r="A83" s="33" t="s">
        <v>229</v>
      </c>
      <c r="B83" s="34">
        <v>-8952</v>
      </c>
      <c r="C83" s="103">
        <f t="shared" si="2"/>
        <v>904.65944483592443</v>
      </c>
      <c r="D83" s="10">
        <f t="shared" si="3"/>
        <v>-4049.2556750855979</v>
      </c>
    </row>
    <row r="84" spans="1:4" x14ac:dyDescent="0.25">
      <c r="A84" s="33" t="s">
        <v>230</v>
      </c>
      <c r="B84" s="34">
        <v>-40</v>
      </c>
      <c r="C84" s="103">
        <f t="shared" si="2"/>
        <v>904.65944483592443</v>
      </c>
      <c r="D84" s="10">
        <f t="shared" si="3"/>
        <v>-18.093188896718491</v>
      </c>
    </row>
    <row r="85" spans="1:4" x14ac:dyDescent="0.25">
      <c r="A85" s="33" t="s">
        <v>191</v>
      </c>
      <c r="B85" s="34">
        <v>-50578</v>
      </c>
      <c r="C85" s="103">
        <f t="shared" si="2"/>
        <v>904.65944483592443</v>
      </c>
      <c r="D85" s="10">
        <f t="shared" si="3"/>
        <v>-22877.932700455691</v>
      </c>
    </row>
    <row r="86" spans="1:4" x14ac:dyDescent="0.25">
      <c r="A86" s="33" t="s">
        <v>231</v>
      </c>
      <c r="B86" s="34">
        <v>-9659</v>
      </c>
      <c r="C86" s="103">
        <f t="shared" si="2"/>
        <v>904.65944483592443</v>
      </c>
      <c r="D86" s="10">
        <f t="shared" si="3"/>
        <v>-4369.0527888350971</v>
      </c>
    </row>
    <row r="87" spans="1:4" x14ac:dyDescent="0.25">
      <c r="A87" s="33" t="s">
        <v>233</v>
      </c>
      <c r="B87" s="34">
        <v>-73077</v>
      </c>
      <c r="C87" s="103">
        <f t="shared" si="2"/>
        <v>904.65944483592443</v>
      </c>
      <c r="D87" s="10">
        <f t="shared" si="3"/>
        <v>-33054.899125137425</v>
      </c>
    </row>
    <row r="88" spans="1:4" x14ac:dyDescent="0.25">
      <c r="A88" s="33" t="s">
        <v>193</v>
      </c>
      <c r="B88" s="34">
        <v>-1531</v>
      </c>
      <c r="C88" s="103">
        <f t="shared" si="2"/>
        <v>904.65944483592443</v>
      </c>
      <c r="D88" s="10">
        <f t="shared" si="3"/>
        <v>-692.51680502190015</v>
      </c>
    </row>
    <row r="89" spans="1:4" x14ac:dyDescent="0.25">
      <c r="A89" s="33" t="s">
        <v>236</v>
      </c>
      <c r="B89" s="34">
        <v>-95429</v>
      </c>
      <c r="C89" s="103">
        <f t="shared" si="2"/>
        <v>904.65944483592443</v>
      </c>
      <c r="D89" s="10">
        <f t="shared" si="3"/>
        <v>-43165.373080623714</v>
      </c>
    </row>
    <row r="90" spans="1:4" x14ac:dyDescent="0.25">
      <c r="A90" s="33" t="s">
        <v>238</v>
      </c>
      <c r="B90" s="34">
        <v>567</v>
      </c>
      <c r="C90" s="103">
        <f t="shared" si="2"/>
        <v>904.65944483592443</v>
      </c>
      <c r="D90" s="10">
        <f t="shared" si="3"/>
        <v>256.47095261098457</v>
      </c>
    </row>
    <row r="91" spans="1:4" x14ac:dyDescent="0.25">
      <c r="A91" s="33" t="s">
        <v>240</v>
      </c>
      <c r="B91" s="34">
        <v>-33425</v>
      </c>
      <c r="C91" s="103">
        <f t="shared" si="2"/>
        <v>904.65944483592443</v>
      </c>
      <c r="D91" s="10">
        <f t="shared" si="3"/>
        <v>-15119.120971820388</v>
      </c>
    </row>
    <row r="92" spans="1:4" x14ac:dyDescent="0.25">
      <c r="A92" s="33" t="s">
        <v>204</v>
      </c>
      <c r="B92" s="34">
        <v>-15200</v>
      </c>
      <c r="C92" s="103">
        <f t="shared" si="2"/>
        <v>904.65944483592443</v>
      </c>
      <c r="D92" s="10">
        <f t="shared" si="3"/>
        <v>-6875.4117807530256</v>
      </c>
    </row>
    <row r="93" spans="1:4" x14ac:dyDescent="0.25">
      <c r="A93" s="33" t="s">
        <v>244</v>
      </c>
      <c r="B93" s="34">
        <v>-27856</v>
      </c>
      <c r="C93" s="103">
        <f t="shared" si="2"/>
        <v>904.65944483592443</v>
      </c>
      <c r="D93" s="10">
        <f t="shared" si="3"/>
        <v>-12600.096747674756</v>
      </c>
    </row>
    <row r="94" spans="1:4" x14ac:dyDescent="0.25">
      <c r="A94" s="33" t="s">
        <v>248</v>
      </c>
      <c r="B94" s="34">
        <v>-428020</v>
      </c>
      <c r="C94" s="103">
        <f t="shared" si="2"/>
        <v>904.65944483592443</v>
      </c>
      <c r="D94" s="10">
        <f t="shared" si="3"/>
        <v>-193606.16778933618</v>
      </c>
    </row>
    <row r="95" spans="1:4" x14ac:dyDescent="0.25">
      <c r="A95" s="33" t="s">
        <v>250</v>
      </c>
      <c r="B95" s="34">
        <v>-24625</v>
      </c>
      <c r="C95" s="103">
        <f t="shared" si="2"/>
        <v>904.65944483592443</v>
      </c>
      <c r="D95" s="10">
        <f t="shared" si="3"/>
        <v>-11138.61941454232</v>
      </c>
    </row>
    <row r="96" spans="1:4" x14ac:dyDescent="0.25">
      <c r="A96" s="33" t="s">
        <v>253</v>
      </c>
      <c r="B96" s="34">
        <v>-21600</v>
      </c>
      <c r="C96" s="103">
        <f t="shared" si="2"/>
        <v>904.65944483592443</v>
      </c>
      <c r="D96" s="10">
        <f t="shared" si="3"/>
        <v>-9770.3220042279845</v>
      </c>
    </row>
    <row r="97" spans="1:4" x14ac:dyDescent="0.25">
      <c r="A97" s="33" t="s">
        <v>254</v>
      </c>
      <c r="B97" s="34">
        <v>-47261</v>
      </c>
      <c r="C97" s="103">
        <f t="shared" si="2"/>
        <v>904.65944483592443</v>
      </c>
      <c r="D97" s="10">
        <f t="shared" si="3"/>
        <v>-21377.555011195313</v>
      </c>
    </row>
    <row r="98" spans="1:4" x14ac:dyDescent="0.25">
      <c r="A98" s="33" t="s">
        <v>258</v>
      </c>
      <c r="B98" s="34">
        <v>-1150</v>
      </c>
      <c r="C98" s="103">
        <f t="shared" si="2"/>
        <v>904.65944483592443</v>
      </c>
      <c r="D98" s="10">
        <f t="shared" si="3"/>
        <v>-520.17918078065657</v>
      </c>
    </row>
    <row r="99" spans="1:4" x14ac:dyDescent="0.25">
      <c r="A99" s="33" t="s">
        <v>261</v>
      </c>
      <c r="B99" s="34">
        <v>-18800</v>
      </c>
      <c r="C99" s="103">
        <f t="shared" si="2"/>
        <v>904.65944483592443</v>
      </c>
      <c r="D99" s="10">
        <f t="shared" si="3"/>
        <v>-8503.79878145769</v>
      </c>
    </row>
    <row r="100" spans="1:4" x14ac:dyDescent="0.25">
      <c r="A100" s="33" t="s">
        <v>194</v>
      </c>
      <c r="B100" s="34">
        <v>-586129</v>
      </c>
      <c r="C100" s="103">
        <f t="shared" si="2"/>
        <v>904.65944483592443</v>
      </c>
      <c r="D100" s="10">
        <f t="shared" si="3"/>
        <v>-265123.56787111779</v>
      </c>
    </row>
    <row r="101" spans="1:4" x14ac:dyDescent="0.25">
      <c r="A101" s="33" t="s">
        <v>264</v>
      </c>
      <c r="B101" s="34">
        <v>-482</v>
      </c>
      <c r="C101" s="103">
        <f t="shared" si="2"/>
        <v>904.65944483592443</v>
      </c>
      <c r="D101" s="10">
        <f t="shared" si="3"/>
        <v>-218.02292620545779</v>
      </c>
    </row>
    <row r="102" spans="1:4" x14ac:dyDescent="0.25">
      <c r="A102" s="33" t="s">
        <v>265</v>
      </c>
      <c r="B102" s="34">
        <v>-30</v>
      </c>
      <c r="C102" s="103">
        <f t="shared" si="2"/>
        <v>904.65944483592443</v>
      </c>
      <c r="D102" s="10">
        <f t="shared" si="3"/>
        <v>-13.569891672538866</v>
      </c>
    </row>
    <row r="103" spans="1:4" x14ac:dyDescent="0.25">
      <c r="A103" s="33" t="s">
        <v>267</v>
      </c>
      <c r="B103" s="34">
        <v>-9250</v>
      </c>
      <c r="C103" s="103">
        <f t="shared" si="2"/>
        <v>904.65944483592443</v>
      </c>
      <c r="D103" s="10">
        <f t="shared" si="3"/>
        <v>-4184.0499323661506</v>
      </c>
    </row>
    <row r="104" spans="1:4" x14ac:dyDescent="0.25">
      <c r="A104" s="33" t="s">
        <v>268</v>
      </c>
      <c r="B104" s="34">
        <v>-800</v>
      </c>
      <c r="C104" s="103">
        <f t="shared" si="2"/>
        <v>904.65944483592443</v>
      </c>
      <c r="D104" s="10">
        <f t="shared" si="3"/>
        <v>-361.86377793436975</v>
      </c>
    </row>
    <row r="105" spans="1:4" x14ac:dyDescent="0.25">
      <c r="A105" s="33" t="s">
        <v>269</v>
      </c>
      <c r="B105" s="34">
        <v>-3388</v>
      </c>
      <c r="C105" s="103">
        <f t="shared" si="2"/>
        <v>904.65944483592443</v>
      </c>
      <c r="D105" s="10">
        <f t="shared" si="3"/>
        <v>-1532.493099552056</v>
      </c>
    </row>
    <row r="106" spans="1:4" x14ac:dyDescent="0.25">
      <c r="A106" s="33" t="s">
        <v>270</v>
      </c>
      <c r="B106" s="34">
        <v>-7683</v>
      </c>
      <c r="C106" s="103">
        <f t="shared" si="2"/>
        <v>904.65944483592443</v>
      </c>
      <c r="D106" s="10">
        <f t="shared" si="3"/>
        <v>-3475.2492573372037</v>
      </c>
    </row>
    <row r="107" spans="1:4" x14ac:dyDescent="0.25">
      <c r="A107" s="33" t="s">
        <v>271</v>
      </c>
      <c r="B107" s="34">
        <v>-56370</v>
      </c>
      <c r="C107" s="103">
        <f t="shared" si="2"/>
        <v>904.65944483592443</v>
      </c>
      <c r="D107" s="10">
        <f t="shared" si="3"/>
        <v>-25497.82645270053</v>
      </c>
    </row>
    <row r="108" spans="1:4" x14ac:dyDescent="0.25">
      <c r="A108" s="33" t="s">
        <v>273</v>
      </c>
      <c r="B108" s="34">
        <v>-855</v>
      </c>
      <c r="C108" s="103">
        <f t="shared" si="2"/>
        <v>904.65944483592443</v>
      </c>
      <c r="D108" s="10">
        <f t="shared" si="3"/>
        <v>-386.74191266735772</v>
      </c>
    </row>
    <row r="109" spans="1:4" x14ac:dyDescent="0.25">
      <c r="A109" s="33" t="s">
        <v>274</v>
      </c>
      <c r="B109" s="34">
        <v>-1655</v>
      </c>
      <c r="C109" s="103">
        <f t="shared" si="2"/>
        <v>904.65944483592443</v>
      </c>
      <c r="D109" s="10">
        <f t="shared" si="3"/>
        <v>-748.60569060172747</v>
      </c>
    </row>
    <row r="110" spans="1:4" x14ac:dyDescent="0.25">
      <c r="A110" s="33" t="s">
        <v>275</v>
      </c>
      <c r="B110" s="34">
        <v>-57339</v>
      </c>
      <c r="C110" s="103">
        <f t="shared" si="2"/>
        <v>904.65944483592443</v>
      </c>
      <c r="D110" s="10">
        <f t="shared" si="3"/>
        <v>-25936.133953723536</v>
      </c>
    </row>
    <row r="111" spans="1:4" x14ac:dyDescent="0.25">
      <c r="A111" s="33" t="s">
        <v>276</v>
      </c>
      <c r="B111" s="34">
        <v>-246935</v>
      </c>
      <c r="C111" s="103">
        <f t="shared" si="2"/>
        <v>904.65944483592443</v>
      </c>
      <c r="D111" s="10">
        <f t="shared" si="3"/>
        <v>-111696.0400052795</v>
      </c>
    </row>
    <row r="112" spans="1:4" x14ac:dyDescent="0.25">
      <c r="A112" s="33" t="s">
        <v>277</v>
      </c>
      <c r="B112" s="34">
        <v>-790398</v>
      </c>
      <c r="C112" s="103">
        <f t="shared" si="2"/>
        <v>904.65944483592443</v>
      </c>
      <c r="D112" s="10">
        <f t="shared" si="3"/>
        <v>-357520.50793971255</v>
      </c>
    </row>
    <row r="113" spans="1:4" x14ac:dyDescent="0.25">
      <c r="A113" s="33" t="s">
        <v>280</v>
      </c>
      <c r="B113" s="34">
        <v>-251716</v>
      </c>
      <c r="C113" s="103">
        <f t="shared" si="2"/>
        <v>904.65944483592443</v>
      </c>
      <c r="D113" s="10">
        <f t="shared" si="3"/>
        <v>-113858.62840815978</v>
      </c>
    </row>
    <row r="114" spans="1:4" x14ac:dyDescent="0.25">
      <c r="A114" s="33" t="s">
        <v>197</v>
      </c>
      <c r="B114" s="34">
        <v>-294366</v>
      </c>
      <c r="C114" s="103">
        <f t="shared" si="2"/>
        <v>904.65944483592443</v>
      </c>
      <c r="D114" s="10">
        <f t="shared" si="3"/>
        <v>-133150.49106928587</v>
      </c>
    </row>
    <row r="115" spans="1:4" x14ac:dyDescent="0.25">
      <c r="A115" s="33" t="s">
        <v>282</v>
      </c>
      <c r="B115" s="34">
        <v>-1600</v>
      </c>
      <c r="C115" s="103">
        <f t="shared" si="2"/>
        <v>904.65944483592443</v>
      </c>
      <c r="D115" s="10">
        <f t="shared" si="3"/>
        <v>-723.7275558687395</v>
      </c>
    </row>
    <row r="116" spans="1:4" x14ac:dyDescent="0.25">
      <c r="A116" s="33" t="s">
        <v>283</v>
      </c>
      <c r="B116" s="34">
        <v>-69776</v>
      </c>
      <c r="C116" s="103">
        <f t="shared" si="2"/>
        <v>904.65944483592443</v>
      </c>
      <c r="D116" s="10">
        <f t="shared" si="3"/>
        <v>-31561.75871143573</v>
      </c>
    </row>
    <row r="117" spans="1:4" x14ac:dyDescent="0.25">
      <c r="A117" s="33" t="s">
        <v>284</v>
      </c>
      <c r="B117" s="34">
        <v>-69</v>
      </c>
      <c r="C117" s="103">
        <f t="shared" si="2"/>
        <v>904.65944483592443</v>
      </c>
      <c r="D117" s="10">
        <f t="shared" si="3"/>
        <v>-31.210750846839392</v>
      </c>
    </row>
    <row r="118" spans="1:4" x14ac:dyDescent="0.25">
      <c r="A118" s="33" t="s">
        <v>285</v>
      </c>
      <c r="B118" s="34">
        <v>-28531</v>
      </c>
      <c r="C118" s="103">
        <f t="shared" si="2"/>
        <v>904.65944483592443</v>
      </c>
      <c r="D118" s="10">
        <f t="shared" si="3"/>
        <v>-12905.419310306881</v>
      </c>
    </row>
    <row r="119" spans="1:4" x14ac:dyDescent="0.25">
      <c r="A119" s="33" t="s">
        <v>286</v>
      </c>
      <c r="B119" s="34">
        <v>-22412</v>
      </c>
      <c r="C119" s="103">
        <f t="shared" si="2"/>
        <v>904.65944483592443</v>
      </c>
      <c r="D119" s="10">
        <f t="shared" si="3"/>
        <v>-10137.613738831369</v>
      </c>
    </row>
    <row r="120" spans="1:4" x14ac:dyDescent="0.25">
      <c r="A120" s="33" t="s">
        <v>198</v>
      </c>
      <c r="B120" s="34">
        <v>-23444</v>
      </c>
      <c r="C120" s="103">
        <f t="shared" si="2"/>
        <v>904.65944483592443</v>
      </c>
      <c r="D120" s="10">
        <f t="shared" si="3"/>
        <v>-10604.418012366707</v>
      </c>
    </row>
    <row r="121" spans="1:4" x14ac:dyDescent="0.25">
      <c r="A121" s="33" t="s">
        <v>199</v>
      </c>
      <c r="B121" s="34">
        <v>-457267</v>
      </c>
      <c r="C121" s="103">
        <f t="shared" si="2"/>
        <v>904.65944483592443</v>
      </c>
      <c r="D121" s="10">
        <f t="shared" si="3"/>
        <v>-206835.45518089432</v>
      </c>
    </row>
    <row r="122" spans="1:4" x14ac:dyDescent="0.25">
      <c r="A122" s="33" t="s">
        <v>290</v>
      </c>
      <c r="B122" s="34">
        <v>-14123</v>
      </c>
      <c r="C122" s="103">
        <f t="shared" si="2"/>
        <v>904.65944483592443</v>
      </c>
      <c r="D122" s="10">
        <f t="shared" si="3"/>
        <v>-6388.2526697088806</v>
      </c>
    </row>
    <row r="123" spans="1:4" x14ac:dyDescent="0.25">
      <c r="A123" s="33" t="s">
        <v>292</v>
      </c>
      <c r="B123" s="34">
        <v>-9938</v>
      </c>
      <c r="C123" s="103">
        <f t="shared" si="2"/>
        <v>904.65944483592443</v>
      </c>
      <c r="D123" s="10">
        <f t="shared" si="3"/>
        <v>-4495.2527813897086</v>
      </c>
    </row>
    <row r="124" spans="1:4" x14ac:dyDescent="0.25">
      <c r="A124" s="33" t="s">
        <v>293</v>
      </c>
      <c r="B124" s="34">
        <v>-526126</v>
      </c>
      <c r="C124" s="103">
        <f t="shared" si="2"/>
        <v>904.65944483592443</v>
      </c>
      <c r="D124" s="10">
        <f t="shared" si="3"/>
        <v>-237982.42753687277</v>
      </c>
    </row>
    <row r="125" spans="1:4" x14ac:dyDescent="0.25">
      <c r="A125" s="33" t="s">
        <v>200</v>
      </c>
      <c r="B125" s="34">
        <v>-19779</v>
      </c>
      <c r="C125" s="103">
        <f t="shared" si="2"/>
        <v>904.65944483592443</v>
      </c>
      <c r="D125" s="10">
        <f t="shared" si="3"/>
        <v>-8946.6295797048751</v>
      </c>
    </row>
    <row r="126" spans="1:4" x14ac:dyDescent="0.25">
      <c r="A126" s="33" t="s">
        <v>296</v>
      </c>
      <c r="B126" s="34">
        <v>-185885</v>
      </c>
      <c r="C126" s="103">
        <f t="shared" si="2"/>
        <v>904.65944483592443</v>
      </c>
      <c r="D126" s="10">
        <f t="shared" si="3"/>
        <v>-84081.31045166291</v>
      </c>
    </row>
    <row r="127" spans="1:4" x14ac:dyDescent="0.25">
      <c r="A127" s="33" t="s">
        <v>298</v>
      </c>
      <c r="B127" s="34">
        <v>-3600</v>
      </c>
      <c r="C127" s="103">
        <f t="shared" si="2"/>
        <v>904.65944483592443</v>
      </c>
      <c r="D127" s="10">
        <f t="shared" si="3"/>
        <v>-1628.3870007046639</v>
      </c>
    </row>
    <row r="128" spans="1:4" x14ac:dyDescent="0.25">
      <c r="A128" s="33" t="s">
        <v>299</v>
      </c>
      <c r="B128" s="34">
        <v>-19100</v>
      </c>
      <c r="C128" s="103">
        <f t="shared" si="2"/>
        <v>904.65944483592443</v>
      </c>
      <c r="D128" s="10">
        <f t="shared" si="3"/>
        <v>-8639.4976981830787</v>
      </c>
    </row>
    <row r="129" spans="1:4" x14ac:dyDescent="0.25">
      <c r="A129" s="33" t="s">
        <v>202</v>
      </c>
      <c r="B129" s="34">
        <v>-212919</v>
      </c>
      <c r="C129" s="103">
        <f t="shared" si="2"/>
        <v>904.65944483592443</v>
      </c>
      <c r="D129" s="10">
        <f t="shared" si="3"/>
        <v>-96309.592167510098</v>
      </c>
    </row>
    <row r="130" spans="1:4" x14ac:dyDescent="0.25">
      <c r="A130" s="33" t="s">
        <v>301</v>
      </c>
      <c r="B130" s="34">
        <v>-14806</v>
      </c>
      <c r="C130" s="103">
        <f t="shared" si="2"/>
        <v>904.65944483592443</v>
      </c>
      <c r="D130" s="10">
        <f t="shared" si="3"/>
        <v>-6697.193870120348</v>
      </c>
    </row>
    <row r="131" spans="1:4" x14ac:dyDescent="0.25">
      <c r="A131" s="33" t="s">
        <v>304</v>
      </c>
      <c r="B131" s="34">
        <v>-24869</v>
      </c>
      <c r="C131" s="103">
        <f t="shared" si="2"/>
        <v>904.65944483592443</v>
      </c>
      <c r="D131" s="10">
        <f t="shared" si="3"/>
        <v>-11248.987866812302</v>
      </c>
    </row>
    <row r="132" spans="1:4" x14ac:dyDescent="0.25">
      <c r="A132" s="33" t="s">
        <v>307</v>
      </c>
      <c r="B132" s="34">
        <v>-1265</v>
      </c>
      <c r="C132" s="103">
        <f t="shared" si="2"/>
        <v>904.65944483592443</v>
      </c>
      <c r="D132" s="10">
        <f t="shared" si="3"/>
        <v>-572.19709885872226</v>
      </c>
    </row>
    <row r="133" spans="1:4" x14ac:dyDescent="0.25">
      <c r="A133" s="33"/>
      <c r="B133" s="34"/>
      <c r="C133" s="103"/>
      <c r="D133" s="10"/>
    </row>
    <row r="134" spans="1:4" ht="15.75" thickBot="1" x14ac:dyDescent="0.3">
      <c r="A134" s="36"/>
      <c r="B134" s="37"/>
      <c r="C134" s="15"/>
      <c r="D134" s="16"/>
    </row>
    <row r="135" spans="1:4" ht="16.5" thickTop="1" thickBot="1" x14ac:dyDescent="0.3">
      <c r="A135" s="13"/>
      <c r="B135" s="100">
        <f>SUM(B4:B134)</f>
        <v>6774737.6720000021</v>
      </c>
      <c r="C135" s="14"/>
      <c r="D135" s="101">
        <f>SUM(D4:D134)</f>
        <v>3064415.2106302725</v>
      </c>
    </row>
  </sheetData>
  <hyperlinks>
    <hyperlink ref="D1" r:id="rId1"/>
  </hyperlinks>
  <pageMargins left="0.7" right="0.7" top="0.75" bottom="0.75"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opLeftCell="A49" workbookViewId="0">
      <selection activeCell="F66" sqref="F66"/>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17</v>
      </c>
      <c r="B1" s="98">
        <v>2012</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x14ac:dyDescent="0.25">
      <c r="A4" s="33" t="s">
        <v>313</v>
      </c>
      <c r="B4" s="34">
        <v>49582.500999999997</v>
      </c>
      <c r="C4" s="34">
        <v>0</v>
      </c>
      <c r="D4" s="10">
        <v>0</v>
      </c>
    </row>
    <row r="5" spans="1:5" x14ac:dyDescent="0.25">
      <c r="A5" s="33" t="s">
        <v>314</v>
      </c>
      <c r="B5" s="34">
        <v>349273.41600000003</v>
      </c>
      <c r="C5" s="34">
        <v>0</v>
      </c>
      <c r="D5" s="10">
        <v>0</v>
      </c>
    </row>
    <row r="6" spans="1:5" x14ac:dyDescent="0.25">
      <c r="A6" s="33" t="s">
        <v>315</v>
      </c>
      <c r="B6" s="34">
        <v>-1203.3699999999999</v>
      </c>
      <c r="C6" s="34">
        <v>0</v>
      </c>
      <c r="D6" s="10">
        <v>0</v>
      </c>
    </row>
    <row r="7" spans="1:5" x14ac:dyDescent="0.25">
      <c r="A7" s="33" t="s">
        <v>316</v>
      </c>
      <c r="B7" s="34">
        <v>-636.02</v>
      </c>
      <c r="C7" s="34">
        <v>0</v>
      </c>
      <c r="D7" s="10">
        <v>0</v>
      </c>
    </row>
    <row r="8" spans="1:5" x14ac:dyDescent="0.25">
      <c r="A8" s="33" t="s">
        <v>317</v>
      </c>
      <c r="B8" s="34">
        <v>349723.13699999999</v>
      </c>
      <c r="C8" s="34">
        <v>0</v>
      </c>
      <c r="D8" s="10">
        <v>0</v>
      </c>
    </row>
    <row r="9" spans="1:5" x14ac:dyDescent="0.25">
      <c r="A9" s="33" t="s">
        <v>332</v>
      </c>
      <c r="B9" s="34">
        <v>1424335.0120000001</v>
      </c>
      <c r="C9" s="34">
        <v>2349.8257362489862</v>
      </c>
      <c r="D9" s="10">
        <v>1673469.5341190542</v>
      </c>
    </row>
    <row r="10" spans="1:5" x14ac:dyDescent="0.25">
      <c r="A10" s="33" t="s">
        <v>333</v>
      </c>
      <c r="B10" s="34">
        <v>2385189</v>
      </c>
      <c r="C10" s="34">
        <v>2393.7645012833036</v>
      </c>
      <c r="D10" s="10">
        <v>2854790.3785257111</v>
      </c>
    </row>
    <row r="11" spans="1:5" x14ac:dyDescent="0.25">
      <c r="A11" s="33" t="s">
        <v>319</v>
      </c>
      <c r="B11" s="34">
        <v>108457.06999999999</v>
      </c>
      <c r="C11" s="34">
        <v>1049.4122071397105</v>
      </c>
      <c r="D11" s="10">
        <v>56908.086604303033</v>
      </c>
    </row>
    <row r="12" spans="1:5" x14ac:dyDescent="0.25">
      <c r="A12" s="33" t="s">
        <v>320</v>
      </c>
      <c r="B12" s="34">
        <v>1607.07</v>
      </c>
      <c r="C12" s="34">
        <v>19630.897386131426</v>
      </c>
      <c r="D12" s="10">
        <v>15774.113131165115</v>
      </c>
    </row>
    <row r="13" spans="1:5" x14ac:dyDescent="0.25">
      <c r="A13" s="33" t="s">
        <v>321</v>
      </c>
      <c r="B13" s="34">
        <v>175177.486</v>
      </c>
      <c r="C13" s="34">
        <v>1749.2870770111949</v>
      </c>
      <c r="D13" s="10">
        <v>153217.85622155474</v>
      </c>
    </row>
    <row r="14" spans="1:5" x14ac:dyDescent="0.25">
      <c r="A14" s="33" t="s">
        <v>325</v>
      </c>
      <c r="B14" s="34">
        <v>909496.56500000006</v>
      </c>
      <c r="C14" s="34">
        <v>788.66119728262413</v>
      </c>
      <c r="D14" s="10">
        <v>358642.32493866701</v>
      </c>
    </row>
    <row r="15" spans="1:5" x14ac:dyDescent="0.25">
      <c r="A15" s="33" t="s">
        <v>328</v>
      </c>
      <c r="B15" s="34">
        <v>1098069.3709999998</v>
      </c>
      <c r="C15" s="34">
        <v>870.20470928410623</v>
      </c>
      <c r="D15" s="10">
        <v>477772.5688824181</v>
      </c>
    </row>
    <row r="16" spans="1:5" x14ac:dyDescent="0.25">
      <c r="A16" s="33" t="s">
        <v>329</v>
      </c>
      <c r="B16" s="34">
        <v>223749.87400000001</v>
      </c>
      <c r="C16" s="34">
        <v>1049.718162234019</v>
      </c>
      <c r="D16" s="10">
        <v>117437.15326768665</v>
      </c>
    </row>
    <row r="17" spans="1:4" x14ac:dyDescent="0.25">
      <c r="A17" s="33" t="s">
        <v>318</v>
      </c>
      <c r="B17" s="34">
        <v>298.26</v>
      </c>
      <c r="C17" s="34">
        <v>72576.7303584982</v>
      </c>
      <c r="D17" s="10">
        <v>10823.367798362837</v>
      </c>
    </row>
    <row r="18" spans="1:4" x14ac:dyDescent="0.25">
      <c r="A18" s="33" t="s">
        <v>322</v>
      </c>
      <c r="B18" s="34">
        <v>17192.718000000001</v>
      </c>
      <c r="C18" s="34">
        <v>14670.939396443593</v>
      </c>
      <c r="D18" s="10">
        <v>126116.66191907245</v>
      </c>
    </row>
    <row r="19" spans="1:4" x14ac:dyDescent="0.25">
      <c r="A19" s="33" t="s">
        <v>323</v>
      </c>
      <c r="B19" s="34">
        <v>25360</v>
      </c>
      <c r="C19" s="34">
        <v>1266.8699948920128</v>
      </c>
      <c r="D19" s="10">
        <v>16063.91153523072</v>
      </c>
    </row>
    <row r="20" spans="1:4" x14ac:dyDescent="0.25">
      <c r="A20" s="33" t="s">
        <v>324</v>
      </c>
      <c r="B20" s="34">
        <v>31650.31</v>
      </c>
      <c r="C20" s="34">
        <v>2994.5387814226269</v>
      </c>
      <c r="D20" s="10">
        <v>47389.040369524198</v>
      </c>
    </row>
    <row r="21" spans="1:4" x14ac:dyDescent="0.25">
      <c r="A21" s="33" t="s">
        <v>326</v>
      </c>
      <c r="B21" s="34">
        <v>430639.962</v>
      </c>
      <c r="C21" s="34">
        <v>0</v>
      </c>
      <c r="D21" s="10">
        <v>0</v>
      </c>
    </row>
    <row r="22" spans="1:4" x14ac:dyDescent="0.25">
      <c r="A22" s="33" t="s">
        <v>327</v>
      </c>
      <c r="B22" s="34">
        <v>714783.17700000003</v>
      </c>
      <c r="C22" s="34">
        <v>0</v>
      </c>
      <c r="D22" s="10">
        <v>0</v>
      </c>
    </row>
    <row r="23" spans="1:4" x14ac:dyDescent="0.25">
      <c r="A23" s="33" t="s">
        <v>330</v>
      </c>
      <c r="B23" s="34">
        <v>29277.7</v>
      </c>
      <c r="C23" s="34">
        <v>5720.0200830619897</v>
      </c>
      <c r="D23" s="10">
        <v>83734.515992932007</v>
      </c>
    </row>
    <row r="24" spans="1:4" x14ac:dyDescent="0.25">
      <c r="A24" s="33" t="s">
        <v>331</v>
      </c>
      <c r="B24" s="34">
        <v>677389.93</v>
      </c>
      <c r="C24" s="34">
        <v>0</v>
      </c>
      <c r="D24" s="10">
        <v>0</v>
      </c>
    </row>
    <row r="25" spans="1:4" x14ac:dyDescent="0.25">
      <c r="A25" s="33" t="s">
        <v>334</v>
      </c>
      <c r="B25" s="34">
        <v>190.13800000000001</v>
      </c>
      <c r="C25" s="34">
        <v>0</v>
      </c>
      <c r="D25" s="10">
        <v>0</v>
      </c>
    </row>
    <row r="26" spans="1:4" x14ac:dyDescent="0.25">
      <c r="A26" s="33" t="s">
        <v>209</v>
      </c>
      <c r="B26" s="34">
        <v>217875</v>
      </c>
      <c r="C26" s="34">
        <v>665.75434897682396</v>
      </c>
      <c r="D26" s="10">
        <v>72525.614391662763</v>
      </c>
    </row>
    <row r="27" spans="1:4" x14ac:dyDescent="0.25">
      <c r="A27" s="33" t="s">
        <v>335</v>
      </c>
      <c r="B27" s="34">
        <v>21416.769</v>
      </c>
      <c r="C27" s="34">
        <v>665.75434897682396</v>
      </c>
      <c r="D27" s="10">
        <v>7129.153551391013</v>
      </c>
    </row>
    <row r="28" spans="1:4" x14ac:dyDescent="0.25">
      <c r="A28" s="33" t="s">
        <v>337</v>
      </c>
      <c r="B28" s="34">
        <v>11481.12</v>
      </c>
      <c r="C28" s="34">
        <v>0</v>
      </c>
      <c r="D28" s="10">
        <v>0</v>
      </c>
    </row>
    <row r="29" spans="1:4" x14ac:dyDescent="0.25">
      <c r="A29" s="33" t="s">
        <v>214</v>
      </c>
      <c r="B29" s="34">
        <v>-449210</v>
      </c>
      <c r="C29" s="34">
        <v>0</v>
      </c>
      <c r="D29" s="10">
        <v>0</v>
      </c>
    </row>
    <row r="30" spans="1:4" x14ac:dyDescent="0.25">
      <c r="A30" s="33" t="s">
        <v>189</v>
      </c>
      <c r="B30" s="34">
        <v>6832</v>
      </c>
      <c r="C30" s="34">
        <v>0</v>
      </c>
      <c r="D30" s="10">
        <v>0</v>
      </c>
    </row>
    <row r="31" spans="1:4" x14ac:dyDescent="0.25">
      <c r="A31" s="33" t="s">
        <v>338</v>
      </c>
      <c r="B31" s="34">
        <v>400153</v>
      </c>
      <c r="C31" s="34">
        <v>665.75434897682396</v>
      </c>
      <c r="D31" s="10">
        <v>133201.80000306151</v>
      </c>
    </row>
    <row r="32" spans="1:4" x14ac:dyDescent="0.25">
      <c r="A32" s="33" t="s">
        <v>339</v>
      </c>
      <c r="B32" s="34">
        <v>3.48</v>
      </c>
      <c r="C32" s="34">
        <v>0</v>
      </c>
      <c r="D32" s="10">
        <v>0</v>
      </c>
    </row>
    <row r="33" spans="1:4" x14ac:dyDescent="0.25">
      <c r="A33" s="33" t="s">
        <v>340</v>
      </c>
      <c r="B33" s="34">
        <v>2300840</v>
      </c>
      <c r="C33" s="34">
        <v>0</v>
      </c>
      <c r="D33" s="10">
        <v>0</v>
      </c>
    </row>
    <row r="34" spans="1:4" x14ac:dyDescent="0.25">
      <c r="A34" s="33" t="s">
        <v>341</v>
      </c>
      <c r="B34" s="34">
        <v>716417</v>
      </c>
      <c r="C34" s="34">
        <v>0</v>
      </c>
      <c r="D34" s="10">
        <v>0</v>
      </c>
    </row>
    <row r="35" spans="1:4" x14ac:dyDescent="0.25">
      <c r="A35" s="33" t="s">
        <v>342</v>
      </c>
      <c r="B35" s="34">
        <v>-80276</v>
      </c>
      <c r="C35" s="34">
        <v>0</v>
      </c>
      <c r="D35" s="10">
        <v>0</v>
      </c>
    </row>
    <row r="36" spans="1:4" x14ac:dyDescent="0.25">
      <c r="A36" s="35" t="s">
        <v>343</v>
      </c>
      <c r="B36" s="34">
        <v>979910</v>
      </c>
      <c r="C36" s="34">
        <v>0</v>
      </c>
      <c r="D36" s="10">
        <v>0</v>
      </c>
    </row>
    <row r="37" spans="1:4" x14ac:dyDescent="0.25">
      <c r="A37" s="35" t="s">
        <v>344</v>
      </c>
      <c r="B37" s="34">
        <v>1390.963</v>
      </c>
      <c r="C37" s="34">
        <v>0</v>
      </c>
      <c r="D37" s="10">
        <v>0</v>
      </c>
    </row>
    <row r="38" spans="1:4" x14ac:dyDescent="0.25">
      <c r="A38" s="35" t="s">
        <v>345</v>
      </c>
      <c r="B38" s="34">
        <v>4187.8609999999999</v>
      </c>
      <c r="C38" s="34">
        <v>0</v>
      </c>
      <c r="D38" s="10">
        <v>0</v>
      </c>
    </row>
    <row r="39" spans="1:4" x14ac:dyDescent="0.25">
      <c r="A39" s="35" t="s">
        <v>346</v>
      </c>
      <c r="B39" s="34">
        <v>5803.0730000000003</v>
      </c>
      <c r="C39" s="34">
        <v>0</v>
      </c>
      <c r="D39" s="10">
        <v>0</v>
      </c>
    </row>
    <row r="40" spans="1:4" x14ac:dyDescent="0.25">
      <c r="A40" s="35" t="s">
        <v>348</v>
      </c>
      <c r="B40" s="34">
        <v>75568</v>
      </c>
      <c r="C40" s="34">
        <v>0</v>
      </c>
      <c r="D40" s="10">
        <v>0</v>
      </c>
    </row>
    <row r="41" spans="1:4" x14ac:dyDescent="0.25">
      <c r="A41" s="35" t="s">
        <v>350</v>
      </c>
      <c r="B41" s="34">
        <v>57.93</v>
      </c>
      <c r="C41" s="34">
        <v>0</v>
      </c>
      <c r="D41" s="10">
        <v>0</v>
      </c>
    </row>
    <row r="42" spans="1:4" x14ac:dyDescent="0.25">
      <c r="A42" s="35" t="s">
        <v>254</v>
      </c>
      <c r="B42" s="34">
        <v>549589</v>
      </c>
      <c r="C42" s="34">
        <v>665.75434897682396</v>
      </c>
      <c r="D42" s="10">
        <v>182945.63344991187</v>
      </c>
    </row>
    <row r="43" spans="1:4" x14ac:dyDescent="0.25">
      <c r="A43" s="35" t="s">
        <v>351</v>
      </c>
      <c r="B43" s="34">
        <v>500</v>
      </c>
      <c r="C43" s="34">
        <v>801.87985943021681</v>
      </c>
      <c r="D43" s="10">
        <v>200.4699648575542</v>
      </c>
    </row>
    <row r="44" spans="1:4" x14ac:dyDescent="0.25">
      <c r="A44" s="35" t="s">
        <v>352</v>
      </c>
      <c r="B44" s="34">
        <v>124794</v>
      </c>
      <c r="C44" s="34">
        <v>0</v>
      </c>
      <c r="D44" s="10">
        <v>0</v>
      </c>
    </row>
    <row r="45" spans="1:4" x14ac:dyDescent="0.25">
      <c r="A45" s="35" t="s">
        <v>353</v>
      </c>
      <c r="B45" s="34">
        <v>134.72900000000001</v>
      </c>
      <c r="C45" s="34">
        <v>0</v>
      </c>
      <c r="D45" s="10">
        <v>0</v>
      </c>
    </row>
    <row r="46" spans="1:4" x14ac:dyDescent="0.25">
      <c r="A46" s="35" t="s">
        <v>197</v>
      </c>
      <c r="B46" s="34">
        <v>120000</v>
      </c>
      <c r="C46" s="34">
        <v>665.75434897682396</v>
      </c>
      <c r="D46" s="10">
        <v>39945.260938609434</v>
      </c>
    </row>
    <row r="47" spans="1:4" x14ac:dyDescent="0.25">
      <c r="A47" s="35" t="s">
        <v>355</v>
      </c>
      <c r="B47" s="34">
        <v>3402</v>
      </c>
      <c r="C47" s="34">
        <v>0</v>
      </c>
      <c r="D47" s="10">
        <v>0</v>
      </c>
    </row>
    <row r="48" spans="1:4" x14ac:dyDescent="0.25">
      <c r="A48" s="35" t="s">
        <v>356</v>
      </c>
      <c r="B48" s="34">
        <v>58.277000000000001</v>
      </c>
      <c r="C48" s="34">
        <v>0</v>
      </c>
      <c r="D48" s="10">
        <v>0</v>
      </c>
    </row>
    <row r="49" spans="1:4" x14ac:dyDescent="0.25">
      <c r="A49" s="35" t="s">
        <v>199</v>
      </c>
      <c r="B49" s="34">
        <v>439124</v>
      </c>
      <c r="C49" s="34">
        <v>665.75434897682396</v>
      </c>
      <c r="D49" s="10">
        <v>146174.35637004941</v>
      </c>
    </row>
    <row r="50" spans="1:4" x14ac:dyDescent="0.25">
      <c r="A50" s="35" t="s">
        <v>357</v>
      </c>
      <c r="B50" s="34">
        <v>6421.8</v>
      </c>
      <c r="C50" s="34">
        <v>0</v>
      </c>
      <c r="D50" s="10">
        <v>0</v>
      </c>
    </row>
    <row r="51" spans="1:4" x14ac:dyDescent="0.25">
      <c r="A51" s="35" t="s">
        <v>358</v>
      </c>
      <c r="B51" s="34">
        <v>215.179</v>
      </c>
      <c r="C51" s="34">
        <v>0</v>
      </c>
      <c r="D51" s="10">
        <v>0</v>
      </c>
    </row>
    <row r="52" spans="1:4" x14ac:dyDescent="0.25">
      <c r="A52" s="35" t="s">
        <v>360</v>
      </c>
      <c r="B52" s="34">
        <v>29.4</v>
      </c>
      <c r="C52" s="34">
        <v>0</v>
      </c>
      <c r="D52" s="10">
        <v>0</v>
      </c>
    </row>
    <row r="53" spans="1:4" x14ac:dyDescent="0.25">
      <c r="A53" s="35" t="s">
        <v>362</v>
      </c>
      <c r="B53" s="34">
        <v>2762.123</v>
      </c>
      <c r="C53" s="34">
        <v>0</v>
      </c>
      <c r="D53" s="10">
        <v>0</v>
      </c>
    </row>
    <row r="54" spans="1:4" x14ac:dyDescent="0.25">
      <c r="A54" s="35" t="s">
        <v>363</v>
      </c>
      <c r="B54" s="34">
        <v>3538.12</v>
      </c>
      <c r="C54" s="34">
        <v>0</v>
      </c>
      <c r="D54" s="10">
        <v>0</v>
      </c>
    </row>
    <row r="55" spans="1:4" x14ac:dyDescent="0.25">
      <c r="A55" s="35" t="s">
        <v>364</v>
      </c>
      <c r="B55" s="34">
        <v>38227</v>
      </c>
      <c r="C55" s="34">
        <v>0</v>
      </c>
      <c r="D55" s="10">
        <v>0</v>
      </c>
    </row>
    <row r="56" spans="1:4" x14ac:dyDescent="0.25">
      <c r="A56" s="35" t="s">
        <v>336</v>
      </c>
      <c r="B56" s="34">
        <v>2787.3119999999999</v>
      </c>
      <c r="C56" s="34">
        <v>0</v>
      </c>
      <c r="D56" s="10">
        <v>0</v>
      </c>
    </row>
    <row r="57" spans="1:4" x14ac:dyDescent="0.25">
      <c r="A57" s="35" t="s">
        <v>368</v>
      </c>
      <c r="B57" s="34">
        <v>1243.96</v>
      </c>
      <c r="C57" s="34">
        <v>0</v>
      </c>
      <c r="D57" s="10">
        <v>0</v>
      </c>
    </row>
    <row r="58" spans="1:4" x14ac:dyDescent="0.25">
      <c r="A58" s="35" t="s">
        <v>369</v>
      </c>
      <c r="B58" s="34">
        <v>42519.24</v>
      </c>
      <c r="C58" s="34">
        <v>0</v>
      </c>
      <c r="D58" s="10">
        <v>0</v>
      </c>
    </row>
    <row r="59" spans="1:4" x14ac:dyDescent="0.25">
      <c r="A59" s="35" t="s">
        <v>370</v>
      </c>
      <c r="B59" s="34">
        <v>95.68</v>
      </c>
      <c r="C59" s="34">
        <v>0</v>
      </c>
      <c r="D59" s="10">
        <v>0</v>
      </c>
    </row>
    <row r="60" spans="1:4" x14ac:dyDescent="0.25">
      <c r="A60" s="35" t="s">
        <v>372</v>
      </c>
      <c r="B60" s="34">
        <v>25294.784</v>
      </c>
      <c r="C60" s="34">
        <v>0</v>
      </c>
      <c r="D60" s="10">
        <v>0</v>
      </c>
    </row>
    <row r="61" spans="1:4" x14ac:dyDescent="0.25">
      <c r="A61" s="35" t="s">
        <v>373</v>
      </c>
      <c r="B61" s="34">
        <v>1475.0070000000001</v>
      </c>
      <c r="C61" s="34">
        <v>988.65799650043755</v>
      </c>
      <c r="D61" s="10">
        <v>729.13873272206047</v>
      </c>
    </row>
    <row r="62" spans="1:4" x14ac:dyDescent="0.25">
      <c r="A62" s="35" t="s">
        <v>376</v>
      </c>
      <c r="B62" s="34">
        <v>1478.24</v>
      </c>
      <c r="C62" s="34">
        <v>0</v>
      </c>
      <c r="D62" s="10">
        <v>0</v>
      </c>
    </row>
    <row r="63" spans="1:4" x14ac:dyDescent="0.25">
      <c r="A63" s="35" t="s">
        <v>377</v>
      </c>
      <c r="B63" s="34">
        <v>95827.199999999997</v>
      </c>
      <c r="C63" s="34">
        <v>0</v>
      </c>
      <c r="D63" s="10">
        <v>0</v>
      </c>
    </row>
    <row r="64" spans="1:4" x14ac:dyDescent="0.25">
      <c r="A64" s="35" t="s">
        <v>378</v>
      </c>
      <c r="B64" s="34">
        <v>17113.599999999999</v>
      </c>
      <c r="C64" s="34">
        <v>0</v>
      </c>
      <c r="D64" s="10">
        <v>0</v>
      </c>
    </row>
    <row r="65" spans="1:4" x14ac:dyDescent="0.25">
      <c r="A65" s="35"/>
      <c r="B65" s="34"/>
      <c r="C65" s="34"/>
      <c r="D65" s="10"/>
    </row>
    <row r="66" spans="1:4" ht="15.75" thickBot="1" x14ac:dyDescent="0.3">
      <c r="A66" s="36"/>
      <c r="B66" s="37"/>
      <c r="C66" s="37"/>
      <c r="D66" s="16"/>
    </row>
    <row r="67" spans="1:4" ht="16.5" thickTop="1" thickBot="1" x14ac:dyDescent="0.3">
      <c r="A67" s="1"/>
      <c r="B67" s="17">
        <f>SUM(B4:B66)</f>
        <v>14688684.153999999</v>
      </c>
      <c r="D67" s="17">
        <f>SUM(D4:D66)</f>
        <v>6574990.9407079471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workbookViewId="0">
      <selection activeCell="G4" sqref="G4"/>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40</v>
      </c>
      <c r="B1" s="98">
        <v>2012</v>
      </c>
      <c r="D1" s="8" t="s">
        <v>2</v>
      </c>
      <c r="H1" s="40">
        <v>903.13346574503635</v>
      </c>
      <c r="I1" t="s">
        <v>7</v>
      </c>
    </row>
    <row r="2" spans="1:9" ht="18.75" x14ac:dyDescent="0.3">
      <c r="A2" s="3"/>
      <c r="B2" s="11" t="s">
        <v>39</v>
      </c>
      <c r="C2" s="11" t="s">
        <v>1</v>
      </c>
      <c r="D2" s="11" t="s">
        <v>6</v>
      </c>
      <c r="E2" s="4"/>
      <c r="F2" s="41" t="s">
        <v>16</v>
      </c>
      <c r="G2" s="39">
        <v>2012</v>
      </c>
      <c r="H2" s="42"/>
    </row>
    <row r="3" spans="1:9" ht="19.5" x14ac:dyDescent="0.35">
      <c r="A3" s="5" t="s">
        <v>0</v>
      </c>
      <c r="B3" s="12">
        <f>+'UTC Example'!C4</f>
        <v>2015</v>
      </c>
      <c r="C3" s="12" t="s">
        <v>8</v>
      </c>
      <c r="D3" s="12" t="s">
        <v>9</v>
      </c>
      <c r="E3" s="7"/>
    </row>
    <row r="4" spans="1:9" x14ac:dyDescent="0.25">
      <c r="A4" s="33" t="s">
        <v>185</v>
      </c>
      <c r="B4" s="34">
        <v>-52.36</v>
      </c>
      <c r="C4" s="103">
        <f>IF(B4&lt;&gt;0,$H$1,"")</f>
        <v>903.13346574503635</v>
      </c>
      <c r="D4" s="10">
        <f>(+B4*C4)/2000</f>
        <v>-23.644034133205054</v>
      </c>
    </row>
    <row r="5" spans="1:9" x14ac:dyDescent="0.25">
      <c r="A5" s="33" t="s">
        <v>185</v>
      </c>
      <c r="B5" s="34">
        <v>-101.64</v>
      </c>
      <c r="C5" s="103">
        <f t="shared" ref="C5:C68" si="0">IF(B5&lt;&gt;0,$H$1,"")</f>
        <v>903.13346574503635</v>
      </c>
      <c r="D5" s="10">
        <f t="shared" ref="D5:D68" si="1">(+B5*C5)/2000</f>
        <v>-45.897242729162748</v>
      </c>
    </row>
    <row r="6" spans="1:9" x14ac:dyDescent="0.25">
      <c r="A6" s="33" t="s">
        <v>208</v>
      </c>
      <c r="B6" s="34">
        <v>126962.18</v>
      </c>
      <c r="C6" s="103">
        <f t="shared" si="0"/>
        <v>903.13346574503635</v>
      </c>
      <c r="D6" s="10">
        <f t="shared" si="1"/>
        <v>57331.896820972572</v>
      </c>
    </row>
    <row r="7" spans="1:9" x14ac:dyDescent="0.25">
      <c r="A7" s="33" t="s">
        <v>209</v>
      </c>
      <c r="B7" s="34">
        <v>22000</v>
      </c>
      <c r="C7" s="103">
        <f t="shared" si="0"/>
        <v>903.13346574503635</v>
      </c>
      <c r="D7" s="10">
        <f t="shared" si="1"/>
        <v>9934.4681231954</v>
      </c>
    </row>
    <row r="8" spans="1:9" x14ac:dyDescent="0.25">
      <c r="A8" s="33" t="s">
        <v>212</v>
      </c>
      <c r="B8" s="34">
        <v>1600</v>
      </c>
      <c r="C8" s="103">
        <f t="shared" si="0"/>
        <v>903.13346574503635</v>
      </c>
      <c r="D8" s="10">
        <f t="shared" si="1"/>
        <v>722.50677259602912</v>
      </c>
    </row>
    <row r="9" spans="1:9" x14ac:dyDescent="0.25">
      <c r="A9" s="33" t="s">
        <v>214</v>
      </c>
      <c r="B9" s="34">
        <v>-2428057</v>
      </c>
      <c r="C9" s="103">
        <f t="shared" si="0"/>
        <v>903.13346574503635</v>
      </c>
      <c r="D9" s="10">
        <f t="shared" si="1"/>
        <v>-1096429.7667182479</v>
      </c>
    </row>
    <row r="10" spans="1:9" x14ac:dyDescent="0.25">
      <c r="A10" s="33" t="s">
        <v>215</v>
      </c>
      <c r="B10" s="34">
        <v>1236010</v>
      </c>
      <c r="C10" s="103">
        <f t="shared" si="0"/>
        <v>903.13346574503635</v>
      </c>
      <c r="D10" s="10">
        <f t="shared" si="1"/>
        <v>558140.99749776116</v>
      </c>
    </row>
    <row r="11" spans="1:9" x14ac:dyDescent="0.25">
      <c r="A11" s="33" t="s">
        <v>189</v>
      </c>
      <c r="B11" s="34">
        <v>384112.7</v>
      </c>
      <c r="C11" s="103">
        <f t="shared" si="0"/>
        <v>903.13346574503635</v>
      </c>
      <c r="D11" s="10">
        <f t="shared" si="1"/>
        <v>173452.51699384171</v>
      </c>
    </row>
    <row r="12" spans="1:9" x14ac:dyDescent="0.25">
      <c r="A12" s="33" t="s">
        <v>217</v>
      </c>
      <c r="B12" s="34">
        <v>1200</v>
      </c>
      <c r="C12" s="103">
        <f t="shared" si="0"/>
        <v>903.13346574503635</v>
      </c>
      <c r="D12" s="10">
        <f t="shared" si="1"/>
        <v>541.88007944702179</v>
      </c>
    </row>
    <row r="13" spans="1:9" x14ac:dyDescent="0.25">
      <c r="A13" s="33" t="s">
        <v>221</v>
      </c>
      <c r="B13" s="34">
        <v>467588</v>
      </c>
      <c r="C13" s="103">
        <f t="shared" si="0"/>
        <v>903.13346574503635</v>
      </c>
      <c r="D13" s="10">
        <f t="shared" si="1"/>
        <v>211147.18549039503</v>
      </c>
    </row>
    <row r="14" spans="1:9" x14ac:dyDescent="0.25">
      <c r="A14" s="33" t="s">
        <v>190</v>
      </c>
      <c r="B14" s="34">
        <v>252059</v>
      </c>
      <c r="C14" s="103">
        <f t="shared" si="0"/>
        <v>903.13346574503635</v>
      </c>
      <c r="D14" s="10">
        <f t="shared" si="1"/>
        <v>113821.45912111407</v>
      </c>
    </row>
    <row r="15" spans="1:9" x14ac:dyDescent="0.25">
      <c r="A15" s="33" t="s">
        <v>223</v>
      </c>
      <c r="B15" s="34">
        <v>124383</v>
      </c>
      <c r="C15" s="103">
        <f t="shared" si="0"/>
        <v>903.13346574503635</v>
      </c>
      <c r="D15" s="10">
        <f t="shared" si="1"/>
        <v>56167.224934882426</v>
      </c>
    </row>
    <row r="16" spans="1:9" x14ac:dyDescent="0.25">
      <c r="A16" s="33" t="s">
        <v>203</v>
      </c>
      <c r="B16" s="34">
        <v>1014046</v>
      </c>
      <c r="C16" s="103">
        <f t="shared" si="0"/>
        <v>903.13346574503635</v>
      </c>
      <c r="D16" s="10">
        <f t="shared" si="1"/>
        <v>457909.43920244556</v>
      </c>
    </row>
    <row r="17" spans="1:4" x14ac:dyDescent="0.25">
      <c r="A17" s="33" t="s">
        <v>228</v>
      </c>
      <c r="B17" s="34">
        <v>26743</v>
      </c>
      <c r="C17" s="103">
        <f t="shared" si="0"/>
        <v>903.13346574503635</v>
      </c>
      <c r="D17" s="10">
        <f t="shared" si="1"/>
        <v>12076.249137209754</v>
      </c>
    </row>
    <row r="18" spans="1:4" x14ac:dyDescent="0.25">
      <c r="A18" s="33" t="s">
        <v>229</v>
      </c>
      <c r="B18" s="34">
        <v>11019</v>
      </c>
      <c r="C18" s="103">
        <f t="shared" si="0"/>
        <v>903.13346574503635</v>
      </c>
      <c r="D18" s="10">
        <f t="shared" si="1"/>
        <v>4975.813829522278</v>
      </c>
    </row>
    <row r="19" spans="1:4" x14ac:dyDescent="0.25">
      <c r="A19" s="33" t="s">
        <v>191</v>
      </c>
      <c r="B19" s="34">
        <v>65386</v>
      </c>
      <c r="C19" s="103">
        <f t="shared" si="0"/>
        <v>903.13346574503635</v>
      </c>
      <c r="D19" s="10">
        <f t="shared" si="1"/>
        <v>29526.142395602474</v>
      </c>
    </row>
    <row r="20" spans="1:4" x14ac:dyDescent="0.25">
      <c r="A20" s="33" t="s">
        <v>231</v>
      </c>
      <c r="B20" s="34">
        <v>1133</v>
      </c>
      <c r="C20" s="103">
        <f t="shared" si="0"/>
        <v>903.13346574503635</v>
      </c>
      <c r="D20" s="10">
        <f t="shared" si="1"/>
        <v>511.6251083445631</v>
      </c>
    </row>
    <row r="21" spans="1:4" x14ac:dyDescent="0.25">
      <c r="A21" s="33" t="s">
        <v>233</v>
      </c>
      <c r="B21" s="34">
        <v>502043</v>
      </c>
      <c r="C21" s="103">
        <f t="shared" si="0"/>
        <v>903.13346574503635</v>
      </c>
      <c r="D21" s="10">
        <f t="shared" si="1"/>
        <v>226705.91727151762</v>
      </c>
    </row>
    <row r="22" spans="1:4" x14ac:dyDescent="0.25">
      <c r="A22" s="33" t="s">
        <v>193</v>
      </c>
      <c r="B22" s="34">
        <v>336342</v>
      </c>
      <c r="C22" s="103">
        <f t="shared" si="0"/>
        <v>903.13346574503635</v>
      </c>
      <c r="D22" s="10">
        <f t="shared" si="1"/>
        <v>151880.8580678085</v>
      </c>
    </row>
    <row r="23" spans="1:4" x14ac:dyDescent="0.25">
      <c r="A23" s="33" t="s">
        <v>236</v>
      </c>
      <c r="B23" s="34">
        <v>222630</v>
      </c>
      <c r="C23" s="103">
        <f t="shared" si="0"/>
        <v>903.13346574503635</v>
      </c>
      <c r="D23" s="10">
        <f t="shared" si="1"/>
        <v>100532.30173940872</v>
      </c>
    </row>
    <row r="24" spans="1:4" x14ac:dyDescent="0.25">
      <c r="A24" s="33" t="s">
        <v>238</v>
      </c>
      <c r="B24" s="34">
        <v>75</v>
      </c>
      <c r="C24" s="103">
        <f t="shared" si="0"/>
        <v>903.13346574503635</v>
      </c>
      <c r="D24" s="10">
        <f t="shared" si="1"/>
        <v>33.867504965438862</v>
      </c>
    </row>
    <row r="25" spans="1:4" x14ac:dyDescent="0.25">
      <c r="A25" s="33" t="s">
        <v>240</v>
      </c>
      <c r="B25" s="34">
        <v>42962</v>
      </c>
      <c r="C25" s="103">
        <f t="shared" si="0"/>
        <v>903.13346574503635</v>
      </c>
      <c r="D25" s="10">
        <f t="shared" si="1"/>
        <v>19400.209977669128</v>
      </c>
    </row>
    <row r="26" spans="1:4" x14ac:dyDescent="0.25">
      <c r="A26" s="33" t="s">
        <v>244</v>
      </c>
      <c r="B26" s="34">
        <v>36506</v>
      </c>
      <c r="C26" s="103">
        <f t="shared" si="0"/>
        <v>903.13346574503635</v>
      </c>
      <c r="D26" s="10">
        <f t="shared" si="1"/>
        <v>16484.895150244149</v>
      </c>
    </row>
    <row r="27" spans="1:4" x14ac:dyDescent="0.25">
      <c r="A27" s="33" t="s">
        <v>248</v>
      </c>
      <c r="B27" s="34">
        <v>561582</v>
      </c>
      <c r="C27" s="103">
        <f t="shared" si="0"/>
        <v>903.13346574503635</v>
      </c>
      <c r="D27" s="10">
        <f t="shared" si="1"/>
        <v>253591.7489800145</v>
      </c>
    </row>
    <row r="28" spans="1:4" x14ac:dyDescent="0.25">
      <c r="A28" s="33" t="s">
        <v>249</v>
      </c>
      <c r="B28" s="34">
        <v>25</v>
      </c>
      <c r="C28" s="103">
        <f t="shared" si="0"/>
        <v>903.13346574503635</v>
      </c>
      <c r="D28" s="10">
        <f t="shared" si="1"/>
        <v>11.289168321812955</v>
      </c>
    </row>
    <row r="29" spans="1:4" x14ac:dyDescent="0.25">
      <c r="A29" s="33" t="s">
        <v>250</v>
      </c>
      <c r="B29" s="34">
        <v>10082</v>
      </c>
      <c r="C29" s="103">
        <f t="shared" si="0"/>
        <v>903.13346574503635</v>
      </c>
      <c r="D29" s="10">
        <f t="shared" si="1"/>
        <v>4552.6958008207275</v>
      </c>
    </row>
    <row r="30" spans="1:4" x14ac:dyDescent="0.25">
      <c r="A30" s="33" t="s">
        <v>253</v>
      </c>
      <c r="B30" s="34">
        <v>2400</v>
      </c>
      <c r="C30" s="103">
        <f t="shared" si="0"/>
        <v>903.13346574503635</v>
      </c>
      <c r="D30" s="10">
        <f t="shared" si="1"/>
        <v>1083.7601588940436</v>
      </c>
    </row>
    <row r="31" spans="1:4" x14ac:dyDescent="0.25">
      <c r="A31" s="33" t="s">
        <v>254</v>
      </c>
      <c r="B31" s="34">
        <v>1278611</v>
      </c>
      <c r="C31" s="103">
        <f t="shared" si="0"/>
        <v>903.13346574503635</v>
      </c>
      <c r="D31" s="10">
        <f t="shared" si="1"/>
        <v>577378.19188486342</v>
      </c>
    </row>
    <row r="32" spans="1:4" x14ac:dyDescent="0.25">
      <c r="A32" s="33" t="s">
        <v>261</v>
      </c>
      <c r="B32" s="34">
        <v>269356</v>
      </c>
      <c r="C32" s="103">
        <f t="shared" si="0"/>
        <v>903.13346574503635</v>
      </c>
      <c r="D32" s="10">
        <f t="shared" si="1"/>
        <v>121632.20889960999</v>
      </c>
    </row>
    <row r="33" spans="1:4" x14ac:dyDescent="0.25">
      <c r="A33" s="33" t="s">
        <v>194</v>
      </c>
      <c r="B33" s="34">
        <v>1078306</v>
      </c>
      <c r="C33" s="103">
        <f t="shared" si="0"/>
        <v>903.13346574503635</v>
      </c>
      <c r="D33" s="10">
        <f t="shared" si="1"/>
        <v>486927.1174568336</v>
      </c>
    </row>
    <row r="34" spans="1:4" x14ac:dyDescent="0.25">
      <c r="A34" s="33" t="s">
        <v>265</v>
      </c>
      <c r="B34" s="34">
        <v>448</v>
      </c>
      <c r="C34" s="103">
        <f t="shared" si="0"/>
        <v>903.13346574503635</v>
      </c>
      <c r="D34" s="10">
        <f t="shared" si="1"/>
        <v>202.30189632688814</v>
      </c>
    </row>
    <row r="35" spans="1:4" x14ac:dyDescent="0.25">
      <c r="A35" s="33" t="s">
        <v>267</v>
      </c>
      <c r="B35" s="34">
        <v>113935</v>
      </c>
      <c r="C35" s="103">
        <f t="shared" si="0"/>
        <v>903.13346574503635</v>
      </c>
      <c r="D35" s="10">
        <f t="shared" si="1"/>
        <v>51449.255709830359</v>
      </c>
    </row>
    <row r="36" spans="1:4" x14ac:dyDescent="0.25">
      <c r="A36" s="33" t="s">
        <v>268</v>
      </c>
      <c r="B36" s="34">
        <v>800</v>
      </c>
      <c r="C36" s="103">
        <f t="shared" si="0"/>
        <v>903.13346574503635</v>
      </c>
      <c r="D36" s="10">
        <f t="shared" si="1"/>
        <v>361.25338629801456</v>
      </c>
    </row>
    <row r="37" spans="1:4" x14ac:dyDescent="0.25">
      <c r="A37" s="33" t="s">
        <v>269</v>
      </c>
      <c r="B37" s="34">
        <v>800</v>
      </c>
      <c r="C37" s="103">
        <f t="shared" si="0"/>
        <v>903.13346574503635</v>
      </c>
      <c r="D37" s="10">
        <f t="shared" si="1"/>
        <v>361.25338629801456</v>
      </c>
    </row>
    <row r="38" spans="1:4" x14ac:dyDescent="0.25">
      <c r="A38" s="33" t="s">
        <v>270</v>
      </c>
      <c r="B38" s="34">
        <v>4</v>
      </c>
      <c r="C38" s="103">
        <f t="shared" si="0"/>
        <v>903.13346574503635</v>
      </c>
      <c r="D38" s="10">
        <f t="shared" si="1"/>
        <v>1.8062669314900728</v>
      </c>
    </row>
    <row r="39" spans="1:4" x14ac:dyDescent="0.25">
      <c r="A39" s="33" t="s">
        <v>271</v>
      </c>
      <c r="B39" s="34">
        <v>3418</v>
      </c>
      <c r="C39" s="103">
        <f t="shared" si="0"/>
        <v>903.13346574503635</v>
      </c>
      <c r="D39" s="10">
        <f t="shared" si="1"/>
        <v>1543.4550929582672</v>
      </c>
    </row>
    <row r="40" spans="1:4" x14ac:dyDescent="0.25">
      <c r="A40" s="33" t="s">
        <v>273</v>
      </c>
      <c r="B40" s="34">
        <v>1487</v>
      </c>
      <c r="C40" s="103">
        <f t="shared" si="0"/>
        <v>903.13346574503635</v>
      </c>
      <c r="D40" s="10">
        <f t="shared" si="1"/>
        <v>671.47973178143445</v>
      </c>
    </row>
    <row r="41" spans="1:4" x14ac:dyDescent="0.25">
      <c r="A41" s="33" t="s">
        <v>275</v>
      </c>
      <c r="B41" s="34">
        <v>1179</v>
      </c>
      <c r="C41" s="103">
        <f t="shared" si="0"/>
        <v>903.13346574503635</v>
      </c>
      <c r="D41" s="10">
        <f t="shared" si="1"/>
        <v>532.39717805669886</v>
      </c>
    </row>
    <row r="42" spans="1:4" x14ac:dyDescent="0.25">
      <c r="A42" s="33" t="s">
        <v>276</v>
      </c>
      <c r="B42" s="34">
        <v>76562</v>
      </c>
      <c r="C42" s="103">
        <f t="shared" si="0"/>
        <v>903.13346574503635</v>
      </c>
      <c r="D42" s="10">
        <f t="shared" si="1"/>
        <v>34572.852202185735</v>
      </c>
    </row>
    <row r="43" spans="1:4" x14ac:dyDescent="0.25">
      <c r="A43" s="33" t="s">
        <v>277</v>
      </c>
      <c r="B43" s="34">
        <v>70000</v>
      </c>
      <c r="C43" s="103">
        <f t="shared" si="0"/>
        <v>903.13346574503635</v>
      </c>
      <c r="D43" s="10">
        <f t="shared" si="1"/>
        <v>31609.671301076272</v>
      </c>
    </row>
    <row r="44" spans="1:4" x14ac:dyDescent="0.25">
      <c r="A44" s="33" t="s">
        <v>280</v>
      </c>
      <c r="B44" s="34">
        <v>24419</v>
      </c>
      <c r="C44" s="103">
        <f t="shared" si="0"/>
        <v>903.13346574503635</v>
      </c>
      <c r="D44" s="10">
        <f t="shared" si="1"/>
        <v>11026.80805001402</v>
      </c>
    </row>
    <row r="45" spans="1:4" x14ac:dyDescent="0.25">
      <c r="A45" s="33" t="s">
        <v>197</v>
      </c>
      <c r="B45" s="34">
        <v>231003</v>
      </c>
      <c r="C45" s="103">
        <f t="shared" si="0"/>
        <v>903.13346574503635</v>
      </c>
      <c r="D45" s="10">
        <f t="shared" si="1"/>
        <v>104313.26999375032</v>
      </c>
    </row>
    <row r="46" spans="1:4" x14ac:dyDescent="0.25">
      <c r="A46" s="33" t="s">
        <v>283</v>
      </c>
      <c r="B46" s="34">
        <v>23628</v>
      </c>
      <c r="C46" s="103">
        <f t="shared" si="0"/>
        <v>903.13346574503635</v>
      </c>
      <c r="D46" s="10">
        <f t="shared" si="1"/>
        <v>10669.618764311859</v>
      </c>
    </row>
    <row r="47" spans="1:4" x14ac:dyDescent="0.25">
      <c r="A47" s="33" t="s">
        <v>285</v>
      </c>
      <c r="B47" s="34">
        <v>3654</v>
      </c>
      <c r="C47" s="103">
        <f t="shared" si="0"/>
        <v>903.13346574503635</v>
      </c>
      <c r="D47" s="10">
        <f t="shared" si="1"/>
        <v>1650.0248419161815</v>
      </c>
    </row>
    <row r="48" spans="1:4" x14ac:dyDescent="0.25">
      <c r="A48" s="33" t="s">
        <v>286</v>
      </c>
      <c r="B48" s="34">
        <v>451</v>
      </c>
      <c r="C48" s="103">
        <f t="shared" si="0"/>
        <v>903.13346574503635</v>
      </c>
      <c r="D48" s="10">
        <f t="shared" si="1"/>
        <v>203.65659652550571</v>
      </c>
    </row>
    <row r="49" spans="1:4" x14ac:dyDescent="0.25">
      <c r="A49" s="33" t="s">
        <v>198</v>
      </c>
      <c r="B49" s="34">
        <v>246052</v>
      </c>
      <c r="C49" s="103">
        <f t="shared" si="0"/>
        <v>903.13346574503635</v>
      </c>
      <c r="D49" s="10">
        <f t="shared" si="1"/>
        <v>111108.89775674885</v>
      </c>
    </row>
    <row r="50" spans="1:4" x14ac:dyDescent="0.25">
      <c r="A50" s="33" t="s">
        <v>199</v>
      </c>
      <c r="B50" s="34">
        <v>182238</v>
      </c>
      <c r="C50" s="103">
        <f t="shared" si="0"/>
        <v>903.13346574503635</v>
      </c>
      <c r="D50" s="10">
        <f t="shared" si="1"/>
        <v>82292.618265221972</v>
      </c>
    </row>
    <row r="51" spans="1:4" x14ac:dyDescent="0.25">
      <c r="A51" s="33" t="s">
        <v>292</v>
      </c>
      <c r="B51" s="34">
        <v>176041</v>
      </c>
      <c r="C51" s="103">
        <f t="shared" si="0"/>
        <v>903.13346574503635</v>
      </c>
      <c r="D51" s="10">
        <f t="shared" si="1"/>
        <v>79494.259221610977</v>
      </c>
    </row>
    <row r="52" spans="1:4" x14ac:dyDescent="0.25">
      <c r="A52" s="33" t="s">
        <v>293</v>
      </c>
      <c r="B52" s="34">
        <v>62658</v>
      </c>
      <c r="C52" s="103">
        <f t="shared" si="0"/>
        <v>903.13346574503635</v>
      </c>
      <c r="D52" s="10">
        <f t="shared" si="1"/>
        <v>28294.268348326244</v>
      </c>
    </row>
    <row r="53" spans="1:4" x14ac:dyDescent="0.25">
      <c r="A53" s="33" t="s">
        <v>200</v>
      </c>
      <c r="B53" s="34">
        <v>200033</v>
      </c>
      <c r="C53" s="103">
        <f t="shared" si="0"/>
        <v>903.13346574503635</v>
      </c>
      <c r="D53" s="10">
        <f t="shared" si="1"/>
        <v>90328.24827668842</v>
      </c>
    </row>
    <row r="54" spans="1:4" x14ac:dyDescent="0.25">
      <c r="A54" s="33" t="s">
        <v>296</v>
      </c>
      <c r="B54" s="34">
        <v>109330</v>
      </c>
      <c r="C54" s="103">
        <f t="shared" si="0"/>
        <v>903.13346574503635</v>
      </c>
      <c r="D54" s="10">
        <f t="shared" si="1"/>
        <v>49369.790904952417</v>
      </c>
    </row>
    <row r="55" spans="1:4" x14ac:dyDescent="0.25">
      <c r="A55" s="33" t="s">
        <v>298</v>
      </c>
      <c r="B55" s="34">
        <v>32812</v>
      </c>
      <c r="C55" s="103">
        <f t="shared" si="0"/>
        <v>903.13346574503635</v>
      </c>
      <c r="D55" s="10">
        <f t="shared" si="1"/>
        <v>14816.807639013066</v>
      </c>
    </row>
    <row r="56" spans="1:4" x14ac:dyDescent="0.25">
      <c r="A56" s="33" t="s">
        <v>299</v>
      </c>
      <c r="B56" s="34">
        <v>457673</v>
      </c>
      <c r="C56" s="103">
        <f t="shared" si="0"/>
        <v>903.13346574503635</v>
      </c>
      <c r="D56" s="10">
        <f t="shared" si="1"/>
        <v>206669.90133396402</v>
      </c>
    </row>
    <row r="57" spans="1:4" x14ac:dyDescent="0.25">
      <c r="A57" s="33" t="s">
        <v>202</v>
      </c>
      <c r="B57" s="34">
        <v>1404952</v>
      </c>
      <c r="C57" s="103">
        <f t="shared" si="0"/>
        <v>903.13346574503635</v>
      </c>
      <c r="D57" s="10">
        <f t="shared" si="1"/>
        <v>634429.58448271011</v>
      </c>
    </row>
    <row r="58" spans="1:4" x14ac:dyDescent="0.25">
      <c r="A58" s="33" t="s">
        <v>300</v>
      </c>
      <c r="B58" s="34">
        <v>200</v>
      </c>
      <c r="C58" s="103">
        <f t="shared" si="0"/>
        <v>903.13346574503635</v>
      </c>
      <c r="D58" s="10">
        <f t="shared" si="1"/>
        <v>90.31334657450364</v>
      </c>
    </row>
    <row r="59" spans="1:4" x14ac:dyDescent="0.25">
      <c r="A59" s="33" t="s">
        <v>301</v>
      </c>
      <c r="B59" s="34">
        <v>-200</v>
      </c>
      <c r="C59" s="103">
        <f t="shared" si="0"/>
        <v>903.13346574503635</v>
      </c>
      <c r="D59" s="10">
        <f t="shared" si="1"/>
        <v>-90.31334657450364</v>
      </c>
    </row>
    <row r="60" spans="1:4" x14ac:dyDescent="0.25">
      <c r="A60" s="33" t="s">
        <v>303</v>
      </c>
      <c r="B60" s="34">
        <v>124</v>
      </c>
      <c r="C60" s="103">
        <f t="shared" si="0"/>
        <v>903.13346574503635</v>
      </c>
      <c r="D60" s="10">
        <f t="shared" si="1"/>
        <v>55.994274876192257</v>
      </c>
    </row>
    <row r="61" spans="1:4" x14ac:dyDescent="0.25">
      <c r="A61" s="33" t="s">
        <v>304</v>
      </c>
      <c r="B61" s="34">
        <v>3343</v>
      </c>
      <c r="C61" s="103">
        <f t="shared" si="0"/>
        <v>903.13346574503635</v>
      </c>
      <c r="D61" s="10">
        <f t="shared" si="1"/>
        <v>1509.5875879928283</v>
      </c>
    </row>
    <row r="62" spans="1:4" x14ac:dyDescent="0.25">
      <c r="A62" s="33" t="s">
        <v>189</v>
      </c>
      <c r="B62" s="34">
        <v>35599</v>
      </c>
      <c r="C62" s="103">
        <f t="shared" si="0"/>
        <v>903.13346574503635</v>
      </c>
      <c r="D62" s="10">
        <f t="shared" si="1"/>
        <v>16075.324123528775</v>
      </c>
    </row>
    <row r="63" spans="1:4" x14ac:dyDescent="0.25">
      <c r="A63" s="33" t="s">
        <v>195</v>
      </c>
      <c r="B63" s="34">
        <v>413000</v>
      </c>
      <c r="C63" s="103">
        <f t="shared" si="0"/>
        <v>903.13346574503635</v>
      </c>
      <c r="D63" s="10">
        <f t="shared" si="1"/>
        <v>186497.06067635</v>
      </c>
    </row>
    <row r="64" spans="1:4" x14ac:dyDescent="0.25">
      <c r="A64" s="33" t="s">
        <v>189</v>
      </c>
      <c r="B64" s="34">
        <v>-35375</v>
      </c>
      <c r="C64" s="103">
        <f t="shared" si="0"/>
        <v>903.13346574503635</v>
      </c>
      <c r="D64" s="10">
        <f t="shared" si="1"/>
        <v>-15974.173175365331</v>
      </c>
    </row>
    <row r="65" spans="1:4" x14ac:dyDescent="0.25">
      <c r="A65" s="33" t="s">
        <v>192</v>
      </c>
      <c r="B65" s="34">
        <v>42716.544999999998</v>
      </c>
      <c r="C65" s="103">
        <f t="shared" si="0"/>
        <v>903.13346574503635</v>
      </c>
      <c r="D65" s="10">
        <f t="shared" si="1"/>
        <v>19289.370665251899</v>
      </c>
    </row>
    <row r="66" spans="1:4" x14ac:dyDescent="0.25">
      <c r="A66" s="33" t="s">
        <v>195</v>
      </c>
      <c r="B66" s="34">
        <v>-412995</v>
      </c>
      <c r="C66" s="103">
        <f t="shared" si="0"/>
        <v>903.13346574503635</v>
      </c>
      <c r="D66" s="10">
        <f t="shared" si="1"/>
        <v>-186494.80284268563</v>
      </c>
    </row>
    <row r="67" spans="1:4" x14ac:dyDescent="0.25">
      <c r="A67" s="33" t="s">
        <v>208</v>
      </c>
      <c r="B67" s="34">
        <v>-37126</v>
      </c>
      <c r="C67" s="103">
        <f t="shared" si="0"/>
        <v>903.13346574503635</v>
      </c>
      <c r="D67" s="10">
        <f t="shared" si="1"/>
        <v>-16764.866524625111</v>
      </c>
    </row>
    <row r="68" spans="1:4" x14ac:dyDescent="0.25">
      <c r="A68" s="33" t="s">
        <v>209</v>
      </c>
      <c r="B68" s="34">
        <v>-2400</v>
      </c>
      <c r="C68" s="103">
        <f t="shared" si="0"/>
        <v>903.13346574503635</v>
      </c>
      <c r="D68" s="10">
        <f t="shared" si="1"/>
        <v>-1083.7601588940436</v>
      </c>
    </row>
    <row r="69" spans="1:4" x14ac:dyDescent="0.25">
      <c r="A69" s="33" t="s">
        <v>212</v>
      </c>
      <c r="B69" s="34">
        <v>-18302</v>
      </c>
      <c r="C69" s="103">
        <f t="shared" ref="C69:C124" si="2">IF(B69&lt;&gt;0,$H$1,"")</f>
        <v>903.13346574503635</v>
      </c>
      <c r="D69" s="10">
        <f t="shared" ref="D69:D124" si="3">(+B69*C69)/2000</f>
        <v>-8264.5743450328282</v>
      </c>
    </row>
    <row r="70" spans="1:4" x14ac:dyDescent="0.25">
      <c r="A70" s="33" t="s">
        <v>214</v>
      </c>
      <c r="B70" s="34">
        <v>2877267</v>
      </c>
      <c r="C70" s="103">
        <f t="shared" si="2"/>
        <v>903.13346574503635</v>
      </c>
      <c r="D70" s="10">
        <f t="shared" si="3"/>
        <v>1299278.0587919119</v>
      </c>
    </row>
    <row r="71" spans="1:4" x14ac:dyDescent="0.25">
      <c r="A71" s="33" t="s">
        <v>215</v>
      </c>
      <c r="B71" s="34">
        <v>-97731</v>
      </c>
      <c r="C71" s="103">
        <f t="shared" si="2"/>
        <v>903.13346574503635</v>
      </c>
      <c r="D71" s="10">
        <f t="shared" si="3"/>
        <v>-44132.068370364068</v>
      </c>
    </row>
    <row r="72" spans="1:4" x14ac:dyDescent="0.25">
      <c r="A72" s="33" t="s">
        <v>189</v>
      </c>
      <c r="B72" s="34">
        <v>-147151</v>
      </c>
      <c r="C72" s="103">
        <f t="shared" si="2"/>
        <v>903.13346574503635</v>
      </c>
      <c r="D72" s="10">
        <f t="shared" si="3"/>
        <v>-66448.496308923917</v>
      </c>
    </row>
    <row r="73" spans="1:4" x14ac:dyDescent="0.25">
      <c r="A73" s="33" t="s">
        <v>216</v>
      </c>
      <c r="B73" s="34">
        <v>-57</v>
      </c>
      <c r="C73" s="103">
        <f t="shared" si="2"/>
        <v>903.13346574503635</v>
      </c>
      <c r="D73" s="10">
        <f t="shared" si="3"/>
        <v>-25.739303773733536</v>
      </c>
    </row>
    <row r="74" spans="1:4" x14ac:dyDescent="0.25">
      <c r="A74" s="33" t="s">
        <v>217</v>
      </c>
      <c r="B74" s="34">
        <v>-2000</v>
      </c>
      <c r="C74" s="103">
        <f t="shared" si="2"/>
        <v>903.13346574503635</v>
      </c>
      <c r="D74" s="10">
        <f t="shared" si="3"/>
        <v>-903.13346574503635</v>
      </c>
    </row>
    <row r="75" spans="1:4" x14ac:dyDescent="0.25">
      <c r="A75" s="33" t="s">
        <v>221</v>
      </c>
      <c r="B75" s="34">
        <v>-142467</v>
      </c>
      <c r="C75" s="103">
        <f t="shared" si="2"/>
        <v>903.13346574503635</v>
      </c>
      <c r="D75" s="10">
        <f t="shared" si="3"/>
        <v>-64333.357732149052</v>
      </c>
    </row>
    <row r="76" spans="1:4" x14ac:dyDescent="0.25">
      <c r="A76" s="33" t="s">
        <v>190</v>
      </c>
      <c r="B76" s="34">
        <v>-311820</v>
      </c>
      <c r="C76" s="103">
        <f t="shared" si="2"/>
        <v>903.13346574503635</v>
      </c>
      <c r="D76" s="10">
        <f t="shared" si="3"/>
        <v>-140807.53864430863</v>
      </c>
    </row>
    <row r="77" spans="1:4" x14ac:dyDescent="0.25">
      <c r="A77" s="33" t="s">
        <v>223</v>
      </c>
      <c r="B77" s="34">
        <v>-6435</v>
      </c>
      <c r="C77" s="103">
        <f t="shared" si="2"/>
        <v>903.13346574503635</v>
      </c>
      <c r="D77" s="10">
        <f t="shared" si="3"/>
        <v>-2905.8319260346543</v>
      </c>
    </row>
    <row r="78" spans="1:4" x14ac:dyDescent="0.25">
      <c r="A78" s="33" t="s">
        <v>203</v>
      </c>
      <c r="B78" s="34">
        <v>-93176</v>
      </c>
      <c r="C78" s="103">
        <f t="shared" si="2"/>
        <v>903.13346574503635</v>
      </c>
      <c r="D78" s="10">
        <f t="shared" si="3"/>
        <v>-42075.181902129756</v>
      </c>
    </row>
    <row r="79" spans="1:4" x14ac:dyDescent="0.25">
      <c r="A79" s="33" t="s">
        <v>228</v>
      </c>
      <c r="B79" s="34">
        <v>-13840</v>
      </c>
      <c r="C79" s="103">
        <f t="shared" si="2"/>
        <v>903.13346574503635</v>
      </c>
      <c r="D79" s="10">
        <f t="shared" si="3"/>
        <v>-6249.6835829556521</v>
      </c>
    </row>
    <row r="80" spans="1:4" x14ac:dyDescent="0.25">
      <c r="A80" s="33" t="s">
        <v>229</v>
      </c>
      <c r="B80" s="34">
        <v>-5387</v>
      </c>
      <c r="C80" s="103">
        <f t="shared" si="2"/>
        <v>903.13346574503635</v>
      </c>
      <c r="D80" s="10">
        <f t="shared" si="3"/>
        <v>-2432.5899899842552</v>
      </c>
    </row>
    <row r="81" spans="1:4" x14ac:dyDescent="0.25">
      <c r="A81" s="33" t="s">
        <v>191</v>
      </c>
      <c r="B81" s="34">
        <v>-22185</v>
      </c>
      <c r="C81" s="103">
        <f t="shared" si="2"/>
        <v>903.13346574503635</v>
      </c>
      <c r="D81" s="10">
        <f t="shared" si="3"/>
        <v>-10018.007968776816</v>
      </c>
    </row>
    <row r="82" spans="1:4" x14ac:dyDescent="0.25">
      <c r="A82" s="33" t="s">
        <v>231</v>
      </c>
      <c r="B82" s="34">
        <v>-1299</v>
      </c>
      <c r="C82" s="103">
        <f t="shared" si="2"/>
        <v>903.13346574503635</v>
      </c>
      <c r="D82" s="10">
        <f t="shared" si="3"/>
        <v>-586.58518600140121</v>
      </c>
    </row>
    <row r="83" spans="1:4" x14ac:dyDescent="0.25">
      <c r="A83" s="33" t="s">
        <v>233</v>
      </c>
      <c r="B83" s="34">
        <v>-242964</v>
      </c>
      <c r="C83" s="103">
        <f t="shared" si="2"/>
        <v>903.13346574503635</v>
      </c>
      <c r="D83" s="10">
        <f t="shared" si="3"/>
        <v>-109714.4596856385</v>
      </c>
    </row>
    <row r="84" spans="1:4" x14ac:dyDescent="0.25">
      <c r="A84" s="33" t="s">
        <v>193</v>
      </c>
      <c r="B84" s="34">
        <v>-1410</v>
      </c>
      <c r="C84" s="103">
        <f t="shared" si="2"/>
        <v>903.13346574503635</v>
      </c>
      <c r="D84" s="10">
        <f t="shared" si="3"/>
        <v>-636.70909335025067</v>
      </c>
    </row>
    <row r="85" spans="1:4" x14ac:dyDescent="0.25">
      <c r="A85" s="33" t="s">
        <v>236</v>
      </c>
      <c r="B85" s="34">
        <v>-34355</v>
      </c>
      <c r="C85" s="103">
        <f t="shared" si="2"/>
        <v>903.13346574503635</v>
      </c>
      <c r="D85" s="10">
        <f t="shared" si="3"/>
        <v>-15513.575107835362</v>
      </c>
    </row>
    <row r="86" spans="1:4" x14ac:dyDescent="0.25">
      <c r="A86" s="33" t="s">
        <v>238</v>
      </c>
      <c r="B86" s="34">
        <v>-225</v>
      </c>
      <c r="C86" s="103">
        <f t="shared" si="2"/>
        <v>903.13346574503635</v>
      </c>
      <c r="D86" s="10">
        <f t="shared" si="3"/>
        <v>-101.60251489631659</v>
      </c>
    </row>
    <row r="87" spans="1:4" x14ac:dyDescent="0.25">
      <c r="A87" s="33" t="s">
        <v>240</v>
      </c>
      <c r="B87" s="34">
        <v>-17869</v>
      </c>
      <c r="C87" s="103">
        <f t="shared" si="2"/>
        <v>903.13346574503635</v>
      </c>
      <c r="D87" s="10">
        <f t="shared" si="3"/>
        <v>-8069.0459496990279</v>
      </c>
    </row>
    <row r="88" spans="1:4" x14ac:dyDescent="0.25">
      <c r="A88" s="33" t="s">
        <v>204</v>
      </c>
      <c r="B88" s="34">
        <v>-2800</v>
      </c>
      <c r="C88" s="103">
        <f t="shared" si="2"/>
        <v>903.13346574503635</v>
      </c>
      <c r="D88" s="10">
        <f t="shared" si="3"/>
        <v>-1264.3868520430508</v>
      </c>
    </row>
    <row r="89" spans="1:4" x14ac:dyDescent="0.25">
      <c r="A89" s="33" t="s">
        <v>310</v>
      </c>
      <c r="B89" s="34">
        <v>-56236</v>
      </c>
      <c r="C89" s="103">
        <f t="shared" si="2"/>
        <v>903.13346574503635</v>
      </c>
      <c r="D89" s="10">
        <f t="shared" si="3"/>
        <v>-25394.306789818933</v>
      </c>
    </row>
    <row r="90" spans="1:4" x14ac:dyDescent="0.25">
      <c r="A90" s="33" t="s">
        <v>244</v>
      </c>
      <c r="B90" s="34">
        <v>-11925</v>
      </c>
      <c r="C90" s="103">
        <f t="shared" si="2"/>
        <v>903.13346574503635</v>
      </c>
      <c r="D90" s="10">
        <f t="shared" si="3"/>
        <v>-5384.9332895047792</v>
      </c>
    </row>
    <row r="91" spans="1:4" x14ac:dyDescent="0.25">
      <c r="A91" s="33" t="s">
        <v>248</v>
      </c>
      <c r="B91" s="34">
        <v>-541878</v>
      </c>
      <c r="C91" s="103">
        <f t="shared" si="2"/>
        <v>903.13346574503635</v>
      </c>
      <c r="D91" s="10">
        <f t="shared" si="3"/>
        <v>-244694.07807549441</v>
      </c>
    </row>
    <row r="92" spans="1:4" x14ac:dyDescent="0.25">
      <c r="A92" s="33" t="s">
        <v>250</v>
      </c>
      <c r="B92" s="34">
        <v>-25835</v>
      </c>
      <c r="C92" s="103">
        <f t="shared" si="2"/>
        <v>903.13346574503635</v>
      </c>
      <c r="D92" s="10">
        <f t="shared" si="3"/>
        <v>-11666.226543761506</v>
      </c>
    </row>
    <row r="93" spans="1:4" x14ac:dyDescent="0.25">
      <c r="A93" s="33" t="s">
        <v>253</v>
      </c>
      <c r="B93" s="34">
        <v>-2800</v>
      </c>
      <c r="C93" s="103">
        <f t="shared" si="2"/>
        <v>903.13346574503635</v>
      </c>
      <c r="D93" s="10">
        <f t="shared" si="3"/>
        <v>-1264.3868520430508</v>
      </c>
    </row>
    <row r="94" spans="1:4" x14ac:dyDescent="0.25">
      <c r="A94" s="33" t="s">
        <v>254</v>
      </c>
      <c r="B94" s="34">
        <v>-52134</v>
      </c>
      <c r="C94" s="103">
        <f t="shared" si="2"/>
        <v>903.13346574503635</v>
      </c>
      <c r="D94" s="10">
        <f t="shared" si="3"/>
        <v>-23541.980051575862</v>
      </c>
    </row>
    <row r="95" spans="1:4" x14ac:dyDescent="0.25">
      <c r="A95" s="33" t="s">
        <v>194</v>
      </c>
      <c r="B95" s="34">
        <v>-310918</v>
      </c>
      <c r="C95" s="103">
        <f t="shared" si="2"/>
        <v>903.13346574503635</v>
      </c>
      <c r="D95" s="10">
        <f t="shared" si="3"/>
        <v>-140400.2254512576</v>
      </c>
    </row>
    <row r="96" spans="1:4" x14ac:dyDescent="0.25">
      <c r="A96" s="33" t="s">
        <v>265</v>
      </c>
      <c r="B96" s="34">
        <v>-6</v>
      </c>
      <c r="C96" s="103">
        <f t="shared" si="2"/>
        <v>903.13346574503635</v>
      </c>
      <c r="D96" s="10">
        <f t="shared" si="3"/>
        <v>-2.7094003972351093</v>
      </c>
    </row>
    <row r="97" spans="1:4" x14ac:dyDescent="0.25">
      <c r="A97" s="33" t="s">
        <v>267</v>
      </c>
      <c r="B97" s="34">
        <v>-2739</v>
      </c>
      <c r="C97" s="103">
        <f t="shared" si="2"/>
        <v>903.13346574503635</v>
      </c>
      <c r="D97" s="10">
        <f t="shared" si="3"/>
        <v>-1236.8412813378272</v>
      </c>
    </row>
    <row r="98" spans="1:4" x14ac:dyDescent="0.25">
      <c r="A98" s="33" t="s">
        <v>268</v>
      </c>
      <c r="B98" s="34">
        <v>-2800</v>
      </c>
      <c r="C98" s="103">
        <f t="shared" si="2"/>
        <v>903.13346574503635</v>
      </c>
      <c r="D98" s="10">
        <f t="shared" si="3"/>
        <v>-1264.3868520430508</v>
      </c>
    </row>
    <row r="99" spans="1:4" x14ac:dyDescent="0.25">
      <c r="A99" s="33" t="s">
        <v>269</v>
      </c>
      <c r="B99" s="34">
        <v>-7600</v>
      </c>
      <c r="C99" s="103">
        <f t="shared" si="2"/>
        <v>903.13346574503635</v>
      </c>
      <c r="D99" s="10">
        <f t="shared" si="3"/>
        <v>-3431.9071698311382</v>
      </c>
    </row>
    <row r="100" spans="1:4" x14ac:dyDescent="0.25">
      <c r="A100" s="33" t="s">
        <v>270</v>
      </c>
      <c r="B100" s="34">
        <v>-8404</v>
      </c>
      <c r="C100" s="103">
        <f t="shared" si="2"/>
        <v>903.13346574503635</v>
      </c>
      <c r="D100" s="10">
        <f t="shared" si="3"/>
        <v>-3794.966823060643</v>
      </c>
    </row>
    <row r="101" spans="1:4" x14ac:dyDescent="0.25">
      <c r="A101" s="33" t="s">
        <v>271</v>
      </c>
      <c r="B101" s="34">
        <v>-84493</v>
      </c>
      <c r="C101" s="103">
        <f t="shared" si="2"/>
        <v>903.13346574503635</v>
      </c>
      <c r="D101" s="10">
        <f t="shared" si="3"/>
        <v>-38154.22796059768</v>
      </c>
    </row>
    <row r="102" spans="1:4" x14ac:dyDescent="0.25">
      <c r="A102" s="33" t="s">
        <v>273</v>
      </c>
      <c r="B102" s="34">
        <v>-470</v>
      </c>
      <c r="C102" s="103">
        <f t="shared" si="2"/>
        <v>903.13346574503635</v>
      </c>
      <c r="D102" s="10">
        <f t="shared" si="3"/>
        <v>-212.23636445008356</v>
      </c>
    </row>
    <row r="103" spans="1:4" x14ac:dyDescent="0.25">
      <c r="A103" s="33" t="s">
        <v>275</v>
      </c>
      <c r="B103" s="34">
        <v>-430</v>
      </c>
      <c r="C103" s="103">
        <f t="shared" si="2"/>
        <v>903.13346574503635</v>
      </c>
      <c r="D103" s="10">
        <f t="shared" si="3"/>
        <v>-194.17369513518281</v>
      </c>
    </row>
    <row r="104" spans="1:4" x14ac:dyDescent="0.25">
      <c r="A104" s="33" t="s">
        <v>276</v>
      </c>
      <c r="B104" s="34">
        <v>-116892</v>
      </c>
      <c r="C104" s="103">
        <f t="shared" si="2"/>
        <v>903.13346574503635</v>
      </c>
      <c r="D104" s="10">
        <f t="shared" si="3"/>
        <v>-52784.538538934394</v>
      </c>
    </row>
    <row r="105" spans="1:4" x14ac:dyDescent="0.25">
      <c r="A105" s="33" t="s">
        <v>277</v>
      </c>
      <c r="B105" s="34">
        <v>-216530</v>
      </c>
      <c r="C105" s="103">
        <f t="shared" si="2"/>
        <v>903.13346574503635</v>
      </c>
      <c r="D105" s="10">
        <f t="shared" si="3"/>
        <v>-97777.744668886357</v>
      </c>
    </row>
    <row r="106" spans="1:4" x14ac:dyDescent="0.25">
      <c r="A106" s="33" t="s">
        <v>280</v>
      </c>
      <c r="B106" s="34">
        <v>-72993</v>
      </c>
      <c r="C106" s="103">
        <f t="shared" si="2"/>
        <v>903.13346574503635</v>
      </c>
      <c r="D106" s="10">
        <f t="shared" si="3"/>
        <v>-32961.210532563717</v>
      </c>
    </row>
    <row r="107" spans="1:4" x14ac:dyDescent="0.25">
      <c r="A107" s="33" t="s">
        <v>197</v>
      </c>
      <c r="B107" s="34">
        <v>-406530</v>
      </c>
      <c r="C107" s="103">
        <f t="shared" si="2"/>
        <v>903.13346574503635</v>
      </c>
      <c r="D107" s="10">
        <f t="shared" si="3"/>
        <v>-183575.4239146648</v>
      </c>
    </row>
    <row r="108" spans="1:4" x14ac:dyDescent="0.25">
      <c r="A108" s="33" t="s">
        <v>283</v>
      </c>
      <c r="B108" s="34">
        <v>-58846</v>
      </c>
      <c r="C108" s="103">
        <f t="shared" si="2"/>
        <v>903.13346574503635</v>
      </c>
      <c r="D108" s="10">
        <f t="shared" si="3"/>
        <v>-26572.895962616207</v>
      </c>
    </row>
    <row r="109" spans="1:4" x14ac:dyDescent="0.25">
      <c r="A109" s="33" t="s">
        <v>285</v>
      </c>
      <c r="B109" s="34">
        <v>-10011</v>
      </c>
      <c r="C109" s="103">
        <f t="shared" si="2"/>
        <v>903.13346574503635</v>
      </c>
      <c r="D109" s="10">
        <f t="shared" si="3"/>
        <v>-4520.6345627867795</v>
      </c>
    </row>
    <row r="110" spans="1:4" x14ac:dyDescent="0.25">
      <c r="A110" s="33" t="s">
        <v>286</v>
      </c>
      <c r="B110" s="34">
        <v>-29918</v>
      </c>
      <c r="C110" s="103">
        <f t="shared" si="2"/>
        <v>903.13346574503635</v>
      </c>
      <c r="D110" s="10">
        <f t="shared" si="3"/>
        <v>-13509.973514079998</v>
      </c>
    </row>
    <row r="111" spans="1:4" x14ac:dyDescent="0.25">
      <c r="A111" s="33" t="s">
        <v>198</v>
      </c>
      <c r="B111" s="34">
        <v>-46589</v>
      </c>
      <c r="C111" s="103">
        <f t="shared" si="2"/>
        <v>903.13346574503635</v>
      </c>
      <c r="D111" s="10">
        <f t="shared" si="3"/>
        <v>-21038.042517797749</v>
      </c>
    </row>
    <row r="112" spans="1:4" x14ac:dyDescent="0.25">
      <c r="A112" s="33" t="s">
        <v>199</v>
      </c>
      <c r="B112" s="34">
        <v>-299293</v>
      </c>
      <c r="C112" s="103">
        <f t="shared" si="2"/>
        <v>903.13346574503635</v>
      </c>
      <c r="D112" s="10">
        <f t="shared" si="3"/>
        <v>-135150.76218161458</v>
      </c>
    </row>
    <row r="113" spans="1:4" x14ac:dyDescent="0.25">
      <c r="A113" s="33" t="s">
        <v>290</v>
      </c>
      <c r="B113" s="34">
        <v>-1542</v>
      </c>
      <c r="C113" s="103">
        <f t="shared" si="2"/>
        <v>903.13346574503635</v>
      </c>
      <c r="D113" s="10">
        <f t="shared" si="3"/>
        <v>-696.31590208942305</v>
      </c>
    </row>
    <row r="114" spans="1:4" x14ac:dyDescent="0.25">
      <c r="A114" s="33" t="s">
        <v>292</v>
      </c>
      <c r="B114" s="34">
        <v>-9531</v>
      </c>
      <c r="C114" s="103">
        <f t="shared" si="2"/>
        <v>903.13346574503635</v>
      </c>
      <c r="D114" s="10">
        <f t="shared" si="3"/>
        <v>-4303.882531007971</v>
      </c>
    </row>
    <row r="115" spans="1:4" x14ac:dyDescent="0.25">
      <c r="A115" s="33" t="s">
        <v>293</v>
      </c>
      <c r="B115" s="34">
        <v>-20000</v>
      </c>
      <c r="C115" s="103">
        <f t="shared" si="2"/>
        <v>903.13346574503635</v>
      </c>
      <c r="D115" s="10">
        <f t="shared" si="3"/>
        <v>-9031.334657450363</v>
      </c>
    </row>
    <row r="116" spans="1:4" x14ac:dyDescent="0.25">
      <c r="A116" s="33" t="s">
        <v>200</v>
      </c>
      <c r="B116" s="34">
        <v>-19628</v>
      </c>
      <c r="C116" s="103">
        <f t="shared" si="2"/>
        <v>903.13346574503635</v>
      </c>
      <c r="D116" s="10">
        <f t="shared" si="3"/>
        <v>-8863.351832821787</v>
      </c>
    </row>
    <row r="117" spans="1:4" x14ac:dyDescent="0.25">
      <c r="A117" s="33" t="s">
        <v>296</v>
      </c>
      <c r="B117" s="34">
        <v>-67867</v>
      </c>
      <c r="C117" s="103">
        <f t="shared" si="2"/>
        <v>903.13346574503635</v>
      </c>
      <c r="D117" s="10">
        <f t="shared" si="3"/>
        <v>-30646.479459859191</v>
      </c>
    </row>
    <row r="118" spans="1:4" x14ac:dyDescent="0.25">
      <c r="A118" s="33" t="s">
        <v>298</v>
      </c>
      <c r="B118" s="34">
        <v>-36412</v>
      </c>
      <c r="C118" s="103">
        <f t="shared" si="2"/>
        <v>903.13346574503635</v>
      </c>
      <c r="D118" s="10">
        <f t="shared" si="3"/>
        <v>-16442.44787735413</v>
      </c>
    </row>
    <row r="119" spans="1:4" x14ac:dyDescent="0.25">
      <c r="A119" s="33" t="s">
        <v>299</v>
      </c>
      <c r="B119" s="34">
        <v>-34934</v>
      </c>
      <c r="C119" s="103">
        <f t="shared" si="2"/>
        <v>903.13346574503635</v>
      </c>
      <c r="D119" s="10">
        <f t="shared" si="3"/>
        <v>-15775.03224616855</v>
      </c>
    </row>
    <row r="120" spans="1:4" x14ac:dyDescent="0.25">
      <c r="A120" s="33" t="s">
        <v>202</v>
      </c>
      <c r="B120" s="34">
        <v>-443951</v>
      </c>
      <c r="C120" s="103">
        <f t="shared" si="2"/>
        <v>903.13346574503635</v>
      </c>
      <c r="D120" s="10">
        <f t="shared" si="3"/>
        <v>-200473.50262548734</v>
      </c>
    </row>
    <row r="121" spans="1:4" x14ac:dyDescent="0.25">
      <c r="A121" s="33" t="s">
        <v>301</v>
      </c>
      <c r="B121" s="34">
        <v>-49555</v>
      </c>
      <c r="C121" s="103">
        <f t="shared" si="2"/>
        <v>903.13346574503635</v>
      </c>
      <c r="D121" s="10">
        <f t="shared" si="3"/>
        <v>-22377.389447497641</v>
      </c>
    </row>
    <row r="122" spans="1:4" x14ac:dyDescent="0.25">
      <c r="A122" s="33" t="s">
        <v>303</v>
      </c>
      <c r="B122" s="34">
        <v>-12499</v>
      </c>
      <c r="C122" s="103">
        <f t="shared" si="2"/>
        <v>903.13346574503635</v>
      </c>
      <c r="D122" s="10">
        <f t="shared" si="3"/>
        <v>-5644.132594173605</v>
      </c>
    </row>
    <row r="123" spans="1:4" x14ac:dyDescent="0.25">
      <c r="A123" s="33" t="s">
        <v>304</v>
      </c>
      <c r="B123" s="34">
        <v>-3606</v>
      </c>
      <c r="C123" s="103">
        <f t="shared" si="2"/>
        <v>903.13346574503635</v>
      </c>
      <c r="D123" s="10">
        <f t="shared" si="3"/>
        <v>-1628.3496387383004</v>
      </c>
    </row>
    <row r="124" spans="1:4" x14ac:dyDescent="0.25">
      <c r="A124" s="33" t="s">
        <v>307</v>
      </c>
      <c r="B124" s="34">
        <v>-407</v>
      </c>
      <c r="C124" s="103">
        <f t="shared" si="2"/>
        <v>903.13346574503635</v>
      </c>
      <c r="D124" s="10">
        <f t="shared" si="3"/>
        <v>-183.7876602791149</v>
      </c>
    </row>
    <row r="125" spans="1:4" x14ac:dyDescent="0.25">
      <c r="A125" s="33"/>
      <c r="B125" s="34"/>
      <c r="C125" s="103"/>
      <c r="D125" s="10"/>
    </row>
    <row r="126" spans="1:4" ht="15.75" thickBot="1" x14ac:dyDescent="0.3">
      <c r="A126" s="36"/>
      <c r="B126" s="37"/>
      <c r="C126" s="15"/>
      <c r="D126" s="16"/>
    </row>
    <row r="127" spans="1:4" ht="16.5" thickTop="1" thickBot="1" x14ac:dyDescent="0.3">
      <c r="A127" s="13"/>
      <c r="B127" s="100">
        <f>SUM(B4:B126)</f>
        <v>7727006.4249999989</v>
      </c>
      <c r="C127" s="14"/>
      <c r="D127" s="101">
        <f>SUM(D4:D126)</f>
        <v>3489259.0462222076</v>
      </c>
    </row>
  </sheetData>
  <hyperlinks>
    <hyperlink ref="D1" r:id="rId1"/>
  </hyperlinks>
  <pageMargins left="0.7" right="0.7" top="0.75" bottom="0.75" header="0.3" footer="0.3"/>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opLeftCell="A43" workbookViewId="0">
      <selection activeCell="F65" sqref="F65"/>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17</v>
      </c>
      <c r="B1" s="98">
        <v>2013</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x14ac:dyDescent="0.25">
      <c r="A4" s="33" t="s">
        <v>313</v>
      </c>
      <c r="B4" s="34">
        <v>57768.31</v>
      </c>
      <c r="C4" s="34">
        <v>0</v>
      </c>
      <c r="D4" s="10">
        <v>0</v>
      </c>
    </row>
    <row r="5" spans="1:5" x14ac:dyDescent="0.25">
      <c r="A5" s="33" t="s">
        <v>314</v>
      </c>
      <c r="B5" s="34">
        <v>350427.55599999998</v>
      </c>
      <c r="C5" s="34">
        <v>0</v>
      </c>
      <c r="D5" s="10">
        <v>0</v>
      </c>
    </row>
    <row r="6" spans="1:5" x14ac:dyDescent="0.25">
      <c r="A6" s="33" t="s">
        <v>315</v>
      </c>
      <c r="B6" s="34">
        <v>-173.11</v>
      </c>
      <c r="C6" s="34">
        <v>0</v>
      </c>
      <c r="D6" s="10">
        <v>0</v>
      </c>
    </row>
    <row r="7" spans="1:5" x14ac:dyDescent="0.25">
      <c r="A7" s="33" t="s">
        <v>316</v>
      </c>
      <c r="B7" s="34">
        <v>76306.592999999993</v>
      </c>
      <c r="C7" s="34">
        <v>0</v>
      </c>
      <c r="D7" s="10">
        <v>0</v>
      </c>
    </row>
    <row r="8" spans="1:5" x14ac:dyDescent="0.25">
      <c r="A8" s="33" t="s">
        <v>317</v>
      </c>
      <c r="B8" s="34">
        <v>353239.95299999998</v>
      </c>
      <c r="C8" s="34">
        <v>0</v>
      </c>
      <c r="D8" s="10">
        <v>0</v>
      </c>
    </row>
    <row r="9" spans="1:5" x14ac:dyDescent="0.25">
      <c r="A9" s="33" t="s">
        <v>332</v>
      </c>
      <c r="B9" s="34">
        <v>2322485</v>
      </c>
      <c r="C9" s="34">
        <v>2417.1951474274647</v>
      </c>
      <c r="D9" s="10">
        <v>2806949.7359865373</v>
      </c>
    </row>
    <row r="10" spans="1:5" x14ac:dyDescent="0.25">
      <c r="A10" s="33" t="s">
        <v>333</v>
      </c>
      <c r="B10" s="34">
        <v>2023723</v>
      </c>
      <c r="C10" s="34">
        <v>2310.6941211344692</v>
      </c>
      <c r="D10" s="10">
        <v>2338102.4194523059</v>
      </c>
    </row>
    <row r="11" spans="1:5" x14ac:dyDescent="0.25">
      <c r="A11" s="33" t="s">
        <v>319</v>
      </c>
      <c r="B11" s="34">
        <v>268267.32500000001</v>
      </c>
      <c r="C11" s="34">
        <v>1090.0119485596624</v>
      </c>
      <c r="D11" s="10">
        <v>146207.29482906914</v>
      </c>
    </row>
    <row r="12" spans="1:5" x14ac:dyDescent="0.25">
      <c r="A12" s="33" t="s">
        <v>320</v>
      </c>
      <c r="B12" s="34">
        <v>869393.88599999994</v>
      </c>
      <c r="C12" s="34">
        <v>1001.4112354217872</v>
      </c>
      <c r="D12" s="10">
        <v>435310.40272370417</v>
      </c>
    </row>
    <row r="13" spans="1:5" x14ac:dyDescent="0.25">
      <c r="A13" s="33" t="s">
        <v>321</v>
      </c>
      <c r="B13" s="34">
        <v>416396.53899999999</v>
      </c>
      <c r="C13" s="34">
        <v>1735.1748954894076</v>
      </c>
      <c r="D13" s="10">
        <v>361260.41052073799</v>
      </c>
    </row>
    <row r="14" spans="1:5" x14ac:dyDescent="0.25">
      <c r="A14" s="33" t="s">
        <v>325</v>
      </c>
      <c r="B14" s="34">
        <v>1469093.6269999999</v>
      </c>
      <c r="C14" s="34">
        <v>816.81954748930616</v>
      </c>
      <c r="D14" s="10">
        <v>599992.19581278169</v>
      </c>
    </row>
    <row r="15" spans="1:5" x14ac:dyDescent="0.25">
      <c r="A15" s="33" t="s">
        <v>328</v>
      </c>
      <c r="B15" s="34">
        <v>1614347.7590000001</v>
      </c>
      <c r="C15" s="34">
        <v>864.2324486412848</v>
      </c>
      <c r="D15" s="10">
        <v>697585.85835957038</v>
      </c>
    </row>
    <row r="16" spans="1:5" x14ac:dyDescent="0.25">
      <c r="A16" s="33" t="s">
        <v>329</v>
      </c>
      <c r="B16" s="34">
        <v>536584.62</v>
      </c>
      <c r="C16" s="34">
        <v>1027.0424170770877</v>
      </c>
      <c r="D16" s="10">
        <v>275547.5825455953</v>
      </c>
    </row>
    <row r="17" spans="1:4" x14ac:dyDescent="0.25">
      <c r="A17" s="33" t="s">
        <v>318</v>
      </c>
      <c r="B17" s="34">
        <v>48.722000000000001</v>
      </c>
      <c r="C17" s="34">
        <v>2629.0976266346393</v>
      </c>
      <c r="D17" s="10">
        <v>64.047447282446456</v>
      </c>
    </row>
    <row r="18" spans="1:4" x14ac:dyDescent="0.25">
      <c r="A18" s="33" t="s">
        <v>322</v>
      </c>
      <c r="B18" s="34">
        <v>112470.95</v>
      </c>
      <c r="C18" s="34">
        <v>1470.4134074018527</v>
      </c>
      <c r="D18" s="10">
        <v>82689.396411611713</v>
      </c>
    </row>
    <row r="19" spans="1:4" x14ac:dyDescent="0.25">
      <c r="A19" s="33" t="s">
        <v>323</v>
      </c>
      <c r="B19" s="34">
        <v>12943.957</v>
      </c>
      <c r="C19" s="34">
        <v>1252.1295261118873</v>
      </c>
      <c r="D19" s="10">
        <v>8103.7553722113244</v>
      </c>
    </row>
    <row r="20" spans="1:4" x14ac:dyDescent="0.25">
      <c r="A20" s="33" t="s">
        <v>324</v>
      </c>
      <c r="B20" s="34">
        <v>27905.3</v>
      </c>
      <c r="C20" s="34">
        <v>2727.9687020896617</v>
      </c>
      <c r="D20" s="10">
        <v>38062.392511211321</v>
      </c>
    </row>
    <row r="21" spans="1:4" x14ac:dyDescent="0.25">
      <c r="A21" s="33" t="s">
        <v>326</v>
      </c>
      <c r="B21" s="34">
        <v>406599.78</v>
      </c>
      <c r="C21" s="34">
        <v>0</v>
      </c>
      <c r="D21" s="10">
        <v>0</v>
      </c>
    </row>
    <row r="22" spans="1:4" x14ac:dyDescent="0.25">
      <c r="A22" s="33" t="s">
        <v>327</v>
      </c>
      <c r="B22" s="34">
        <v>816895.07</v>
      </c>
      <c r="C22" s="34">
        <v>0</v>
      </c>
      <c r="D22" s="10">
        <v>0</v>
      </c>
    </row>
    <row r="23" spans="1:4" x14ac:dyDescent="0.25">
      <c r="A23" s="33" t="s">
        <v>330</v>
      </c>
      <c r="B23" s="34">
        <v>27795.7</v>
      </c>
      <c r="C23" s="34">
        <v>2273.2985103724336</v>
      </c>
      <c r="D23" s="10">
        <v>31593.961702379525</v>
      </c>
    </row>
    <row r="24" spans="1:4" x14ac:dyDescent="0.25">
      <c r="A24" s="33" t="s">
        <v>331</v>
      </c>
      <c r="B24" s="34">
        <v>659105.34199999995</v>
      </c>
      <c r="C24" s="34">
        <v>0</v>
      </c>
      <c r="D24" s="10">
        <v>0</v>
      </c>
    </row>
    <row r="25" spans="1:4" x14ac:dyDescent="0.25">
      <c r="A25" s="33" t="s">
        <v>334</v>
      </c>
      <c r="B25" s="34">
        <v>202.654</v>
      </c>
      <c r="C25" s="34">
        <v>0</v>
      </c>
      <c r="D25" s="10">
        <v>0</v>
      </c>
    </row>
    <row r="26" spans="1:4" x14ac:dyDescent="0.25">
      <c r="A26" s="33" t="s">
        <v>209</v>
      </c>
      <c r="B26" s="34">
        <v>216075</v>
      </c>
      <c r="C26" s="34">
        <v>1132.1250533111745</v>
      </c>
      <c r="D26" s="10">
        <v>122311.96044710602</v>
      </c>
    </row>
    <row r="27" spans="1:4" x14ac:dyDescent="0.25">
      <c r="A27" s="33" t="s">
        <v>335</v>
      </c>
      <c r="B27" s="34">
        <v>21366.07</v>
      </c>
      <c r="C27" s="34">
        <v>1132.1250533111745</v>
      </c>
      <c r="D27" s="10">
        <v>12094.531568900144</v>
      </c>
    </row>
    <row r="28" spans="1:4" x14ac:dyDescent="0.25">
      <c r="A28" s="33" t="s">
        <v>336</v>
      </c>
      <c r="B28" s="34">
        <v>0.89400000000000002</v>
      </c>
      <c r="C28" s="34">
        <v>0</v>
      </c>
      <c r="D28" s="10">
        <v>0</v>
      </c>
    </row>
    <row r="29" spans="1:4" x14ac:dyDescent="0.25">
      <c r="A29" s="33" t="s">
        <v>337</v>
      </c>
      <c r="B29" s="34">
        <v>12819.279</v>
      </c>
      <c r="C29" s="34">
        <v>0</v>
      </c>
      <c r="D29" s="10">
        <v>0</v>
      </c>
    </row>
    <row r="30" spans="1:4" x14ac:dyDescent="0.25">
      <c r="A30" s="33" t="s">
        <v>214</v>
      </c>
      <c r="B30" s="34">
        <v>-204155</v>
      </c>
      <c r="C30" s="34">
        <v>0</v>
      </c>
      <c r="D30" s="10">
        <v>0</v>
      </c>
    </row>
    <row r="31" spans="1:4" x14ac:dyDescent="0.25">
      <c r="A31" s="33" t="s">
        <v>189</v>
      </c>
      <c r="B31" s="34">
        <v>7000</v>
      </c>
      <c r="C31" s="34">
        <v>0</v>
      </c>
      <c r="D31" s="10">
        <v>0</v>
      </c>
    </row>
    <row r="32" spans="1:4" x14ac:dyDescent="0.25">
      <c r="A32" s="33" t="s">
        <v>338</v>
      </c>
      <c r="B32" s="34">
        <v>374969</v>
      </c>
      <c r="C32" s="34">
        <v>1132.1250533111745</v>
      </c>
      <c r="D32" s="10">
        <v>212255.89955751889</v>
      </c>
    </row>
    <row r="33" spans="1:4" x14ac:dyDescent="0.25">
      <c r="A33" s="33" t="s">
        <v>339</v>
      </c>
      <c r="B33" s="34">
        <v>28.17</v>
      </c>
      <c r="C33" s="34">
        <v>0</v>
      </c>
      <c r="D33" s="10">
        <v>0</v>
      </c>
    </row>
    <row r="34" spans="1:4" x14ac:dyDescent="0.25">
      <c r="A34" s="33" t="s">
        <v>340</v>
      </c>
      <c r="B34" s="34">
        <v>2436603</v>
      </c>
      <c r="C34" s="34">
        <v>0</v>
      </c>
      <c r="D34" s="10">
        <v>0</v>
      </c>
    </row>
    <row r="35" spans="1:4" x14ac:dyDescent="0.25">
      <c r="A35" s="33" t="s">
        <v>341</v>
      </c>
      <c r="B35" s="34">
        <v>-43063</v>
      </c>
      <c r="C35" s="34">
        <v>0</v>
      </c>
      <c r="D35" s="10">
        <v>0</v>
      </c>
    </row>
    <row r="36" spans="1:4" x14ac:dyDescent="0.25">
      <c r="A36" s="35" t="s">
        <v>342</v>
      </c>
      <c r="B36" s="34">
        <v>-78804</v>
      </c>
      <c r="C36" s="34">
        <v>0</v>
      </c>
      <c r="D36" s="10">
        <v>0</v>
      </c>
    </row>
    <row r="37" spans="1:4" x14ac:dyDescent="0.25">
      <c r="A37" s="35" t="s">
        <v>343</v>
      </c>
      <c r="B37" s="34">
        <v>1064303</v>
      </c>
      <c r="C37" s="34">
        <v>0</v>
      </c>
      <c r="D37" s="10">
        <v>0</v>
      </c>
    </row>
    <row r="38" spans="1:4" x14ac:dyDescent="0.25">
      <c r="A38" s="35" t="s">
        <v>344</v>
      </c>
      <c r="B38" s="34">
        <v>3924.8539999999998</v>
      </c>
      <c r="C38" s="34">
        <v>0</v>
      </c>
      <c r="D38" s="10">
        <v>0</v>
      </c>
    </row>
    <row r="39" spans="1:4" x14ac:dyDescent="0.25">
      <c r="A39" s="35" t="s">
        <v>345</v>
      </c>
      <c r="B39" s="34">
        <v>4128.7299999999996</v>
      </c>
      <c r="C39" s="34">
        <v>0</v>
      </c>
      <c r="D39" s="10">
        <v>0</v>
      </c>
    </row>
    <row r="40" spans="1:4" x14ac:dyDescent="0.25">
      <c r="A40" s="35" t="s">
        <v>346</v>
      </c>
      <c r="B40" s="34">
        <v>5448.1419999999998</v>
      </c>
      <c r="C40" s="34">
        <v>0</v>
      </c>
      <c r="D40" s="10">
        <v>0</v>
      </c>
    </row>
    <row r="41" spans="1:4" x14ac:dyDescent="0.25">
      <c r="A41" s="35" t="s">
        <v>348</v>
      </c>
      <c r="B41" s="34">
        <v>72986</v>
      </c>
      <c r="C41" s="34">
        <v>0</v>
      </c>
      <c r="D41" s="10">
        <v>0</v>
      </c>
    </row>
    <row r="42" spans="1:4" x14ac:dyDescent="0.25">
      <c r="A42" s="35" t="s">
        <v>350</v>
      </c>
      <c r="B42" s="34">
        <v>59.14</v>
      </c>
      <c r="C42" s="34">
        <v>0</v>
      </c>
      <c r="D42" s="10">
        <v>0</v>
      </c>
    </row>
    <row r="43" spans="1:4" x14ac:dyDescent="0.25">
      <c r="A43" s="35" t="s">
        <v>254</v>
      </c>
      <c r="B43" s="34">
        <v>161925</v>
      </c>
      <c r="C43" s="34">
        <v>1132.1250533111745</v>
      </c>
      <c r="D43" s="10">
        <v>91659.674628705965</v>
      </c>
    </row>
    <row r="44" spans="1:4" x14ac:dyDescent="0.25">
      <c r="A44" s="35" t="s">
        <v>351</v>
      </c>
      <c r="B44" s="34">
        <v>8450</v>
      </c>
      <c r="C44" s="34">
        <v>807.41888800286392</v>
      </c>
      <c r="D44" s="10">
        <v>3411.3448018121003</v>
      </c>
    </row>
    <row r="45" spans="1:4" x14ac:dyDescent="0.25">
      <c r="A45" s="35" t="s">
        <v>352</v>
      </c>
      <c r="B45" s="34">
        <v>134050</v>
      </c>
      <c r="C45" s="34">
        <v>0</v>
      </c>
      <c r="D45" s="10">
        <v>0</v>
      </c>
    </row>
    <row r="46" spans="1:4" x14ac:dyDescent="0.25">
      <c r="A46" s="35" t="s">
        <v>353</v>
      </c>
      <c r="B46" s="34">
        <v>127.961</v>
      </c>
      <c r="C46" s="34">
        <v>0</v>
      </c>
      <c r="D46" s="10">
        <v>0</v>
      </c>
    </row>
    <row r="47" spans="1:4" x14ac:dyDescent="0.25">
      <c r="A47" s="35" t="s">
        <v>355</v>
      </c>
      <c r="B47" s="34">
        <v>3381</v>
      </c>
      <c r="C47" s="34">
        <v>0</v>
      </c>
      <c r="D47" s="10">
        <v>0</v>
      </c>
    </row>
    <row r="48" spans="1:4" x14ac:dyDescent="0.25">
      <c r="A48" s="35" t="s">
        <v>356</v>
      </c>
      <c r="B48" s="34">
        <v>5794.9889999999996</v>
      </c>
      <c r="C48" s="34">
        <v>0</v>
      </c>
      <c r="D48" s="10">
        <v>0</v>
      </c>
    </row>
    <row r="49" spans="1:4" x14ac:dyDescent="0.25">
      <c r="A49" s="35" t="s">
        <v>199</v>
      </c>
      <c r="B49" s="34">
        <v>107950</v>
      </c>
      <c r="C49" s="34">
        <v>1132.1250533111745</v>
      </c>
      <c r="D49" s="10">
        <v>61106.449752470646</v>
      </c>
    </row>
    <row r="50" spans="1:4" x14ac:dyDescent="0.25">
      <c r="A50" s="35" t="s">
        <v>357</v>
      </c>
      <c r="B50" s="34">
        <v>6742.4620000000004</v>
      </c>
      <c r="C50" s="34">
        <v>0</v>
      </c>
      <c r="D50" s="10">
        <v>0</v>
      </c>
    </row>
    <row r="51" spans="1:4" x14ac:dyDescent="0.25">
      <c r="A51" s="35" t="s">
        <v>358</v>
      </c>
      <c r="B51" s="34">
        <v>147.297</v>
      </c>
      <c r="C51" s="34">
        <v>0</v>
      </c>
      <c r="D51" s="10">
        <v>0</v>
      </c>
    </row>
    <row r="52" spans="1:4" x14ac:dyDescent="0.25">
      <c r="A52" s="35" t="s">
        <v>360</v>
      </c>
      <c r="B52" s="34">
        <v>10571.721</v>
      </c>
      <c r="C52" s="34">
        <v>0</v>
      </c>
      <c r="D52" s="10">
        <v>0</v>
      </c>
    </row>
    <row r="53" spans="1:4" x14ac:dyDescent="0.25">
      <c r="A53" s="35" t="s">
        <v>362</v>
      </c>
      <c r="B53" s="34">
        <v>2314.8589999999999</v>
      </c>
      <c r="C53" s="34">
        <v>0</v>
      </c>
      <c r="D53" s="10">
        <v>0</v>
      </c>
    </row>
    <row r="54" spans="1:4" x14ac:dyDescent="0.25">
      <c r="A54" s="35" t="s">
        <v>363</v>
      </c>
      <c r="B54" s="34">
        <v>2969.8710000000001</v>
      </c>
      <c r="C54" s="34">
        <v>0</v>
      </c>
      <c r="D54" s="10">
        <v>0</v>
      </c>
    </row>
    <row r="55" spans="1:4" x14ac:dyDescent="0.25">
      <c r="A55" s="35" t="s">
        <v>336</v>
      </c>
      <c r="B55" s="34">
        <v>27.050999999999998</v>
      </c>
      <c r="C55" s="34">
        <v>0</v>
      </c>
      <c r="D55" s="10">
        <v>0</v>
      </c>
    </row>
    <row r="56" spans="1:4" x14ac:dyDescent="0.25">
      <c r="A56" s="35" t="s">
        <v>365</v>
      </c>
      <c r="B56" s="34">
        <v>1564.5119999999999</v>
      </c>
      <c r="C56" s="34">
        <v>0</v>
      </c>
      <c r="D56" s="10">
        <v>0</v>
      </c>
    </row>
    <row r="57" spans="1:4" x14ac:dyDescent="0.25">
      <c r="A57" s="35" t="s">
        <v>368</v>
      </c>
      <c r="B57" s="34">
        <v>814.8</v>
      </c>
      <c r="C57" s="34">
        <v>0</v>
      </c>
      <c r="D57" s="10">
        <v>0</v>
      </c>
    </row>
    <row r="58" spans="1:4" x14ac:dyDescent="0.25">
      <c r="A58" s="35" t="s">
        <v>369</v>
      </c>
      <c r="B58" s="34">
        <v>40135.911999999997</v>
      </c>
      <c r="C58" s="34">
        <v>0</v>
      </c>
      <c r="D58" s="10">
        <v>0</v>
      </c>
    </row>
    <row r="59" spans="1:4" x14ac:dyDescent="0.25">
      <c r="A59" s="35" t="s">
        <v>370</v>
      </c>
      <c r="B59" s="34">
        <v>288.08</v>
      </c>
      <c r="C59" s="34">
        <v>0</v>
      </c>
      <c r="D59" s="10">
        <v>0</v>
      </c>
    </row>
    <row r="60" spans="1:4" x14ac:dyDescent="0.25">
      <c r="A60" s="35" t="s">
        <v>372</v>
      </c>
      <c r="B60" s="34">
        <v>23771.706999999999</v>
      </c>
      <c r="C60" s="34">
        <v>0</v>
      </c>
      <c r="D60" s="10">
        <v>0</v>
      </c>
    </row>
    <row r="61" spans="1:4" x14ac:dyDescent="0.25">
      <c r="A61" s="35" t="s">
        <v>376</v>
      </c>
      <c r="B61" s="34">
        <v>1170.0820000000001</v>
      </c>
      <c r="C61" s="34">
        <v>0</v>
      </c>
      <c r="D61" s="10">
        <v>0</v>
      </c>
    </row>
    <row r="62" spans="1:4" x14ac:dyDescent="0.25">
      <c r="A62" s="35" t="s">
        <v>377</v>
      </c>
      <c r="B62" s="34">
        <v>83478.721999999994</v>
      </c>
      <c r="C62" s="34">
        <v>0</v>
      </c>
      <c r="D62" s="10">
        <v>0</v>
      </c>
    </row>
    <row r="63" spans="1:4" x14ac:dyDescent="0.25">
      <c r="A63" s="35" t="s">
        <v>378</v>
      </c>
      <c r="B63" s="34">
        <v>14706.681</v>
      </c>
      <c r="C63" s="34">
        <v>0</v>
      </c>
      <c r="D63" s="10">
        <v>0</v>
      </c>
    </row>
    <row r="64" spans="1:4" x14ac:dyDescent="0.25">
      <c r="A64" s="35"/>
      <c r="B64" s="34"/>
      <c r="C64" s="34"/>
      <c r="D64" s="10"/>
    </row>
    <row r="65" spans="1:4" ht="15.75" thickBot="1" x14ac:dyDescent="0.3">
      <c r="A65" s="36"/>
      <c r="B65" s="37"/>
      <c r="C65" s="37"/>
      <c r="D65" s="16"/>
    </row>
    <row r="66" spans="1:4" ht="16.5" thickTop="1" thickBot="1" x14ac:dyDescent="0.3">
      <c r="A66" s="1"/>
      <c r="B66" s="17">
        <f>SUM(B4:B65)</f>
        <v>16925900.518999994</v>
      </c>
      <c r="D66" s="17">
        <f>SUM(D4:D65)</f>
        <v>8324309.3144315109</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workbookViewId="0">
      <selection activeCell="G5" sqref="G5"/>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40</v>
      </c>
      <c r="B1" s="98">
        <v>2013</v>
      </c>
      <c r="D1" s="8" t="s">
        <v>2</v>
      </c>
      <c r="H1" s="40">
        <v>1132.1250513717666</v>
      </c>
      <c r="I1" t="s">
        <v>7</v>
      </c>
    </row>
    <row r="2" spans="1:9" ht="18.75" x14ac:dyDescent="0.3">
      <c r="A2" s="3"/>
      <c r="B2" s="11" t="s">
        <v>39</v>
      </c>
      <c r="C2" s="11" t="s">
        <v>1</v>
      </c>
      <c r="D2" s="11" t="s">
        <v>6</v>
      </c>
      <c r="E2" s="4"/>
      <c r="F2" s="41" t="s">
        <v>16</v>
      </c>
      <c r="G2" s="39">
        <v>2013</v>
      </c>
      <c r="H2" s="42"/>
    </row>
    <row r="3" spans="1:9" ht="19.5" x14ac:dyDescent="0.35">
      <c r="A3" s="5" t="s">
        <v>0</v>
      </c>
      <c r="B3" s="12">
        <f>+'UTC Example'!C4</f>
        <v>2015</v>
      </c>
      <c r="C3" s="12" t="s">
        <v>8</v>
      </c>
      <c r="D3" s="12" t="s">
        <v>9</v>
      </c>
      <c r="E3" s="7"/>
    </row>
    <row r="4" spans="1:9" x14ac:dyDescent="0.25">
      <c r="A4" s="33" t="s">
        <v>208</v>
      </c>
      <c r="B4" s="34">
        <v>231202.04</v>
      </c>
      <c r="C4" s="103">
        <f>IF(B4&lt;&gt;0,$H$1,"")</f>
        <v>1132.1250513717666</v>
      </c>
      <c r="D4" s="10">
        <f>(+B4*C4)/2000</f>
        <v>130874.81070612863</v>
      </c>
    </row>
    <row r="5" spans="1:9" x14ac:dyDescent="0.25">
      <c r="A5" s="33" t="s">
        <v>212</v>
      </c>
      <c r="B5" s="34">
        <v>4600</v>
      </c>
      <c r="C5" s="103">
        <f t="shared" ref="C5:C68" si="0">IF(B5&lt;&gt;0,$H$1,"")</f>
        <v>1132.1250513717666</v>
      </c>
      <c r="D5" s="10">
        <f t="shared" ref="D5:D68" si="1">(+B5*C5)/2000</f>
        <v>2603.8876181550631</v>
      </c>
    </row>
    <row r="6" spans="1:9" x14ac:dyDescent="0.25">
      <c r="A6" s="33" t="s">
        <v>214</v>
      </c>
      <c r="B6" s="34">
        <v>-3157200</v>
      </c>
      <c r="C6" s="103">
        <f t="shared" si="0"/>
        <v>1132.1250513717666</v>
      </c>
      <c r="D6" s="10">
        <f t="shared" si="1"/>
        <v>-1787172.606095471</v>
      </c>
    </row>
    <row r="7" spans="1:9" x14ac:dyDescent="0.25">
      <c r="A7" s="33" t="s">
        <v>215</v>
      </c>
      <c r="B7" s="34">
        <v>1103049</v>
      </c>
      <c r="C7" s="103">
        <f t="shared" si="0"/>
        <v>1132.1250513717666</v>
      </c>
      <c r="D7" s="10">
        <f t="shared" si="1"/>
        <v>624394.70289528789</v>
      </c>
    </row>
    <row r="8" spans="1:9" x14ac:dyDescent="0.25">
      <c r="A8" s="33" t="s">
        <v>189</v>
      </c>
      <c r="B8" s="34">
        <v>417735</v>
      </c>
      <c r="C8" s="103">
        <f t="shared" si="0"/>
        <v>1132.1250513717666</v>
      </c>
      <c r="D8" s="10">
        <f t="shared" si="1"/>
        <v>236464.12916739247</v>
      </c>
    </row>
    <row r="9" spans="1:9" x14ac:dyDescent="0.25">
      <c r="A9" s="33" t="s">
        <v>217</v>
      </c>
      <c r="B9" s="34">
        <v>800</v>
      </c>
      <c r="C9" s="103">
        <f t="shared" si="0"/>
        <v>1132.1250513717666</v>
      </c>
      <c r="D9" s="10">
        <f t="shared" si="1"/>
        <v>452.85002054870665</v>
      </c>
    </row>
    <row r="10" spans="1:9" x14ac:dyDescent="0.25">
      <c r="A10" s="33" t="s">
        <v>218</v>
      </c>
      <c r="B10" s="34">
        <v>200</v>
      </c>
      <c r="C10" s="103">
        <f t="shared" si="0"/>
        <v>1132.1250513717666</v>
      </c>
      <c r="D10" s="10">
        <f t="shared" si="1"/>
        <v>113.21250513717666</v>
      </c>
    </row>
    <row r="11" spans="1:9" x14ac:dyDescent="0.25">
      <c r="A11" s="33" t="s">
        <v>220</v>
      </c>
      <c r="B11" s="34">
        <v>34629</v>
      </c>
      <c r="C11" s="103">
        <f t="shared" si="0"/>
        <v>1132.1250513717666</v>
      </c>
      <c r="D11" s="10">
        <f t="shared" si="1"/>
        <v>19602.179201976451</v>
      </c>
    </row>
    <row r="12" spans="1:9" x14ac:dyDescent="0.25">
      <c r="A12" s="33" t="s">
        <v>221</v>
      </c>
      <c r="B12" s="34">
        <v>82375</v>
      </c>
      <c r="C12" s="103">
        <f t="shared" si="0"/>
        <v>1132.1250513717666</v>
      </c>
      <c r="D12" s="10">
        <f t="shared" si="1"/>
        <v>46629.400553374639</v>
      </c>
    </row>
    <row r="13" spans="1:9" x14ac:dyDescent="0.25">
      <c r="A13" s="33" t="s">
        <v>190</v>
      </c>
      <c r="B13" s="34">
        <v>475057</v>
      </c>
      <c r="C13" s="103">
        <f t="shared" si="0"/>
        <v>1132.1250513717666</v>
      </c>
      <c r="D13" s="10">
        <f t="shared" si="1"/>
        <v>268911.96526475862</v>
      </c>
    </row>
    <row r="14" spans="1:9" x14ac:dyDescent="0.25">
      <c r="A14" s="33" t="s">
        <v>223</v>
      </c>
      <c r="B14" s="34">
        <v>15616</v>
      </c>
      <c r="C14" s="103">
        <f t="shared" si="0"/>
        <v>1132.1250513717666</v>
      </c>
      <c r="D14" s="10">
        <f t="shared" si="1"/>
        <v>8839.6324011107536</v>
      </c>
    </row>
    <row r="15" spans="1:9" x14ac:dyDescent="0.25">
      <c r="A15" s="33" t="s">
        <v>203</v>
      </c>
      <c r="B15" s="34">
        <v>209900</v>
      </c>
      <c r="C15" s="103">
        <f t="shared" si="0"/>
        <v>1132.1250513717666</v>
      </c>
      <c r="D15" s="10">
        <f t="shared" si="1"/>
        <v>118816.5241414669</v>
      </c>
    </row>
    <row r="16" spans="1:9" x14ac:dyDescent="0.25">
      <c r="A16" s="33" t="s">
        <v>228</v>
      </c>
      <c r="B16" s="34">
        <v>16000</v>
      </c>
      <c r="C16" s="103">
        <f t="shared" si="0"/>
        <v>1132.1250513717666</v>
      </c>
      <c r="D16" s="10">
        <f t="shared" si="1"/>
        <v>9057.000410974133</v>
      </c>
    </row>
    <row r="17" spans="1:4" x14ac:dyDescent="0.25">
      <c r="A17" s="33" t="s">
        <v>229</v>
      </c>
      <c r="B17" s="34">
        <v>2268</v>
      </c>
      <c r="C17" s="103">
        <f t="shared" si="0"/>
        <v>1132.1250513717666</v>
      </c>
      <c r="D17" s="10">
        <f t="shared" si="1"/>
        <v>1283.8298082555832</v>
      </c>
    </row>
    <row r="18" spans="1:4" x14ac:dyDescent="0.25">
      <c r="A18" s="33" t="s">
        <v>191</v>
      </c>
      <c r="B18" s="34">
        <v>12317</v>
      </c>
      <c r="C18" s="103">
        <f t="shared" si="0"/>
        <v>1132.1250513717666</v>
      </c>
      <c r="D18" s="10">
        <f t="shared" si="1"/>
        <v>6972.1921288730255</v>
      </c>
    </row>
    <row r="19" spans="1:4" x14ac:dyDescent="0.25">
      <c r="A19" s="33" t="s">
        <v>231</v>
      </c>
      <c r="B19" s="34">
        <v>5815</v>
      </c>
      <c r="C19" s="103">
        <f t="shared" si="0"/>
        <v>1132.1250513717666</v>
      </c>
      <c r="D19" s="10">
        <f t="shared" si="1"/>
        <v>3291.6535868634114</v>
      </c>
    </row>
    <row r="20" spans="1:4" x14ac:dyDescent="0.25">
      <c r="A20" s="33" t="s">
        <v>233</v>
      </c>
      <c r="B20" s="34">
        <v>433233</v>
      </c>
      <c r="C20" s="103">
        <f t="shared" si="0"/>
        <v>1132.1250513717666</v>
      </c>
      <c r="D20" s="10">
        <f t="shared" si="1"/>
        <v>245236.96619047227</v>
      </c>
    </row>
    <row r="21" spans="1:4" x14ac:dyDescent="0.25">
      <c r="A21" s="33" t="s">
        <v>193</v>
      </c>
      <c r="B21" s="34">
        <v>305577</v>
      </c>
      <c r="C21" s="103">
        <f t="shared" si="0"/>
        <v>1132.1250513717666</v>
      </c>
      <c r="D21" s="10">
        <f t="shared" si="1"/>
        <v>172975.68841151518</v>
      </c>
    </row>
    <row r="22" spans="1:4" x14ac:dyDescent="0.25">
      <c r="A22" s="33" t="s">
        <v>236</v>
      </c>
      <c r="B22" s="34">
        <v>163552</v>
      </c>
      <c r="C22" s="103">
        <f t="shared" si="0"/>
        <v>1132.1250513717666</v>
      </c>
      <c r="D22" s="10">
        <f t="shared" si="1"/>
        <v>92580.658200977588</v>
      </c>
    </row>
    <row r="23" spans="1:4" x14ac:dyDescent="0.25">
      <c r="A23" s="33" t="s">
        <v>240</v>
      </c>
      <c r="B23" s="34">
        <v>14487</v>
      </c>
      <c r="C23" s="103">
        <f t="shared" si="0"/>
        <v>1132.1250513717666</v>
      </c>
      <c r="D23" s="10">
        <f t="shared" si="1"/>
        <v>8200.5478096113911</v>
      </c>
    </row>
    <row r="24" spans="1:4" x14ac:dyDescent="0.25">
      <c r="A24" s="33" t="s">
        <v>204</v>
      </c>
      <c r="B24" s="34">
        <v>60279</v>
      </c>
      <c r="C24" s="103">
        <f t="shared" si="0"/>
        <v>1132.1250513717666</v>
      </c>
      <c r="D24" s="10">
        <f t="shared" si="1"/>
        <v>34121.68298581936</v>
      </c>
    </row>
    <row r="25" spans="1:4" x14ac:dyDescent="0.25">
      <c r="A25" s="33" t="s">
        <v>244</v>
      </c>
      <c r="B25" s="34">
        <v>27401</v>
      </c>
      <c r="C25" s="103">
        <f t="shared" si="0"/>
        <v>1132.1250513717666</v>
      </c>
      <c r="D25" s="10">
        <f t="shared" si="1"/>
        <v>15510.67926631889</v>
      </c>
    </row>
    <row r="26" spans="1:4" x14ac:dyDescent="0.25">
      <c r="A26" s="33" t="s">
        <v>248</v>
      </c>
      <c r="B26" s="34">
        <v>862192</v>
      </c>
      <c r="C26" s="103">
        <f t="shared" si="0"/>
        <v>1132.1250513717666</v>
      </c>
      <c r="D26" s="10">
        <f t="shared" si="1"/>
        <v>488054.58114616311</v>
      </c>
    </row>
    <row r="27" spans="1:4" x14ac:dyDescent="0.25">
      <c r="A27" s="33" t="s">
        <v>250</v>
      </c>
      <c r="B27" s="34">
        <v>8565</v>
      </c>
      <c r="C27" s="103">
        <f t="shared" si="0"/>
        <v>1132.1250513717666</v>
      </c>
      <c r="D27" s="10">
        <f t="shared" si="1"/>
        <v>4848.3255324995907</v>
      </c>
    </row>
    <row r="28" spans="1:4" x14ac:dyDescent="0.25">
      <c r="A28" s="33" t="s">
        <v>253</v>
      </c>
      <c r="B28" s="34">
        <v>16200</v>
      </c>
      <c r="C28" s="103">
        <f t="shared" si="0"/>
        <v>1132.1250513717666</v>
      </c>
      <c r="D28" s="10">
        <f t="shared" si="1"/>
        <v>9170.2129161113098</v>
      </c>
    </row>
    <row r="29" spans="1:4" x14ac:dyDescent="0.25">
      <c r="A29" s="33" t="s">
        <v>254</v>
      </c>
      <c r="B29" s="34">
        <v>1017850</v>
      </c>
      <c r="C29" s="103">
        <f t="shared" si="0"/>
        <v>1132.1250513717666</v>
      </c>
      <c r="D29" s="10">
        <f t="shared" si="1"/>
        <v>576166.74176937633</v>
      </c>
    </row>
    <row r="30" spans="1:4" x14ac:dyDescent="0.25">
      <c r="A30" s="33" t="s">
        <v>194</v>
      </c>
      <c r="B30" s="34">
        <v>2038800</v>
      </c>
      <c r="C30" s="103">
        <f t="shared" si="0"/>
        <v>1132.1250513717666</v>
      </c>
      <c r="D30" s="10">
        <f t="shared" si="1"/>
        <v>1154088.2773683788</v>
      </c>
    </row>
    <row r="31" spans="1:4" x14ac:dyDescent="0.25">
      <c r="A31" s="33" t="s">
        <v>265</v>
      </c>
      <c r="B31" s="34">
        <v>2</v>
      </c>
      <c r="C31" s="103">
        <f t="shared" si="0"/>
        <v>1132.1250513717666</v>
      </c>
      <c r="D31" s="10">
        <f t="shared" si="1"/>
        <v>1.1321250513717667</v>
      </c>
    </row>
    <row r="32" spans="1:4" x14ac:dyDescent="0.25">
      <c r="A32" s="33" t="s">
        <v>267</v>
      </c>
      <c r="B32" s="34">
        <v>38830</v>
      </c>
      <c r="C32" s="103">
        <f t="shared" si="0"/>
        <v>1132.1250513717666</v>
      </c>
      <c r="D32" s="10">
        <f t="shared" si="1"/>
        <v>21980.207872382849</v>
      </c>
    </row>
    <row r="33" spans="1:4" x14ac:dyDescent="0.25">
      <c r="A33" s="33" t="s">
        <v>268</v>
      </c>
      <c r="B33" s="34">
        <v>8800</v>
      </c>
      <c r="C33" s="103">
        <f t="shared" si="0"/>
        <v>1132.1250513717666</v>
      </c>
      <c r="D33" s="10">
        <f t="shared" si="1"/>
        <v>4981.3502260357727</v>
      </c>
    </row>
    <row r="34" spans="1:4" x14ac:dyDescent="0.25">
      <c r="A34" s="33" t="s">
        <v>269</v>
      </c>
      <c r="B34" s="34">
        <v>400</v>
      </c>
      <c r="C34" s="103">
        <f t="shared" si="0"/>
        <v>1132.1250513717666</v>
      </c>
      <c r="D34" s="10">
        <f t="shared" si="1"/>
        <v>226.42501027435333</v>
      </c>
    </row>
    <row r="35" spans="1:4" x14ac:dyDescent="0.25">
      <c r="A35" s="33" t="s">
        <v>271</v>
      </c>
      <c r="B35" s="34">
        <v>26622</v>
      </c>
      <c r="C35" s="103">
        <f t="shared" si="0"/>
        <v>1132.1250513717666</v>
      </c>
      <c r="D35" s="10">
        <f t="shared" si="1"/>
        <v>15069.716558809585</v>
      </c>
    </row>
    <row r="36" spans="1:4" x14ac:dyDescent="0.25">
      <c r="A36" s="33" t="s">
        <v>273</v>
      </c>
      <c r="B36" s="34">
        <v>26282</v>
      </c>
      <c r="C36" s="103">
        <f t="shared" si="0"/>
        <v>1132.1250513717666</v>
      </c>
      <c r="D36" s="10">
        <f t="shared" si="1"/>
        <v>14877.255300076386</v>
      </c>
    </row>
    <row r="37" spans="1:4" x14ac:dyDescent="0.25">
      <c r="A37" s="33" t="s">
        <v>276</v>
      </c>
      <c r="B37" s="34">
        <v>82864</v>
      </c>
      <c r="C37" s="103">
        <f t="shared" si="0"/>
        <v>1132.1250513717666</v>
      </c>
      <c r="D37" s="10">
        <f t="shared" si="1"/>
        <v>46906.205128435038</v>
      </c>
    </row>
    <row r="38" spans="1:4" x14ac:dyDescent="0.25">
      <c r="A38" s="33" t="s">
        <v>280</v>
      </c>
      <c r="B38" s="34">
        <v>43399</v>
      </c>
      <c r="C38" s="103">
        <f t="shared" si="0"/>
        <v>1132.1250513717666</v>
      </c>
      <c r="D38" s="10">
        <f t="shared" si="1"/>
        <v>24566.547552241649</v>
      </c>
    </row>
    <row r="39" spans="1:4" x14ac:dyDescent="0.25">
      <c r="A39" s="33" t="s">
        <v>197</v>
      </c>
      <c r="B39" s="34">
        <v>176702</v>
      </c>
      <c r="C39" s="103">
        <f t="shared" si="0"/>
        <v>1132.1250513717666</v>
      </c>
      <c r="D39" s="10">
        <f t="shared" si="1"/>
        <v>100024.38041374696</v>
      </c>
    </row>
    <row r="40" spans="1:4" x14ac:dyDescent="0.25">
      <c r="A40" s="33" t="s">
        <v>283</v>
      </c>
      <c r="B40" s="34">
        <v>20918</v>
      </c>
      <c r="C40" s="103">
        <f t="shared" si="0"/>
        <v>1132.1250513717666</v>
      </c>
      <c r="D40" s="10">
        <f t="shared" si="1"/>
        <v>11840.895912297306</v>
      </c>
    </row>
    <row r="41" spans="1:4" x14ac:dyDescent="0.25">
      <c r="A41" s="33" t="s">
        <v>285</v>
      </c>
      <c r="B41" s="34">
        <v>1700</v>
      </c>
      <c r="C41" s="103">
        <f t="shared" si="0"/>
        <v>1132.1250513717666</v>
      </c>
      <c r="D41" s="10">
        <f t="shared" si="1"/>
        <v>962.30629366600169</v>
      </c>
    </row>
    <row r="42" spans="1:4" x14ac:dyDescent="0.25">
      <c r="A42" s="33" t="s">
        <v>286</v>
      </c>
      <c r="B42" s="34">
        <v>76</v>
      </c>
      <c r="C42" s="103">
        <f t="shared" si="0"/>
        <v>1132.1250513717666</v>
      </c>
      <c r="D42" s="10">
        <f t="shared" si="1"/>
        <v>43.020751952127128</v>
      </c>
    </row>
    <row r="43" spans="1:4" x14ac:dyDescent="0.25">
      <c r="A43" s="33" t="s">
        <v>198</v>
      </c>
      <c r="B43" s="34">
        <v>144546</v>
      </c>
      <c r="C43" s="103">
        <f t="shared" si="0"/>
        <v>1132.1250513717666</v>
      </c>
      <c r="D43" s="10">
        <f t="shared" si="1"/>
        <v>81822.0738377917</v>
      </c>
    </row>
    <row r="44" spans="1:4" x14ac:dyDescent="0.25">
      <c r="A44" s="33" t="s">
        <v>199</v>
      </c>
      <c r="B44" s="34">
        <v>611302</v>
      </c>
      <c r="C44" s="103">
        <f t="shared" si="0"/>
        <v>1132.1250513717666</v>
      </c>
      <c r="D44" s="10">
        <f t="shared" si="1"/>
        <v>346035.15407683182</v>
      </c>
    </row>
    <row r="45" spans="1:4" x14ac:dyDescent="0.25">
      <c r="A45" s="33" t="s">
        <v>292</v>
      </c>
      <c r="B45" s="34">
        <v>49476</v>
      </c>
      <c r="C45" s="103">
        <f t="shared" si="0"/>
        <v>1132.1250513717666</v>
      </c>
      <c r="D45" s="10">
        <f t="shared" si="1"/>
        <v>28006.509520834763</v>
      </c>
    </row>
    <row r="46" spans="1:4" x14ac:dyDescent="0.25">
      <c r="A46" s="33" t="s">
        <v>293</v>
      </c>
      <c r="B46" s="34">
        <v>49519</v>
      </c>
      <c r="C46" s="103">
        <f t="shared" si="0"/>
        <v>1132.1250513717666</v>
      </c>
      <c r="D46" s="10">
        <f t="shared" si="1"/>
        <v>28030.850209439257</v>
      </c>
    </row>
    <row r="47" spans="1:4" x14ac:dyDescent="0.25">
      <c r="A47" s="33" t="s">
        <v>200</v>
      </c>
      <c r="B47" s="34">
        <v>104948</v>
      </c>
      <c r="C47" s="103">
        <f t="shared" si="0"/>
        <v>1132.1250513717666</v>
      </c>
      <c r="D47" s="10">
        <f t="shared" si="1"/>
        <v>59407.129945682078</v>
      </c>
    </row>
    <row r="48" spans="1:4" x14ac:dyDescent="0.25">
      <c r="A48" s="33" t="s">
        <v>296</v>
      </c>
      <c r="B48" s="34">
        <v>172219</v>
      </c>
      <c r="C48" s="103">
        <f t="shared" si="0"/>
        <v>1132.1250513717666</v>
      </c>
      <c r="D48" s="10">
        <f t="shared" si="1"/>
        <v>97486.722111097144</v>
      </c>
    </row>
    <row r="49" spans="1:4" x14ac:dyDescent="0.25">
      <c r="A49" s="33" t="s">
        <v>298</v>
      </c>
      <c r="B49" s="34">
        <v>5800</v>
      </c>
      <c r="C49" s="103">
        <f t="shared" si="0"/>
        <v>1132.1250513717666</v>
      </c>
      <c r="D49" s="10">
        <f t="shared" si="1"/>
        <v>3283.1626489781233</v>
      </c>
    </row>
    <row r="50" spans="1:4" x14ac:dyDescent="0.25">
      <c r="A50" s="33" t="s">
        <v>299</v>
      </c>
      <c r="B50" s="34">
        <v>97683</v>
      </c>
      <c r="C50" s="103">
        <f t="shared" si="0"/>
        <v>1132.1250513717666</v>
      </c>
      <c r="D50" s="10">
        <f t="shared" si="1"/>
        <v>55294.685696574139</v>
      </c>
    </row>
    <row r="51" spans="1:4" x14ac:dyDescent="0.25">
      <c r="A51" s="33" t="s">
        <v>202</v>
      </c>
      <c r="B51" s="34">
        <v>1129071</v>
      </c>
      <c r="C51" s="103">
        <f t="shared" si="0"/>
        <v>1132.1250513717666</v>
      </c>
      <c r="D51" s="10">
        <f t="shared" si="1"/>
        <v>639124.78193868604</v>
      </c>
    </row>
    <row r="52" spans="1:4" x14ac:dyDescent="0.25">
      <c r="A52" s="33" t="s">
        <v>301</v>
      </c>
      <c r="B52" s="34">
        <v>681</v>
      </c>
      <c r="C52" s="103">
        <f t="shared" si="0"/>
        <v>1132.1250513717666</v>
      </c>
      <c r="D52" s="10">
        <f t="shared" si="1"/>
        <v>385.4885799920865</v>
      </c>
    </row>
    <row r="53" spans="1:4" x14ac:dyDescent="0.25">
      <c r="A53" s="33" t="s">
        <v>304</v>
      </c>
      <c r="B53" s="34">
        <v>60816</v>
      </c>
      <c r="C53" s="103">
        <f t="shared" si="0"/>
        <v>1132.1250513717666</v>
      </c>
      <c r="D53" s="10">
        <f t="shared" si="1"/>
        <v>34425.65856211268</v>
      </c>
    </row>
    <row r="54" spans="1:4" x14ac:dyDescent="0.25">
      <c r="A54" s="33" t="s">
        <v>306</v>
      </c>
      <c r="B54" s="34">
        <v>262136</v>
      </c>
      <c r="C54" s="103">
        <f t="shared" si="0"/>
        <v>1132.1250513717666</v>
      </c>
      <c r="D54" s="10">
        <f t="shared" si="1"/>
        <v>148385.36623319471</v>
      </c>
    </row>
    <row r="55" spans="1:4" x14ac:dyDescent="0.25">
      <c r="A55" s="33" t="s">
        <v>195</v>
      </c>
      <c r="B55" s="34">
        <v>413000</v>
      </c>
      <c r="C55" s="103">
        <f t="shared" si="0"/>
        <v>1132.1250513717666</v>
      </c>
      <c r="D55" s="10">
        <f t="shared" si="1"/>
        <v>233783.8231082698</v>
      </c>
    </row>
    <row r="56" spans="1:4" x14ac:dyDescent="0.25">
      <c r="A56" s="33" t="s">
        <v>192</v>
      </c>
      <c r="B56" s="34">
        <v>47848.936999999998</v>
      </c>
      <c r="C56" s="103">
        <f t="shared" si="0"/>
        <v>1132.1250513717666</v>
      </c>
      <c r="D56" s="10">
        <f t="shared" si="1"/>
        <v>27085.490129604714</v>
      </c>
    </row>
    <row r="57" spans="1:4" x14ac:dyDescent="0.25">
      <c r="A57" s="33" t="s">
        <v>195</v>
      </c>
      <c r="B57" s="34">
        <v>-413000</v>
      </c>
      <c r="C57" s="103">
        <f t="shared" si="0"/>
        <v>1132.1250513717666</v>
      </c>
      <c r="D57" s="10">
        <f t="shared" si="1"/>
        <v>-233783.8231082698</v>
      </c>
    </row>
    <row r="58" spans="1:4" x14ac:dyDescent="0.25">
      <c r="A58" s="33" t="s">
        <v>208</v>
      </c>
      <c r="B58" s="34">
        <v>-45139</v>
      </c>
      <c r="C58" s="103">
        <f t="shared" si="0"/>
        <v>1132.1250513717666</v>
      </c>
      <c r="D58" s="10">
        <f t="shared" si="1"/>
        <v>-25551.496346935084</v>
      </c>
    </row>
    <row r="59" spans="1:4" x14ac:dyDescent="0.25">
      <c r="A59" s="33" t="s">
        <v>209</v>
      </c>
      <c r="B59" s="34">
        <v>-35</v>
      </c>
      <c r="C59" s="103">
        <f t="shared" si="0"/>
        <v>1132.1250513717666</v>
      </c>
      <c r="D59" s="10">
        <f t="shared" si="1"/>
        <v>-19.812188399005919</v>
      </c>
    </row>
    <row r="60" spans="1:4" x14ac:dyDescent="0.25">
      <c r="A60" s="33" t="s">
        <v>212</v>
      </c>
      <c r="B60" s="34">
        <v>-1762</v>
      </c>
      <c r="C60" s="103">
        <f t="shared" si="0"/>
        <v>1132.1250513717666</v>
      </c>
      <c r="D60" s="10">
        <f t="shared" si="1"/>
        <v>-997.40217025852644</v>
      </c>
    </row>
    <row r="61" spans="1:4" x14ac:dyDescent="0.25">
      <c r="A61" s="33" t="s">
        <v>214</v>
      </c>
      <c r="B61" s="34">
        <v>3361355</v>
      </c>
      <c r="C61" s="103">
        <f t="shared" si="0"/>
        <v>1132.1250513717666</v>
      </c>
      <c r="D61" s="10">
        <f t="shared" si="1"/>
        <v>1902737.1010268724</v>
      </c>
    </row>
    <row r="62" spans="1:4" x14ac:dyDescent="0.25">
      <c r="A62" s="33" t="s">
        <v>215</v>
      </c>
      <c r="B62" s="34">
        <v>-297433</v>
      </c>
      <c r="C62" s="103">
        <f t="shared" si="0"/>
        <v>1132.1250513717666</v>
      </c>
      <c r="D62" s="10">
        <f t="shared" si="1"/>
        <v>-168365.67520232935</v>
      </c>
    </row>
    <row r="63" spans="1:4" x14ac:dyDescent="0.25">
      <c r="A63" s="33" t="s">
        <v>189</v>
      </c>
      <c r="B63" s="34">
        <v>-165628</v>
      </c>
      <c r="C63" s="103">
        <f t="shared" si="0"/>
        <v>1132.1250513717666</v>
      </c>
      <c r="D63" s="10">
        <f t="shared" si="1"/>
        <v>-93755.804004301492</v>
      </c>
    </row>
    <row r="64" spans="1:4" x14ac:dyDescent="0.25">
      <c r="A64" s="33" t="s">
        <v>216</v>
      </c>
      <c r="B64" s="34">
        <v>-65</v>
      </c>
      <c r="C64" s="103">
        <f t="shared" si="0"/>
        <v>1132.1250513717666</v>
      </c>
      <c r="D64" s="10">
        <f t="shared" si="1"/>
        <v>-36.794064169582413</v>
      </c>
    </row>
    <row r="65" spans="1:4" x14ac:dyDescent="0.25">
      <c r="A65" s="33" t="s">
        <v>217</v>
      </c>
      <c r="B65" s="34">
        <v>-800</v>
      </c>
      <c r="C65" s="103">
        <f t="shared" si="0"/>
        <v>1132.1250513717666</v>
      </c>
      <c r="D65" s="10">
        <f t="shared" si="1"/>
        <v>-452.85002054870665</v>
      </c>
    </row>
    <row r="66" spans="1:4" x14ac:dyDescent="0.25">
      <c r="A66" s="33" t="s">
        <v>218</v>
      </c>
      <c r="B66" s="34">
        <v>-2200</v>
      </c>
      <c r="C66" s="103">
        <f t="shared" si="0"/>
        <v>1132.1250513717666</v>
      </c>
      <c r="D66" s="10">
        <f t="shared" si="1"/>
        <v>-1245.3375565089432</v>
      </c>
    </row>
    <row r="67" spans="1:4" x14ac:dyDescent="0.25">
      <c r="A67" s="33" t="s">
        <v>220</v>
      </c>
      <c r="B67" s="34">
        <v>-8579</v>
      </c>
      <c r="C67" s="103">
        <f t="shared" si="0"/>
        <v>1132.1250513717666</v>
      </c>
      <c r="D67" s="10">
        <f t="shared" si="1"/>
        <v>-4856.2504078591928</v>
      </c>
    </row>
    <row r="68" spans="1:4" x14ac:dyDescent="0.25">
      <c r="A68" s="33" t="s">
        <v>221</v>
      </c>
      <c r="B68" s="34">
        <v>-390795</v>
      </c>
      <c r="C68" s="103">
        <f t="shared" si="0"/>
        <v>1132.1250513717666</v>
      </c>
      <c r="D68" s="10">
        <f t="shared" si="1"/>
        <v>-221214.40472541479</v>
      </c>
    </row>
    <row r="69" spans="1:4" x14ac:dyDescent="0.25">
      <c r="A69" s="33" t="s">
        <v>190</v>
      </c>
      <c r="B69" s="34">
        <v>-158112</v>
      </c>
      <c r="C69" s="103">
        <f t="shared" ref="C69:C114" si="2">IF(B69&lt;&gt;0,$H$1,"")</f>
        <v>1132.1250513717666</v>
      </c>
      <c r="D69" s="10">
        <f t="shared" ref="D69:D114" si="3">(+B69*C69)/2000</f>
        <v>-89501.278061246383</v>
      </c>
    </row>
    <row r="70" spans="1:4" x14ac:dyDescent="0.25">
      <c r="A70" s="33" t="s">
        <v>223</v>
      </c>
      <c r="B70" s="34">
        <v>-25371</v>
      </c>
      <c r="C70" s="103">
        <f t="shared" si="2"/>
        <v>1132.1250513717666</v>
      </c>
      <c r="D70" s="10">
        <f t="shared" si="3"/>
        <v>-14361.572339176544</v>
      </c>
    </row>
    <row r="71" spans="1:4" x14ac:dyDescent="0.25">
      <c r="A71" s="33" t="s">
        <v>203</v>
      </c>
      <c r="B71" s="34">
        <v>-60746</v>
      </c>
      <c r="C71" s="103">
        <f t="shared" si="2"/>
        <v>1132.1250513717666</v>
      </c>
      <c r="D71" s="10">
        <f t="shared" si="3"/>
        <v>-34386.034185314667</v>
      </c>
    </row>
    <row r="72" spans="1:4" x14ac:dyDescent="0.25">
      <c r="A72" s="33" t="s">
        <v>228</v>
      </c>
      <c r="B72" s="34">
        <v>-18922</v>
      </c>
      <c r="C72" s="103">
        <f t="shared" si="2"/>
        <v>1132.1250513717666</v>
      </c>
      <c r="D72" s="10">
        <f t="shared" si="3"/>
        <v>-10711.035111028285</v>
      </c>
    </row>
    <row r="73" spans="1:4" x14ac:dyDescent="0.25">
      <c r="A73" s="33" t="s">
        <v>229</v>
      </c>
      <c r="B73" s="34">
        <v>-5659</v>
      </c>
      <c r="C73" s="103">
        <f t="shared" si="2"/>
        <v>1132.1250513717666</v>
      </c>
      <c r="D73" s="10">
        <f t="shared" si="3"/>
        <v>-3203.3478328564138</v>
      </c>
    </row>
    <row r="74" spans="1:4" x14ac:dyDescent="0.25">
      <c r="A74" s="33" t="s">
        <v>191</v>
      </c>
      <c r="B74" s="34">
        <v>-1</v>
      </c>
      <c r="C74" s="103">
        <f t="shared" si="2"/>
        <v>1132.1250513717666</v>
      </c>
      <c r="D74" s="10">
        <f t="shared" si="3"/>
        <v>-0.56606252568588333</v>
      </c>
    </row>
    <row r="75" spans="1:4" x14ac:dyDescent="0.25">
      <c r="A75" s="33" t="s">
        <v>231</v>
      </c>
      <c r="B75" s="34">
        <v>-1115</v>
      </c>
      <c r="C75" s="103">
        <f t="shared" si="2"/>
        <v>1132.1250513717666</v>
      </c>
      <c r="D75" s="10">
        <f t="shared" si="3"/>
        <v>-631.15971613975989</v>
      </c>
    </row>
    <row r="76" spans="1:4" x14ac:dyDescent="0.25">
      <c r="A76" s="33" t="s">
        <v>233</v>
      </c>
      <c r="B76" s="34">
        <v>8</v>
      </c>
      <c r="C76" s="103">
        <f t="shared" si="2"/>
        <v>1132.1250513717666</v>
      </c>
      <c r="D76" s="10">
        <f t="shared" si="3"/>
        <v>4.5285002054870667</v>
      </c>
    </row>
    <row r="77" spans="1:4" x14ac:dyDescent="0.25">
      <c r="A77" s="33" t="s">
        <v>193</v>
      </c>
      <c r="B77" s="34">
        <v>-3025</v>
      </c>
      <c r="C77" s="103">
        <f t="shared" si="2"/>
        <v>1132.1250513717666</v>
      </c>
      <c r="D77" s="10">
        <f t="shared" si="3"/>
        <v>-1712.3391401997969</v>
      </c>
    </row>
    <row r="78" spans="1:4" x14ac:dyDescent="0.25">
      <c r="A78" s="33" t="s">
        <v>236</v>
      </c>
      <c r="B78" s="34">
        <v>-40695</v>
      </c>
      <c r="C78" s="103">
        <f t="shared" si="2"/>
        <v>1132.1250513717666</v>
      </c>
      <c r="D78" s="10">
        <f t="shared" si="3"/>
        <v>-23035.914482787022</v>
      </c>
    </row>
    <row r="79" spans="1:4" x14ac:dyDescent="0.25">
      <c r="A79" s="33" t="s">
        <v>240</v>
      </c>
      <c r="B79" s="34">
        <v>-35479</v>
      </c>
      <c r="C79" s="103">
        <f t="shared" si="2"/>
        <v>1132.1250513717666</v>
      </c>
      <c r="D79" s="10">
        <f t="shared" si="3"/>
        <v>-20083.332348809454</v>
      </c>
    </row>
    <row r="80" spans="1:4" x14ac:dyDescent="0.25">
      <c r="A80" s="33" t="s">
        <v>204</v>
      </c>
      <c r="B80" s="34">
        <v>-34998</v>
      </c>
      <c r="C80" s="103">
        <f t="shared" si="2"/>
        <v>1132.1250513717666</v>
      </c>
      <c r="D80" s="10">
        <f t="shared" si="3"/>
        <v>-19811.056273954546</v>
      </c>
    </row>
    <row r="81" spans="1:4" x14ac:dyDescent="0.25">
      <c r="A81" s="33" t="s">
        <v>310</v>
      </c>
      <c r="B81" s="34">
        <v>-144215</v>
      </c>
      <c r="C81" s="103">
        <f t="shared" si="2"/>
        <v>1132.1250513717666</v>
      </c>
      <c r="D81" s="10">
        <f t="shared" si="3"/>
        <v>-81634.707141789666</v>
      </c>
    </row>
    <row r="82" spans="1:4" x14ac:dyDescent="0.25">
      <c r="A82" s="33" t="s">
        <v>244</v>
      </c>
      <c r="B82" s="34">
        <v>-26969</v>
      </c>
      <c r="C82" s="103">
        <f t="shared" si="2"/>
        <v>1132.1250513717666</v>
      </c>
      <c r="D82" s="10">
        <f t="shared" si="3"/>
        <v>-15266.140255222586</v>
      </c>
    </row>
    <row r="83" spans="1:4" x14ac:dyDescent="0.25">
      <c r="A83" s="33" t="s">
        <v>248</v>
      </c>
      <c r="B83" s="34">
        <v>-646518</v>
      </c>
      <c r="C83" s="103">
        <f t="shared" si="2"/>
        <v>1132.1250513717666</v>
      </c>
      <c r="D83" s="10">
        <f t="shared" si="3"/>
        <v>-365969.61198138591</v>
      </c>
    </row>
    <row r="84" spans="1:4" x14ac:dyDescent="0.25">
      <c r="A84" s="33" t="s">
        <v>250</v>
      </c>
      <c r="B84" s="34">
        <v>-27009</v>
      </c>
      <c r="C84" s="103">
        <f t="shared" si="2"/>
        <v>1132.1250513717666</v>
      </c>
      <c r="D84" s="10">
        <f t="shared" si="3"/>
        <v>-15288.782756250022</v>
      </c>
    </row>
    <row r="85" spans="1:4" x14ac:dyDescent="0.25">
      <c r="A85" s="33" t="s">
        <v>253</v>
      </c>
      <c r="B85" s="34">
        <v>-52425</v>
      </c>
      <c r="C85" s="103">
        <f t="shared" si="2"/>
        <v>1132.1250513717666</v>
      </c>
      <c r="D85" s="10">
        <f t="shared" si="3"/>
        <v>-29675.827909082433</v>
      </c>
    </row>
    <row r="86" spans="1:4" x14ac:dyDescent="0.25">
      <c r="A86" s="33" t="s">
        <v>254</v>
      </c>
      <c r="B86" s="34">
        <v>-54818</v>
      </c>
      <c r="C86" s="103">
        <f t="shared" si="2"/>
        <v>1132.1250513717666</v>
      </c>
      <c r="D86" s="10">
        <f t="shared" si="3"/>
        <v>-31030.415533048752</v>
      </c>
    </row>
    <row r="87" spans="1:4" x14ac:dyDescent="0.25">
      <c r="A87" s="33" t="s">
        <v>194</v>
      </c>
      <c r="B87" s="34">
        <v>-389258</v>
      </c>
      <c r="C87" s="103">
        <f t="shared" si="2"/>
        <v>1132.1250513717666</v>
      </c>
      <c r="D87" s="10">
        <f t="shared" si="3"/>
        <v>-220344.36662343555</v>
      </c>
    </row>
    <row r="88" spans="1:4" x14ac:dyDescent="0.25">
      <c r="A88" s="33" t="s">
        <v>265</v>
      </c>
      <c r="B88" s="34">
        <v>-9</v>
      </c>
      <c r="C88" s="103">
        <f t="shared" si="2"/>
        <v>1132.1250513717666</v>
      </c>
      <c r="D88" s="10">
        <f t="shared" si="3"/>
        <v>-5.0945627311729496</v>
      </c>
    </row>
    <row r="89" spans="1:4" x14ac:dyDescent="0.25">
      <c r="A89" s="33" t="s">
        <v>267</v>
      </c>
      <c r="B89" s="34">
        <v>-1181</v>
      </c>
      <c r="C89" s="103">
        <f t="shared" si="2"/>
        <v>1132.1250513717666</v>
      </c>
      <c r="D89" s="10">
        <f t="shared" si="3"/>
        <v>-668.51984283502816</v>
      </c>
    </row>
    <row r="90" spans="1:4" x14ac:dyDescent="0.25">
      <c r="A90" s="33" t="s">
        <v>268</v>
      </c>
      <c r="B90" s="34">
        <v>-5999</v>
      </c>
      <c r="C90" s="103">
        <f t="shared" si="2"/>
        <v>1132.1250513717666</v>
      </c>
      <c r="D90" s="10">
        <f t="shared" si="3"/>
        <v>-3395.8090915896137</v>
      </c>
    </row>
    <row r="91" spans="1:4" x14ac:dyDescent="0.25">
      <c r="A91" s="33" t="s">
        <v>269</v>
      </c>
      <c r="B91" s="34">
        <v>-6600</v>
      </c>
      <c r="C91" s="103">
        <f t="shared" si="2"/>
        <v>1132.1250513717666</v>
      </c>
      <c r="D91" s="10">
        <f t="shared" si="3"/>
        <v>-3736.01266952683</v>
      </c>
    </row>
    <row r="92" spans="1:4" x14ac:dyDescent="0.25">
      <c r="A92" s="33" t="s">
        <v>270</v>
      </c>
      <c r="B92" s="34">
        <v>-23745</v>
      </c>
      <c r="C92" s="103">
        <f t="shared" si="2"/>
        <v>1132.1250513717666</v>
      </c>
      <c r="D92" s="10">
        <f t="shared" si="3"/>
        <v>-13441.1546724113</v>
      </c>
    </row>
    <row r="93" spans="1:4" x14ac:dyDescent="0.25">
      <c r="A93" s="33" t="s">
        <v>271</v>
      </c>
      <c r="B93" s="34">
        <v>-83310</v>
      </c>
      <c r="C93" s="103">
        <f t="shared" si="2"/>
        <v>1132.1250513717666</v>
      </c>
      <c r="D93" s="10">
        <f t="shared" si="3"/>
        <v>-47158.66901489094</v>
      </c>
    </row>
    <row r="94" spans="1:4" x14ac:dyDescent="0.25">
      <c r="A94" s="33" t="s">
        <v>273</v>
      </c>
      <c r="B94" s="34">
        <v>-2675</v>
      </c>
      <c r="C94" s="103">
        <f t="shared" si="2"/>
        <v>1132.1250513717666</v>
      </c>
      <c r="D94" s="10">
        <f t="shared" si="3"/>
        <v>-1514.2172562097378</v>
      </c>
    </row>
    <row r="95" spans="1:4" x14ac:dyDescent="0.25">
      <c r="A95" s="33" t="s">
        <v>276</v>
      </c>
      <c r="B95" s="34">
        <v>-277031</v>
      </c>
      <c r="C95" s="103">
        <f t="shared" si="2"/>
        <v>1132.1250513717666</v>
      </c>
      <c r="D95" s="10">
        <f t="shared" si="3"/>
        <v>-156816.86755328593</v>
      </c>
    </row>
    <row r="96" spans="1:4" x14ac:dyDescent="0.25">
      <c r="A96" s="33" t="s">
        <v>280</v>
      </c>
      <c r="B96" s="34">
        <v>-192170</v>
      </c>
      <c r="C96" s="103">
        <f t="shared" si="2"/>
        <v>1132.1250513717666</v>
      </c>
      <c r="D96" s="10">
        <f t="shared" si="3"/>
        <v>-108780.23556105619</v>
      </c>
    </row>
    <row r="97" spans="1:4" x14ac:dyDescent="0.25">
      <c r="A97" s="33" t="s">
        <v>197</v>
      </c>
      <c r="B97" s="34">
        <v>-403044</v>
      </c>
      <c r="C97" s="103">
        <f t="shared" si="2"/>
        <v>1132.1250513717666</v>
      </c>
      <c r="D97" s="10">
        <f t="shared" si="3"/>
        <v>-228148.10460254113</v>
      </c>
    </row>
    <row r="98" spans="1:4" x14ac:dyDescent="0.25">
      <c r="A98" s="33" t="s">
        <v>283</v>
      </c>
      <c r="B98" s="34">
        <v>-35434</v>
      </c>
      <c r="C98" s="103">
        <f t="shared" si="2"/>
        <v>1132.1250513717666</v>
      </c>
      <c r="D98" s="10">
        <f t="shared" si="3"/>
        <v>-20057.859535153591</v>
      </c>
    </row>
    <row r="99" spans="1:4" x14ac:dyDescent="0.25">
      <c r="A99" s="33" t="s">
        <v>285</v>
      </c>
      <c r="B99" s="34">
        <v>-7107</v>
      </c>
      <c r="C99" s="103">
        <f t="shared" si="2"/>
        <v>1132.1250513717666</v>
      </c>
      <c r="D99" s="10">
        <f t="shared" si="3"/>
        <v>-4023.0063700495725</v>
      </c>
    </row>
    <row r="100" spans="1:4" x14ac:dyDescent="0.25">
      <c r="A100" s="33" t="s">
        <v>286</v>
      </c>
      <c r="B100" s="34">
        <v>-975</v>
      </c>
      <c r="C100" s="103">
        <f t="shared" si="2"/>
        <v>1132.1250513717666</v>
      </c>
      <c r="D100" s="10">
        <f t="shared" si="3"/>
        <v>-551.91096254373622</v>
      </c>
    </row>
    <row r="101" spans="1:4" x14ac:dyDescent="0.25">
      <c r="A101" s="33" t="s">
        <v>198</v>
      </c>
      <c r="B101" s="34">
        <v>-23533</v>
      </c>
      <c r="C101" s="103">
        <f t="shared" si="2"/>
        <v>1132.1250513717666</v>
      </c>
      <c r="D101" s="10">
        <f t="shared" si="3"/>
        <v>-13321.149416965893</v>
      </c>
    </row>
    <row r="102" spans="1:4" x14ac:dyDescent="0.25">
      <c r="A102" s="33" t="s">
        <v>199</v>
      </c>
      <c r="B102" s="34">
        <v>-279421</v>
      </c>
      <c r="C102" s="103">
        <f t="shared" si="2"/>
        <v>1132.1250513717666</v>
      </c>
      <c r="D102" s="10">
        <f t="shared" si="3"/>
        <v>-158169.7569896752</v>
      </c>
    </row>
    <row r="103" spans="1:4" x14ac:dyDescent="0.25">
      <c r="A103" s="33" t="s">
        <v>290</v>
      </c>
      <c r="B103" s="34">
        <v>-2095</v>
      </c>
      <c r="C103" s="103">
        <f t="shared" si="2"/>
        <v>1132.1250513717666</v>
      </c>
      <c r="D103" s="10">
        <f t="shared" si="3"/>
        <v>-1185.9009913119255</v>
      </c>
    </row>
    <row r="104" spans="1:4" x14ac:dyDescent="0.25">
      <c r="A104" s="33" t="s">
        <v>292</v>
      </c>
      <c r="B104" s="34">
        <v>-30000</v>
      </c>
      <c r="C104" s="103">
        <f t="shared" si="2"/>
        <v>1132.1250513717666</v>
      </c>
      <c r="D104" s="10">
        <f t="shared" si="3"/>
        <v>-16981.875770576498</v>
      </c>
    </row>
    <row r="105" spans="1:4" x14ac:dyDescent="0.25">
      <c r="A105" s="33" t="s">
        <v>293</v>
      </c>
      <c r="B105" s="34">
        <v>-175</v>
      </c>
      <c r="C105" s="103">
        <f t="shared" si="2"/>
        <v>1132.1250513717666</v>
      </c>
      <c r="D105" s="10">
        <f t="shared" si="3"/>
        <v>-99.06094199502958</v>
      </c>
    </row>
    <row r="106" spans="1:4" x14ac:dyDescent="0.25">
      <c r="A106" s="33" t="s">
        <v>200</v>
      </c>
      <c r="B106" s="34">
        <v>-36049</v>
      </c>
      <c r="C106" s="103">
        <f t="shared" si="2"/>
        <v>1132.1250513717666</v>
      </c>
      <c r="D106" s="10">
        <f t="shared" si="3"/>
        <v>-20405.987988450408</v>
      </c>
    </row>
    <row r="107" spans="1:4" x14ac:dyDescent="0.25">
      <c r="A107" s="33" t="s">
        <v>296</v>
      </c>
      <c r="B107" s="34">
        <v>-64235</v>
      </c>
      <c r="C107" s="103">
        <f t="shared" si="2"/>
        <v>1132.1250513717666</v>
      </c>
      <c r="D107" s="10">
        <f t="shared" si="3"/>
        <v>-36361.026337432711</v>
      </c>
    </row>
    <row r="108" spans="1:4" x14ac:dyDescent="0.25">
      <c r="A108" s="33" t="s">
        <v>298</v>
      </c>
      <c r="B108" s="34">
        <v>-870</v>
      </c>
      <c r="C108" s="103">
        <f t="shared" si="2"/>
        <v>1132.1250513717666</v>
      </c>
      <c r="D108" s="10">
        <f t="shared" si="3"/>
        <v>-492.47439734671849</v>
      </c>
    </row>
    <row r="109" spans="1:4" x14ac:dyDescent="0.25">
      <c r="A109" s="33" t="s">
        <v>299</v>
      </c>
      <c r="B109" s="34">
        <v>-43118</v>
      </c>
      <c r="C109" s="103">
        <f t="shared" si="2"/>
        <v>1132.1250513717666</v>
      </c>
      <c r="D109" s="10">
        <f t="shared" si="3"/>
        <v>-24407.483982523918</v>
      </c>
    </row>
    <row r="110" spans="1:4" x14ac:dyDescent="0.25">
      <c r="A110" s="33" t="s">
        <v>202</v>
      </c>
      <c r="B110" s="34">
        <v>-391631</v>
      </c>
      <c r="C110" s="103">
        <f t="shared" si="2"/>
        <v>1132.1250513717666</v>
      </c>
      <c r="D110" s="10">
        <f t="shared" si="3"/>
        <v>-221687.63299688816</v>
      </c>
    </row>
    <row r="111" spans="1:4" x14ac:dyDescent="0.25">
      <c r="A111" s="33" t="s">
        <v>300</v>
      </c>
      <c r="B111" s="34">
        <v>-3692</v>
      </c>
      <c r="C111" s="103">
        <f t="shared" si="2"/>
        <v>1132.1250513717666</v>
      </c>
      <c r="D111" s="10">
        <f t="shared" si="3"/>
        <v>-2089.9028448322811</v>
      </c>
    </row>
    <row r="112" spans="1:4" x14ac:dyDescent="0.25">
      <c r="A112" s="33" t="s">
        <v>301</v>
      </c>
      <c r="B112" s="34">
        <v>-27429</v>
      </c>
      <c r="C112" s="103">
        <f t="shared" si="2"/>
        <v>1132.1250513717666</v>
      </c>
      <c r="D112" s="10">
        <f t="shared" si="3"/>
        <v>-15526.529017038094</v>
      </c>
    </row>
    <row r="113" spans="1:4" x14ac:dyDescent="0.25">
      <c r="A113" s="33" t="s">
        <v>304</v>
      </c>
      <c r="B113" s="34">
        <v>-3960</v>
      </c>
      <c r="C113" s="103">
        <f t="shared" si="2"/>
        <v>1132.1250513717666</v>
      </c>
      <c r="D113" s="10">
        <f t="shared" si="3"/>
        <v>-2241.6076017160981</v>
      </c>
    </row>
    <row r="114" spans="1:4" x14ac:dyDescent="0.25">
      <c r="A114" s="33" t="s">
        <v>306</v>
      </c>
      <c r="B114" s="34">
        <v>-466011</v>
      </c>
      <c r="C114" s="103">
        <f t="shared" si="2"/>
        <v>1132.1250513717666</v>
      </c>
      <c r="D114" s="10">
        <f t="shared" si="3"/>
        <v>-263791.3636574042</v>
      </c>
    </row>
    <row r="115" spans="1:4" x14ac:dyDescent="0.25">
      <c r="A115" s="33"/>
      <c r="B115" s="34"/>
      <c r="C115" s="103"/>
      <c r="D115" s="10"/>
    </row>
    <row r="116" spans="1:4" ht="15.75" thickBot="1" x14ac:dyDescent="0.3">
      <c r="A116" s="36"/>
      <c r="B116" s="37"/>
      <c r="C116" s="15"/>
      <c r="D116" s="16"/>
    </row>
    <row r="117" spans="1:4" ht="16.5" thickTop="1" thickBot="1" x14ac:dyDescent="0.3">
      <c r="A117" s="13"/>
      <c r="B117" s="100">
        <f>SUM(B4:B116)</f>
        <v>5877232.977</v>
      </c>
      <c r="C117" s="14"/>
      <c r="D117" s="101">
        <f>SUM(D4:D116)</f>
        <v>3326881.3430049806</v>
      </c>
    </row>
  </sheetData>
  <hyperlinks>
    <hyperlink ref="D1" r:id="rId1"/>
  </hyperlinks>
  <pageMargins left="0.7" right="0.7" top="0.75" bottom="0.75" header="0.3" footer="0.3"/>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46" workbookViewId="0">
      <selection activeCell="I20" sqref="I20"/>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17</v>
      </c>
      <c r="B1" s="98">
        <v>2014</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x14ac:dyDescent="0.25">
      <c r="A4" s="33" t="s">
        <v>313</v>
      </c>
      <c r="B4" s="34">
        <v>42364.24</v>
      </c>
      <c r="C4" s="34">
        <v>0</v>
      </c>
      <c r="D4" s="10">
        <v>0</v>
      </c>
    </row>
    <row r="5" spans="1:5" x14ac:dyDescent="0.25">
      <c r="A5" s="33" t="s">
        <v>314</v>
      </c>
      <c r="B5" s="34">
        <v>429609.103</v>
      </c>
      <c r="C5" s="34">
        <v>0</v>
      </c>
      <c r="D5" s="10">
        <v>0</v>
      </c>
    </row>
    <row r="6" spans="1:5" x14ac:dyDescent="0.25">
      <c r="A6" s="33" t="s">
        <v>315</v>
      </c>
      <c r="B6" s="34">
        <v>40375.218000000001</v>
      </c>
      <c r="C6" s="34">
        <v>0</v>
      </c>
      <c r="D6" s="10">
        <v>0</v>
      </c>
    </row>
    <row r="7" spans="1:5" x14ac:dyDescent="0.25">
      <c r="A7" s="33" t="s">
        <v>316</v>
      </c>
      <c r="B7" s="34">
        <v>147766.71299999999</v>
      </c>
      <c r="C7" s="34">
        <v>0</v>
      </c>
      <c r="D7" s="10">
        <v>0</v>
      </c>
    </row>
    <row r="8" spans="1:5" x14ac:dyDescent="0.25">
      <c r="A8" s="33" t="s">
        <v>317</v>
      </c>
      <c r="B8" s="34">
        <v>340085.38099999999</v>
      </c>
      <c r="C8" s="34">
        <v>0</v>
      </c>
      <c r="D8" s="10">
        <v>0</v>
      </c>
    </row>
    <row r="9" spans="1:5" x14ac:dyDescent="0.25">
      <c r="A9" s="33" t="s">
        <v>332</v>
      </c>
      <c r="B9" s="34">
        <v>2114046</v>
      </c>
      <c r="C9" s="34">
        <v>2408.3283945337053</v>
      </c>
      <c r="D9" s="10">
        <v>2545658.5045752004</v>
      </c>
    </row>
    <row r="10" spans="1:5" x14ac:dyDescent="0.25">
      <c r="A10" s="33" t="s">
        <v>333</v>
      </c>
      <c r="B10" s="34">
        <v>2395521</v>
      </c>
      <c r="C10" s="34">
        <v>2341.5871169972834</v>
      </c>
      <c r="D10" s="10">
        <v>2804660.5560482247</v>
      </c>
    </row>
    <row r="11" spans="1:5" x14ac:dyDescent="0.25">
      <c r="A11" s="33" t="s">
        <v>319</v>
      </c>
      <c r="B11" s="34">
        <v>218068.82899999997</v>
      </c>
      <c r="C11" s="34">
        <v>1067.0003580483333</v>
      </c>
      <c r="D11" s="10">
        <v>116339.75931109037</v>
      </c>
    </row>
    <row r="12" spans="1:5" x14ac:dyDescent="0.25">
      <c r="A12" s="33" t="s">
        <v>320</v>
      </c>
      <c r="B12" s="34">
        <v>722557.11800000002</v>
      </c>
      <c r="C12" s="34">
        <v>1015.5714207225303</v>
      </c>
      <c r="D12" s="10">
        <v>366904.17944021849</v>
      </c>
    </row>
    <row r="13" spans="1:5" x14ac:dyDescent="0.25">
      <c r="A13" s="33" t="s">
        <v>321</v>
      </c>
      <c r="B13" s="34">
        <v>346742.94699999999</v>
      </c>
      <c r="C13" s="34">
        <v>1725.3245108965496</v>
      </c>
      <c r="D13" s="10">
        <v>299122.05271980161</v>
      </c>
    </row>
    <row r="14" spans="1:5" x14ac:dyDescent="0.25">
      <c r="A14" s="33" t="s">
        <v>325</v>
      </c>
      <c r="B14" s="34">
        <v>1029457.112</v>
      </c>
      <c r="C14" s="34">
        <v>828.58673039731809</v>
      </c>
      <c r="D14" s="10">
        <v>426497.25125817279</v>
      </c>
    </row>
    <row r="15" spans="1:5" x14ac:dyDescent="0.25">
      <c r="A15" s="33" t="s">
        <v>328</v>
      </c>
      <c r="B15" s="34">
        <v>1284786.4339999999</v>
      </c>
      <c r="C15" s="34">
        <v>871.89901865046033</v>
      </c>
      <c r="D15" s="10">
        <v>560102.01549001213</v>
      </c>
    </row>
    <row r="16" spans="1:5" x14ac:dyDescent="0.25">
      <c r="A16" s="33" t="s">
        <v>329</v>
      </c>
      <c r="B16" s="34">
        <v>446064.98</v>
      </c>
      <c r="C16" s="34">
        <v>1032.8886672668616</v>
      </c>
      <c r="D16" s="10">
        <v>230367.73135330962</v>
      </c>
    </row>
    <row r="17" spans="1:4" x14ac:dyDescent="0.25">
      <c r="A17" s="33" t="s">
        <v>318</v>
      </c>
      <c r="B17" s="34">
        <v>357.8</v>
      </c>
      <c r="C17" s="34">
        <v>1822.9319187566496</v>
      </c>
      <c r="D17" s="10">
        <v>326.12252026556462</v>
      </c>
    </row>
    <row r="18" spans="1:4" x14ac:dyDescent="0.25">
      <c r="A18" s="33" t="s">
        <v>322</v>
      </c>
      <c r="B18" s="34">
        <v>56804.9</v>
      </c>
      <c r="C18" s="34">
        <v>1772.0470230151398</v>
      </c>
      <c r="D18" s="10">
        <v>50330.476968836359</v>
      </c>
    </row>
    <row r="19" spans="1:4" x14ac:dyDescent="0.25">
      <c r="A19" s="33" t="s">
        <v>323</v>
      </c>
      <c r="B19" s="34">
        <v>11337.6</v>
      </c>
      <c r="C19" s="34">
        <v>1329.4098394714711</v>
      </c>
      <c r="D19" s="10">
        <v>7536.1584979958752</v>
      </c>
    </row>
    <row r="20" spans="1:4" x14ac:dyDescent="0.25">
      <c r="A20" s="33" t="s">
        <v>324</v>
      </c>
      <c r="B20" s="34">
        <v>14347.32</v>
      </c>
      <c r="C20" s="34">
        <v>3747.2792048698875</v>
      </c>
      <c r="D20" s="10">
        <v>26881.706940806918</v>
      </c>
    </row>
    <row r="21" spans="1:4" x14ac:dyDescent="0.25">
      <c r="A21" s="33" t="s">
        <v>326</v>
      </c>
      <c r="B21" s="34">
        <v>442302.62199999997</v>
      </c>
      <c r="C21" s="34">
        <v>0</v>
      </c>
      <c r="D21" s="10">
        <v>0</v>
      </c>
    </row>
    <row r="22" spans="1:4" x14ac:dyDescent="0.25">
      <c r="A22" s="33" t="s">
        <v>327</v>
      </c>
      <c r="B22" s="34">
        <v>883474.77099999995</v>
      </c>
      <c r="C22" s="34">
        <v>0</v>
      </c>
      <c r="D22" s="10">
        <v>0</v>
      </c>
    </row>
    <row r="23" spans="1:4" x14ac:dyDescent="0.25">
      <c r="A23" s="33" t="s">
        <v>330</v>
      </c>
      <c r="B23" s="34">
        <v>24458.1</v>
      </c>
      <c r="C23" s="34">
        <v>2653.7287919374417</v>
      </c>
      <c r="D23" s="10">
        <v>32452.582083042569</v>
      </c>
    </row>
    <row r="24" spans="1:4" x14ac:dyDescent="0.25">
      <c r="A24" s="33" t="s">
        <v>331</v>
      </c>
      <c r="B24" s="34">
        <v>649976.24100000004</v>
      </c>
      <c r="C24" s="34">
        <v>0</v>
      </c>
      <c r="D24" s="10">
        <v>0</v>
      </c>
    </row>
    <row r="25" spans="1:4" x14ac:dyDescent="0.25">
      <c r="A25" s="33" t="s">
        <v>334</v>
      </c>
      <c r="B25" s="34">
        <v>143.74799999999999</v>
      </c>
      <c r="C25" s="34">
        <v>0</v>
      </c>
      <c r="D25" s="10">
        <v>0</v>
      </c>
    </row>
    <row r="26" spans="1:4" x14ac:dyDescent="0.25">
      <c r="A26" s="33" t="s">
        <v>209</v>
      </c>
      <c r="B26" s="34">
        <v>216079</v>
      </c>
      <c r="C26" s="34">
        <v>696.27801899214046</v>
      </c>
      <c r="D26" s="10">
        <v>75225.529032901366</v>
      </c>
    </row>
    <row r="27" spans="1:4" x14ac:dyDescent="0.25">
      <c r="A27" s="33" t="s">
        <v>335</v>
      </c>
      <c r="B27" s="34">
        <v>20696.929</v>
      </c>
      <c r="C27" s="34">
        <v>696.27801899214046</v>
      </c>
      <c r="D27" s="10">
        <v>7205.4083616704911</v>
      </c>
    </row>
    <row r="28" spans="1:4" x14ac:dyDescent="0.25">
      <c r="A28" s="33" t="s">
        <v>336</v>
      </c>
      <c r="B28" s="34">
        <v>13.750999999999999</v>
      </c>
      <c r="C28" s="34">
        <v>0</v>
      </c>
      <c r="D28" s="10">
        <v>0</v>
      </c>
    </row>
    <row r="29" spans="1:4" x14ac:dyDescent="0.25">
      <c r="A29" s="33" t="s">
        <v>337</v>
      </c>
      <c r="B29" s="34">
        <v>14182.659</v>
      </c>
      <c r="C29" s="34">
        <v>0</v>
      </c>
      <c r="D29" s="10">
        <v>0</v>
      </c>
    </row>
    <row r="30" spans="1:4" x14ac:dyDescent="0.25">
      <c r="A30" s="33" t="s">
        <v>214</v>
      </c>
      <c r="B30" s="34">
        <v>-10172</v>
      </c>
      <c r="C30" s="34">
        <v>0</v>
      </c>
      <c r="D30" s="10">
        <v>0</v>
      </c>
    </row>
    <row r="31" spans="1:4" x14ac:dyDescent="0.25">
      <c r="A31" s="33" t="s">
        <v>189</v>
      </c>
      <c r="B31" s="34">
        <v>7000</v>
      </c>
      <c r="C31" s="34">
        <v>0</v>
      </c>
      <c r="D31" s="10">
        <v>0</v>
      </c>
    </row>
    <row r="32" spans="1:4" x14ac:dyDescent="0.25">
      <c r="A32" s="33" t="s">
        <v>338</v>
      </c>
      <c r="B32" s="34">
        <v>360022</v>
      </c>
      <c r="C32" s="34">
        <v>696.27801899214046</v>
      </c>
      <c r="D32" s="10">
        <v>125337.70247679419</v>
      </c>
    </row>
    <row r="33" spans="1:4" x14ac:dyDescent="0.25">
      <c r="A33" s="33" t="s">
        <v>339</v>
      </c>
      <c r="B33" s="34">
        <v>28.02</v>
      </c>
      <c r="C33" s="34">
        <v>0</v>
      </c>
      <c r="D33" s="10">
        <v>0</v>
      </c>
    </row>
    <row r="34" spans="1:4" x14ac:dyDescent="0.25">
      <c r="A34" s="33" t="s">
        <v>340</v>
      </c>
      <c r="B34" s="34">
        <v>2323845</v>
      </c>
      <c r="C34" s="34">
        <v>0</v>
      </c>
      <c r="D34" s="10">
        <v>0</v>
      </c>
    </row>
    <row r="35" spans="1:4" x14ac:dyDescent="0.25">
      <c r="A35" s="33" t="s">
        <v>341</v>
      </c>
      <c r="B35" s="34">
        <v>-38431</v>
      </c>
      <c r="C35" s="34">
        <v>0</v>
      </c>
      <c r="D35" s="10">
        <v>0</v>
      </c>
    </row>
    <row r="36" spans="1:4" x14ac:dyDescent="0.25">
      <c r="A36" s="35" t="s">
        <v>342</v>
      </c>
      <c r="B36" s="34">
        <v>-81380</v>
      </c>
      <c r="C36" s="34">
        <v>0</v>
      </c>
      <c r="D36" s="10">
        <v>0</v>
      </c>
    </row>
    <row r="37" spans="1:4" x14ac:dyDescent="0.25">
      <c r="A37" s="35" t="s">
        <v>343</v>
      </c>
      <c r="B37" s="34">
        <v>1048857</v>
      </c>
      <c r="C37" s="34">
        <v>0</v>
      </c>
      <c r="D37" s="10">
        <v>0</v>
      </c>
    </row>
    <row r="38" spans="1:4" x14ac:dyDescent="0.25">
      <c r="A38" s="35" t="s">
        <v>344</v>
      </c>
      <c r="B38" s="34">
        <v>3733.9949999999999</v>
      </c>
      <c r="C38" s="34">
        <v>0</v>
      </c>
      <c r="D38" s="10">
        <v>0</v>
      </c>
    </row>
    <row r="39" spans="1:4" x14ac:dyDescent="0.25">
      <c r="A39" s="35" t="s">
        <v>345</v>
      </c>
      <c r="B39" s="34">
        <v>4946.95</v>
      </c>
      <c r="C39" s="34">
        <v>0</v>
      </c>
      <c r="D39" s="10">
        <v>0</v>
      </c>
    </row>
    <row r="40" spans="1:4" x14ac:dyDescent="0.25">
      <c r="A40" s="35" t="s">
        <v>346</v>
      </c>
      <c r="B40" s="34">
        <v>5241.9309999999996</v>
      </c>
      <c r="C40" s="34">
        <v>0</v>
      </c>
      <c r="D40" s="10">
        <v>0</v>
      </c>
    </row>
    <row r="41" spans="1:4" x14ac:dyDescent="0.25">
      <c r="A41" s="35" t="s">
        <v>348</v>
      </c>
      <c r="B41" s="34">
        <v>50317</v>
      </c>
      <c r="C41" s="34">
        <v>0</v>
      </c>
      <c r="D41" s="10">
        <v>0</v>
      </c>
    </row>
    <row r="42" spans="1:4" x14ac:dyDescent="0.25">
      <c r="A42" s="35" t="s">
        <v>350</v>
      </c>
      <c r="B42" s="34">
        <v>59.67</v>
      </c>
      <c r="C42" s="34">
        <v>0</v>
      </c>
      <c r="D42" s="10">
        <v>0</v>
      </c>
    </row>
    <row r="43" spans="1:4" x14ac:dyDescent="0.25">
      <c r="A43" s="35" t="s">
        <v>351</v>
      </c>
      <c r="B43" s="34">
        <v>1200</v>
      </c>
      <c r="C43" s="34">
        <v>814.11824078403606</v>
      </c>
      <c r="D43" s="10">
        <v>488.47094447042167</v>
      </c>
    </row>
    <row r="44" spans="1:4" x14ac:dyDescent="0.25">
      <c r="A44" s="35" t="s">
        <v>352</v>
      </c>
      <c r="B44" s="34">
        <v>129205</v>
      </c>
      <c r="C44" s="34">
        <v>0</v>
      </c>
      <c r="D44" s="10">
        <v>0</v>
      </c>
    </row>
    <row r="45" spans="1:4" x14ac:dyDescent="0.25">
      <c r="A45" s="35" t="s">
        <v>353</v>
      </c>
      <c r="B45" s="34">
        <v>151.547</v>
      </c>
      <c r="C45" s="34">
        <v>0</v>
      </c>
      <c r="D45" s="10">
        <v>0</v>
      </c>
    </row>
    <row r="46" spans="1:4" x14ac:dyDescent="0.25">
      <c r="A46" s="35" t="s">
        <v>355</v>
      </c>
      <c r="B46" s="34">
        <v>290</v>
      </c>
      <c r="C46" s="34">
        <v>0</v>
      </c>
      <c r="D46" s="10">
        <v>0</v>
      </c>
    </row>
    <row r="47" spans="1:4" x14ac:dyDescent="0.25">
      <c r="A47" s="35" t="s">
        <v>356</v>
      </c>
      <c r="B47" s="34">
        <v>5027.634</v>
      </c>
      <c r="C47" s="34">
        <v>0</v>
      </c>
      <c r="D47" s="10">
        <v>0</v>
      </c>
    </row>
    <row r="48" spans="1:4" x14ac:dyDescent="0.25">
      <c r="A48" s="35" t="s">
        <v>357</v>
      </c>
      <c r="B48" s="34">
        <v>6471.0950000000003</v>
      </c>
      <c r="C48" s="34">
        <v>0</v>
      </c>
      <c r="D48" s="10">
        <v>0</v>
      </c>
    </row>
    <row r="49" spans="1:4" x14ac:dyDescent="0.25">
      <c r="A49" s="35" t="s">
        <v>358</v>
      </c>
      <c r="B49" s="34">
        <v>174.334</v>
      </c>
      <c r="C49" s="34">
        <v>0</v>
      </c>
      <c r="D49" s="10">
        <v>0</v>
      </c>
    </row>
    <row r="50" spans="1:4" x14ac:dyDescent="0.25">
      <c r="A50" s="35" t="s">
        <v>360</v>
      </c>
      <c r="B50" s="34">
        <v>11215.539000000001</v>
      </c>
      <c r="C50" s="34">
        <v>0</v>
      </c>
      <c r="D50" s="10">
        <v>0</v>
      </c>
    </row>
    <row r="51" spans="1:4" x14ac:dyDescent="0.25">
      <c r="A51" s="35" t="s">
        <v>361</v>
      </c>
      <c r="B51" s="34">
        <v>133020</v>
      </c>
      <c r="C51" s="34">
        <v>2369.4801521895856</v>
      </c>
      <c r="D51" s="10">
        <v>157594.12492212933</v>
      </c>
    </row>
    <row r="52" spans="1:4" x14ac:dyDescent="0.25">
      <c r="A52" s="35" t="s">
        <v>362</v>
      </c>
      <c r="B52" s="34">
        <v>2188.8200000000002</v>
      </c>
      <c r="C52" s="34">
        <v>0</v>
      </c>
      <c r="D52" s="10">
        <v>0</v>
      </c>
    </row>
    <row r="53" spans="1:4" x14ac:dyDescent="0.25">
      <c r="A53" s="35" t="s">
        <v>363</v>
      </c>
      <c r="B53" s="34">
        <v>3510.7820000000002</v>
      </c>
      <c r="C53" s="34">
        <v>0</v>
      </c>
      <c r="D53" s="10">
        <v>0</v>
      </c>
    </row>
    <row r="54" spans="1:4" x14ac:dyDescent="0.25">
      <c r="A54" s="35" t="s">
        <v>365</v>
      </c>
      <c r="B54" s="34">
        <v>36676.847000000002</v>
      </c>
      <c r="C54" s="34">
        <v>0</v>
      </c>
      <c r="D54" s="10">
        <v>0</v>
      </c>
    </row>
    <row r="55" spans="1:4" x14ac:dyDescent="0.25">
      <c r="A55" s="35" t="s">
        <v>366</v>
      </c>
      <c r="B55" s="34">
        <v>8568.0669999999991</v>
      </c>
      <c r="C55" s="34">
        <v>0</v>
      </c>
      <c r="D55" s="10">
        <v>0</v>
      </c>
    </row>
    <row r="56" spans="1:4" x14ac:dyDescent="0.25">
      <c r="A56" s="35" t="s">
        <v>368</v>
      </c>
      <c r="B56" s="34">
        <v>233.12</v>
      </c>
      <c r="C56" s="34">
        <v>0</v>
      </c>
      <c r="D56" s="10">
        <v>0</v>
      </c>
    </row>
    <row r="57" spans="1:4" x14ac:dyDescent="0.25">
      <c r="A57" s="35" t="s">
        <v>369</v>
      </c>
      <c r="B57" s="34">
        <v>48522.928999999996</v>
      </c>
      <c r="C57" s="34">
        <v>0</v>
      </c>
      <c r="D57" s="10">
        <v>0</v>
      </c>
    </row>
    <row r="58" spans="1:4" x14ac:dyDescent="0.25">
      <c r="A58" s="35" t="s">
        <v>370</v>
      </c>
      <c r="B58" s="34">
        <v>271.08</v>
      </c>
      <c r="C58" s="34">
        <v>0</v>
      </c>
      <c r="D58" s="10">
        <v>0</v>
      </c>
    </row>
    <row r="59" spans="1:4" x14ac:dyDescent="0.25">
      <c r="A59" s="35" t="s">
        <v>372</v>
      </c>
      <c r="B59" s="34">
        <v>25212.421999999999</v>
      </c>
      <c r="C59" s="34">
        <v>0</v>
      </c>
      <c r="D59" s="10">
        <v>0</v>
      </c>
    </row>
    <row r="60" spans="1:4" x14ac:dyDescent="0.25">
      <c r="A60" s="35" t="s">
        <v>376</v>
      </c>
      <c r="B60" s="34">
        <v>1168.2139999999999</v>
      </c>
      <c r="C60" s="34">
        <v>0</v>
      </c>
      <c r="D60" s="10">
        <v>0</v>
      </c>
    </row>
    <row r="61" spans="1:4" x14ac:dyDescent="0.25">
      <c r="A61" s="35" t="s">
        <v>377</v>
      </c>
      <c r="B61" s="34">
        <v>92557.659</v>
      </c>
      <c r="C61" s="34">
        <v>0</v>
      </c>
      <c r="D61" s="10">
        <v>0</v>
      </c>
    </row>
    <row r="62" spans="1:4" x14ac:dyDescent="0.25">
      <c r="A62" s="35" t="s">
        <v>378</v>
      </c>
      <c r="B62" s="34">
        <v>16407.221000000001</v>
      </c>
      <c r="C62" s="34">
        <v>0</v>
      </c>
      <c r="D62" s="10">
        <v>0</v>
      </c>
    </row>
    <row r="63" spans="1:4" x14ac:dyDescent="0.25">
      <c r="A63" s="35"/>
      <c r="B63" s="34"/>
      <c r="C63" s="34"/>
      <c r="D63" s="10"/>
    </row>
    <row r="64" spans="1:4" ht="15.75" thickBot="1" x14ac:dyDescent="0.3">
      <c r="A64" s="36"/>
      <c r="B64" s="37"/>
      <c r="C64" s="37"/>
      <c r="D64" s="16"/>
    </row>
    <row r="65" spans="1:4" ht="16.5" thickTop="1" thickBot="1" x14ac:dyDescent="0.3">
      <c r="A65" s="1"/>
      <c r="B65" s="17">
        <f>SUM(B4:B64)</f>
        <v>16087761.391999997</v>
      </c>
      <c r="D65" s="17">
        <f>SUM(D4:D64)</f>
        <v>7833030.3329449426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topLeftCell="A94" workbookViewId="0">
      <selection activeCell="C4" sqref="C4:D4"/>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40</v>
      </c>
      <c r="B1" s="98">
        <v>2014</v>
      </c>
      <c r="D1" s="8" t="s">
        <v>2</v>
      </c>
      <c r="H1" s="40">
        <v>1023.5733035868635</v>
      </c>
      <c r="I1" t="s">
        <v>7</v>
      </c>
    </row>
    <row r="2" spans="1:9" ht="18.75" x14ac:dyDescent="0.3">
      <c r="A2" s="3"/>
      <c r="B2" s="11" t="s">
        <v>39</v>
      </c>
      <c r="C2" s="11" t="s">
        <v>1</v>
      </c>
      <c r="D2" s="11" t="s">
        <v>6</v>
      </c>
      <c r="E2" s="4"/>
      <c r="F2" s="41" t="s">
        <v>16</v>
      </c>
      <c r="G2" s="39">
        <v>2014</v>
      </c>
      <c r="H2" s="42"/>
    </row>
    <row r="3" spans="1:9" ht="19.5" x14ac:dyDescent="0.35">
      <c r="A3" s="5" t="s">
        <v>0</v>
      </c>
      <c r="B3" s="12">
        <f>+'UTC Example'!C4</f>
        <v>2015</v>
      </c>
      <c r="C3" s="12" t="s">
        <v>8</v>
      </c>
      <c r="D3" s="12" t="s">
        <v>9</v>
      </c>
      <c r="E3" s="7"/>
    </row>
    <row r="4" spans="1:9" x14ac:dyDescent="0.25">
      <c r="A4" s="33" t="s">
        <v>208</v>
      </c>
      <c r="B4" s="34">
        <v>321265</v>
      </c>
      <c r="C4" s="103">
        <f>IF(B4&lt;&gt;0,$H$1,"")</f>
        <v>1023.5733035868635</v>
      </c>
      <c r="D4" s="10">
        <f>(+B4*C4)/2000</f>
        <v>164419.13868841686</v>
      </c>
    </row>
    <row r="5" spans="1:9" x14ac:dyDescent="0.25">
      <c r="A5" s="33" t="s">
        <v>212</v>
      </c>
      <c r="B5" s="34">
        <v>875</v>
      </c>
      <c r="C5" s="103">
        <f t="shared" ref="C5:C68" si="0">IF(B5&lt;&gt;0,$H$1,"")</f>
        <v>1023.5733035868635</v>
      </c>
      <c r="D5" s="10">
        <f t="shared" ref="D5:D68" si="1">(+B5*C5)/2000</f>
        <v>447.8133203192528</v>
      </c>
    </row>
    <row r="6" spans="1:9" x14ac:dyDescent="0.25">
      <c r="A6" s="33" t="s">
        <v>214</v>
      </c>
      <c r="B6" s="34">
        <v>-2005870</v>
      </c>
      <c r="C6" s="103">
        <f t="shared" si="0"/>
        <v>1023.5733035868635</v>
      </c>
      <c r="D6" s="10">
        <f t="shared" si="1"/>
        <v>-1026577.491232891</v>
      </c>
    </row>
    <row r="7" spans="1:9" x14ac:dyDescent="0.25">
      <c r="A7" s="33" t="s">
        <v>215</v>
      </c>
      <c r="B7" s="34">
        <v>1096755</v>
      </c>
      <c r="C7" s="103">
        <f t="shared" si="0"/>
        <v>1023.5733035868635</v>
      </c>
      <c r="D7" s="10">
        <f t="shared" si="1"/>
        <v>561304.56928770535</v>
      </c>
    </row>
    <row r="8" spans="1:9" x14ac:dyDescent="0.25">
      <c r="A8" s="33" t="s">
        <v>189</v>
      </c>
      <c r="B8" s="34">
        <v>169672</v>
      </c>
      <c r="C8" s="103">
        <f t="shared" si="0"/>
        <v>1023.5733035868635</v>
      </c>
      <c r="D8" s="10">
        <f t="shared" si="1"/>
        <v>86835.864783095152</v>
      </c>
    </row>
    <row r="9" spans="1:9" x14ac:dyDescent="0.25">
      <c r="A9" s="33" t="s">
        <v>218</v>
      </c>
      <c r="B9" s="34">
        <v>200</v>
      </c>
      <c r="C9" s="103">
        <f t="shared" si="0"/>
        <v>1023.5733035868635</v>
      </c>
      <c r="D9" s="10">
        <f t="shared" si="1"/>
        <v>102.35733035868635</v>
      </c>
    </row>
    <row r="10" spans="1:9" x14ac:dyDescent="0.25">
      <c r="A10" s="33" t="s">
        <v>220</v>
      </c>
      <c r="B10" s="34">
        <v>65176</v>
      </c>
      <c r="C10" s="103">
        <f t="shared" si="0"/>
        <v>1023.5733035868635</v>
      </c>
      <c r="D10" s="10">
        <f t="shared" si="1"/>
        <v>33356.206817288708</v>
      </c>
    </row>
    <row r="11" spans="1:9" x14ac:dyDescent="0.25">
      <c r="A11" s="33" t="s">
        <v>221</v>
      </c>
      <c r="B11" s="34">
        <v>47482</v>
      </c>
      <c r="C11" s="103">
        <f t="shared" si="0"/>
        <v>1023.5733035868635</v>
      </c>
      <c r="D11" s="10">
        <f t="shared" si="1"/>
        <v>24300.653800455726</v>
      </c>
    </row>
    <row r="12" spans="1:9" x14ac:dyDescent="0.25">
      <c r="A12" s="33" t="s">
        <v>190</v>
      </c>
      <c r="B12" s="34">
        <v>609585</v>
      </c>
      <c r="C12" s="103">
        <f t="shared" si="0"/>
        <v>1023.5733035868635</v>
      </c>
      <c r="D12" s="10">
        <f t="shared" si="1"/>
        <v>311977.46613349911</v>
      </c>
    </row>
    <row r="13" spans="1:9" x14ac:dyDescent="0.25">
      <c r="A13" s="33" t="s">
        <v>223</v>
      </c>
      <c r="B13" s="34">
        <v>4821</v>
      </c>
      <c r="C13" s="103">
        <f t="shared" si="0"/>
        <v>1023.5733035868635</v>
      </c>
      <c r="D13" s="10">
        <f t="shared" si="1"/>
        <v>2467.3234482961343</v>
      </c>
    </row>
    <row r="14" spans="1:9" x14ac:dyDescent="0.25">
      <c r="A14" s="33" t="s">
        <v>203</v>
      </c>
      <c r="B14" s="34">
        <v>145653</v>
      </c>
      <c r="C14" s="103">
        <f t="shared" si="0"/>
        <v>1023.5733035868635</v>
      </c>
      <c r="D14" s="10">
        <f t="shared" si="1"/>
        <v>74543.261193668717</v>
      </c>
    </row>
    <row r="15" spans="1:9" x14ac:dyDescent="0.25">
      <c r="A15" s="33" t="s">
        <v>227</v>
      </c>
      <c r="B15" s="34">
        <v>10</v>
      </c>
      <c r="C15" s="103">
        <f t="shared" si="0"/>
        <v>1023.5733035868635</v>
      </c>
      <c r="D15" s="10">
        <f t="shared" si="1"/>
        <v>5.1178665179343179</v>
      </c>
    </row>
    <row r="16" spans="1:9" x14ac:dyDescent="0.25">
      <c r="A16" s="33" t="s">
        <v>228</v>
      </c>
      <c r="B16" s="34">
        <v>5396</v>
      </c>
      <c r="C16" s="103">
        <f t="shared" si="0"/>
        <v>1023.5733035868635</v>
      </c>
      <c r="D16" s="10">
        <f t="shared" si="1"/>
        <v>2761.6007730773576</v>
      </c>
    </row>
    <row r="17" spans="1:4" x14ac:dyDescent="0.25">
      <c r="A17" s="33" t="s">
        <v>229</v>
      </c>
      <c r="B17" s="34">
        <v>2270</v>
      </c>
      <c r="C17" s="103">
        <f t="shared" si="0"/>
        <v>1023.5733035868635</v>
      </c>
      <c r="D17" s="10">
        <f t="shared" si="1"/>
        <v>1161.75569957109</v>
      </c>
    </row>
    <row r="18" spans="1:4" x14ac:dyDescent="0.25">
      <c r="A18" s="33" t="s">
        <v>191</v>
      </c>
      <c r="B18" s="34">
        <v>20</v>
      </c>
      <c r="C18" s="103">
        <f t="shared" si="0"/>
        <v>1023.5733035868635</v>
      </c>
      <c r="D18" s="10">
        <f t="shared" si="1"/>
        <v>10.235733035868636</v>
      </c>
    </row>
    <row r="19" spans="1:4" x14ac:dyDescent="0.25">
      <c r="A19" s="33" t="s">
        <v>231</v>
      </c>
      <c r="B19" s="34">
        <v>825</v>
      </c>
      <c r="C19" s="103">
        <f t="shared" si="0"/>
        <v>1023.5733035868635</v>
      </c>
      <c r="D19" s="10">
        <f t="shared" si="1"/>
        <v>422.22398772958121</v>
      </c>
    </row>
    <row r="20" spans="1:4" x14ac:dyDescent="0.25">
      <c r="A20" s="33" t="s">
        <v>193</v>
      </c>
      <c r="B20" s="34">
        <v>277023</v>
      </c>
      <c r="C20" s="103">
        <f t="shared" si="0"/>
        <v>1023.5733035868635</v>
      </c>
      <c r="D20" s="10">
        <f t="shared" si="1"/>
        <v>141776.67363977185</v>
      </c>
    </row>
    <row r="21" spans="1:4" x14ac:dyDescent="0.25">
      <c r="A21" s="33" t="s">
        <v>236</v>
      </c>
      <c r="B21" s="34">
        <v>611857</v>
      </c>
      <c r="C21" s="103">
        <f t="shared" si="0"/>
        <v>1023.5733035868635</v>
      </c>
      <c r="D21" s="10">
        <f t="shared" si="1"/>
        <v>313140.24540637381</v>
      </c>
    </row>
    <row r="22" spans="1:4" x14ac:dyDescent="0.25">
      <c r="A22" s="33" t="s">
        <v>238</v>
      </c>
      <c r="B22" s="34">
        <v>100</v>
      </c>
      <c r="C22" s="103">
        <f t="shared" si="0"/>
        <v>1023.5733035868635</v>
      </c>
      <c r="D22" s="10">
        <f t="shared" si="1"/>
        <v>51.178665179343177</v>
      </c>
    </row>
    <row r="23" spans="1:4" x14ac:dyDescent="0.25">
      <c r="A23" s="33" t="s">
        <v>240</v>
      </c>
      <c r="B23" s="34">
        <v>12875</v>
      </c>
      <c r="C23" s="103">
        <f t="shared" si="0"/>
        <v>1023.5733035868635</v>
      </c>
      <c r="D23" s="10">
        <f t="shared" si="1"/>
        <v>6589.2531418404333</v>
      </c>
    </row>
    <row r="24" spans="1:4" x14ac:dyDescent="0.25">
      <c r="A24" s="33" t="s">
        <v>204</v>
      </c>
      <c r="B24" s="34">
        <v>187630</v>
      </c>
      <c r="C24" s="103">
        <f t="shared" si="0"/>
        <v>1023.5733035868635</v>
      </c>
      <c r="D24" s="10">
        <f t="shared" si="1"/>
        <v>96026.529476001611</v>
      </c>
    </row>
    <row r="25" spans="1:4" x14ac:dyDescent="0.25">
      <c r="A25" s="33" t="s">
        <v>244</v>
      </c>
      <c r="B25" s="34">
        <v>12652</v>
      </c>
      <c r="C25" s="103">
        <f t="shared" si="0"/>
        <v>1023.5733035868635</v>
      </c>
      <c r="D25" s="10">
        <f t="shared" si="1"/>
        <v>6475.1247184904987</v>
      </c>
    </row>
    <row r="26" spans="1:4" x14ac:dyDescent="0.25">
      <c r="A26" s="33" t="s">
        <v>248</v>
      </c>
      <c r="B26" s="34">
        <v>716696</v>
      </c>
      <c r="C26" s="103">
        <f t="shared" si="0"/>
        <v>1023.5733035868635</v>
      </c>
      <c r="D26" s="10">
        <f t="shared" si="1"/>
        <v>366795.44619374536</v>
      </c>
    </row>
    <row r="27" spans="1:4" x14ac:dyDescent="0.25">
      <c r="A27" s="33" t="s">
        <v>250</v>
      </c>
      <c r="B27" s="34">
        <v>12466</v>
      </c>
      <c r="C27" s="103">
        <f t="shared" si="0"/>
        <v>1023.5733035868635</v>
      </c>
      <c r="D27" s="10">
        <f t="shared" si="1"/>
        <v>6379.9324012569195</v>
      </c>
    </row>
    <row r="28" spans="1:4" x14ac:dyDescent="0.25">
      <c r="A28" s="33" t="s">
        <v>253</v>
      </c>
      <c r="B28" s="34">
        <v>20400</v>
      </c>
      <c r="C28" s="103">
        <f t="shared" si="0"/>
        <v>1023.5733035868635</v>
      </c>
      <c r="D28" s="10">
        <f t="shared" si="1"/>
        <v>10440.447696586007</v>
      </c>
    </row>
    <row r="29" spans="1:4" x14ac:dyDescent="0.25">
      <c r="A29" s="33" t="s">
        <v>254</v>
      </c>
      <c r="B29" s="34">
        <v>156705</v>
      </c>
      <c r="C29" s="103">
        <f t="shared" si="0"/>
        <v>1023.5733035868635</v>
      </c>
      <c r="D29" s="10">
        <f t="shared" si="1"/>
        <v>80199.527269289712</v>
      </c>
    </row>
    <row r="30" spans="1:4" x14ac:dyDescent="0.25">
      <c r="A30" s="33" t="s">
        <v>194</v>
      </c>
      <c r="B30" s="34">
        <v>1790503</v>
      </c>
      <c r="C30" s="103">
        <f t="shared" si="0"/>
        <v>1023.5733035868635</v>
      </c>
      <c r="D30" s="10">
        <f t="shared" si="1"/>
        <v>916355.5353960949</v>
      </c>
    </row>
    <row r="31" spans="1:4" x14ac:dyDescent="0.25">
      <c r="A31" s="33" t="s">
        <v>265</v>
      </c>
      <c r="B31" s="34">
        <v>1</v>
      </c>
      <c r="C31" s="103">
        <f t="shared" si="0"/>
        <v>1023.5733035868635</v>
      </c>
      <c r="D31" s="10">
        <f t="shared" si="1"/>
        <v>0.51178665179343175</v>
      </c>
    </row>
    <row r="32" spans="1:4" x14ac:dyDescent="0.25">
      <c r="A32" s="33" t="s">
        <v>267</v>
      </c>
      <c r="B32" s="34">
        <v>56233</v>
      </c>
      <c r="C32" s="103">
        <f t="shared" si="0"/>
        <v>1023.5733035868635</v>
      </c>
      <c r="D32" s="10">
        <f t="shared" si="1"/>
        <v>28779.29879030005</v>
      </c>
    </row>
    <row r="33" spans="1:4" x14ac:dyDescent="0.25">
      <c r="A33" s="33" t="s">
        <v>268</v>
      </c>
      <c r="B33" s="34">
        <v>4000</v>
      </c>
      <c r="C33" s="103">
        <f t="shared" si="0"/>
        <v>1023.5733035868635</v>
      </c>
      <c r="D33" s="10">
        <f t="shared" si="1"/>
        <v>2047.146607173727</v>
      </c>
    </row>
    <row r="34" spans="1:4" x14ac:dyDescent="0.25">
      <c r="A34" s="33" t="s">
        <v>269</v>
      </c>
      <c r="B34" s="34">
        <v>4000</v>
      </c>
      <c r="C34" s="103">
        <f t="shared" si="0"/>
        <v>1023.5733035868635</v>
      </c>
      <c r="D34" s="10">
        <f t="shared" si="1"/>
        <v>2047.146607173727</v>
      </c>
    </row>
    <row r="35" spans="1:4" x14ac:dyDescent="0.25">
      <c r="A35" s="33" t="s">
        <v>270</v>
      </c>
      <c r="B35" s="34">
        <v>871</v>
      </c>
      <c r="C35" s="103">
        <f t="shared" si="0"/>
        <v>1023.5733035868635</v>
      </c>
      <c r="D35" s="10">
        <f t="shared" si="1"/>
        <v>445.76617371207908</v>
      </c>
    </row>
    <row r="36" spans="1:4" x14ac:dyDescent="0.25">
      <c r="A36" s="33" t="s">
        <v>271</v>
      </c>
      <c r="B36" s="34">
        <v>1948</v>
      </c>
      <c r="C36" s="103">
        <f t="shared" si="0"/>
        <v>1023.5733035868635</v>
      </c>
      <c r="D36" s="10">
        <f t="shared" si="1"/>
        <v>996.96039769360505</v>
      </c>
    </row>
    <row r="37" spans="1:4" x14ac:dyDescent="0.25">
      <c r="A37" s="33" t="s">
        <v>273</v>
      </c>
      <c r="B37" s="34">
        <v>7707</v>
      </c>
      <c r="C37" s="103">
        <f t="shared" si="0"/>
        <v>1023.5733035868635</v>
      </c>
      <c r="D37" s="10">
        <f t="shared" si="1"/>
        <v>3944.3397253719786</v>
      </c>
    </row>
    <row r="38" spans="1:4" x14ac:dyDescent="0.25">
      <c r="A38" s="33" t="s">
        <v>276</v>
      </c>
      <c r="B38" s="34">
        <v>71357</v>
      </c>
      <c r="C38" s="103">
        <f t="shared" si="0"/>
        <v>1023.5733035868635</v>
      </c>
      <c r="D38" s="10">
        <f t="shared" si="1"/>
        <v>36519.560112023915</v>
      </c>
    </row>
    <row r="39" spans="1:4" x14ac:dyDescent="0.25">
      <c r="A39" s="33" t="s">
        <v>280</v>
      </c>
      <c r="B39" s="34">
        <v>183483</v>
      </c>
      <c r="C39" s="103">
        <f t="shared" si="0"/>
        <v>1023.5733035868635</v>
      </c>
      <c r="D39" s="10">
        <f t="shared" si="1"/>
        <v>93904.150231014239</v>
      </c>
    </row>
    <row r="40" spans="1:4" x14ac:dyDescent="0.25">
      <c r="A40" s="33" t="s">
        <v>197</v>
      </c>
      <c r="B40" s="34">
        <v>100896</v>
      </c>
      <c r="C40" s="103">
        <f t="shared" si="0"/>
        <v>1023.5733035868635</v>
      </c>
      <c r="D40" s="10">
        <f t="shared" si="1"/>
        <v>51637.226019350092</v>
      </c>
    </row>
    <row r="41" spans="1:4" x14ac:dyDescent="0.25">
      <c r="A41" s="33" t="s">
        <v>283</v>
      </c>
      <c r="B41" s="34">
        <v>5071</v>
      </c>
      <c r="C41" s="103">
        <f t="shared" si="0"/>
        <v>1023.5733035868635</v>
      </c>
      <c r="D41" s="10">
        <f t="shared" si="1"/>
        <v>2595.2701112444925</v>
      </c>
    </row>
    <row r="42" spans="1:4" x14ac:dyDescent="0.25">
      <c r="A42" s="33" t="s">
        <v>285</v>
      </c>
      <c r="B42" s="34">
        <v>2075</v>
      </c>
      <c r="C42" s="103">
        <f t="shared" si="0"/>
        <v>1023.5733035868635</v>
      </c>
      <c r="D42" s="10">
        <f t="shared" si="1"/>
        <v>1061.9573024713709</v>
      </c>
    </row>
    <row r="43" spans="1:4" x14ac:dyDescent="0.25">
      <c r="A43" s="33" t="s">
        <v>198</v>
      </c>
      <c r="B43" s="34">
        <v>69998</v>
      </c>
      <c r="C43" s="103">
        <f t="shared" si="0"/>
        <v>1023.5733035868635</v>
      </c>
      <c r="D43" s="10">
        <f t="shared" si="1"/>
        <v>35824.04205223664</v>
      </c>
    </row>
    <row r="44" spans="1:4" x14ac:dyDescent="0.25">
      <c r="A44" s="33" t="s">
        <v>199</v>
      </c>
      <c r="B44" s="34">
        <v>365203</v>
      </c>
      <c r="C44" s="103">
        <f t="shared" si="0"/>
        <v>1023.5733035868635</v>
      </c>
      <c r="D44" s="10">
        <f t="shared" si="1"/>
        <v>186906.02059491668</v>
      </c>
    </row>
    <row r="45" spans="1:4" x14ac:dyDescent="0.25">
      <c r="A45" s="33" t="s">
        <v>292</v>
      </c>
      <c r="B45" s="34">
        <v>20464</v>
      </c>
      <c r="C45" s="103">
        <f t="shared" si="0"/>
        <v>1023.5733035868635</v>
      </c>
      <c r="D45" s="10">
        <f t="shared" si="1"/>
        <v>10473.202042300787</v>
      </c>
    </row>
    <row r="46" spans="1:4" x14ac:dyDescent="0.25">
      <c r="A46" s="33" t="s">
        <v>293</v>
      </c>
      <c r="B46" s="34">
        <v>47417</v>
      </c>
      <c r="C46" s="103">
        <f t="shared" si="0"/>
        <v>1023.5733035868635</v>
      </c>
      <c r="D46" s="10">
        <f t="shared" si="1"/>
        <v>24267.387668089155</v>
      </c>
    </row>
    <row r="47" spans="1:4" x14ac:dyDescent="0.25">
      <c r="A47" s="33" t="s">
        <v>200</v>
      </c>
      <c r="B47" s="34">
        <v>151109</v>
      </c>
      <c r="C47" s="103">
        <f t="shared" si="0"/>
        <v>1023.5733035868635</v>
      </c>
      <c r="D47" s="10">
        <f t="shared" si="1"/>
        <v>77335.569165853682</v>
      </c>
    </row>
    <row r="48" spans="1:4" x14ac:dyDescent="0.25">
      <c r="A48" s="33" t="s">
        <v>296</v>
      </c>
      <c r="B48" s="34">
        <v>235629</v>
      </c>
      <c r="C48" s="103">
        <f t="shared" si="0"/>
        <v>1023.5733035868635</v>
      </c>
      <c r="D48" s="10">
        <f t="shared" si="1"/>
        <v>120591.77697543452</v>
      </c>
    </row>
    <row r="49" spans="1:4" x14ac:dyDescent="0.25">
      <c r="A49" s="33" t="s">
        <v>298</v>
      </c>
      <c r="B49" s="34">
        <v>4534</v>
      </c>
      <c r="C49" s="103">
        <f t="shared" si="0"/>
        <v>1023.5733035868635</v>
      </c>
      <c r="D49" s="10">
        <f t="shared" si="1"/>
        <v>2320.4406792314198</v>
      </c>
    </row>
    <row r="50" spans="1:4" x14ac:dyDescent="0.25">
      <c r="A50" s="33" t="s">
        <v>299</v>
      </c>
      <c r="B50" s="34">
        <v>51948</v>
      </c>
      <c r="C50" s="103">
        <f t="shared" si="0"/>
        <v>1023.5733035868635</v>
      </c>
      <c r="D50" s="10">
        <f t="shared" si="1"/>
        <v>26586.292987365192</v>
      </c>
    </row>
    <row r="51" spans="1:4" x14ac:dyDescent="0.25">
      <c r="A51" s="33" t="s">
        <v>202</v>
      </c>
      <c r="B51" s="34">
        <v>1300789</v>
      </c>
      <c r="C51" s="103">
        <f t="shared" si="0"/>
        <v>1023.5733035868635</v>
      </c>
      <c r="D51" s="10">
        <f t="shared" si="1"/>
        <v>665726.44699972635</v>
      </c>
    </row>
    <row r="52" spans="1:4" x14ac:dyDescent="0.25">
      <c r="A52" s="33" t="s">
        <v>301</v>
      </c>
      <c r="B52" s="34">
        <v>2410</v>
      </c>
      <c r="C52" s="103">
        <f t="shared" si="0"/>
        <v>1023.5733035868635</v>
      </c>
      <c r="D52" s="10">
        <f t="shared" si="1"/>
        <v>1233.4058308221704</v>
      </c>
    </row>
    <row r="53" spans="1:4" x14ac:dyDescent="0.25">
      <c r="A53" s="33" t="s">
        <v>304</v>
      </c>
      <c r="B53" s="34">
        <v>81172</v>
      </c>
      <c r="C53" s="103">
        <f t="shared" si="0"/>
        <v>1023.5733035868635</v>
      </c>
      <c r="D53" s="10">
        <f t="shared" si="1"/>
        <v>41542.74609937644</v>
      </c>
    </row>
    <row r="54" spans="1:4" x14ac:dyDescent="0.25">
      <c r="A54" s="33" t="s">
        <v>306</v>
      </c>
      <c r="B54" s="34">
        <v>452905</v>
      </c>
      <c r="C54" s="103">
        <f t="shared" si="0"/>
        <v>1023.5733035868635</v>
      </c>
      <c r="D54" s="10">
        <f t="shared" si="1"/>
        <v>231790.73353050419</v>
      </c>
    </row>
    <row r="55" spans="1:4" x14ac:dyDescent="0.25">
      <c r="A55" s="33" t="s">
        <v>187</v>
      </c>
      <c r="B55" s="34">
        <v>22326.400000000001</v>
      </c>
      <c r="C55" s="103">
        <f t="shared" si="0"/>
        <v>1023.5733035868635</v>
      </c>
      <c r="D55" s="10">
        <f t="shared" si="1"/>
        <v>11426.353502600874</v>
      </c>
    </row>
    <row r="56" spans="1:4" x14ac:dyDescent="0.25">
      <c r="A56" s="33" t="s">
        <v>195</v>
      </c>
      <c r="B56" s="34">
        <v>413000</v>
      </c>
      <c r="C56" s="103">
        <f t="shared" si="0"/>
        <v>1023.5733035868635</v>
      </c>
      <c r="D56" s="10">
        <f t="shared" si="1"/>
        <v>211367.88719068732</v>
      </c>
    </row>
    <row r="57" spans="1:4" x14ac:dyDescent="0.25">
      <c r="A57" s="33" t="s">
        <v>192</v>
      </c>
      <c r="B57" s="34">
        <v>76073.797000000006</v>
      </c>
      <c r="C57" s="103">
        <f t="shared" si="0"/>
        <v>1023.5733035868635</v>
      </c>
      <c r="D57" s="10">
        <f t="shared" si="1"/>
        <v>38933.553855843216</v>
      </c>
    </row>
    <row r="58" spans="1:4" x14ac:dyDescent="0.25">
      <c r="A58" s="33" t="s">
        <v>204</v>
      </c>
      <c r="B58" s="34">
        <v>-25</v>
      </c>
      <c r="C58" s="103">
        <f t="shared" si="0"/>
        <v>1023.5733035868635</v>
      </c>
      <c r="D58" s="10">
        <f t="shared" si="1"/>
        <v>-12.794666294835794</v>
      </c>
    </row>
    <row r="59" spans="1:4" x14ac:dyDescent="0.25">
      <c r="A59" s="33" t="s">
        <v>195</v>
      </c>
      <c r="B59" s="34">
        <v>-413000</v>
      </c>
      <c r="C59" s="103">
        <f t="shared" si="0"/>
        <v>1023.5733035868635</v>
      </c>
      <c r="D59" s="10">
        <f t="shared" si="1"/>
        <v>-211367.88719068732</v>
      </c>
    </row>
    <row r="60" spans="1:4" x14ac:dyDescent="0.25">
      <c r="A60" s="33" t="s">
        <v>208</v>
      </c>
      <c r="B60" s="34">
        <v>-60183</v>
      </c>
      <c r="C60" s="103">
        <f t="shared" si="0"/>
        <v>1023.5733035868635</v>
      </c>
      <c r="D60" s="10">
        <f t="shared" si="1"/>
        <v>-30800.856064884105</v>
      </c>
    </row>
    <row r="61" spans="1:4" x14ac:dyDescent="0.25">
      <c r="A61" s="33" t="s">
        <v>212</v>
      </c>
      <c r="B61" s="34">
        <v>-390</v>
      </c>
      <c r="C61" s="103">
        <f t="shared" si="0"/>
        <v>1023.5733035868635</v>
      </c>
      <c r="D61" s="10">
        <f t="shared" si="1"/>
        <v>-199.59679419943839</v>
      </c>
    </row>
    <row r="62" spans="1:4" x14ac:dyDescent="0.25">
      <c r="A62" s="33" t="s">
        <v>214</v>
      </c>
      <c r="B62" s="34">
        <v>2016042</v>
      </c>
      <c r="C62" s="103">
        <f t="shared" si="0"/>
        <v>1023.5733035868635</v>
      </c>
      <c r="D62" s="10">
        <f t="shared" si="1"/>
        <v>1031783.3850549338</v>
      </c>
    </row>
    <row r="63" spans="1:4" x14ac:dyDescent="0.25">
      <c r="A63" s="33" t="s">
        <v>215</v>
      </c>
      <c r="B63" s="34">
        <v>-51111</v>
      </c>
      <c r="C63" s="103">
        <f t="shared" si="0"/>
        <v>1023.5733035868635</v>
      </c>
      <c r="D63" s="10">
        <f t="shared" si="1"/>
        <v>-26157.927559814092</v>
      </c>
    </row>
    <row r="64" spans="1:4" x14ac:dyDescent="0.25">
      <c r="A64" s="33" t="s">
        <v>189</v>
      </c>
      <c r="B64" s="34">
        <v>-159211</v>
      </c>
      <c r="C64" s="103">
        <f t="shared" si="0"/>
        <v>1023.5733035868635</v>
      </c>
      <c r="D64" s="10">
        <f t="shared" si="1"/>
        <v>-81482.064618684075</v>
      </c>
    </row>
    <row r="65" spans="1:4" x14ac:dyDescent="0.25">
      <c r="A65" s="33" t="s">
        <v>216</v>
      </c>
      <c r="B65" s="34">
        <v>-49</v>
      </c>
      <c r="C65" s="103">
        <f t="shared" si="0"/>
        <v>1023.5733035868635</v>
      </c>
      <c r="D65" s="10">
        <f t="shared" si="1"/>
        <v>-25.077545937878156</v>
      </c>
    </row>
    <row r="66" spans="1:4" x14ac:dyDescent="0.25">
      <c r="A66" s="33" t="s">
        <v>217</v>
      </c>
      <c r="B66" s="34">
        <v>-800</v>
      </c>
      <c r="C66" s="103">
        <f t="shared" si="0"/>
        <v>1023.5733035868635</v>
      </c>
      <c r="D66" s="10">
        <f t="shared" si="1"/>
        <v>-409.42932143474542</v>
      </c>
    </row>
    <row r="67" spans="1:4" x14ac:dyDescent="0.25">
      <c r="A67" s="33" t="s">
        <v>218</v>
      </c>
      <c r="B67" s="34">
        <v>-2400</v>
      </c>
      <c r="C67" s="103">
        <f t="shared" si="0"/>
        <v>1023.5733035868635</v>
      </c>
      <c r="D67" s="10">
        <f t="shared" si="1"/>
        <v>-1228.2879643042363</v>
      </c>
    </row>
    <row r="68" spans="1:4" x14ac:dyDescent="0.25">
      <c r="A68" s="33" t="s">
        <v>221</v>
      </c>
      <c r="B68" s="34">
        <v>-117424</v>
      </c>
      <c r="C68" s="103">
        <f t="shared" si="0"/>
        <v>1023.5733035868635</v>
      </c>
      <c r="D68" s="10">
        <f t="shared" si="1"/>
        <v>-60096.03580019193</v>
      </c>
    </row>
    <row r="69" spans="1:4" x14ac:dyDescent="0.25">
      <c r="A69" s="33" t="s">
        <v>190</v>
      </c>
      <c r="B69" s="34">
        <v>-190421</v>
      </c>
      <c r="C69" s="103">
        <f t="shared" ref="C69:C110" si="2">IF(B69&lt;&gt;0,$H$1,"")</f>
        <v>1023.5733035868635</v>
      </c>
      <c r="D69" s="10">
        <f t="shared" ref="D69:D110" si="3">(+B69*C69)/2000</f>
        <v>-97454.926021157065</v>
      </c>
    </row>
    <row r="70" spans="1:4" x14ac:dyDescent="0.25">
      <c r="A70" s="33" t="s">
        <v>223</v>
      </c>
      <c r="B70" s="34">
        <v>-16609</v>
      </c>
      <c r="C70" s="103">
        <f t="shared" si="2"/>
        <v>1023.5733035868635</v>
      </c>
      <c r="D70" s="10">
        <f t="shared" si="3"/>
        <v>-8500.2644996371091</v>
      </c>
    </row>
    <row r="71" spans="1:4" x14ac:dyDescent="0.25">
      <c r="A71" s="33" t="s">
        <v>203</v>
      </c>
      <c r="B71" s="34">
        <v>-26800</v>
      </c>
      <c r="C71" s="103">
        <f t="shared" si="2"/>
        <v>1023.5733035868635</v>
      </c>
      <c r="D71" s="10">
        <f t="shared" si="3"/>
        <v>-13715.882268063971</v>
      </c>
    </row>
    <row r="72" spans="1:4" x14ac:dyDescent="0.25">
      <c r="A72" s="33" t="s">
        <v>228</v>
      </c>
      <c r="B72" s="34">
        <v>-9222</v>
      </c>
      <c r="C72" s="103">
        <f t="shared" si="2"/>
        <v>1023.5733035868635</v>
      </c>
      <c r="D72" s="10">
        <f t="shared" si="3"/>
        <v>-4719.6965028390277</v>
      </c>
    </row>
    <row r="73" spans="1:4" x14ac:dyDescent="0.25">
      <c r="A73" s="33" t="s">
        <v>229</v>
      </c>
      <c r="B73" s="34">
        <v>-4124</v>
      </c>
      <c r="C73" s="103">
        <f t="shared" si="2"/>
        <v>1023.5733035868635</v>
      </c>
      <c r="D73" s="10">
        <f t="shared" si="3"/>
        <v>-2110.6081519961126</v>
      </c>
    </row>
    <row r="74" spans="1:4" x14ac:dyDescent="0.25">
      <c r="A74" s="33" t="s">
        <v>230</v>
      </c>
      <c r="B74" s="34">
        <v>-1200</v>
      </c>
      <c r="C74" s="103">
        <f t="shared" si="2"/>
        <v>1023.5733035868635</v>
      </c>
      <c r="D74" s="10">
        <f t="shared" si="3"/>
        <v>-614.14398215211816</v>
      </c>
    </row>
    <row r="75" spans="1:4" x14ac:dyDescent="0.25">
      <c r="A75" s="33" t="s">
        <v>191</v>
      </c>
      <c r="B75" s="34">
        <v>-119</v>
      </c>
      <c r="C75" s="103">
        <f t="shared" si="2"/>
        <v>1023.5733035868635</v>
      </c>
      <c r="D75" s="10">
        <f t="shared" si="3"/>
        <v>-60.902611563418382</v>
      </c>
    </row>
    <row r="76" spans="1:4" x14ac:dyDescent="0.25">
      <c r="A76" s="33" t="s">
        <v>231</v>
      </c>
      <c r="B76" s="34">
        <v>-947</v>
      </c>
      <c r="C76" s="103">
        <f t="shared" si="2"/>
        <v>1023.5733035868635</v>
      </c>
      <c r="D76" s="10">
        <f t="shared" si="3"/>
        <v>-484.66195924837984</v>
      </c>
    </row>
    <row r="77" spans="1:4" x14ac:dyDescent="0.25">
      <c r="A77" s="33" t="s">
        <v>193</v>
      </c>
      <c r="B77" s="34">
        <v>-1819</v>
      </c>
      <c r="C77" s="103">
        <f t="shared" si="2"/>
        <v>1023.5733035868635</v>
      </c>
      <c r="D77" s="10">
        <f t="shared" si="3"/>
        <v>-930.93991961225242</v>
      </c>
    </row>
    <row r="78" spans="1:4" x14ac:dyDescent="0.25">
      <c r="A78" s="33" t="s">
        <v>236</v>
      </c>
      <c r="B78" s="34">
        <v>-136984</v>
      </c>
      <c r="C78" s="103">
        <f t="shared" si="2"/>
        <v>1023.5733035868635</v>
      </c>
      <c r="D78" s="10">
        <f t="shared" si="3"/>
        <v>-70106.582709271461</v>
      </c>
    </row>
    <row r="79" spans="1:4" x14ac:dyDescent="0.25">
      <c r="A79" s="33" t="s">
        <v>240</v>
      </c>
      <c r="B79" s="34">
        <v>-38757</v>
      </c>
      <c r="C79" s="103">
        <f t="shared" si="2"/>
        <v>1023.5733035868635</v>
      </c>
      <c r="D79" s="10">
        <f t="shared" si="3"/>
        <v>-19835.315263558034</v>
      </c>
    </row>
    <row r="80" spans="1:4" x14ac:dyDescent="0.25">
      <c r="A80" s="33" t="s">
        <v>204</v>
      </c>
      <c r="B80" s="34">
        <v>-16580</v>
      </c>
      <c r="C80" s="103">
        <f t="shared" si="2"/>
        <v>1023.5733035868635</v>
      </c>
      <c r="D80" s="10">
        <f t="shared" si="3"/>
        <v>-8485.422686735099</v>
      </c>
    </row>
    <row r="81" spans="1:4" x14ac:dyDescent="0.25">
      <c r="A81" s="33" t="s">
        <v>310</v>
      </c>
      <c r="B81" s="34">
        <v>-27508</v>
      </c>
      <c r="C81" s="103">
        <f t="shared" si="2"/>
        <v>1023.5733035868635</v>
      </c>
      <c r="D81" s="10">
        <f t="shared" si="3"/>
        <v>-14078.22721753372</v>
      </c>
    </row>
    <row r="82" spans="1:4" x14ac:dyDescent="0.25">
      <c r="A82" s="33" t="s">
        <v>244</v>
      </c>
      <c r="B82" s="34">
        <v>-27899</v>
      </c>
      <c r="C82" s="103">
        <f t="shared" si="2"/>
        <v>1023.5733035868635</v>
      </c>
      <c r="D82" s="10">
        <f t="shared" si="3"/>
        <v>-14278.335798384953</v>
      </c>
    </row>
    <row r="83" spans="1:4" x14ac:dyDescent="0.25">
      <c r="A83" s="33" t="s">
        <v>248</v>
      </c>
      <c r="B83" s="34">
        <v>-536036</v>
      </c>
      <c r="C83" s="103">
        <f t="shared" si="2"/>
        <v>1023.5733035868635</v>
      </c>
      <c r="D83" s="10">
        <f t="shared" si="3"/>
        <v>-274336.06968074397</v>
      </c>
    </row>
    <row r="84" spans="1:4" x14ac:dyDescent="0.25">
      <c r="A84" s="33" t="s">
        <v>250</v>
      </c>
      <c r="B84" s="34">
        <v>-15235</v>
      </c>
      <c r="C84" s="103">
        <f t="shared" si="2"/>
        <v>1023.5733035868635</v>
      </c>
      <c r="D84" s="10">
        <f t="shared" si="3"/>
        <v>-7797.0696400729321</v>
      </c>
    </row>
    <row r="85" spans="1:4" x14ac:dyDescent="0.25">
      <c r="A85" s="33" t="s">
        <v>253</v>
      </c>
      <c r="B85" s="34">
        <v>-2600</v>
      </c>
      <c r="C85" s="103">
        <f t="shared" si="2"/>
        <v>1023.5733035868635</v>
      </c>
      <c r="D85" s="10">
        <f t="shared" si="3"/>
        <v>-1330.6452946629227</v>
      </c>
    </row>
    <row r="86" spans="1:4" x14ac:dyDescent="0.25">
      <c r="A86" s="33" t="s">
        <v>254</v>
      </c>
      <c r="B86" s="34">
        <v>-5071</v>
      </c>
      <c r="C86" s="103">
        <f t="shared" si="2"/>
        <v>1023.5733035868635</v>
      </c>
      <c r="D86" s="10">
        <f t="shared" si="3"/>
        <v>-2595.2701112444925</v>
      </c>
    </row>
    <row r="87" spans="1:4" x14ac:dyDescent="0.25">
      <c r="A87" s="33" t="s">
        <v>194</v>
      </c>
      <c r="B87" s="34">
        <v>-332554</v>
      </c>
      <c r="C87" s="103">
        <f t="shared" si="2"/>
        <v>1023.5733035868635</v>
      </c>
      <c r="D87" s="10">
        <f t="shared" si="3"/>
        <v>-170196.69820051291</v>
      </c>
    </row>
    <row r="88" spans="1:4" x14ac:dyDescent="0.25">
      <c r="A88" s="33" t="s">
        <v>265</v>
      </c>
      <c r="B88" s="34">
        <v>-24</v>
      </c>
      <c r="C88" s="103">
        <f t="shared" si="2"/>
        <v>1023.5733035868635</v>
      </c>
      <c r="D88" s="10">
        <f t="shared" si="3"/>
        <v>-12.282879643042362</v>
      </c>
    </row>
    <row r="89" spans="1:4" x14ac:dyDescent="0.25">
      <c r="A89" s="33" t="s">
        <v>311</v>
      </c>
      <c r="B89" s="34">
        <v>-159</v>
      </c>
      <c r="C89" s="103">
        <f t="shared" si="2"/>
        <v>1023.5733035868635</v>
      </c>
      <c r="D89" s="10">
        <f t="shared" si="3"/>
        <v>-81.374077635155658</v>
      </c>
    </row>
    <row r="90" spans="1:4" x14ac:dyDescent="0.25">
      <c r="A90" s="33" t="s">
        <v>267</v>
      </c>
      <c r="B90" s="34">
        <v>-159</v>
      </c>
      <c r="C90" s="103">
        <f t="shared" si="2"/>
        <v>1023.5733035868635</v>
      </c>
      <c r="D90" s="10">
        <f t="shared" si="3"/>
        <v>-81.374077635155658</v>
      </c>
    </row>
    <row r="91" spans="1:4" x14ac:dyDescent="0.25">
      <c r="A91" s="33" t="s">
        <v>269</v>
      </c>
      <c r="B91" s="34">
        <v>-400</v>
      </c>
      <c r="C91" s="103">
        <f t="shared" si="2"/>
        <v>1023.5733035868635</v>
      </c>
      <c r="D91" s="10">
        <f t="shared" si="3"/>
        <v>-204.71466071737271</v>
      </c>
    </row>
    <row r="92" spans="1:4" x14ac:dyDescent="0.25">
      <c r="A92" s="33" t="s">
        <v>270</v>
      </c>
      <c r="B92" s="34">
        <v>-3481</v>
      </c>
      <c r="C92" s="103">
        <f t="shared" si="2"/>
        <v>1023.5733035868635</v>
      </c>
      <c r="D92" s="10">
        <f t="shared" si="3"/>
        <v>-1781.529334892936</v>
      </c>
    </row>
    <row r="93" spans="1:4" x14ac:dyDescent="0.25">
      <c r="A93" s="33" t="s">
        <v>271</v>
      </c>
      <c r="B93" s="34">
        <v>-68236</v>
      </c>
      <c r="C93" s="103">
        <f t="shared" si="2"/>
        <v>1023.5733035868635</v>
      </c>
      <c r="D93" s="10">
        <f t="shared" si="3"/>
        <v>-34922.273971776609</v>
      </c>
    </row>
    <row r="94" spans="1:4" x14ac:dyDescent="0.25">
      <c r="A94" s="33" t="s">
        <v>273</v>
      </c>
      <c r="B94" s="34">
        <v>-1855</v>
      </c>
      <c r="C94" s="103">
        <f t="shared" si="2"/>
        <v>1023.5733035868635</v>
      </c>
      <c r="D94" s="10">
        <f t="shared" si="3"/>
        <v>-949.36423907681592</v>
      </c>
    </row>
    <row r="95" spans="1:4" x14ac:dyDescent="0.25">
      <c r="A95" s="33" t="s">
        <v>276</v>
      </c>
      <c r="B95" s="34">
        <v>-109675</v>
      </c>
      <c r="C95" s="103">
        <f t="shared" si="2"/>
        <v>1023.5733035868635</v>
      </c>
      <c r="D95" s="10">
        <f t="shared" si="3"/>
        <v>-56130.201035444625</v>
      </c>
    </row>
    <row r="96" spans="1:4" x14ac:dyDescent="0.25">
      <c r="A96" s="33" t="s">
        <v>280</v>
      </c>
      <c r="B96" s="34">
        <v>-123272</v>
      </c>
      <c r="C96" s="103">
        <f t="shared" si="2"/>
        <v>1023.5733035868635</v>
      </c>
      <c r="D96" s="10">
        <f t="shared" si="3"/>
        <v>-63088.964139879921</v>
      </c>
    </row>
    <row r="97" spans="1:4" x14ac:dyDescent="0.25">
      <c r="A97" s="33" t="s">
        <v>197</v>
      </c>
      <c r="B97" s="34">
        <v>-401453</v>
      </c>
      <c r="C97" s="103">
        <f t="shared" si="2"/>
        <v>1023.5733035868635</v>
      </c>
      <c r="D97" s="10">
        <f t="shared" si="3"/>
        <v>-205458.28672242857</v>
      </c>
    </row>
    <row r="98" spans="1:4" x14ac:dyDescent="0.25">
      <c r="A98" s="33" t="s">
        <v>283</v>
      </c>
      <c r="B98" s="34">
        <v>-21430</v>
      </c>
      <c r="C98" s="103">
        <f t="shared" si="2"/>
        <v>1023.5733035868635</v>
      </c>
      <c r="D98" s="10">
        <f t="shared" si="3"/>
        <v>-10967.587947933242</v>
      </c>
    </row>
    <row r="99" spans="1:4" x14ac:dyDescent="0.25">
      <c r="A99" s="33" t="s">
        <v>285</v>
      </c>
      <c r="B99" s="34">
        <v>-4593</v>
      </c>
      <c r="C99" s="103">
        <f t="shared" si="2"/>
        <v>1023.5733035868635</v>
      </c>
      <c r="D99" s="10">
        <f t="shared" si="3"/>
        <v>-2350.6360916872322</v>
      </c>
    </row>
    <row r="100" spans="1:4" x14ac:dyDescent="0.25">
      <c r="A100" s="33" t="s">
        <v>198</v>
      </c>
      <c r="B100" s="34">
        <v>-20865</v>
      </c>
      <c r="C100" s="103">
        <f t="shared" si="2"/>
        <v>1023.5733035868635</v>
      </c>
      <c r="D100" s="10">
        <f t="shared" si="3"/>
        <v>-10678.428489669954</v>
      </c>
    </row>
    <row r="101" spans="1:4" x14ac:dyDescent="0.25">
      <c r="A101" s="33" t="s">
        <v>199</v>
      </c>
      <c r="B101" s="34">
        <v>-210325</v>
      </c>
      <c r="C101" s="103">
        <f t="shared" si="2"/>
        <v>1023.5733035868635</v>
      </c>
      <c r="D101" s="10">
        <f t="shared" si="3"/>
        <v>-107641.52753845353</v>
      </c>
    </row>
    <row r="102" spans="1:4" x14ac:dyDescent="0.25">
      <c r="A102" s="33" t="s">
        <v>292</v>
      </c>
      <c r="B102" s="34">
        <v>-12377</v>
      </c>
      <c r="C102" s="103">
        <f t="shared" si="2"/>
        <v>1023.5733035868635</v>
      </c>
      <c r="D102" s="10">
        <f t="shared" si="3"/>
        <v>-6334.3833892473049</v>
      </c>
    </row>
    <row r="103" spans="1:4" x14ac:dyDescent="0.25">
      <c r="A103" s="33" t="s">
        <v>200</v>
      </c>
      <c r="B103" s="34">
        <v>-14402</v>
      </c>
      <c r="C103" s="103">
        <f t="shared" si="2"/>
        <v>1023.5733035868635</v>
      </c>
      <c r="D103" s="10">
        <f t="shared" si="3"/>
        <v>-7370.7513591290044</v>
      </c>
    </row>
    <row r="104" spans="1:4" x14ac:dyDescent="0.25">
      <c r="A104" s="33" t="s">
        <v>296</v>
      </c>
      <c r="B104" s="34">
        <v>-52930</v>
      </c>
      <c r="C104" s="103">
        <f t="shared" si="2"/>
        <v>1023.5733035868635</v>
      </c>
      <c r="D104" s="10">
        <f t="shared" si="3"/>
        <v>-27088.867479426342</v>
      </c>
    </row>
    <row r="105" spans="1:4" x14ac:dyDescent="0.25">
      <c r="A105" s="33" t="s">
        <v>298</v>
      </c>
      <c r="B105" s="34">
        <v>-512</v>
      </c>
      <c r="C105" s="103">
        <f t="shared" si="2"/>
        <v>1023.5733035868635</v>
      </c>
      <c r="D105" s="10">
        <f t="shared" si="3"/>
        <v>-262.03476571823705</v>
      </c>
    </row>
    <row r="106" spans="1:4" x14ac:dyDescent="0.25">
      <c r="A106" s="33" t="s">
        <v>299</v>
      </c>
      <c r="B106" s="34">
        <v>-36276</v>
      </c>
      <c r="C106" s="103">
        <f t="shared" si="2"/>
        <v>1023.5733035868635</v>
      </c>
      <c r="D106" s="10">
        <f t="shared" si="3"/>
        <v>-18565.572580458531</v>
      </c>
    </row>
    <row r="107" spans="1:4" x14ac:dyDescent="0.25">
      <c r="A107" s="33" t="s">
        <v>202</v>
      </c>
      <c r="B107" s="34">
        <v>-302261</v>
      </c>
      <c r="C107" s="103">
        <f t="shared" si="2"/>
        <v>1023.5733035868635</v>
      </c>
      <c r="D107" s="10">
        <f t="shared" si="3"/>
        <v>-154693.14515773449</v>
      </c>
    </row>
    <row r="108" spans="1:4" x14ac:dyDescent="0.25">
      <c r="A108" s="33" t="s">
        <v>301</v>
      </c>
      <c r="B108" s="34">
        <v>-20682</v>
      </c>
      <c r="C108" s="103">
        <f t="shared" si="2"/>
        <v>1023.5733035868635</v>
      </c>
      <c r="D108" s="10">
        <f t="shared" si="3"/>
        <v>-10584.771532391755</v>
      </c>
    </row>
    <row r="109" spans="1:4" x14ac:dyDescent="0.25">
      <c r="A109" s="33" t="s">
        <v>304</v>
      </c>
      <c r="B109" s="34">
        <v>-311</v>
      </c>
      <c r="C109" s="103">
        <f t="shared" si="2"/>
        <v>1023.5733035868635</v>
      </c>
      <c r="D109" s="10">
        <f t="shared" si="3"/>
        <v>-159.16564870775727</v>
      </c>
    </row>
    <row r="110" spans="1:4" x14ac:dyDescent="0.25">
      <c r="A110" s="33" t="s">
        <v>306</v>
      </c>
      <c r="B110" s="34">
        <v>-221200</v>
      </c>
      <c r="C110" s="103">
        <f t="shared" si="2"/>
        <v>1023.5733035868635</v>
      </c>
      <c r="D110" s="10">
        <f t="shared" si="3"/>
        <v>-113207.20737670711</v>
      </c>
    </row>
    <row r="111" spans="1:4" x14ac:dyDescent="0.25">
      <c r="A111" s="33"/>
      <c r="B111" s="34"/>
      <c r="C111" s="103"/>
      <c r="D111" s="10"/>
    </row>
    <row r="112" spans="1:4" ht="15.75" thickBot="1" x14ac:dyDescent="0.3">
      <c r="A112" s="36"/>
      <c r="B112" s="37"/>
      <c r="C112" s="15"/>
      <c r="D112" s="16"/>
    </row>
    <row r="113" spans="1:4" ht="16.5" thickTop="1" thickBot="1" x14ac:dyDescent="0.3">
      <c r="A113" s="13"/>
      <c r="B113" s="100">
        <f>SUM(B4:B112)</f>
        <v>6189748.1970000006</v>
      </c>
      <c r="C113" s="14"/>
      <c r="D113" s="101">
        <f>SUM(D4:D112)</f>
        <v>3167830.5051870598</v>
      </c>
    </row>
  </sheetData>
  <hyperlinks>
    <hyperlink ref="D1"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G22" sqref="G22"/>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18</v>
      </c>
    </row>
    <row r="2" spans="1:7" thickBot="1" x14ac:dyDescent="0.35"/>
    <row r="3" spans="1:7" ht="14.45" x14ac:dyDescent="0.3">
      <c r="A3" s="64"/>
      <c r="B3" s="65" t="s">
        <v>23</v>
      </c>
      <c r="C3" s="66" t="s">
        <v>33</v>
      </c>
      <c r="D3" s="71"/>
      <c r="E3" s="69"/>
    </row>
    <row r="4" spans="1:7" ht="14.45" x14ac:dyDescent="0.3">
      <c r="A4" s="111" t="s">
        <v>24</v>
      </c>
      <c r="B4" s="113"/>
      <c r="C4" s="39">
        <v>2007</v>
      </c>
      <c r="D4" s="74" t="s">
        <v>48</v>
      </c>
      <c r="E4" s="70"/>
    </row>
    <row r="5" spans="1:7" thickBot="1" x14ac:dyDescent="0.35">
      <c r="A5" s="114" t="s">
        <v>29</v>
      </c>
      <c r="B5" s="115"/>
      <c r="C5" s="80">
        <f>+F10*'Census Stats'!$L$38</f>
        <v>2307477.0404587844</v>
      </c>
      <c r="D5" s="68">
        <f>+D13/C5</f>
        <v>9.3397397339715553</v>
      </c>
    </row>
    <row r="6" spans="1:7" ht="14.45" x14ac:dyDescent="0.3">
      <c r="A6" s="6"/>
      <c r="B6" s="6"/>
      <c r="C6" s="23"/>
      <c r="E6" s="22"/>
    </row>
    <row r="7" spans="1:7" ht="18.600000000000001" thickBot="1" x14ac:dyDescent="0.4">
      <c r="A7" s="6"/>
      <c r="B7" s="62" t="s">
        <v>44</v>
      </c>
      <c r="C7" s="23"/>
      <c r="E7" s="22"/>
    </row>
    <row r="8" spans="1:7" ht="14.45" x14ac:dyDescent="0.3">
      <c r="A8" s="44"/>
      <c r="B8" s="45"/>
      <c r="C8" s="45"/>
      <c r="D8" s="45"/>
      <c r="E8" s="45"/>
      <c r="F8" s="46" t="s">
        <v>28</v>
      </c>
      <c r="G8" s="57" t="s">
        <v>49</v>
      </c>
    </row>
    <row r="9" spans="1:7" ht="14.45" x14ac:dyDescent="0.3">
      <c r="A9" s="47"/>
      <c r="B9" s="18"/>
      <c r="C9" s="18"/>
      <c r="D9" s="20" t="s">
        <v>21</v>
      </c>
      <c r="E9" s="32" t="s">
        <v>36</v>
      </c>
      <c r="F9" s="25" t="s">
        <v>43</v>
      </c>
      <c r="G9" s="58" t="s">
        <v>28</v>
      </c>
    </row>
    <row r="10" spans="1:7" ht="14.45" x14ac:dyDescent="0.3">
      <c r="A10" s="111" t="s">
        <v>19</v>
      </c>
      <c r="B10" s="112"/>
      <c r="C10" s="113"/>
      <c r="D10" s="72">
        <v>10869347</v>
      </c>
      <c r="E10" s="19">
        <f>+D10/D13</f>
        <v>0.50434914750825188</v>
      </c>
      <c r="F10" s="72">
        <v>926080</v>
      </c>
      <c r="G10" s="59">
        <f>+D10/F10</f>
        <v>11.736941732895646</v>
      </c>
    </row>
    <row r="11" spans="1:7" ht="14.45" x14ac:dyDescent="0.3">
      <c r="A11" s="111" t="s">
        <v>25</v>
      </c>
      <c r="B11" s="112"/>
      <c r="C11" s="113"/>
      <c r="D11" s="72">
        <f>88409+9229215</f>
        <v>9317624</v>
      </c>
      <c r="E11" s="19">
        <f>+D11/D13</f>
        <v>0.43234756616036157</v>
      </c>
      <c r="F11" s="34">
        <f>2956+115577</f>
        <v>118533</v>
      </c>
      <c r="G11" s="59">
        <f>+D11/F11</f>
        <v>78.607847603620939</v>
      </c>
    </row>
    <row r="12" spans="1:7" ht="14.45" x14ac:dyDescent="0.3">
      <c r="A12" s="111" t="s">
        <v>26</v>
      </c>
      <c r="B12" s="112"/>
      <c r="C12" s="113"/>
      <c r="D12" s="72">
        <v>1364264</v>
      </c>
      <c r="E12" s="19">
        <f>+D12/D13</f>
        <v>6.3303286331386571E-2</v>
      </c>
      <c r="F12" s="6"/>
      <c r="G12" s="48"/>
    </row>
    <row r="13" spans="1:7" thickBot="1" x14ac:dyDescent="0.35">
      <c r="A13" s="49"/>
      <c r="B13" s="116" t="s">
        <v>20</v>
      </c>
      <c r="C13" s="115"/>
      <c r="D13" s="73">
        <f>SUM(D10:D12)</f>
        <v>21551235</v>
      </c>
      <c r="E13" s="50"/>
      <c r="F13" s="51"/>
      <c r="G13" s="52"/>
    </row>
    <row r="15" spans="1:7" ht="18.600000000000001" thickBot="1" x14ac:dyDescent="0.4">
      <c r="B15" s="63" t="s">
        <v>45</v>
      </c>
    </row>
    <row r="16" spans="1:7" ht="14.45"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thickBot="1" x14ac:dyDescent="0.35">
      <c r="A18" s="111" t="s">
        <v>41</v>
      </c>
      <c r="B18" s="112"/>
      <c r="C18" s="113"/>
      <c r="D18" s="10">
        <f>'2007 Known'!B48</f>
        <v>17976918.146000005</v>
      </c>
      <c r="E18" s="19">
        <f>+D18/(D18+D19)</f>
        <v>0.7749566440390393</v>
      </c>
      <c r="F18" s="10">
        <f>'2007 Known'!D48</f>
        <v>8103198.5956826685</v>
      </c>
      <c r="G18" s="48"/>
    </row>
    <row r="19" spans="1:8" ht="15.6" x14ac:dyDescent="0.35">
      <c r="A19" s="111" t="s">
        <v>42</v>
      </c>
      <c r="B19" s="112"/>
      <c r="C19" s="113"/>
      <c r="D19" s="60">
        <f>'2007 Unknown'!B183</f>
        <v>5220403</v>
      </c>
      <c r="E19" s="61">
        <f>+D19/(D18+D19)</f>
        <v>0.2250433559609607</v>
      </c>
      <c r="F19" s="76">
        <f>'2007 Unknown'!D183</f>
        <v>3136942.2095350744</v>
      </c>
      <c r="G19" s="78" t="s">
        <v>47</v>
      </c>
    </row>
    <row r="20" spans="1:8" ht="16.149999999999999" thickBot="1" x14ac:dyDescent="0.4">
      <c r="A20" s="49"/>
      <c r="B20" s="51"/>
      <c r="C20" s="51"/>
      <c r="D20" s="75">
        <f>+C4</f>
        <v>2007</v>
      </c>
      <c r="E20" s="56" t="s">
        <v>5</v>
      </c>
      <c r="F20" s="77">
        <f>SUM(F18:F19)</f>
        <v>11240140.805217743</v>
      </c>
      <c r="G20" s="79">
        <f>+F20/G22</f>
        <v>1.6182028851472925</v>
      </c>
    </row>
    <row r="22" spans="1:8" ht="15.6" x14ac:dyDescent="0.35">
      <c r="F22" s="24" t="s">
        <v>35</v>
      </c>
      <c r="G22" s="34">
        <f>+G29</f>
        <v>6946064</v>
      </c>
      <c r="H22" s="31"/>
    </row>
    <row r="24" spans="1:8" x14ac:dyDescent="0.25">
      <c r="E24" s="31" t="s">
        <v>30</v>
      </c>
      <c r="F24" s="26"/>
      <c r="G24" s="26"/>
    </row>
    <row r="25" spans="1:8" x14ac:dyDescent="0.25">
      <c r="E25" s="26"/>
      <c r="F25" s="26"/>
      <c r="G25" s="29" t="s">
        <v>34</v>
      </c>
    </row>
    <row r="26" spans="1:8" ht="18" x14ac:dyDescent="0.35">
      <c r="E26" s="26"/>
      <c r="F26" s="26"/>
      <c r="G26" s="30" t="s">
        <v>4</v>
      </c>
    </row>
    <row r="27" spans="1:8" x14ac:dyDescent="0.25">
      <c r="E27" s="26"/>
      <c r="F27" s="27" t="s">
        <v>31</v>
      </c>
      <c r="G27" s="28">
        <v>1131957</v>
      </c>
    </row>
    <row r="28" spans="1:8" x14ac:dyDescent="0.25">
      <c r="E28" s="26"/>
      <c r="F28" s="27" t="s">
        <v>32</v>
      </c>
      <c r="G28" s="28">
        <v>2399078</v>
      </c>
    </row>
    <row r="29" spans="1:8"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52" workbookViewId="0">
      <selection activeCell="F64" sqref="F64"/>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17</v>
      </c>
      <c r="B1" s="98">
        <v>2015</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x14ac:dyDescent="0.25">
      <c r="A4" s="33" t="s">
        <v>314</v>
      </c>
      <c r="B4" s="34">
        <v>308611.20000000001</v>
      </c>
      <c r="C4" s="34">
        <v>0</v>
      </c>
      <c r="D4" s="10">
        <v>0</v>
      </c>
    </row>
    <row r="5" spans="1:5" x14ac:dyDescent="0.25">
      <c r="A5" s="33" t="s">
        <v>315</v>
      </c>
      <c r="B5" s="34">
        <v>17890.858</v>
      </c>
      <c r="C5" s="34">
        <v>0</v>
      </c>
      <c r="D5" s="10">
        <v>0</v>
      </c>
    </row>
    <row r="6" spans="1:5" x14ac:dyDescent="0.25">
      <c r="A6" s="33" t="s">
        <v>316</v>
      </c>
      <c r="B6" s="34">
        <v>100979.7</v>
      </c>
      <c r="C6" s="34">
        <v>0</v>
      </c>
      <c r="D6" s="10">
        <v>0</v>
      </c>
    </row>
    <row r="7" spans="1:5" x14ac:dyDescent="0.25">
      <c r="A7" s="33" t="s">
        <v>317</v>
      </c>
      <c r="B7" s="34">
        <v>278749.55</v>
      </c>
      <c r="C7" s="34">
        <v>0</v>
      </c>
      <c r="D7" s="10">
        <v>0</v>
      </c>
    </row>
    <row r="8" spans="1:5" x14ac:dyDescent="0.25">
      <c r="A8" s="33" t="s">
        <v>332</v>
      </c>
      <c r="B8" s="34">
        <v>1756858</v>
      </c>
      <c r="C8" s="34">
        <v>2594.5160621974005</v>
      </c>
      <c r="D8" s="10">
        <v>2279098.1500000004</v>
      </c>
    </row>
    <row r="9" spans="1:5" x14ac:dyDescent="0.25">
      <c r="A9" s="33" t="s">
        <v>333</v>
      </c>
      <c r="B9" s="34">
        <v>2738174</v>
      </c>
      <c r="C9" s="34">
        <v>2358.8187967601766</v>
      </c>
      <c r="D9" s="10">
        <v>3229428.15</v>
      </c>
    </row>
    <row r="10" spans="1:5" x14ac:dyDescent="0.25">
      <c r="A10" s="33" t="s">
        <v>318</v>
      </c>
      <c r="B10" s="34">
        <v>293.68</v>
      </c>
      <c r="C10" s="34">
        <v>1822.9137276553097</v>
      </c>
      <c r="D10" s="10">
        <v>267.67665176890569</v>
      </c>
    </row>
    <row r="11" spans="1:5" x14ac:dyDescent="0.25">
      <c r="A11" s="33" t="s">
        <v>319</v>
      </c>
      <c r="B11" s="34">
        <v>297657.59999999998</v>
      </c>
      <c r="C11" s="34">
        <v>1058.9334859919586</v>
      </c>
      <c r="D11" s="10">
        <v>157599.79999999999</v>
      </c>
    </row>
    <row r="12" spans="1:5" x14ac:dyDescent="0.25">
      <c r="A12" s="33" t="s">
        <v>320</v>
      </c>
      <c r="B12" s="34">
        <v>868466.83199999994</v>
      </c>
      <c r="C12" s="34">
        <v>1028.8920279686629</v>
      </c>
      <c r="D12" s="10">
        <v>446779.3</v>
      </c>
    </row>
    <row r="13" spans="1:5" x14ac:dyDescent="0.25">
      <c r="A13" s="33" t="s">
        <v>321</v>
      </c>
      <c r="B13" s="34">
        <v>623181.11300000001</v>
      </c>
      <c r="C13" s="34">
        <v>875.14295254323611</v>
      </c>
      <c r="D13" s="10">
        <v>272686.27960000001</v>
      </c>
    </row>
    <row r="14" spans="1:5" x14ac:dyDescent="0.25">
      <c r="A14" s="33" t="s">
        <v>322</v>
      </c>
      <c r="B14" s="34">
        <v>113691.1</v>
      </c>
      <c r="C14" s="34">
        <v>1576.637719260428</v>
      </c>
      <c r="D14" s="10">
        <v>89624.838302104617</v>
      </c>
    </row>
    <row r="15" spans="1:5" x14ac:dyDescent="0.25">
      <c r="A15" s="33" t="s">
        <v>323</v>
      </c>
      <c r="B15" s="34">
        <v>47603.8</v>
      </c>
      <c r="C15" s="34">
        <v>1200.1394846629889</v>
      </c>
      <c r="D15" s="10">
        <v>28565.599999999995</v>
      </c>
    </row>
    <row r="16" spans="1:5" x14ac:dyDescent="0.25">
      <c r="A16" s="33" t="s">
        <v>324</v>
      </c>
      <c r="B16" s="34">
        <v>39935.4</v>
      </c>
      <c r="C16" s="34">
        <v>2385.4498602543363</v>
      </c>
      <c r="D16" s="10">
        <v>47631.947174600515</v>
      </c>
    </row>
    <row r="17" spans="1:4" x14ac:dyDescent="0.25">
      <c r="A17" s="33" t="s">
        <v>325</v>
      </c>
      <c r="B17" s="34">
        <v>1498666</v>
      </c>
      <c r="C17" s="34">
        <v>810.75730015894135</v>
      </c>
      <c r="D17" s="10">
        <v>607527.19999999995</v>
      </c>
    </row>
    <row r="18" spans="1:4" x14ac:dyDescent="0.25">
      <c r="A18" s="33" t="s">
        <v>326</v>
      </c>
      <c r="B18" s="34">
        <v>364779.478</v>
      </c>
      <c r="C18" s="34">
        <v>0</v>
      </c>
      <c r="D18" s="10">
        <v>0</v>
      </c>
    </row>
    <row r="19" spans="1:4" x14ac:dyDescent="0.25">
      <c r="A19" s="33" t="s">
        <v>327</v>
      </c>
      <c r="B19" s="34">
        <v>741767.96</v>
      </c>
      <c r="C19" s="34">
        <v>0</v>
      </c>
      <c r="D19" s="10">
        <v>0</v>
      </c>
    </row>
    <row r="20" spans="1:4" x14ac:dyDescent="0.25">
      <c r="A20" s="33" t="s">
        <v>328</v>
      </c>
      <c r="B20" s="34">
        <v>1701035.9</v>
      </c>
      <c r="C20" s="34">
        <v>887.90330644991093</v>
      </c>
      <c r="D20" s="10">
        <v>755177.7</v>
      </c>
    </row>
    <row r="21" spans="1:4" x14ac:dyDescent="0.25">
      <c r="A21" s="33" t="s">
        <v>329</v>
      </c>
      <c r="B21" s="34">
        <v>601052.9</v>
      </c>
      <c r="C21" s="34">
        <v>1035.8728824035288</v>
      </c>
      <c r="D21" s="10">
        <v>311307.2</v>
      </c>
    </row>
    <row r="22" spans="1:4" x14ac:dyDescent="0.25">
      <c r="A22" s="33" t="s">
        <v>330</v>
      </c>
      <c r="B22" s="34">
        <v>38733.300000000003</v>
      </c>
      <c r="C22" s="34">
        <v>1952.6062775910088</v>
      </c>
      <c r="D22" s="10">
        <v>37815.442365907918</v>
      </c>
    </row>
    <row r="23" spans="1:4" x14ac:dyDescent="0.25">
      <c r="A23" s="33" t="s">
        <v>331</v>
      </c>
      <c r="B23" s="34">
        <v>608885.75</v>
      </c>
      <c r="C23" s="34">
        <v>0</v>
      </c>
      <c r="D23" s="10">
        <v>0</v>
      </c>
    </row>
    <row r="24" spans="1:4" x14ac:dyDescent="0.25">
      <c r="A24" s="33" t="s">
        <v>334</v>
      </c>
      <c r="B24" s="34">
        <v>138.036</v>
      </c>
      <c r="C24" s="34">
        <v>0</v>
      </c>
      <c r="D24" s="10">
        <v>0</v>
      </c>
    </row>
    <row r="25" spans="1:4" x14ac:dyDescent="0.25">
      <c r="A25" s="33" t="s">
        <v>209</v>
      </c>
      <c r="B25" s="34">
        <v>106200</v>
      </c>
      <c r="C25" s="34">
        <v>696.27801899214046</v>
      </c>
      <c r="D25" s="10">
        <v>36972.362808482663</v>
      </c>
    </row>
    <row r="26" spans="1:4" x14ac:dyDescent="0.25">
      <c r="A26" s="33" t="s">
        <v>335</v>
      </c>
      <c r="B26" s="34">
        <v>19583.703000000001</v>
      </c>
      <c r="C26" s="34">
        <v>696.27801899214046</v>
      </c>
      <c r="D26" s="10">
        <v>6817.850964685219</v>
      </c>
    </row>
    <row r="27" spans="1:4" x14ac:dyDescent="0.25">
      <c r="A27" s="33" t="s">
        <v>336</v>
      </c>
      <c r="B27" s="34">
        <v>1.859</v>
      </c>
      <c r="C27" s="34">
        <v>0</v>
      </c>
      <c r="D27" s="10">
        <v>0</v>
      </c>
    </row>
    <row r="28" spans="1:4" x14ac:dyDescent="0.25">
      <c r="A28" s="33" t="s">
        <v>337</v>
      </c>
      <c r="B28" s="34">
        <v>6365.9970000000003</v>
      </c>
      <c r="C28" s="34">
        <v>0</v>
      </c>
      <c r="D28" s="10">
        <v>0</v>
      </c>
    </row>
    <row r="29" spans="1:4" x14ac:dyDescent="0.25">
      <c r="A29" s="33" t="s">
        <v>214</v>
      </c>
      <c r="B29" s="34">
        <v>-2253</v>
      </c>
      <c r="C29" s="34">
        <v>0</v>
      </c>
      <c r="D29" s="10">
        <v>0</v>
      </c>
    </row>
    <row r="30" spans="1:4" x14ac:dyDescent="0.25">
      <c r="A30" s="33" t="s">
        <v>189</v>
      </c>
      <c r="B30" s="34">
        <v>7000</v>
      </c>
      <c r="C30" s="34">
        <v>0</v>
      </c>
      <c r="D30" s="10">
        <v>0</v>
      </c>
    </row>
    <row r="31" spans="1:4" x14ac:dyDescent="0.25">
      <c r="A31" s="33" t="s">
        <v>338</v>
      </c>
      <c r="B31" s="34">
        <v>343584</v>
      </c>
      <c r="C31" s="34">
        <v>696.27801899214046</v>
      </c>
      <c r="D31" s="10">
        <v>119614.9934386978</v>
      </c>
    </row>
    <row r="32" spans="1:4" x14ac:dyDescent="0.25">
      <c r="A32" s="33" t="s">
        <v>339</v>
      </c>
      <c r="B32" s="34">
        <v>22.84</v>
      </c>
      <c r="C32" s="34">
        <v>0</v>
      </c>
      <c r="D32" s="10">
        <v>0</v>
      </c>
    </row>
    <row r="33" spans="1:4" x14ac:dyDescent="0.25">
      <c r="A33" s="33" t="s">
        <v>340</v>
      </c>
      <c r="B33" s="34">
        <v>2299343</v>
      </c>
      <c r="C33" s="34">
        <v>0</v>
      </c>
      <c r="D33" s="10">
        <v>0</v>
      </c>
    </row>
    <row r="34" spans="1:4" x14ac:dyDescent="0.25">
      <c r="A34" s="33" t="s">
        <v>341</v>
      </c>
      <c r="B34" s="34">
        <v>-39940</v>
      </c>
      <c r="C34" s="34">
        <v>0</v>
      </c>
      <c r="D34" s="10">
        <v>0</v>
      </c>
    </row>
    <row r="35" spans="1:4" x14ac:dyDescent="0.25">
      <c r="A35" s="33" t="s">
        <v>342</v>
      </c>
      <c r="B35" s="34">
        <v>-82401</v>
      </c>
      <c r="C35" s="34">
        <v>0</v>
      </c>
      <c r="D35" s="10">
        <v>0</v>
      </c>
    </row>
    <row r="36" spans="1:4" x14ac:dyDescent="0.25">
      <c r="A36" s="35" t="s">
        <v>343</v>
      </c>
      <c r="B36" s="34">
        <v>1094705</v>
      </c>
      <c r="C36" s="34">
        <v>0</v>
      </c>
      <c r="D36" s="10">
        <v>0</v>
      </c>
    </row>
    <row r="37" spans="1:4" x14ac:dyDescent="0.25">
      <c r="A37" s="35" t="s">
        <v>344</v>
      </c>
      <c r="B37" s="34">
        <v>4697.4279999999999</v>
      </c>
      <c r="C37" s="34">
        <v>0</v>
      </c>
      <c r="D37" s="10">
        <v>0</v>
      </c>
    </row>
    <row r="38" spans="1:4" x14ac:dyDescent="0.25">
      <c r="A38" s="35" t="s">
        <v>345</v>
      </c>
      <c r="B38" s="34">
        <v>4857.8090000000002</v>
      </c>
      <c r="C38" s="34">
        <v>0</v>
      </c>
      <c r="D38" s="10">
        <v>0</v>
      </c>
    </row>
    <row r="39" spans="1:4" x14ac:dyDescent="0.25">
      <c r="A39" s="35" t="s">
        <v>346</v>
      </c>
      <c r="B39" s="34">
        <v>4485.2</v>
      </c>
      <c r="C39" s="34">
        <v>0</v>
      </c>
      <c r="D39" s="10">
        <v>0</v>
      </c>
    </row>
    <row r="40" spans="1:4" x14ac:dyDescent="0.25">
      <c r="A40" s="35" t="s">
        <v>348</v>
      </c>
      <c r="B40" s="34">
        <v>53743</v>
      </c>
      <c r="C40" s="34">
        <v>0</v>
      </c>
      <c r="D40" s="10">
        <v>0</v>
      </c>
    </row>
    <row r="41" spans="1:4" x14ac:dyDescent="0.25">
      <c r="A41" s="35" t="s">
        <v>350</v>
      </c>
      <c r="B41" s="34">
        <v>61.71</v>
      </c>
      <c r="C41" s="34">
        <v>0</v>
      </c>
      <c r="D41" s="10">
        <v>0</v>
      </c>
    </row>
    <row r="42" spans="1:4" x14ac:dyDescent="0.25">
      <c r="A42" s="35" t="s">
        <v>351</v>
      </c>
      <c r="B42" s="34">
        <v>400</v>
      </c>
      <c r="C42" s="34">
        <v>806.28252911890797</v>
      </c>
      <c r="D42" s="10">
        <v>161.25650582378159</v>
      </c>
    </row>
    <row r="43" spans="1:4" x14ac:dyDescent="0.25">
      <c r="A43" s="35" t="s">
        <v>352</v>
      </c>
      <c r="B43" s="34">
        <v>119141</v>
      </c>
      <c r="C43" s="34">
        <v>0</v>
      </c>
      <c r="D43" s="10">
        <v>0</v>
      </c>
    </row>
    <row r="44" spans="1:4" x14ac:dyDescent="0.25">
      <c r="A44" s="35" t="s">
        <v>353</v>
      </c>
      <c r="B44" s="34">
        <v>129.62800000000001</v>
      </c>
      <c r="C44" s="34">
        <v>0</v>
      </c>
      <c r="D44" s="10">
        <v>0</v>
      </c>
    </row>
    <row r="45" spans="1:4" x14ac:dyDescent="0.25">
      <c r="A45" s="35" t="s">
        <v>356</v>
      </c>
      <c r="B45" s="34">
        <v>4950.2660000000005</v>
      </c>
      <c r="C45" s="34">
        <v>0</v>
      </c>
      <c r="D45" s="10">
        <v>0</v>
      </c>
    </row>
    <row r="46" spans="1:4" x14ac:dyDescent="0.25">
      <c r="A46" s="35" t="s">
        <v>357</v>
      </c>
      <c r="B46" s="34">
        <v>4961.1959999999999</v>
      </c>
      <c r="C46" s="34">
        <v>0</v>
      </c>
      <c r="D46" s="10">
        <v>0</v>
      </c>
    </row>
    <row r="47" spans="1:4" x14ac:dyDescent="0.25">
      <c r="A47" s="35" t="s">
        <v>358</v>
      </c>
      <c r="B47" s="34">
        <v>162.84899999999999</v>
      </c>
      <c r="C47" s="34">
        <v>0</v>
      </c>
      <c r="D47" s="10">
        <v>0</v>
      </c>
    </row>
    <row r="48" spans="1:4" x14ac:dyDescent="0.25">
      <c r="A48" s="35" t="s">
        <v>360</v>
      </c>
      <c r="B48" s="34">
        <v>11368.796</v>
      </c>
      <c r="C48" s="34">
        <v>0</v>
      </c>
      <c r="D48" s="10">
        <v>0</v>
      </c>
    </row>
    <row r="49" spans="1:4" x14ac:dyDescent="0.25">
      <c r="A49" s="35" t="s">
        <v>361</v>
      </c>
      <c r="B49" s="34">
        <v>1651177</v>
      </c>
      <c r="C49" s="34">
        <v>2406.7107411405805</v>
      </c>
      <c r="D49" s="10">
        <v>1986952.7107121402</v>
      </c>
    </row>
    <row r="50" spans="1:4" x14ac:dyDescent="0.25">
      <c r="A50" s="35" t="s">
        <v>362</v>
      </c>
      <c r="B50" s="34">
        <v>1619.28</v>
      </c>
      <c r="C50" s="34">
        <v>0</v>
      </c>
      <c r="D50" s="10">
        <v>0</v>
      </c>
    </row>
    <row r="51" spans="1:4" x14ac:dyDescent="0.25">
      <c r="A51" s="35" t="s">
        <v>363</v>
      </c>
      <c r="B51" s="34">
        <v>3455.4459999999999</v>
      </c>
      <c r="C51" s="34">
        <v>0</v>
      </c>
      <c r="D51" s="10">
        <v>0</v>
      </c>
    </row>
    <row r="52" spans="1:4" x14ac:dyDescent="0.25">
      <c r="A52" s="35" t="s">
        <v>365</v>
      </c>
      <c r="B52" s="34">
        <v>32656.922999999999</v>
      </c>
      <c r="C52" s="34">
        <v>0</v>
      </c>
      <c r="D52" s="10">
        <v>0</v>
      </c>
    </row>
    <row r="53" spans="1:4" x14ac:dyDescent="0.25">
      <c r="A53" s="35" t="s">
        <v>366</v>
      </c>
      <c r="B53" s="34">
        <v>62833.254000000001</v>
      </c>
      <c r="C53" s="34">
        <v>0</v>
      </c>
      <c r="D53" s="10">
        <v>0</v>
      </c>
    </row>
    <row r="54" spans="1:4" x14ac:dyDescent="0.25">
      <c r="A54" s="35" t="s">
        <v>367</v>
      </c>
      <c r="B54" s="34">
        <v>1087.0940000000001</v>
      </c>
      <c r="C54" s="34">
        <v>0</v>
      </c>
      <c r="D54" s="10">
        <v>0</v>
      </c>
    </row>
    <row r="55" spans="1:4" x14ac:dyDescent="0.25">
      <c r="A55" s="35" t="s">
        <v>368</v>
      </c>
      <c r="B55" s="34">
        <v>744.32</v>
      </c>
      <c r="C55" s="34">
        <v>0</v>
      </c>
      <c r="D55" s="10">
        <v>0</v>
      </c>
    </row>
    <row r="56" spans="1:4" x14ac:dyDescent="0.25">
      <c r="A56" s="35" t="s">
        <v>369</v>
      </c>
      <c r="B56" s="34">
        <v>36094.142</v>
      </c>
      <c r="C56" s="34">
        <v>0</v>
      </c>
      <c r="D56" s="10">
        <v>0</v>
      </c>
    </row>
    <row r="57" spans="1:4" x14ac:dyDescent="0.25">
      <c r="A57" s="35" t="s">
        <v>370</v>
      </c>
      <c r="B57" s="34">
        <v>278.68</v>
      </c>
      <c r="C57" s="34">
        <v>0</v>
      </c>
      <c r="D57" s="10">
        <v>0</v>
      </c>
    </row>
    <row r="58" spans="1:4" x14ac:dyDescent="0.25">
      <c r="A58" s="35" t="s">
        <v>372</v>
      </c>
      <c r="B58" s="34">
        <v>22257.173999999999</v>
      </c>
      <c r="C58" s="34">
        <v>0</v>
      </c>
      <c r="D58" s="10">
        <v>0</v>
      </c>
    </row>
    <row r="59" spans="1:4" x14ac:dyDescent="0.25">
      <c r="A59" s="35" t="s">
        <v>376</v>
      </c>
      <c r="B59" s="34">
        <v>738.61900000000003</v>
      </c>
      <c r="C59" s="34">
        <v>0</v>
      </c>
      <c r="D59" s="10">
        <v>0</v>
      </c>
    </row>
    <row r="60" spans="1:4" x14ac:dyDescent="0.25">
      <c r="A60" s="35" t="s">
        <v>377</v>
      </c>
      <c r="B60" s="34">
        <v>52604.395000000004</v>
      </c>
      <c r="C60" s="34">
        <v>0</v>
      </c>
      <c r="D60" s="10">
        <v>0</v>
      </c>
    </row>
    <row r="61" spans="1:4" x14ac:dyDescent="0.25">
      <c r="A61" s="35" t="s">
        <v>378</v>
      </c>
      <c r="B61" s="34">
        <v>8526.616</v>
      </c>
      <c r="C61" s="34">
        <v>0</v>
      </c>
      <c r="D61" s="10">
        <v>0</v>
      </c>
    </row>
    <row r="62" spans="1:4" x14ac:dyDescent="0.25">
      <c r="A62" s="35"/>
      <c r="B62" s="34"/>
      <c r="C62" s="34"/>
      <c r="D62" s="10"/>
    </row>
    <row r="63" spans="1:4" ht="15.75" thickBot="1" x14ac:dyDescent="0.3">
      <c r="A63" s="36"/>
      <c r="B63" s="37"/>
      <c r="C63" s="37"/>
      <c r="D63" s="16"/>
    </row>
    <row r="64" spans="1:4" ht="16.5" thickTop="1" thickBot="1" x14ac:dyDescent="0.3">
      <c r="A64" s="1"/>
      <c r="B64" s="17">
        <f>SUM(B4:B63)</f>
        <v>18582396.381000001</v>
      </c>
      <c r="D64" s="17">
        <f>SUM(D4:D63)</f>
        <v>10414028.458524214</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workbookViewId="0">
      <selection activeCell="G4" sqref="G4"/>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40</v>
      </c>
      <c r="B1" s="98">
        <v>2015</v>
      </c>
      <c r="D1" s="8" t="s">
        <v>2</v>
      </c>
      <c r="H1" s="40">
        <v>1045.7952862865941</v>
      </c>
      <c r="I1" t="s">
        <v>7</v>
      </c>
    </row>
    <row r="2" spans="1:9" ht="18.75" x14ac:dyDescent="0.3">
      <c r="A2" s="3"/>
      <c r="B2" s="11" t="s">
        <v>39</v>
      </c>
      <c r="C2" s="11" t="s">
        <v>1</v>
      </c>
      <c r="D2" s="11" t="s">
        <v>6</v>
      </c>
      <c r="E2" s="4"/>
      <c r="F2" s="41" t="s">
        <v>16</v>
      </c>
      <c r="G2" s="39">
        <v>2015</v>
      </c>
      <c r="H2" s="42"/>
    </row>
    <row r="3" spans="1:9" ht="19.5" x14ac:dyDescent="0.35">
      <c r="A3" s="5" t="s">
        <v>0</v>
      </c>
      <c r="B3" s="12">
        <f>+'UTC Example'!C4</f>
        <v>2015</v>
      </c>
      <c r="C3" s="12" t="s">
        <v>8</v>
      </c>
      <c r="D3" s="12" t="s">
        <v>9</v>
      </c>
      <c r="E3" s="7"/>
    </row>
    <row r="4" spans="1:9" x14ac:dyDescent="0.25">
      <c r="A4" s="33" t="s">
        <v>208</v>
      </c>
      <c r="B4" s="110">
        <v>127355</v>
      </c>
      <c r="C4" s="103">
        <f t="shared" ref="C4:C35" si="0">IF(B4&lt;&gt;0,$H$1,"")</f>
        <v>1045.7952862865941</v>
      </c>
      <c r="D4" s="10">
        <f t="shared" ref="D4:D35" si="1">(+B4*C4)/2000</f>
        <v>66593.6293425146</v>
      </c>
    </row>
    <row r="5" spans="1:9" x14ac:dyDescent="0.25">
      <c r="A5" s="33" t="s">
        <v>209</v>
      </c>
      <c r="B5" s="110">
        <v>-30</v>
      </c>
      <c r="C5" s="103">
        <f t="shared" si="0"/>
        <v>1045.7952862865941</v>
      </c>
      <c r="D5" s="10">
        <f t="shared" si="1"/>
        <v>-15.686929294298912</v>
      </c>
    </row>
    <row r="6" spans="1:9" x14ac:dyDescent="0.25">
      <c r="A6" s="33" t="s">
        <v>212</v>
      </c>
      <c r="B6" s="110">
        <v>1200</v>
      </c>
      <c r="C6" s="103">
        <f t="shared" si="0"/>
        <v>1045.7952862865941</v>
      </c>
      <c r="D6" s="10">
        <f t="shared" si="1"/>
        <v>627.47717177195648</v>
      </c>
    </row>
    <row r="7" spans="1:9" x14ac:dyDescent="0.25">
      <c r="A7" s="33" t="s">
        <v>214</v>
      </c>
      <c r="B7" s="110">
        <v>-5721875</v>
      </c>
      <c r="C7" s="103">
        <f t="shared" si="0"/>
        <v>1045.7952862865941</v>
      </c>
      <c r="D7" s="10">
        <f t="shared" si="1"/>
        <v>-2991954.9518605527</v>
      </c>
    </row>
    <row r="8" spans="1:9" x14ac:dyDescent="0.25">
      <c r="A8" s="33" t="s">
        <v>215</v>
      </c>
      <c r="B8" s="110">
        <v>340839</v>
      </c>
      <c r="C8" s="103">
        <f t="shared" si="0"/>
        <v>1045.7952862865941</v>
      </c>
      <c r="D8" s="10">
        <f t="shared" si="1"/>
        <v>178223.9097913182</v>
      </c>
    </row>
    <row r="9" spans="1:9" x14ac:dyDescent="0.25">
      <c r="A9" s="33" t="s">
        <v>189</v>
      </c>
      <c r="B9" s="110">
        <v>141462</v>
      </c>
      <c r="C9" s="103">
        <f t="shared" si="0"/>
        <v>1045.7952862865941</v>
      </c>
      <c r="D9" s="10">
        <f t="shared" si="1"/>
        <v>73970.146394337091</v>
      </c>
    </row>
    <row r="10" spans="1:9" x14ac:dyDescent="0.25">
      <c r="A10" s="33" t="s">
        <v>216</v>
      </c>
      <c r="B10" s="110">
        <v>67</v>
      </c>
      <c r="C10" s="103">
        <f t="shared" si="0"/>
        <v>1045.7952862865941</v>
      </c>
      <c r="D10" s="10">
        <f t="shared" si="1"/>
        <v>35.034142090600902</v>
      </c>
    </row>
    <row r="11" spans="1:9" x14ac:dyDescent="0.25">
      <c r="A11" s="33" t="s">
        <v>220</v>
      </c>
      <c r="B11" s="110">
        <v>12114</v>
      </c>
      <c r="C11" s="103">
        <f t="shared" si="0"/>
        <v>1045.7952862865941</v>
      </c>
      <c r="D11" s="10">
        <f t="shared" si="1"/>
        <v>6334.3820490379012</v>
      </c>
    </row>
    <row r="12" spans="1:9" x14ac:dyDescent="0.25">
      <c r="A12" s="33" t="s">
        <v>221</v>
      </c>
      <c r="B12" s="110">
        <v>350294</v>
      </c>
      <c r="C12" s="103">
        <f t="shared" si="0"/>
        <v>1045.7952862865941</v>
      </c>
      <c r="D12" s="10">
        <f t="shared" si="1"/>
        <v>183167.9070072381</v>
      </c>
    </row>
    <row r="13" spans="1:9" x14ac:dyDescent="0.25">
      <c r="A13" s="33" t="s">
        <v>190</v>
      </c>
      <c r="B13" s="110">
        <v>779739</v>
      </c>
      <c r="C13" s="103">
        <f t="shared" si="0"/>
        <v>1045.7952862865941</v>
      </c>
      <c r="D13" s="10">
        <f t="shared" si="1"/>
        <v>407723.68536691129</v>
      </c>
    </row>
    <row r="14" spans="1:9" x14ac:dyDescent="0.25">
      <c r="A14" s="33" t="s">
        <v>223</v>
      </c>
      <c r="B14" s="110">
        <v>857</v>
      </c>
      <c r="C14" s="103">
        <f t="shared" si="0"/>
        <v>1045.7952862865941</v>
      </c>
      <c r="D14" s="10">
        <f t="shared" si="1"/>
        <v>448.12328017380554</v>
      </c>
    </row>
    <row r="15" spans="1:9" x14ac:dyDescent="0.25">
      <c r="A15" s="33" t="s">
        <v>203</v>
      </c>
      <c r="B15" s="110">
        <v>507518</v>
      </c>
      <c r="C15" s="103">
        <f t="shared" si="0"/>
        <v>1045.7952862865941</v>
      </c>
      <c r="D15" s="10">
        <f t="shared" si="1"/>
        <v>265379.96605279983</v>
      </c>
    </row>
    <row r="16" spans="1:9" x14ac:dyDescent="0.25">
      <c r="A16" s="33" t="s">
        <v>228</v>
      </c>
      <c r="B16" s="110">
        <v>5045</v>
      </c>
      <c r="C16" s="103">
        <f t="shared" si="0"/>
        <v>1045.7952862865941</v>
      </c>
      <c r="D16" s="10">
        <f t="shared" si="1"/>
        <v>2638.0186096579337</v>
      </c>
    </row>
    <row r="17" spans="1:4" x14ac:dyDescent="0.25">
      <c r="A17" s="33" t="s">
        <v>229</v>
      </c>
      <c r="B17" s="110">
        <v>2021</v>
      </c>
      <c r="C17" s="103">
        <f t="shared" si="0"/>
        <v>1045.7952862865941</v>
      </c>
      <c r="D17" s="10">
        <f t="shared" si="1"/>
        <v>1056.7761367926034</v>
      </c>
    </row>
    <row r="18" spans="1:4" x14ac:dyDescent="0.25">
      <c r="A18" s="33" t="s">
        <v>230</v>
      </c>
      <c r="B18" s="110">
        <v>2000</v>
      </c>
      <c r="C18" s="103">
        <f t="shared" si="0"/>
        <v>1045.7952862865941</v>
      </c>
      <c r="D18" s="10">
        <f t="shared" si="1"/>
        <v>1045.7952862865941</v>
      </c>
    </row>
    <row r="19" spans="1:4" x14ac:dyDescent="0.25">
      <c r="A19" s="33" t="s">
        <v>191</v>
      </c>
      <c r="B19" s="110">
        <v>7</v>
      </c>
      <c r="C19" s="103">
        <f t="shared" si="0"/>
        <v>1045.7952862865941</v>
      </c>
      <c r="D19" s="10">
        <f t="shared" si="1"/>
        <v>3.6602835020030793</v>
      </c>
    </row>
    <row r="20" spans="1:4" x14ac:dyDescent="0.25">
      <c r="A20" s="33" t="s">
        <v>193</v>
      </c>
      <c r="B20" s="110">
        <v>271759</v>
      </c>
      <c r="C20" s="103">
        <f t="shared" si="0"/>
        <v>1045.7952862865941</v>
      </c>
      <c r="D20" s="10">
        <f t="shared" si="1"/>
        <v>142102.14060297929</v>
      </c>
    </row>
    <row r="21" spans="1:4" x14ac:dyDescent="0.25">
      <c r="A21" s="33" t="s">
        <v>236</v>
      </c>
      <c r="B21" s="110">
        <v>2085606</v>
      </c>
      <c r="C21" s="103">
        <f t="shared" si="0"/>
        <v>1045.7952862865941</v>
      </c>
      <c r="D21" s="10">
        <f t="shared" si="1"/>
        <v>1090558.4619255192</v>
      </c>
    </row>
    <row r="22" spans="1:4" x14ac:dyDescent="0.25">
      <c r="A22" s="33" t="s">
        <v>238</v>
      </c>
      <c r="B22" s="110">
        <v>990</v>
      </c>
      <c r="C22" s="103">
        <f t="shared" si="0"/>
        <v>1045.7952862865941</v>
      </c>
      <c r="D22" s="10">
        <f t="shared" si="1"/>
        <v>517.66866671186403</v>
      </c>
    </row>
    <row r="23" spans="1:4" x14ac:dyDescent="0.25">
      <c r="A23" s="33" t="s">
        <v>240</v>
      </c>
      <c r="B23" s="110">
        <v>10905</v>
      </c>
      <c r="C23" s="103">
        <f t="shared" si="0"/>
        <v>1045.7952862865941</v>
      </c>
      <c r="D23" s="10">
        <f t="shared" si="1"/>
        <v>5702.1987984776542</v>
      </c>
    </row>
    <row r="24" spans="1:4" x14ac:dyDescent="0.25">
      <c r="A24" s="33" t="s">
        <v>204</v>
      </c>
      <c r="B24" s="110">
        <v>183085</v>
      </c>
      <c r="C24" s="103">
        <f t="shared" si="0"/>
        <v>1045.7952862865941</v>
      </c>
      <c r="D24" s="10">
        <f t="shared" si="1"/>
        <v>95734.714994890543</v>
      </c>
    </row>
    <row r="25" spans="1:4" x14ac:dyDescent="0.25">
      <c r="A25" s="33" t="s">
        <v>244</v>
      </c>
      <c r="B25" s="110">
        <v>14148</v>
      </c>
      <c r="C25" s="103">
        <f t="shared" si="0"/>
        <v>1045.7952862865941</v>
      </c>
      <c r="D25" s="10">
        <f t="shared" si="1"/>
        <v>7397.9558551913669</v>
      </c>
    </row>
    <row r="26" spans="1:4" x14ac:dyDescent="0.25">
      <c r="A26" s="33" t="s">
        <v>248</v>
      </c>
      <c r="B26" s="110">
        <v>677785</v>
      </c>
      <c r="C26" s="103">
        <f t="shared" si="0"/>
        <v>1045.7952862865941</v>
      </c>
      <c r="D26" s="10">
        <f t="shared" si="1"/>
        <v>354412.17905787955</v>
      </c>
    </row>
    <row r="27" spans="1:4" x14ac:dyDescent="0.25">
      <c r="A27" s="33" t="s">
        <v>250</v>
      </c>
      <c r="B27" s="110">
        <v>14768</v>
      </c>
      <c r="C27" s="103">
        <f t="shared" si="0"/>
        <v>1045.7952862865941</v>
      </c>
      <c r="D27" s="10">
        <f t="shared" si="1"/>
        <v>7722.1523939402105</v>
      </c>
    </row>
    <row r="28" spans="1:4" x14ac:dyDescent="0.25">
      <c r="A28" s="33" t="s">
        <v>253</v>
      </c>
      <c r="B28" s="110">
        <v>10400</v>
      </c>
      <c r="C28" s="103">
        <f t="shared" si="0"/>
        <v>1045.7952862865941</v>
      </c>
      <c r="D28" s="10">
        <f t="shared" si="1"/>
        <v>5438.13548869029</v>
      </c>
    </row>
    <row r="29" spans="1:4" x14ac:dyDescent="0.25">
      <c r="A29" s="33" t="s">
        <v>254</v>
      </c>
      <c r="B29" s="110">
        <v>67092</v>
      </c>
      <c r="C29" s="103">
        <f t="shared" si="0"/>
        <v>1045.7952862865941</v>
      </c>
      <c r="D29" s="10">
        <f t="shared" si="1"/>
        <v>35082.248673770082</v>
      </c>
    </row>
    <row r="30" spans="1:4" x14ac:dyDescent="0.25">
      <c r="A30" s="33" t="s">
        <v>194</v>
      </c>
      <c r="B30" s="110">
        <v>1304649</v>
      </c>
      <c r="C30" s="103">
        <f t="shared" si="0"/>
        <v>1045.7952862865941</v>
      </c>
      <c r="D30" s="10">
        <f t="shared" si="1"/>
        <v>682197.88722925936</v>
      </c>
    </row>
    <row r="31" spans="1:4" x14ac:dyDescent="0.25">
      <c r="A31" s="33" t="s">
        <v>267</v>
      </c>
      <c r="B31" s="110">
        <v>113998</v>
      </c>
      <c r="C31" s="103">
        <f t="shared" si="0"/>
        <v>1045.7952862865941</v>
      </c>
      <c r="D31" s="10">
        <f t="shared" si="1"/>
        <v>59609.285523049577</v>
      </c>
    </row>
    <row r="32" spans="1:4" x14ac:dyDescent="0.25">
      <c r="A32" s="33" t="s">
        <v>268</v>
      </c>
      <c r="B32" s="110">
        <v>800</v>
      </c>
      <c r="C32" s="103">
        <f t="shared" si="0"/>
        <v>1045.7952862865941</v>
      </c>
      <c r="D32" s="10">
        <f t="shared" si="1"/>
        <v>418.31811451463761</v>
      </c>
    </row>
    <row r="33" spans="1:4" x14ac:dyDescent="0.25">
      <c r="A33" s="33" t="s">
        <v>270</v>
      </c>
      <c r="B33" s="110">
        <v>300</v>
      </c>
      <c r="C33" s="103">
        <f t="shared" si="0"/>
        <v>1045.7952862865941</v>
      </c>
      <c r="D33" s="10">
        <f t="shared" si="1"/>
        <v>156.86929294298912</v>
      </c>
    </row>
    <row r="34" spans="1:4" x14ac:dyDescent="0.25">
      <c r="A34" s="33" t="s">
        <v>271</v>
      </c>
      <c r="B34" s="110">
        <v>10619</v>
      </c>
      <c r="C34" s="103">
        <f t="shared" si="0"/>
        <v>1045.7952862865941</v>
      </c>
      <c r="D34" s="10">
        <f t="shared" si="1"/>
        <v>5552.6500725386713</v>
      </c>
    </row>
    <row r="35" spans="1:4" x14ac:dyDescent="0.25">
      <c r="A35" s="33" t="s">
        <v>273</v>
      </c>
      <c r="B35" s="110">
        <v>15430</v>
      </c>
      <c r="C35" s="103">
        <f t="shared" si="0"/>
        <v>1045.7952862865941</v>
      </c>
      <c r="D35" s="10">
        <f t="shared" si="1"/>
        <v>8068.3106337010731</v>
      </c>
    </row>
    <row r="36" spans="1:4" x14ac:dyDescent="0.25">
      <c r="A36" s="33" t="s">
        <v>276</v>
      </c>
      <c r="B36" s="110">
        <v>26590</v>
      </c>
      <c r="C36" s="103">
        <f t="shared" ref="C36:C67" si="2">IF(B36&lt;&gt;0,$H$1,"")</f>
        <v>1045.7952862865941</v>
      </c>
      <c r="D36" s="10">
        <f t="shared" ref="D36:D67" si="3">(+B36*C36)/2000</f>
        <v>13903.848331180268</v>
      </c>
    </row>
    <row r="37" spans="1:4" x14ac:dyDescent="0.25">
      <c r="A37" s="33" t="s">
        <v>280</v>
      </c>
      <c r="B37" s="110">
        <v>109691</v>
      </c>
      <c r="C37" s="103">
        <f t="shared" si="2"/>
        <v>1045.7952862865941</v>
      </c>
      <c r="D37" s="10">
        <f t="shared" si="3"/>
        <v>57357.165374031392</v>
      </c>
    </row>
    <row r="38" spans="1:4" x14ac:dyDescent="0.25">
      <c r="A38" s="33" t="s">
        <v>197</v>
      </c>
      <c r="B38" s="110">
        <v>144388</v>
      </c>
      <c r="C38" s="103">
        <f t="shared" si="2"/>
        <v>1045.7952862865941</v>
      </c>
      <c r="D38" s="10">
        <f t="shared" si="3"/>
        <v>75500.144898174374</v>
      </c>
    </row>
    <row r="39" spans="1:4" x14ac:dyDescent="0.25">
      <c r="A39" s="33" t="s">
        <v>282</v>
      </c>
      <c r="B39" s="110">
        <v>800</v>
      </c>
      <c r="C39" s="103">
        <f t="shared" si="2"/>
        <v>1045.7952862865941</v>
      </c>
      <c r="D39" s="10">
        <f t="shared" si="3"/>
        <v>418.31811451463761</v>
      </c>
    </row>
    <row r="40" spans="1:4" x14ac:dyDescent="0.25">
      <c r="A40" s="33" t="s">
        <v>283</v>
      </c>
      <c r="B40" s="110">
        <v>12393</v>
      </c>
      <c r="C40" s="103">
        <f t="shared" si="2"/>
        <v>1045.7952862865941</v>
      </c>
      <c r="D40" s="10">
        <f t="shared" si="3"/>
        <v>6480.2704914748801</v>
      </c>
    </row>
    <row r="41" spans="1:4" x14ac:dyDescent="0.25">
      <c r="A41" s="33" t="s">
        <v>285</v>
      </c>
      <c r="B41" s="110">
        <v>5966</v>
      </c>
      <c r="C41" s="103">
        <f t="shared" si="2"/>
        <v>1045.7952862865941</v>
      </c>
      <c r="D41" s="10">
        <f t="shared" si="3"/>
        <v>3119.6073389929102</v>
      </c>
    </row>
    <row r="42" spans="1:4" x14ac:dyDescent="0.25">
      <c r="A42" s="33" t="s">
        <v>198</v>
      </c>
      <c r="B42" s="110">
        <v>96380</v>
      </c>
      <c r="C42" s="103">
        <f t="shared" si="2"/>
        <v>1045.7952862865941</v>
      </c>
      <c r="D42" s="10">
        <f t="shared" si="3"/>
        <v>50396.874846150975</v>
      </c>
    </row>
    <row r="43" spans="1:4" x14ac:dyDescent="0.25">
      <c r="A43" s="33" t="s">
        <v>199</v>
      </c>
      <c r="B43" s="110">
        <v>309247</v>
      </c>
      <c r="C43" s="103">
        <f t="shared" si="2"/>
        <v>1045.7952862865941</v>
      </c>
      <c r="D43" s="10">
        <f t="shared" si="3"/>
        <v>161704.52744913517</v>
      </c>
    </row>
    <row r="44" spans="1:4" x14ac:dyDescent="0.25">
      <c r="A44" s="33" t="s">
        <v>292</v>
      </c>
      <c r="B44" s="110">
        <v>18557</v>
      </c>
      <c r="C44" s="103">
        <f t="shared" si="2"/>
        <v>1045.7952862865941</v>
      </c>
      <c r="D44" s="10">
        <f t="shared" si="3"/>
        <v>9703.4115638101648</v>
      </c>
    </row>
    <row r="45" spans="1:4" x14ac:dyDescent="0.25">
      <c r="A45" s="33" t="s">
        <v>293</v>
      </c>
      <c r="B45" s="110">
        <v>42837</v>
      </c>
      <c r="C45" s="103">
        <f t="shared" si="2"/>
        <v>1045.7952862865941</v>
      </c>
      <c r="D45" s="10">
        <f t="shared" si="3"/>
        <v>22399.366339329415</v>
      </c>
    </row>
    <row r="46" spans="1:4" x14ac:dyDescent="0.25">
      <c r="A46" s="33" t="s">
        <v>200</v>
      </c>
      <c r="B46" s="110">
        <v>38385</v>
      </c>
      <c r="C46" s="103">
        <f t="shared" si="2"/>
        <v>1045.7952862865941</v>
      </c>
      <c r="D46" s="10">
        <f t="shared" si="3"/>
        <v>20071.426032055457</v>
      </c>
    </row>
    <row r="47" spans="1:4" x14ac:dyDescent="0.25">
      <c r="A47" s="33" t="s">
        <v>296</v>
      </c>
      <c r="B47" s="110">
        <v>242781</v>
      </c>
      <c r="C47" s="103">
        <f t="shared" si="2"/>
        <v>1045.7952862865941</v>
      </c>
      <c r="D47" s="10">
        <f t="shared" si="3"/>
        <v>126949.6126999728</v>
      </c>
    </row>
    <row r="48" spans="1:4" x14ac:dyDescent="0.25">
      <c r="A48" s="33" t="s">
        <v>298</v>
      </c>
      <c r="B48" s="110">
        <v>297</v>
      </c>
      <c r="C48" s="103">
        <f t="shared" si="2"/>
        <v>1045.7952862865941</v>
      </c>
      <c r="D48" s="10">
        <f t="shared" si="3"/>
        <v>155.3006000135592</v>
      </c>
    </row>
    <row r="49" spans="1:4" x14ac:dyDescent="0.25">
      <c r="A49" s="33" t="s">
        <v>299</v>
      </c>
      <c r="B49" s="110">
        <v>57242</v>
      </c>
      <c r="C49" s="103">
        <f t="shared" si="2"/>
        <v>1045.7952862865941</v>
      </c>
      <c r="D49" s="10">
        <f t="shared" si="3"/>
        <v>29931.706888808607</v>
      </c>
    </row>
    <row r="50" spans="1:4" x14ac:dyDescent="0.25">
      <c r="A50" s="33" t="s">
        <v>202</v>
      </c>
      <c r="B50" s="110">
        <v>1275174</v>
      </c>
      <c r="C50" s="103">
        <f t="shared" si="2"/>
        <v>1045.7952862865941</v>
      </c>
      <c r="D50" s="10">
        <f t="shared" si="3"/>
        <v>666785.47919761064</v>
      </c>
    </row>
    <row r="51" spans="1:4" x14ac:dyDescent="0.25">
      <c r="A51" s="33" t="s">
        <v>301</v>
      </c>
      <c r="B51" s="110">
        <v>15993</v>
      </c>
      <c r="C51" s="103">
        <f t="shared" si="2"/>
        <v>1045.7952862865941</v>
      </c>
      <c r="D51" s="10">
        <f t="shared" si="3"/>
        <v>8362.7020067907506</v>
      </c>
    </row>
    <row r="52" spans="1:4" x14ac:dyDescent="0.25">
      <c r="A52" s="33" t="s">
        <v>304</v>
      </c>
      <c r="B52" s="110">
        <v>24277</v>
      </c>
      <c r="C52" s="103">
        <f t="shared" si="2"/>
        <v>1045.7952862865941</v>
      </c>
      <c r="D52" s="10">
        <f t="shared" si="3"/>
        <v>12694.386082589823</v>
      </c>
    </row>
    <row r="53" spans="1:4" x14ac:dyDescent="0.25">
      <c r="A53" s="33" t="s">
        <v>306</v>
      </c>
      <c r="B53" s="110">
        <v>1563318</v>
      </c>
      <c r="C53" s="103">
        <f t="shared" si="2"/>
        <v>1045.7952862865941</v>
      </c>
      <c r="D53" s="10">
        <f t="shared" si="3"/>
        <v>817455.29768349288</v>
      </c>
    </row>
    <row r="54" spans="1:4" x14ac:dyDescent="0.25">
      <c r="A54" s="33" t="s">
        <v>307</v>
      </c>
      <c r="B54" s="110">
        <v>3</v>
      </c>
      <c r="C54" s="103">
        <f t="shared" si="2"/>
        <v>1045.7952862865941</v>
      </c>
      <c r="D54" s="10">
        <f t="shared" si="3"/>
        <v>1.5686929294298912</v>
      </c>
    </row>
    <row r="55" spans="1:4" x14ac:dyDescent="0.25">
      <c r="A55" s="33" t="s">
        <v>187</v>
      </c>
      <c r="B55" s="110">
        <v>22743.040000000001</v>
      </c>
      <c r="C55" s="103">
        <f t="shared" si="2"/>
        <v>1045.7952862865941</v>
      </c>
      <c r="D55" s="10">
        <f t="shared" si="3"/>
        <v>11892.282013913729</v>
      </c>
    </row>
    <row r="56" spans="1:4" x14ac:dyDescent="0.25">
      <c r="A56" s="33" t="s">
        <v>195</v>
      </c>
      <c r="B56" s="110">
        <v>413000</v>
      </c>
      <c r="C56" s="103">
        <f t="shared" si="2"/>
        <v>1045.7952862865941</v>
      </c>
      <c r="D56" s="10">
        <f t="shared" si="3"/>
        <v>215956.72661818168</v>
      </c>
    </row>
    <row r="57" spans="1:4" x14ac:dyDescent="0.25">
      <c r="A57" s="33" t="s">
        <v>252</v>
      </c>
      <c r="B57" s="110">
        <v>52886.561999999998</v>
      </c>
      <c r="C57" s="103">
        <f t="shared" si="2"/>
        <v>1045.7952862865941</v>
      </c>
      <c r="D57" s="10">
        <f t="shared" si="3"/>
        <v>27654.258623751852</v>
      </c>
    </row>
    <row r="58" spans="1:4" x14ac:dyDescent="0.25">
      <c r="A58" s="33" t="s">
        <v>195</v>
      </c>
      <c r="B58" s="110">
        <v>-413000</v>
      </c>
      <c r="C58" s="103">
        <f t="shared" si="2"/>
        <v>1045.7952862865941</v>
      </c>
      <c r="D58" s="10">
        <f t="shared" si="3"/>
        <v>-215956.72661818168</v>
      </c>
    </row>
    <row r="59" spans="1:4" x14ac:dyDescent="0.25">
      <c r="A59" s="33" t="s">
        <v>208</v>
      </c>
      <c r="B59" s="110">
        <v>-59334</v>
      </c>
      <c r="C59" s="103">
        <f t="shared" si="2"/>
        <v>1045.7952862865941</v>
      </c>
      <c r="D59" s="10">
        <f t="shared" si="3"/>
        <v>-31025.608758264385</v>
      </c>
    </row>
    <row r="60" spans="1:4" x14ac:dyDescent="0.25">
      <c r="A60" s="33" t="s">
        <v>212</v>
      </c>
      <c r="B60" s="110">
        <v>-30</v>
      </c>
      <c r="C60" s="103">
        <f t="shared" si="2"/>
        <v>1045.7952862865941</v>
      </c>
      <c r="D60" s="10">
        <f t="shared" si="3"/>
        <v>-15.686929294298912</v>
      </c>
    </row>
    <row r="61" spans="1:4" x14ac:dyDescent="0.25">
      <c r="A61" s="33" t="s">
        <v>214</v>
      </c>
      <c r="B61" s="110">
        <v>5724128</v>
      </c>
      <c r="C61" s="103">
        <f t="shared" si="2"/>
        <v>1045.7952862865941</v>
      </c>
      <c r="D61" s="10">
        <f t="shared" si="3"/>
        <v>2993133.0402505547</v>
      </c>
    </row>
    <row r="62" spans="1:4" x14ac:dyDescent="0.25">
      <c r="A62" s="33" t="s">
        <v>215</v>
      </c>
      <c r="B62" s="110">
        <v>-303763</v>
      </c>
      <c r="C62" s="103">
        <f t="shared" si="2"/>
        <v>1045.7952862865941</v>
      </c>
      <c r="D62" s="10">
        <f t="shared" si="3"/>
        <v>-158836.95677413736</v>
      </c>
    </row>
    <row r="63" spans="1:4" x14ac:dyDescent="0.25">
      <c r="A63" s="33" t="s">
        <v>189</v>
      </c>
      <c r="B63" s="110">
        <v>-284002</v>
      </c>
      <c r="C63" s="103">
        <f t="shared" si="2"/>
        <v>1045.7952862865941</v>
      </c>
      <c r="D63" s="10">
        <f t="shared" si="3"/>
        <v>-148503.97644798263</v>
      </c>
    </row>
    <row r="64" spans="1:4" x14ac:dyDescent="0.25">
      <c r="A64" s="33" t="s">
        <v>216</v>
      </c>
      <c r="B64" s="110">
        <v>-28</v>
      </c>
      <c r="C64" s="103">
        <f t="shared" si="2"/>
        <v>1045.7952862865941</v>
      </c>
      <c r="D64" s="10">
        <f t="shared" si="3"/>
        <v>-14.641134008012317</v>
      </c>
    </row>
    <row r="65" spans="1:4" x14ac:dyDescent="0.25">
      <c r="A65" s="33" t="s">
        <v>221</v>
      </c>
      <c r="B65" s="110">
        <v>-117995</v>
      </c>
      <c r="C65" s="103">
        <f t="shared" si="2"/>
        <v>1045.7952862865941</v>
      </c>
      <c r="D65" s="10">
        <f t="shared" si="3"/>
        <v>-61699.307402693332</v>
      </c>
    </row>
    <row r="66" spans="1:4" x14ac:dyDescent="0.25">
      <c r="A66" s="33" t="s">
        <v>190</v>
      </c>
      <c r="B66" s="110">
        <v>-176345</v>
      </c>
      <c r="C66" s="103">
        <f t="shared" si="2"/>
        <v>1045.7952862865941</v>
      </c>
      <c r="D66" s="10">
        <f t="shared" si="3"/>
        <v>-92210.384880104713</v>
      </c>
    </row>
    <row r="67" spans="1:4" x14ac:dyDescent="0.25">
      <c r="A67" s="33" t="s">
        <v>223</v>
      </c>
      <c r="B67" s="110">
        <v>-4207</v>
      </c>
      <c r="C67" s="103">
        <f t="shared" si="2"/>
        <v>1045.7952862865941</v>
      </c>
      <c r="D67" s="10">
        <f t="shared" si="3"/>
        <v>-2199.830384703851</v>
      </c>
    </row>
    <row r="68" spans="1:4" x14ac:dyDescent="0.25">
      <c r="A68" s="33" t="s">
        <v>203</v>
      </c>
      <c r="B68" s="110">
        <v>-327954</v>
      </c>
      <c r="C68" s="103">
        <f t="shared" ref="C68:C99" si="4">IF(B68&lt;&gt;0,$H$1,"")</f>
        <v>1045.7952862865941</v>
      </c>
      <c r="D68" s="10">
        <f t="shared" ref="D68:D99" si="5">(+B68*C68)/2000</f>
        <v>-171486.37365941683</v>
      </c>
    </row>
    <row r="69" spans="1:4" x14ac:dyDescent="0.25">
      <c r="A69" s="33" t="s">
        <v>228</v>
      </c>
      <c r="B69" s="110">
        <v>-6032</v>
      </c>
      <c r="C69" s="103">
        <f t="shared" si="4"/>
        <v>1045.7952862865941</v>
      </c>
      <c r="D69" s="10">
        <f t="shared" si="5"/>
        <v>-3154.1185834403677</v>
      </c>
    </row>
    <row r="70" spans="1:4" x14ac:dyDescent="0.25">
      <c r="A70" s="33" t="s">
        <v>229</v>
      </c>
      <c r="B70" s="110">
        <v>-3692</v>
      </c>
      <c r="C70" s="103">
        <f t="shared" si="4"/>
        <v>1045.7952862865941</v>
      </c>
      <c r="D70" s="10">
        <f t="shared" si="5"/>
        <v>-1930.5380984850526</v>
      </c>
    </row>
    <row r="71" spans="1:4" x14ac:dyDescent="0.25">
      <c r="A71" s="33" t="s">
        <v>230</v>
      </c>
      <c r="B71" s="110">
        <v>-5200</v>
      </c>
      <c r="C71" s="103">
        <f t="shared" si="4"/>
        <v>1045.7952862865941</v>
      </c>
      <c r="D71" s="10">
        <f t="shared" si="5"/>
        <v>-2719.067744345145</v>
      </c>
    </row>
    <row r="72" spans="1:4" x14ac:dyDescent="0.25">
      <c r="A72" s="33" t="s">
        <v>191</v>
      </c>
      <c r="B72" s="110">
        <v>-89</v>
      </c>
      <c r="C72" s="103">
        <f t="shared" si="4"/>
        <v>1045.7952862865941</v>
      </c>
      <c r="D72" s="10">
        <f t="shared" si="5"/>
        <v>-46.537890239753438</v>
      </c>
    </row>
    <row r="73" spans="1:4" x14ac:dyDescent="0.25">
      <c r="A73" s="33" t="s">
        <v>231</v>
      </c>
      <c r="B73" s="110">
        <v>-902</v>
      </c>
      <c r="C73" s="103">
        <f t="shared" si="4"/>
        <v>1045.7952862865941</v>
      </c>
      <c r="D73" s="10">
        <f t="shared" si="5"/>
        <v>-471.65367411525398</v>
      </c>
    </row>
    <row r="74" spans="1:4" x14ac:dyDescent="0.25">
      <c r="A74" s="33" t="s">
        <v>193</v>
      </c>
      <c r="B74" s="110">
        <v>-2350</v>
      </c>
      <c r="C74" s="103">
        <f t="shared" si="4"/>
        <v>1045.7952862865941</v>
      </c>
      <c r="D74" s="10">
        <f t="shared" si="5"/>
        <v>-1228.8094613867481</v>
      </c>
    </row>
    <row r="75" spans="1:4" x14ac:dyDescent="0.25">
      <c r="A75" s="33" t="s">
        <v>236</v>
      </c>
      <c r="B75" s="110">
        <v>-1158465</v>
      </c>
      <c r="C75" s="103">
        <f t="shared" si="4"/>
        <v>1045.7952862865941</v>
      </c>
      <c r="D75" s="10">
        <f t="shared" si="5"/>
        <v>-605758.61816399952</v>
      </c>
    </row>
    <row r="76" spans="1:4" x14ac:dyDescent="0.25">
      <c r="A76" s="33" t="s">
        <v>238</v>
      </c>
      <c r="B76" s="110">
        <v>-346</v>
      </c>
      <c r="C76" s="103">
        <f t="shared" si="4"/>
        <v>1045.7952862865941</v>
      </c>
      <c r="D76" s="10">
        <f t="shared" si="5"/>
        <v>-180.92258452758077</v>
      </c>
    </row>
    <row r="77" spans="1:4" x14ac:dyDescent="0.25">
      <c r="A77" s="33" t="s">
        <v>240</v>
      </c>
      <c r="B77" s="110">
        <v>-22601</v>
      </c>
      <c r="C77" s="103">
        <f t="shared" si="4"/>
        <v>1045.7952862865941</v>
      </c>
      <c r="D77" s="10">
        <f t="shared" si="5"/>
        <v>-11818.009632681657</v>
      </c>
    </row>
    <row r="78" spans="1:4" x14ac:dyDescent="0.25">
      <c r="A78" s="33" t="s">
        <v>204</v>
      </c>
      <c r="B78" s="110">
        <v>-154413</v>
      </c>
      <c r="C78" s="103">
        <f t="shared" si="4"/>
        <v>1045.7952862865941</v>
      </c>
      <c r="D78" s="10">
        <f t="shared" si="5"/>
        <v>-80742.193770685932</v>
      </c>
    </row>
    <row r="79" spans="1:4" x14ac:dyDescent="0.25">
      <c r="A79" s="33" t="s">
        <v>310</v>
      </c>
      <c r="B79" s="110">
        <v>-13980</v>
      </c>
      <c r="C79" s="103">
        <f t="shared" si="4"/>
        <v>1045.7952862865941</v>
      </c>
      <c r="D79" s="10">
        <f t="shared" si="5"/>
        <v>-7310.1090511432922</v>
      </c>
    </row>
    <row r="80" spans="1:4" x14ac:dyDescent="0.25">
      <c r="A80" s="33" t="s">
        <v>244</v>
      </c>
      <c r="B80" s="110">
        <v>-34904</v>
      </c>
      <c r="C80" s="103">
        <f t="shared" si="4"/>
        <v>1045.7952862865941</v>
      </c>
      <c r="D80" s="10">
        <f t="shared" si="5"/>
        <v>-18251.21933627364</v>
      </c>
    </row>
    <row r="81" spans="1:4" x14ac:dyDescent="0.25">
      <c r="A81" s="33" t="s">
        <v>248</v>
      </c>
      <c r="B81" s="110">
        <v>-465716</v>
      </c>
      <c r="C81" s="103">
        <f t="shared" si="4"/>
        <v>1045.7952862865941</v>
      </c>
      <c r="D81" s="10">
        <f t="shared" si="5"/>
        <v>-243521.79877412372</v>
      </c>
    </row>
    <row r="82" spans="1:4" x14ac:dyDescent="0.25">
      <c r="A82" s="33" t="s">
        <v>250</v>
      </c>
      <c r="B82" s="110">
        <v>-28166</v>
      </c>
      <c r="C82" s="103">
        <f t="shared" si="4"/>
        <v>1045.7952862865941</v>
      </c>
      <c r="D82" s="10">
        <f t="shared" si="5"/>
        <v>-14727.935016774105</v>
      </c>
    </row>
    <row r="83" spans="1:4" x14ac:dyDescent="0.25">
      <c r="A83" s="33" t="s">
        <v>253</v>
      </c>
      <c r="B83" s="110">
        <v>-10000</v>
      </c>
      <c r="C83" s="103">
        <f t="shared" si="4"/>
        <v>1045.7952862865941</v>
      </c>
      <c r="D83" s="10">
        <f t="shared" si="5"/>
        <v>-5228.9764314329705</v>
      </c>
    </row>
    <row r="84" spans="1:4" x14ac:dyDescent="0.25">
      <c r="A84" s="33" t="s">
        <v>254</v>
      </c>
      <c r="B84" s="110">
        <v>-64335</v>
      </c>
      <c r="C84" s="103">
        <f t="shared" si="4"/>
        <v>1045.7952862865941</v>
      </c>
      <c r="D84" s="10">
        <f t="shared" si="5"/>
        <v>-33640.619871624018</v>
      </c>
    </row>
    <row r="85" spans="1:4" x14ac:dyDescent="0.25">
      <c r="A85" s="33" t="s">
        <v>194</v>
      </c>
      <c r="B85" s="110">
        <v>-799848</v>
      </c>
      <c r="C85" s="103">
        <f t="shared" si="4"/>
        <v>1045.7952862865941</v>
      </c>
      <c r="D85" s="10">
        <f t="shared" si="5"/>
        <v>-418238.63407287985</v>
      </c>
    </row>
    <row r="86" spans="1:4" x14ac:dyDescent="0.25">
      <c r="A86" s="33" t="s">
        <v>265</v>
      </c>
      <c r="B86" s="110">
        <v>-61</v>
      </c>
      <c r="C86" s="103">
        <f t="shared" si="4"/>
        <v>1045.7952862865941</v>
      </c>
      <c r="D86" s="10">
        <f t="shared" si="5"/>
        <v>-31.896756231741122</v>
      </c>
    </row>
    <row r="87" spans="1:4" x14ac:dyDescent="0.25">
      <c r="A87" s="33" t="s">
        <v>311</v>
      </c>
      <c r="B87" s="110">
        <v>-1267</v>
      </c>
      <c r="C87" s="103">
        <f t="shared" si="4"/>
        <v>1045.7952862865941</v>
      </c>
      <c r="D87" s="10">
        <f t="shared" si="5"/>
        <v>-662.51131386255736</v>
      </c>
    </row>
    <row r="88" spans="1:4" x14ac:dyDescent="0.25">
      <c r="A88" s="33" t="s">
        <v>267</v>
      </c>
      <c r="B88" s="110">
        <v>-1748</v>
      </c>
      <c r="C88" s="103">
        <f t="shared" si="4"/>
        <v>1045.7952862865941</v>
      </c>
      <c r="D88" s="10">
        <f t="shared" si="5"/>
        <v>-914.02508021448318</v>
      </c>
    </row>
    <row r="89" spans="1:4" x14ac:dyDescent="0.25">
      <c r="A89" s="33" t="s">
        <v>270</v>
      </c>
      <c r="B89" s="110">
        <v>-50</v>
      </c>
      <c r="C89" s="103">
        <f t="shared" si="4"/>
        <v>1045.7952862865941</v>
      </c>
      <c r="D89" s="10">
        <f t="shared" si="5"/>
        <v>-26.144882157164851</v>
      </c>
    </row>
    <row r="90" spans="1:4" x14ac:dyDescent="0.25">
      <c r="A90" s="33" t="s">
        <v>271</v>
      </c>
      <c r="B90" s="110">
        <v>-27585</v>
      </c>
      <c r="C90" s="103">
        <f t="shared" si="4"/>
        <v>1045.7952862865941</v>
      </c>
      <c r="D90" s="10">
        <f t="shared" si="5"/>
        <v>-14424.131486107848</v>
      </c>
    </row>
    <row r="91" spans="1:4" x14ac:dyDescent="0.25">
      <c r="A91" s="33" t="s">
        <v>273</v>
      </c>
      <c r="B91" s="110">
        <v>-1425</v>
      </c>
      <c r="C91" s="103">
        <f t="shared" si="4"/>
        <v>1045.7952862865941</v>
      </c>
      <c r="D91" s="10">
        <f t="shared" si="5"/>
        <v>-745.12914147919821</v>
      </c>
    </row>
    <row r="92" spans="1:4" x14ac:dyDescent="0.25">
      <c r="A92" s="33" t="s">
        <v>276</v>
      </c>
      <c r="B92" s="110">
        <v>-270353</v>
      </c>
      <c r="C92" s="103">
        <f t="shared" si="4"/>
        <v>1045.7952862865941</v>
      </c>
      <c r="D92" s="10">
        <f t="shared" si="5"/>
        <v>-141366.94651671979</v>
      </c>
    </row>
    <row r="93" spans="1:4" x14ac:dyDescent="0.25">
      <c r="A93" s="33" t="s">
        <v>280</v>
      </c>
      <c r="B93" s="110">
        <v>-154103</v>
      </c>
      <c r="C93" s="103">
        <f t="shared" si="4"/>
        <v>1045.7952862865941</v>
      </c>
      <c r="D93" s="10">
        <f t="shared" si="5"/>
        <v>-80580.095501311516</v>
      </c>
    </row>
    <row r="94" spans="1:4" x14ac:dyDescent="0.25">
      <c r="A94" s="33" t="s">
        <v>197</v>
      </c>
      <c r="B94" s="110">
        <v>-165730</v>
      </c>
      <c r="C94" s="103">
        <f t="shared" si="4"/>
        <v>1045.7952862865941</v>
      </c>
      <c r="D94" s="10">
        <f t="shared" si="5"/>
        <v>-86659.826398138612</v>
      </c>
    </row>
    <row r="95" spans="1:4" x14ac:dyDescent="0.25">
      <c r="A95" s="33" t="s">
        <v>282</v>
      </c>
      <c r="B95" s="110">
        <v>-600</v>
      </c>
      <c r="C95" s="103">
        <f t="shared" si="4"/>
        <v>1045.7952862865941</v>
      </c>
      <c r="D95" s="10">
        <f t="shared" si="5"/>
        <v>-313.73858588597824</v>
      </c>
    </row>
    <row r="96" spans="1:4" x14ac:dyDescent="0.25">
      <c r="A96" s="33" t="s">
        <v>283</v>
      </c>
      <c r="B96" s="110">
        <v>-5067</v>
      </c>
      <c r="C96" s="103">
        <f t="shared" si="4"/>
        <v>1045.7952862865941</v>
      </c>
      <c r="D96" s="10">
        <f t="shared" si="5"/>
        <v>-2649.5223578070863</v>
      </c>
    </row>
    <row r="97" spans="1:4" x14ac:dyDescent="0.25">
      <c r="A97" s="33" t="s">
        <v>285</v>
      </c>
      <c r="B97" s="110">
        <v>-15711</v>
      </c>
      <c r="C97" s="103">
        <f t="shared" si="4"/>
        <v>1045.7952862865941</v>
      </c>
      <c r="D97" s="10">
        <f t="shared" si="5"/>
        <v>-8215.2448714243401</v>
      </c>
    </row>
    <row r="98" spans="1:4" x14ac:dyDescent="0.25">
      <c r="A98" s="33" t="s">
        <v>198</v>
      </c>
      <c r="B98" s="110">
        <v>-34982</v>
      </c>
      <c r="C98" s="103">
        <f t="shared" si="4"/>
        <v>1045.7952862865941</v>
      </c>
      <c r="D98" s="10">
        <f t="shared" si="5"/>
        <v>-18292.00535243882</v>
      </c>
    </row>
    <row r="99" spans="1:4" x14ac:dyDescent="0.25">
      <c r="A99" s="33" t="s">
        <v>199</v>
      </c>
      <c r="B99" s="110">
        <v>-349844</v>
      </c>
      <c r="C99" s="103">
        <f t="shared" si="4"/>
        <v>1045.7952862865941</v>
      </c>
      <c r="D99" s="10">
        <f t="shared" si="5"/>
        <v>-182932.60306782363</v>
      </c>
    </row>
    <row r="100" spans="1:4" x14ac:dyDescent="0.25">
      <c r="A100" s="33" t="s">
        <v>292</v>
      </c>
      <c r="B100" s="110">
        <v>-7576</v>
      </c>
      <c r="C100" s="103">
        <f t="shared" ref="C100:C131" si="6">IF(B100&lt;&gt;0,$H$1,"")</f>
        <v>1045.7952862865941</v>
      </c>
      <c r="D100" s="10">
        <f t="shared" ref="D100:D131" si="7">(+B100*C100)/2000</f>
        <v>-3961.4725444536184</v>
      </c>
    </row>
    <row r="101" spans="1:4" x14ac:dyDescent="0.25">
      <c r="A101" s="33" t="s">
        <v>293</v>
      </c>
      <c r="B101" s="110">
        <v>-200</v>
      </c>
      <c r="C101" s="103">
        <f t="shared" si="6"/>
        <v>1045.7952862865941</v>
      </c>
      <c r="D101" s="10">
        <f t="shared" si="7"/>
        <v>-104.5795286286594</v>
      </c>
    </row>
    <row r="102" spans="1:4" x14ac:dyDescent="0.25">
      <c r="A102" s="33" t="s">
        <v>200</v>
      </c>
      <c r="B102" s="110">
        <v>-15061</v>
      </c>
      <c r="C102" s="103">
        <f t="shared" si="6"/>
        <v>1045.7952862865941</v>
      </c>
      <c r="D102" s="10">
        <f t="shared" si="7"/>
        <v>-7875.3614033811964</v>
      </c>
    </row>
    <row r="103" spans="1:4" x14ac:dyDescent="0.25">
      <c r="A103" s="33" t="s">
        <v>296</v>
      </c>
      <c r="B103" s="110">
        <v>-70877</v>
      </c>
      <c r="C103" s="103">
        <f t="shared" si="6"/>
        <v>1045.7952862865941</v>
      </c>
      <c r="D103" s="10">
        <f t="shared" si="7"/>
        <v>-37061.416253067466</v>
      </c>
    </row>
    <row r="104" spans="1:4" x14ac:dyDescent="0.25">
      <c r="A104" s="33" t="s">
        <v>298</v>
      </c>
      <c r="B104" s="110">
        <v>-828</v>
      </c>
      <c r="C104" s="103">
        <f t="shared" si="6"/>
        <v>1045.7952862865941</v>
      </c>
      <c r="D104" s="10">
        <f t="shared" si="7"/>
        <v>-432.95924852264994</v>
      </c>
    </row>
    <row r="105" spans="1:4" x14ac:dyDescent="0.25">
      <c r="A105" s="33" t="s">
        <v>299</v>
      </c>
      <c r="B105" s="110">
        <v>-41339</v>
      </c>
      <c r="C105" s="103">
        <f t="shared" si="6"/>
        <v>1045.7952862865941</v>
      </c>
      <c r="D105" s="10">
        <f t="shared" si="7"/>
        <v>-21616.065669900756</v>
      </c>
    </row>
    <row r="106" spans="1:4" x14ac:dyDescent="0.25">
      <c r="A106" s="33" t="s">
        <v>202</v>
      </c>
      <c r="B106" s="110">
        <v>-637562</v>
      </c>
      <c r="C106" s="103">
        <f t="shared" si="6"/>
        <v>1045.7952862865941</v>
      </c>
      <c r="D106" s="10">
        <f t="shared" si="7"/>
        <v>-333379.66715772677</v>
      </c>
    </row>
    <row r="107" spans="1:4" x14ac:dyDescent="0.25">
      <c r="A107" s="33" t="s">
        <v>301</v>
      </c>
      <c r="B107" s="110">
        <v>-7621</v>
      </c>
      <c r="C107" s="103">
        <f t="shared" si="6"/>
        <v>1045.7952862865941</v>
      </c>
      <c r="D107" s="10">
        <f t="shared" si="7"/>
        <v>-3985.0029383950668</v>
      </c>
    </row>
    <row r="108" spans="1:4" x14ac:dyDescent="0.25">
      <c r="A108" s="33" t="s">
        <v>304</v>
      </c>
      <c r="B108" s="110">
        <v>-208</v>
      </c>
      <c r="C108" s="103">
        <f t="shared" si="6"/>
        <v>1045.7952862865941</v>
      </c>
      <c r="D108" s="10">
        <f t="shared" si="7"/>
        <v>-108.76270977380578</v>
      </c>
    </row>
    <row r="109" spans="1:4" x14ac:dyDescent="0.25">
      <c r="A109" s="33" t="s">
        <v>306</v>
      </c>
      <c r="B109" s="110">
        <v>-1812075</v>
      </c>
      <c r="C109" s="103">
        <f t="shared" si="6"/>
        <v>1045.7952862865941</v>
      </c>
      <c r="D109" s="10">
        <f t="shared" si="7"/>
        <v>-947529.74669889</v>
      </c>
    </row>
    <row r="110" spans="1:4" x14ac:dyDescent="0.25">
      <c r="A110" s="33" t="s">
        <v>307</v>
      </c>
      <c r="B110" s="110">
        <v>-2</v>
      </c>
      <c r="C110" s="103">
        <f t="shared" si="6"/>
        <v>1045.7952862865941</v>
      </c>
      <c r="D110" s="10">
        <f t="shared" si="7"/>
        <v>-1.045795286286594</v>
      </c>
    </row>
    <row r="111" spans="1:4" x14ac:dyDescent="0.25">
      <c r="A111" s="33"/>
      <c r="B111" s="34"/>
      <c r="C111" s="103"/>
      <c r="D111" s="10"/>
    </row>
    <row r="112" spans="1:4" ht="15.75" thickBot="1" x14ac:dyDescent="0.3">
      <c r="A112" s="36"/>
      <c r="B112" s="37"/>
      <c r="C112" s="15"/>
      <c r="D112" s="16"/>
    </row>
    <row r="113" spans="1:4" ht="16.5" thickTop="1" thickBot="1" x14ac:dyDescent="0.3">
      <c r="A113" s="13"/>
      <c r="B113" s="100">
        <f>SUM(B4:B112)</f>
        <v>3448451.602</v>
      </c>
      <c r="C113" s="14"/>
      <c r="D113" s="101">
        <f>SUM(D4:D112)</f>
        <v>1803187.2151795251</v>
      </c>
    </row>
  </sheetData>
  <hyperlinks>
    <hyperlink ref="D1" r:id="rId1"/>
  </hyperlinks>
  <pageMargins left="0.7" right="0.7" top="0.75" bottom="0.75" header="0.3" footer="0.3"/>
  <ignoredErrors>
    <ignoredError sqref="D113" evalError="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0"/>
  <sheetViews>
    <sheetView workbookViewId="0">
      <pane ySplit="1" topLeftCell="A26" activePane="bottomLeft" state="frozen"/>
      <selection activeCell="E35" sqref="E35"/>
      <selection pane="bottomLeft" activeCell="L38" sqref="L38"/>
    </sheetView>
  </sheetViews>
  <sheetFormatPr defaultRowHeight="15" x14ac:dyDescent="0.25"/>
  <cols>
    <col min="1" max="1" width="40.85546875" style="81" customWidth="1"/>
    <col min="2" max="7" width="10.85546875" customWidth="1"/>
    <col min="8" max="10" width="10.85546875" style="94" customWidth="1"/>
    <col min="11" max="11" width="10.140625" bestFit="1" customWidth="1"/>
    <col min="12" max="12" width="11.140625" bestFit="1" customWidth="1"/>
    <col min="19" max="19" width="11.140625" bestFit="1" customWidth="1"/>
    <col min="20" max="20" width="18.28515625" bestFit="1" customWidth="1"/>
  </cols>
  <sheetData>
    <row r="1" spans="1:11" s="81" customFormat="1" ht="43.15" x14ac:dyDescent="0.3">
      <c r="A1" s="81" t="s">
        <v>50</v>
      </c>
      <c r="B1" s="81" t="s">
        <v>51</v>
      </c>
      <c r="C1" s="81" t="s">
        <v>52</v>
      </c>
      <c r="D1" s="81" t="s">
        <v>53</v>
      </c>
      <c r="E1" s="81" t="s">
        <v>54</v>
      </c>
      <c r="F1" s="81" t="s">
        <v>55</v>
      </c>
      <c r="G1" s="81" t="s">
        <v>56</v>
      </c>
      <c r="H1" s="82" t="s">
        <v>57</v>
      </c>
      <c r="I1" s="82" t="s">
        <v>58</v>
      </c>
      <c r="J1" s="82" t="s">
        <v>59</v>
      </c>
      <c r="K1" s="83" t="s">
        <v>60</v>
      </c>
    </row>
    <row r="2" spans="1:11" ht="14.45" x14ac:dyDescent="0.3">
      <c r="A2" s="81" t="s">
        <v>61</v>
      </c>
      <c r="H2" s="84"/>
      <c r="I2" s="84"/>
      <c r="J2" s="84"/>
    </row>
    <row r="3" spans="1:11" ht="14.45" x14ac:dyDescent="0.3">
      <c r="A3" s="81" t="s">
        <v>62</v>
      </c>
      <c r="B3">
        <v>43269</v>
      </c>
      <c r="C3">
        <v>260131</v>
      </c>
      <c r="D3">
        <v>2117125</v>
      </c>
      <c r="E3">
        <v>30466</v>
      </c>
      <c r="F3">
        <v>80593</v>
      </c>
      <c r="G3">
        <v>843954</v>
      </c>
      <c r="H3" s="84">
        <v>121846</v>
      </c>
      <c r="I3" s="84">
        <v>212284</v>
      </c>
      <c r="J3" s="84">
        <v>269536</v>
      </c>
      <c r="K3">
        <f>+SUM(B3:J3)</f>
        <v>3979204</v>
      </c>
    </row>
    <row r="4" spans="1:11" ht="14.45" x14ac:dyDescent="0.3">
      <c r="A4" s="81" t="s">
        <v>63</v>
      </c>
      <c r="B4">
        <v>42522</v>
      </c>
      <c r="C4">
        <v>254183</v>
      </c>
      <c r="D4">
        <v>2079967</v>
      </c>
      <c r="E4">
        <v>30228</v>
      </c>
      <c r="F4">
        <v>79275</v>
      </c>
      <c r="G4">
        <v>831928</v>
      </c>
      <c r="H4" s="84">
        <v>120365</v>
      </c>
      <c r="I4" s="84">
        <v>208351</v>
      </c>
      <c r="J4" s="84">
        <v>265851</v>
      </c>
      <c r="K4">
        <f t="shared" ref="K4:K6" si="0">+SUM(B4:J4)</f>
        <v>3912670</v>
      </c>
    </row>
    <row r="5" spans="1:11" ht="28.9" x14ac:dyDescent="0.3">
      <c r="A5" s="81" t="s">
        <v>64</v>
      </c>
      <c r="B5">
        <v>40909</v>
      </c>
      <c r="C5">
        <v>251133</v>
      </c>
      <c r="D5">
        <v>1931256</v>
      </c>
      <c r="E5">
        <v>29872</v>
      </c>
      <c r="F5">
        <v>78506</v>
      </c>
      <c r="G5">
        <v>795229</v>
      </c>
      <c r="H5" s="84">
        <v>116901</v>
      </c>
      <c r="I5" s="84">
        <v>201140</v>
      </c>
      <c r="J5" s="84">
        <v>252264</v>
      </c>
      <c r="K5">
        <f t="shared" si="0"/>
        <v>3697210</v>
      </c>
    </row>
    <row r="6" spans="1:11" ht="28.9" x14ac:dyDescent="0.3">
      <c r="A6" s="81" t="s">
        <v>65</v>
      </c>
      <c r="B6">
        <v>40909</v>
      </c>
      <c r="C6">
        <v>251133</v>
      </c>
      <c r="D6">
        <v>1931256</v>
      </c>
      <c r="E6">
        <v>29872</v>
      </c>
      <c r="F6">
        <v>78506</v>
      </c>
      <c r="G6">
        <v>795229</v>
      </c>
      <c r="H6" s="84">
        <v>116901</v>
      </c>
      <c r="I6" s="84">
        <v>201140</v>
      </c>
      <c r="J6" s="84">
        <v>252264</v>
      </c>
      <c r="K6">
        <f t="shared" si="0"/>
        <v>3697210</v>
      </c>
    </row>
    <row r="7" spans="1:11" ht="28.9" x14ac:dyDescent="0.3">
      <c r="A7" s="81" t="s">
        <v>66</v>
      </c>
      <c r="B7">
        <v>5.8</v>
      </c>
      <c r="C7">
        <v>3.6</v>
      </c>
      <c r="D7">
        <v>9.6</v>
      </c>
      <c r="E7">
        <v>2</v>
      </c>
      <c r="F7">
        <v>2.7</v>
      </c>
      <c r="G7">
        <v>6.1</v>
      </c>
      <c r="H7" s="85">
        <v>4.2</v>
      </c>
      <c r="I7" s="85">
        <v>5.5</v>
      </c>
      <c r="J7" s="85">
        <v>6.8</v>
      </c>
    </row>
    <row r="8" spans="1:11" ht="28.9" x14ac:dyDescent="0.3">
      <c r="A8" s="81" t="s">
        <v>67</v>
      </c>
      <c r="B8">
        <v>3.9</v>
      </c>
      <c r="C8">
        <v>1.2</v>
      </c>
      <c r="D8">
        <v>7.7</v>
      </c>
      <c r="E8">
        <v>1.2</v>
      </c>
      <c r="F8">
        <v>1</v>
      </c>
      <c r="G8">
        <v>4.5999999999999996</v>
      </c>
      <c r="H8" s="85">
        <v>3</v>
      </c>
      <c r="I8" s="85">
        <v>3.6</v>
      </c>
      <c r="J8" s="85">
        <v>5.4</v>
      </c>
    </row>
    <row r="9" spans="1:11" ht="14.45" x14ac:dyDescent="0.3">
      <c r="A9" s="81" t="s">
        <v>68</v>
      </c>
      <c r="B9">
        <v>40915</v>
      </c>
      <c r="C9">
        <v>251133</v>
      </c>
      <c r="D9">
        <v>1931249</v>
      </c>
      <c r="E9">
        <v>29872</v>
      </c>
      <c r="F9">
        <v>78506</v>
      </c>
      <c r="G9">
        <v>795225</v>
      </c>
      <c r="H9" s="84">
        <v>116901</v>
      </c>
      <c r="I9" s="84">
        <v>201140</v>
      </c>
      <c r="J9" s="84">
        <v>252264</v>
      </c>
    </row>
    <row r="10" spans="1:11" ht="14.45" x14ac:dyDescent="0.3">
      <c r="A10" s="81" t="s">
        <v>69</v>
      </c>
      <c r="H10" s="84"/>
      <c r="I10" s="84"/>
      <c r="J10" s="84"/>
    </row>
    <row r="11" spans="1:11" ht="28.9" x14ac:dyDescent="0.3">
      <c r="A11" s="81" t="s">
        <v>70</v>
      </c>
      <c r="B11">
        <v>5</v>
      </c>
      <c r="C11">
        <v>5.7</v>
      </c>
      <c r="D11">
        <v>6.2</v>
      </c>
      <c r="E11">
        <v>3.3</v>
      </c>
      <c r="F11">
        <v>5.5</v>
      </c>
      <c r="G11">
        <v>6.9</v>
      </c>
      <c r="H11" s="85">
        <v>6.1</v>
      </c>
      <c r="I11" s="85">
        <v>5.5</v>
      </c>
      <c r="J11" s="85">
        <v>6.1</v>
      </c>
    </row>
    <row r="12" spans="1:11" ht="14.45" x14ac:dyDescent="0.3">
      <c r="A12" s="81" t="s">
        <v>71</v>
      </c>
      <c r="B12">
        <v>5</v>
      </c>
      <c r="C12">
        <v>5.9</v>
      </c>
      <c r="D12">
        <v>6.2</v>
      </c>
      <c r="E12">
        <v>3.6</v>
      </c>
      <c r="F12">
        <v>5.8</v>
      </c>
      <c r="G12">
        <v>7</v>
      </c>
      <c r="H12" s="85">
        <v>6.5</v>
      </c>
      <c r="I12" s="85">
        <v>5.6</v>
      </c>
      <c r="J12" s="85">
        <v>6.1</v>
      </c>
    </row>
    <row r="13" spans="1:11" ht="28.9" x14ac:dyDescent="0.3">
      <c r="A13" s="81" t="s">
        <v>72</v>
      </c>
      <c r="B13">
        <v>18.100000000000001</v>
      </c>
      <c r="C13">
        <v>20.9</v>
      </c>
      <c r="D13">
        <v>21</v>
      </c>
      <c r="E13">
        <v>13.4</v>
      </c>
      <c r="F13">
        <v>18.899999999999999</v>
      </c>
      <c r="G13">
        <v>24</v>
      </c>
      <c r="H13" s="85">
        <v>22.5</v>
      </c>
      <c r="I13" s="85">
        <v>20.2</v>
      </c>
      <c r="J13" s="85">
        <v>22.1</v>
      </c>
    </row>
    <row r="14" spans="1:11" ht="14.45" x14ac:dyDescent="0.3">
      <c r="A14" s="81" t="s">
        <v>73</v>
      </c>
      <c r="B14">
        <v>18.3</v>
      </c>
      <c r="C14">
        <v>22.5</v>
      </c>
      <c r="D14">
        <v>21.4</v>
      </c>
      <c r="E14">
        <v>14.9</v>
      </c>
      <c r="F14">
        <v>20.8</v>
      </c>
      <c r="G14">
        <v>24.9</v>
      </c>
      <c r="H14" s="85">
        <v>23.7</v>
      </c>
      <c r="I14" s="85">
        <v>21</v>
      </c>
      <c r="J14" s="85">
        <v>23</v>
      </c>
    </row>
    <row r="15" spans="1:11" ht="28.9" x14ac:dyDescent="0.3">
      <c r="A15" s="81" t="s">
        <v>74</v>
      </c>
      <c r="B15">
        <v>14.6</v>
      </c>
      <c r="C15">
        <v>16.100000000000001</v>
      </c>
      <c r="D15">
        <v>12.2</v>
      </c>
      <c r="E15">
        <v>31.8</v>
      </c>
      <c r="F15">
        <v>22.5</v>
      </c>
      <c r="G15">
        <v>12.7</v>
      </c>
      <c r="H15" s="85">
        <v>18.7</v>
      </c>
      <c r="I15" s="85">
        <v>15.4</v>
      </c>
      <c r="J15" s="85">
        <v>15.2</v>
      </c>
    </row>
    <row r="16" spans="1:11" ht="14.45" x14ac:dyDescent="0.3">
      <c r="A16" s="81" t="s">
        <v>75</v>
      </c>
      <c r="B16">
        <v>12.7</v>
      </c>
      <c r="C16">
        <v>13.3</v>
      </c>
      <c r="D16">
        <v>10.9</v>
      </c>
      <c r="E16">
        <v>26.3</v>
      </c>
      <c r="F16">
        <v>18.399999999999999</v>
      </c>
      <c r="G16">
        <v>11</v>
      </c>
      <c r="H16" s="85">
        <v>16.100000000000001</v>
      </c>
      <c r="I16" s="85">
        <v>13.2</v>
      </c>
      <c r="J16" s="85">
        <v>13</v>
      </c>
    </row>
    <row r="17" spans="1:10" ht="14.45" x14ac:dyDescent="0.3">
      <c r="A17" s="81" t="s">
        <v>76</v>
      </c>
      <c r="B17">
        <v>49.7</v>
      </c>
      <c r="C17">
        <v>49.1</v>
      </c>
      <c r="D17">
        <v>50</v>
      </c>
      <c r="E17">
        <v>50.7</v>
      </c>
      <c r="F17">
        <v>50.1</v>
      </c>
      <c r="G17">
        <v>50.3</v>
      </c>
      <c r="H17" s="85">
        <v>50.4</v>
      </c>
      <c r="I17" s="85">
        <v>50.4</v>
      </c>
      <c r="J17" s="85">
        <v>50.9</v>
      </c>
    </row>
    <row r="18" spans="1:10" ht="14.45" x14ac:dyDescent="0.3">
      <c r="A18" s="81" t="s">
        <v>77</v>
      </c>
      <c r="B18">
        <v>49.2</v>
      </c>
      <c r="C18">
        <v>49.4</v>
      </c>
      <c r="D18">
        <v>50.2</v>
      </c>
      <c r="E18">
        <v>50.5</v>
      </c>
      <c r="F18">
        <v>50.5</v>
      </c>
      <c r="G18">
        <v>50.6</v>
      </c>
      <c r="H18" s="85">
        <v>50.4</v>
      </c>
      <c r="I18" s="85">
        <v>50.5</v>
      </c>
      <c r="J18" s="85">
        <v>51.3</v>
      </c>
    </row>
    <row r="19" spans="1:10" ht="14.45" x14ac:dyDescent="0.3">
      <c r="A19" s="81" t="s">
        <v>78</v>
      </c>
      <c r="H19" s="84"/>
      <c r="I19" s="84"/>
      <c r="J19" s="84"/>
    </row>
    <row r="20" spans="1:10" ht="14.45" x14ac:dyDescent="0.3">
      <c r="A20" s="81" t="s">
        <v>79</v>
      </c>
      <c r="B20">
        <v>91.9</v>
      </c>
      <c r="C20">
        <v>83.3</v>
      </c>
      <c r="D20">
        <v>70.099999999999994</v>
      </c>
      <c r="E20">
        <v>91.3</v>
      </c>
      <c r="F20">
        <v>86.3</v>
      </c>
      <c r="G20">
        <v>76.099999999999994</v>
      </c>
      <c r="H20" s="85">
        <v>90.8</v>
      </c>
      <c r="I20" s="85">
        <v>87.3</v>
      </c>
      <c r="J20" s="85">
        <v>82.9</v>
      </c>
    </row>
    <row r="21" spans="1:10" ht="14.45" x14ac:dyDescent="0.3">
      <c r="A21" s="81" t="s">
        <v>80</v>
      </c>
      <c r="B21">
        <v>89.3</v>
      </c>
      <c r="C21">
        <v>82.6</v>
      </c>
      <c r="D21">
        <v>68.7</v>
      </c>
      <c r="E21">
        <v>91</v>
      </c>
      <c r="F21">
        <v>86.1</v>
      </c>
      <c r="G21">
        <v>74.2</v>
      </c>
      <c r="H21" s="85">
        <v>83.4</v>
      </c>
      <c r="I21" s="85">
        <v>85.4</v>
      </c>
      <c r="J21" s="85">
        <v>82.4</v>
      </c>
    </row>
    <row r="22" spans="1:10" ht="28.9" x14ac:dyDescent="0.3">
      <c r="A22" s="81" t="s">
        <v>81</v>
      </c>
      <c r="B22">
        <v>1.2</v>
      </c>
      <c r="C22">
        <v>2.9</v>
      </c>
      <c r="D22">
        <v>6.7</v>
      </c>
      <c r="E22">
        <v>1</v>
      </c>
      <c r="F22">
        <v>2.9</v>
      </c>
      <c r="G22">
        <v>7.4</v>
      </c>
      <c r="H22" s="85">
        <v>0.9</v>
      </c>
      <c r="I22" s="85">
        <v>1.2</v>
      </c>
      <c r="J22" s="85">
        <v>3.4</v>
      </c>
    </row>
    <row r="23" spans="1:10" ht="28.9" x14ac:dyDescent="0.3">
      <c r="A23" s="81" t="s">
        <v>82</v>
      </c>
      <c r="B23">
        <v>0.9</v>
      </c>
      <c r="C23">
        <v>2.6</v>
      </c>
      <c r="D23">
        <v>6.2</v>
      </c>
      <c r="E23">
        <v>0.8</v>
      </c>
      <c r="F23">
        <v>2.2000000000000002</v>
      </c>
      <c r="G23">
        <v>6.8</v>
      </c>
      <c r="H23" s="85">
        <v>0.7</v>
      </c>
      <c r="I23" s="85">
        <v>1</v>
      </c>
      <c r="J23" s="85">
        <v>2.7</v>
      </c>
    </row>
    <row r="24" spans="1:10" ht="28.9" x14ac:dyDescent="0.3">
      <c r="A24" s="81" t="s">
        <v>83</v>
      </c>
      <c r="B24">
        <v>1.3</v>
      </c>
      <c r="C24">
        <v>1.8</v>
      </c>
      <c r="D24">
        <v>1.1000000000000001</v>
      </c>
      <c r="E24">
        <v>2.2000000000000002</v>
      </c>
      <c r="F24">
        <v>1.1000000000000001</v>
      </c>
      <c r="G24">
        <v>1.7</v>
      </c>
      <c r="H24" s="85">
        <v>2.7</v>
      </c>
      <c r="I24" s="85">
        <v>3.2</v>
      </c>
      <c r="J24" s="85">
        <v>1.7</v>
      </c>
    </row>
    <row r="25" spans="1:10" ht="30" x14ac:dyDescent="0.25">
      <c r="A25" s="81" t="s">
        <v>84</v>
      </c>
      <c r="B25">
        <v>1</v>
      </c>
      <c r="C25">
        <v>1.6</v>
      </c>
      <c r="D25">
        <v>0.8</v>
      </c>
      <c r="E25">
        <v>2.2999999999999998</v>
      </c>
      <c r="F25">
        <v>0.8</v>
      </c>
      <c r="G25">
        <v>1.4</v>
      </c>
      <c r="H25" s="85">
        <v>2.2000000000000002</v>
      </c>
      <c r="I25" s="85">
        <v>2.8</v>
      </c>
      <c r="J25" s="85">
        <v>1.4</v>
      </c>
    </row>
    <row r="26" spans="1:10" ht="30" x14ac:dyDescent="0.25">
      <c r="A26" s="81" t="s">
        <v>85</v>
      </c>
      <c r="B26">
        <v>2.2999999999999998</v>
      </c>
      <c r="C26">
        <v>5.4</v>
      </c>
      <c r="D26">
        <v>16.399999999999999</v>
      </c>
      <c r="E26">
        <v>1.8</v>
      </c>
      <c r="F26">
        <v>4.8</v>
      </c>
      <c r="G26">
        <v>6.6</v>
      </c>
      <c r="H26" s="85">
        <v>2.2000000000000002</v>
      </c>
      <c r="I26" s="85">
        <v>4.3</v>
      </c>
      <c r="J26" s="85">
        <v>5.7</v>
      </c>
    </row>
    <row r="27" spans="1:10" x14ac:dyDescent="0.25">
      <c r="A27" s="81" t="s">
        <v>86</v>
      </c>
      <c r="B27">
        <v>2</v>
      </c>
      <c r="C27">
        <v>4.9000000000000004</v>
      </c>
      <c r="D27">
        <v>14.6</v>
      </c>
      <c r="E27">
        <v>1.6</v>
      </c>
      <c r="F27">
        <v>4.4000000000000004</v>
      </c>
      <c r="G27">
        <v>6</v>
      </c>
      <c r="H27" s="85">
        <v>1.8</v>
      </c>
      <c r="I27" s="85">
        <v>3.5</v>
      </c>
      <c r="J27" s="85">
        <v>5.2</v>
      </c>
    </row>
    <row r="28" spans="1:10" ht="30" x14ac:dyDescent="0.25">
      <c r="A28" s="81" t="s">
        <v>87</v>
      </c>
      <c r="B28">
        <v>0.2</v>
      </c>
      <c r="C28">
        <v>1</v>
      </c>
      <c r="D28">
        <v>0.8</v>
      </c>
      <c r="E28">
        <v>0.2</v>
      </c>
      <c r="F28">
        <v>0.5</v>
      </c>
      <c r="G28">
        <v>1.5</v>
      </c>
      <c r="H28" s="85">
        <v>0.3</v>
      </c>
      <c r="I28" s="85">
        <v>0.3</v>
      </c>
      <c r="J28" s="85">
        <v>1</v>
      </c>
    </row>
    <row r="29" spans="1:10" ht="30" x14ac:dyDescent="0.25">
      <c r="A29" s="81" t="s">
        <v>88</v>
      </c>
      <c r="B29">
        <v>0.1</v>
      </c>
      <c r="C29">
        <v>0.9</v>
      </c>
      <c r="D29">
        <v>0.8</v>
      </c>
      <c r="E29">
        <v>0.2</v>
      </c>
      <c r="F29">
        <v>0.5</v>
      </c>
      <c r="G29">
        <v>1.3</v>
      </c>
      <c r="H29" s="85">
        <v>0.2</v>
      </c>
      <c r="I29" s="85">
        <v>0.2</v>
      </c>
      <c r="J29" s="85">
        <v>0.8</v>
      </c>
    </row>
    <row r="30" spans="1:10" ht="30" x14ac:dyDescent="0.25">
      <c r="A30" s="81" t="s">
        <v>89</v>
      </c>
      <c r="B30">
        <v>3.2</v>
      </c>
      <c r="C30">
        <v>5.6</v>
      </c>
      <c r="D30">
        <v>4.9000000000000004</v>
      </c>
      <c r="E30">
        <v>3.4</v>
      </c>
      <c r="F30">
        <v>4.5</v>
      </c>
      <c r="G30">
        <v>6.7</v>
      </c>
      <c r="H30" s="85">
        <v>3</v>
      </c>
      <c r="I30" s="85">
        <v>3.7</v>
      </c>
      <c r="J30" s="85">
        <v>5.2</v>
      </c>
    </row>
    <row r="31" spans="1:10" x14ac:dyDescent="0.25">
      <c r="A31" s="81" t="s">
        <v>90</v>
      </c>
      <c r="B31">
        <v>3</v>
      </c>
      <c r="C31">
        <v>5.8</v>
      </c>
      <c r="D31">
        <v>5</v>
      </c>
      <c r="E31">
        <v>3.4</v>
      </c>
      <c r="F31">
        <v>4.5</v>
      </c>
      <c r="G31">
        <v>6.8</v>
      </c>
      <c r="H31" s="85">
        <v>3.2</v>
      </c>
      <c r="I31" s="85">
        <v>3.8</v>
      </c>
      <c r="J31" s="85">
        <v>5.3</v>
      </c>
    </row>
    <row r="32" spans="1:10" ht="30" x14ac:dyDescent="0.25">
      <c r="A32" s="81" t="s">
        <v>91</v>
      </c>
      <c r="B32">
        <v>8.8000000000000007</v>
      </c>
      <c r="C32">
        <v>7.2</v>
      </c>
      <c r="D32">
        <v>9.4</v>
      </c>
      <c r="E32">
        <v>3.7</v>
      </c>
      <c r="F32">
        <v>7.1</v>
      </c>
      <c r="G32">
        <v>10.199999999999999</v>
      </c>
      <c r="H32" s="85">
        <v>17.8</v>
      </c>
      <c r="I32" s="85">
        <v>8.9</v>
      </c>
      <c r="J32" s="85">
        <v>8.4</v>
      </c>
    </row>
    <row r="33" spans="1:12" x14ac:dyDescent="0.25">
      <c r="A33" s="81" t="s">
        <v>92</v>
      </c>
      <c r="B33">
        <v>7.6</v>
      </c>
      <c r="C33">
        <v>6.2</v>
      </c>
      <c r="D33">
        <v>8.9</v>
      </c>
      <c r="E33">
        <v>2.8</v>
      </c>
      <c r="F33">
        <v>5.5</v>
      </c>
      <c r="G33">
        <v>9.1999999999999993</v>
      </c>
      <c r="H33" s="85">
        <v>16.899999999999999</v>
      </c>
      <c r="I33" s="85">
        <v>7.8</v>
      </c>
      <c r="J33" s="85">
        <v>7.1</v>
      </c>
    </row>
    <row r="34" spans="1:12" ht="30" x14ac:dyDescent="0.25">
      <c r="A34" s="81" t="s">
        <v>93</v>
      </c>
      <c r="B34">
        <v>84.2</v>
      </c>
      <c r="C34">
        <v>77.7</v>
      </c>
      <c r="D34">
        <v>62.4</v>
      </c>
      <c r="E34">
        <v>88.4</v>
      </c>
      <c r="F34">
        <v>80.599999999999994</v>
      </c>
      <c r="G34">
        <v>68.400000000000006</v>
      </c>
      <c r="H34" s="85">
        <v>75.400000000000006</v>
      </c>
      <c r="I34" s="85">
        <v>79.900000000000006</v>
      </c>
      <c r="J34" s="85">
        <v>76.3</v>
      </c>
    </row>
    <row r="35" spans="1:12" ht="30" x14ac:dyDescent="0.25">
      <c r="A35" s="81" t="s">
        <v>94</v>
      </c>
      <c r="B35">
        <v>86.1</v>
      </c>
      <c r="C35">
        <v>79.099999999999994</v>
      </c>
      <c r="D35">
        <v>64.8</v>
      </c>
      <c r="E35">
        <v>89.3</v>
      </c>
      <c r="F35">
        <v>83.1</v>
      </c>
      <c r="G35">
        <v>70.3</v>
      </c>
      <c r="H35" s="85">
        <v>76.7</v>
      </c>
      <c r="I35" s="85">
        <v>81.900000000000006</v>
      </c>
      <c r="J35" s="85">
        <v>78.900000000000006</v>
      </c>
    </row>
    <row r="36" spans="1:12" x14ac:dyDescent="0.25">
      <c r="A36" s="81" t="s">
        <v>95</v>
      </c>
      <c r="H36" s="84"/>
      <c r="I36" s="84"/>
      <c r="J36" s="84"/>
    </row>
    <row r="37" spans="1:12" x14ac:dyDescent="0.25">
      <c r="A37" s="81" t="s">
        <v>96</v>
      </c>
      <c r="B37">
        <v>3699</v>
      </c>
      <c r="C37">
        <v>35134</v>
      </c>
      <c r="D37">
        <v>117855</v>
      </c>
      <c r="E37">
        <v>4330</v>
      </c>
      <c r="F37">
        <v>12634</v>
      </c>
      <c r="G37">
        <v>89025</v>
      </c>
      <c r="H37" s="84">
        <v>11377</v>
      </c>
      <c r="I37" s="84">
        <v>14187</v>
      </c>
      <c r="J37" s="84">
        <v>29076</v>
      </c>
      <c r="L37" s="95" t="s">
        <v>178</v>
      </c>
    </row>
    <row r="38" spans="1:12" x14ac:dyDescent="0.25">
      <c r="A38" s="81" t="s">
        <v>97</v>
      </c>
      <c r="B38">
        <v>6.1</v>
      </c>
      <c r="C38">
        <v>6.5</v>
      </c>
      <c r="D38">
        <v>21</v>
      </c>
      <c r="E38">
        <v>3.5</v>
      </c>
      <c r="F38">
        <v>7.1</v>
      </c>
      <c r="G38">
        <v>9.8000000000000007</v>
      </c>
      <c r="H38" s="85">
        <v>9.4</v>
      </c>
      <c r="I38" s="85">
        <v>11.1</v>
      </c>
      <c r="J38" s="85">
        <v>7.9</v>
      </c>
      <c r="L38" s="96">
        <f>+L50</f>
        <v>2.4916605913730829</v>
      </c>
    </row>
    <row r="39" spans="1:12" x14ac:dyDescent="0.25">
      <c r="A39" s="81" t="s">
        <v>98</v>
      </c>
      <c r="H39" s="84"/>
      <c r="I39" s="84"/>
      <c r="J39" s="84"/>
    </row>
    <row r="40" spans="1:12" x14ac:dyDescent="0.25">
      <c r="A40" s="81" t="s">
        <v>99</v>
      </c>
      <c r="B40">
        <v>22553</v>
      </c>
      <c r="C40">
        <v>109327</v>
      </c>
      <c r="D40">
        <v>880462</v>
      </c>
      <c r="E40">
        <v>17947</v>
      </c>
      <c r="F40">
        <v>40685</v>
      </c>
      <c r="G40">
        <v>332712</v>
      </c>
      <c r="H40" s="84">
        <v>51870</v>
      </c>
      <c r="I40" s="84">
        <v>92466</v>
      </c>
      <c r="J40" s="84">
        <v>111807</v>
      </c>
    </row>
    <row r="41" spans="1:12" x14ac:dyDescent="0.25">
      <c r="A41" s="81" t="s">
        <v>100</v>
      </c>
      <c r="B41">
        <v>21900</v>
      </c>
      <c r="C41">
        <v>107367</v>
      </c>
      <c r="D41">
        <v>851261</v>
      </c>
      <c r="E41">
        <v>17767</v>
      </c>
      <c r="F41">
        <v>40234</v>
      </c>
      <c r="G41">
        <v>325375</v>
      </c>
      <c r="H41" s="84">
        <v>51473</v>
      </c>
      <c r="I41" s="84">
        <v>90665</v>
      </c>
      <c r="J41" s="84">
        <v>108182</v>
      </c>
    </row>
    <row r="42" spans="1:12" ht="30" x14ac:dyDescent="0.25">
      <c r="A42" s="81" t="s">
        <v>101</v>
      </c>
      <c r="B42">
        <v>57.3</v>
      </c>
      <c r="C42">
        <v>66.900000000000006</v>
      </c>
      <c r="D42">
        <v>57.5</v>
      </c>
      <c r="E42">
        <v>74.7</v>
      </c>
      <c r="F42">
        <v>68.5</v>
      </c>
      <c r="G42">
        <v>61.2</v>
      </c>
      <c r="H42" s="85">
        <v>67.099999999999994</v>
      </c>
      <c r="I42" s="85">
        <v>62.6</v>
      </c>
      <c r="J42" s="85">
        <v>64.900000000000006</v>
      </c>
    </row>
    <row r="43" spans="1:12" ht="30" x14ac:dyDescent="0.25">
      <c r="A43" s="81" t="s">
        <v>102</v>
      </c>
      <c r="B43">
        <v>246000</v>
      </c>
      <c r="C43">
        <v>259000</v>
      </c>
      <c r="D43">
        <v>376200</v>
      </c>
      <c r="E43">
        <v>282400</v>
      </c>
      <c r="F43">
        <v>287600</v>
      </c>
      <c r="G43">
        <v>233800</v>
      </c>
      <c r="H43" s="84">
        <v>254900</v>
      </c>
      <c r="I43" s="84">
        <v>273000</v>
      </c>
      <c r="J43" s="84">
        <v>241300</v>
      </c>
    </row>
    <row r="44" spans="1:12" ht="30" x14ac:dyDescent="0.25">
      <c r="A44" s="81" t="s">
        <v>103</v>
      </c>
      <c r="B44">
        <v>1525</v>
      </c>
      <c r="C44">
        <v>1738</v>
      </c>
      <c r="D44">
        <v>2226</v>
      </c>
      <c r="E44">
        <v>1469</v>
      </c>
      <c r="F44">
        <v>1721</v>
      </c>
      <c r="G44">
        <v>1785</v>
      </c>
      <c r="H44" s="84">
        <v>1672</v>
      </c>
      <c r="I44" s="84">
        <v>1628</v>
      </c>
      <c r="J44" s="84">
        <v>1717</v>
      </c>
    </row>
    <row r="45" spans="1:12" ht="30" x14ac:dyDescent="0.25">
      <c r="A45" s="81" t="s">
        <v>104</v>
      </c>
      <c r="B45">
        <v>466</v>
      </c>
      <c r="C45">
        <v>514</v>
      </c>
      <c r="D45">
        <v>686</v>
      </c>
      <c r="E45">
        <v>453</v>
      </c>
      <c r="F45">
        <v>506</v>
      </c>
      <c r="G45">
        <v>545</v>
      </c>
      <c r="H45" s="84">
        <v>525</v>
      </c>
      <c r="I45" s="84">
        <v>477</v>
      </c>
      <c r="J45" s="84">
        <v>496</v>
      </c>
    </row>
    <row r="46" spans="1:12" x14ac:dyDescent="0.25">
      <c r="A46" s="81" t="s">
        <v>105</v>
      </c>
      <c r="B46">
        <v>809</v>
      </c>
      <c r="C46">
        <v>1043</v>
      </c>
      <c r="D46">
        <v>1161</v>
      </c>
      <c r="E46">
        <v>870</v>
      </c>
      <c r="F46">
        <v>1076</v>
      </c>
      <c r="G46">
        <v>1021</v>
      </c>
      <c r="H46" s="84">
        <v>961</v>
      </c>
      <c r="I46" s="84">
        <v>919</v>
      </c>
      <c r="J46" s="84">
        <v>1056</v>
      </c>
    </row>
    <row r="47" spans="1:12" x14ac:dyDescent="0.25">
      <c r="A47" s="81" t="s">
        <v>106</v>
      </c>
      <c r="B47">
        <v>283</v>
      </c>
      <c r="C47">
        <v>598</v>
      </c>
      <c r="D47">
        <v>14703</v>
      </c>
      <c r="E47">
        <v>121</v>
      </c>
      <c r="F47">
        <v>252</v>
      </c>
      <c r="G47">
        <v>3777</v>
      </c>
      <c r="H47" s="84">
        <v>274</v>
      </c>
      <c r="I47" s="84">
        <v>1007</v>
      </c>
      <c r="J47" s="84">
        <v>1003</v>
      </c>
    </row>
    <row r="48" spans="1:12" x14ac:dyDescent="0.25">
      <c r="A48" s="81" t="s">
        <v>107</v>
      </c>
      <c r="H48" s="84"/>
      <c r="I48" s="84"/>
      <c r="J48" s="84"/>
    </row>
    <row r="49" spans="1:20" x14ac:dyDescent="0.25">
      <c r="A49" s="81" t="s">
        <v>108</v>
      </c>
      <c r="B49" s="86">
        <v>16753</v>
      </c>
      <c r="C49" s="86">
        <v>97993</v>
      </c>
      <c r="D49" s="86">
        <v>808729</v>
      </c>
      <c r="E49" s="86">
        <v>13535</v>
      </c>
      <c r="F49" s="86">
        <v>32820</v>
      </c>
      <c r="G49" s="86">
        <v>301364</v>
      </c>
      <c r="H49" s="87">
        <v>45309</v>
      </c>
      <c r="I49" s="87">
        <v>79837</v>
      </c>
      <c r="J49" s="87">
        <v>101530</v>
      </c>
      <c r="K49" s="88">
        <f>+B50*B49</f>
        <v>39202.019999999997</v>
      </c>
      <c r="L49" s="88">
        <f>+C50*C49</f>
        <v>245962.43</v>
      </c>
      <c r="M49">
        <f t="shared" ref="M49:Q49" si="1">+D50*D49</f>
        <v>1973298.76</v>
      </c>
      <c r="N49">
        <f t="shared" si="1"/>
        <v>29100.25</v>
      </c>
      <c r="O49">
        <f t="shared" si="1"/>
        <v>77127</v>
      </c>
      <c r="P49">
        <f t="shared" si="1"/>
        <v>795600.96000000008</v>
      </c>
      <c r="Q49">
        <f t="shared" si="1"/>
        <v>116444.12999999999</v>
      </c>
      <c r="R49">
        <f>+I50*I49</f>
        <v>199592.5</v>
      </c>
      <c r="S49" s="88">
        <f>+J50*J49</f>
        <v>255855.6</v>
      </c>
      <c r="T49" s="88"/>
    </row>
    <row r="50" spans="1:20" x14ac:dyDescent="0.25">
      <c r="A50" s="89" t="s">
        <v>109</v>
      </c>
      <c r="B50" s="90">
        <v>2.34</v>
      </c>
      <c r="C50" s="90">
        <v>2.5099999999999998</v>
      </c>
      <c r="D50" s="90">
        <v>2.44</v>
      </c>
      <c r="E50" s="90">
        <v>2.15</v>
      </c>
      <c r="F50" s="90">
        <v>2.35</v>
      </c>
      <c r="G50" s="90">
        <v>2.64</v>
      </c>
      <c r="H50" s="91">
        <v>2.57</v>
      </c>
      <c r="I50" s="91">
        <v>2.5</v>
      </c>
      <c r="J50" s="91">
        <v>2.52</v>
      </c>
      <c r="K50" s="92">
        <f>ROUND(+AVERAGE(B50:J50),2)</f>
        <v>2.4500000000000002</v>
      </c>
      <c r="L50" s="92">
        <f>+SUM(K49:S49)/SUM(B49:J49)</f>
        <v>2.4916605913730829</v>
      </c>
      <c r="M50" s="92">
        <f>+AVERAGE(F50:J50,B50:D50)</f>
        <v>2.4837500000000001</v>
      </c>
      <c r="N50" s="92">
        <f>+SUM(K49:M49,O49:S49)/SUM(F49:J49,B49:D49)</f>
        <v>2.4947760444913043</v>
      </c>
    </row>
    <row r="51" spans="1:20" ht="30" x14ac:dyDescent="0.25">
      <c r="A51" s="81" t="s">
        <v>110</v>
      </c>
      <c r="B51">
        <v>71.3</v>
      </c>
      <c r="C51">
        <v>80.8</v>
      </c>
      <c r="D51">
        <v>81.3</v>
      </c>
      <c r="E51">
        <v>83.8</v>
      </c>
      <c r="F51">
        <v>83.2</v>
      </c>
      <c r="G51">
        <v>82.4</v>
      </c>
      <c r="H51" s="85">
        <v>83.1</v>
      </c>
      <c r="I51" s="85">
        <v>83</v>
      </c>
      <c r="J51" s="85">
        <v>81.400000000000006</v>
      </c>
      <c r="K51" t="s">
        <v>111</v>
      </c>
      <c r="L51" t="s">
        <v>112</v>
      </c>
      <c r="M51" t="s">
        <v>111</v>
      </c>
      <c r="N51" t="s">
        <v>112</v>
      </c>
    </row>
    <row r="52" spans="1:20" ht="45" x14ac:dyDescent="0.25">
      <c r="A52" s="81" t="s">
        <v>113</v>
      </c>
      <c r="B52">
        <v>8.9</v>
      </c>
      <c r="C52">
        <v>8.5</v>
      </c>
      <c r="D52">
        <v>26.4</v>
      </c>
      <c r="E52">
        <v>4.0999999999999996</v>
      </c>
      <c r="F52">
        <v>8.5</v>
      </c>
      <c r="G52">
        <v>14.8</v>
      </c>
      <c r="H52" s="85">
        <v>14.7</v>
      </c>
      <c r="I52" s="85">
        <v>12.3</v>
      </c>
      <c r="J52" s="85">
        <v>11.1</v>
      </c>
      <c r="M52" t="s">
        <v>114</v>
      </c>
    </row>
    <row r="53" spans="1:20" x14ac:dyDescent="0.25">
      <c r="A53" s="81" t="s">
        <v>115</v>
      </c>
      <c r="H53" s="84"/>
      <c r="I53" s="84"/>
      <c r="J53" s="84"/>
    </row>
    <row r="54" spans="1:20" ht="30" x14ac:dyDescent="0.25">
      <c r="A54" s="81" t="s">
        <v>116</v>
      </c>
      <c r="B54">
        <v>90.9</v>
      </c>
      <c r="C54">
        <v>94.1</v>
      </c>
      <c r="D54">
        <v>92.1</v>
      </c>
      <c r="E54">
        <v>94.4</v>
      </c>
      <c r="F54">
        <v>94.9</v>
      </c>
      <c r="G54">
        <v>90.5</v>
      </c>
      <c r="H54" s="85">
        <v>88.2</v>
      </c>
      <c r="I54" s="85">
        <v>91</v>
      </c>
      <c r="J54" s="85">
        <v>93.6</v>
      </c>
    </row>
    <row r="55" spans="1:20" ht="30" x14ac:dyDescent="0.25">
      <c r="A55" s="81" t="s">
        <v>117</v>
      </c>
      <c r="B55">
        <v>34</v>
      </c>
      <c r="C55">
        <v>30</v>
      </c>
      <c r="D55">
        <v>47.1</v>
      </c>
      <c r="E55">
        <v>37.299999999999997</v>
      </c>
      <c r="F55">
        <v>31.7</v>
      </c>
      <c r="G55">
        <v>24.2</v>
      </c>
      <c r="H55" s="85">
        <v>24.5</v>
      </c>
      <c r="I55" s="85">
        <v>32.4</v>
      </c>
      <c r="J55" s="85">
        <v>32.9</v>
      </c>
    </row>
    <row r="56" spans="1:20" x14ac:dyDescent="0.25">
      <c r="A56" s="81" t="s">
        <v>118</v>
      </c>
      <c r="H56" s="84"/>
      <c r="I56" s="84"/>
      <c r="J56" s="84"/>
    </row>
    <row r="57" spans="1:20" ht="30" x14ac:dyDescent="0.25">
      <c r="A57" s="81" t="s">
        <v>119</v>
      </c>
      <c r="B57">
        <v>9.1</v>
      </c>
      <c r="C57">
        <v>11.4</v>
      </c>
      <c r="D57">
        <v>6.4</v>
      </c>
      <c r="E57">
        <v>13.3</v>
      </c>
      <c r="F57">
        <v>9.4</v>
      </c>
      <c r="G57">
        <v>9.8000000000000007</v>
      </c>
      <c r="H57" s="85">
        <v>9.5</v>
      </c>
      <c r="I57" s="85">
        <v>9.4</v>
      </c>
      <c r="J57" s="85">
        <v>8.4</v>
      </c>
    </row>
    <row r="58" spans="1:20" ht="30" x14ac:dyDescent="0.25">
      <c r="A58" s="81" t="s">
        <v>120</v>
      </c>
      <c r="B58">
        <v>19.3</v>
      </c>
      <c r="C58">
        <v>13.6</v>
      </c>
      <c r="D58">
        <v>13.7</v>
      </c>
      <c r="E58">
        <v>17.899999999999999</v>
      </c>
      <c r="F58">
        <v>14.3</v>
      </c>
      <c r="G58">
        <v>14.8</v>
      </c>
      <c r="H58" s="85">
        <v>18.600000000000001</v>
      </c>
      <c r="I58" s="85">
        <v>18.7</v>
      </c>
      <c r="J58" s="85">
        <v>13.9</v>
      </c>
    </row>
    <row r="59" spans="1:20" x14ac:dyDescent="0.25">
      <c r="A59" s="81" t="s">
        <v>121</v>
      </c>
      <c r="H59" s="84"/>
      <c r="I59" s="84"/>
      <c r="J59" s="84"/>
    </row>
    <row r="60" spans="1:20" ht="30" x14ac:dyDescent="0.25">
      <c r="A60" s="81" t="s">
        <v>122</v>
      </c>
      <c r="B60">
        <v>60.8</v>
      </c>
      <c r="C60">
        <v>57.4</v>
      </c>
      <c r="D60">
        <v>69.400000000000006</v>
      </c>
      <c r="E60">
        <v>47.8</v>
      </c>
      <c r="F60">
        <v>54.3</v>
      </c>
      <c r="G60">
        <v>62.5</v>
      </c>
      <c r="H60" s="85">
        <v>58.9</v>
      </c>
      <c r="I60" s="85">
        <v>63.3</v>
      </c>
      <c r="J60" s="85">
        <v>62.1</v>
      </c>
    </row>
    <row r="61" spans="1:20" ht="30" x14ac:dyDescent="0.25">
      <c r="A61" s="81" t="s">
        <v>123</v>
      </c>
      <c r="B61">
        <v>57.2</v>
      </c>
      <c r="C61">
        <v>54.9</v>
      </c>
      <c r="D61">
        <v>63.4</v>
      </c>
      <c r="E61">
        <v>46.1</v>
      </c>
      <c r="F61">
        <v>52.4</v>
      </c>
      <c r="G61">
        <v>58.7</v>
      </c>
      <c r="H61" s="85">
        <v>53.8</v>
      </c>
      <c r="I61" s="85">
        <v>58.2</v>
      </c>
      <c r="J61" s="85">
        <v>59.5</v>
      </c>
    </row>
    <row r="62" spans="1:20" ht="30" x14ac:dyDescent="0.25">
      <c r="A62" s="81" t="s">
        <v>124</v>
      </c>
      <c r="B62">
        <v>101409</v>
      </c>
      <c r="C62">
        <v>425981</v>
      </c>
      <c r="D62">
        <v>6223768</v>
      </c>
      <c r="E62">
        <v>44908</v>
      </c>
      <c r="F62" t="s">
        <v>125</v>
      </c>
      <c r="G62">
        <v>1362981</v>
      </c>
      <c r="H62" s="84">
        <v>291510</v>
      </c>
      <c r="I62" s="84">
        <v>492949</v>
      </c>
      <c r="J62" s="84">
        <v>419185</v>
      </c>
    </row>
    <row r="63" spans="1:20" ht="30" x14ac:dyDescent="0.25">
      <c r="A63" s="81" t="s">
        <v>126</v>
      </c>
      <c r="B63">
        <v>114895</v>
      </c>
      <c r="C63">
        <v>1272843</v>
      </c>
      <c r="D63">
        <v>17719220</v>
      </c>
      <c r="E63">
        <v>127340</v>
      </c>
      <c r="F63">
        <v>228308</v>
      </c>
      <c r="G63">
        <v>5369260</v>
      </c>
      <c r="H63" s="84">
        <v>700349</v>
      </c>
      <c r="I63" s="84">
        <v>1026198</v>
      </c>
      <c r="J63" s="84">
        <v>1584793</v>
      </c>
    </row>
    <row r="64" spans="1:20" ht="30" x14ac:dyDescent="0.25">
      <c r="A64" s="81" t="s">
        <v>127</v>
      </c>
      <c r="B64" t="s">
        <v>125</v>
      </c>
      <c r="C64">
        <v>328168</v>
      </c>
      <c r="D64" t="s">
        <v>125</v>
      </c>
      <c r="E64" t="s">
        <v>125</v>
      </c>
      <c r="F64">
        <v>125716</v>
      </c>
      <c r="G64">
        <v>4461036</v>
      </c>
      <c r="H64" s="84">
        <v>11529427</v>
      </c>
      <c r="I64" s="84">
        <v>14932180</v>
      </c>
      <c r="J64" s="84">
        <v>910527</v>
      </c>
    </row>
    <row r="65" spans="1:10" ht="30" x14ac:dyDescent="0.25">
      <c r="A65" s="81" t="s">
        <v>128</v>
      </c>
      <c r="B65">
        <v>398681</v>
      </c>
      <c r="C65">
        <v>407880</v>
      </c>
      <c r="D65">
        <v>42092462</v>
      </c>
      <c r="E65" t="s">
        <v>125</v>
      </c>
      <c r="F65">
        <v>57537</v>
      </c>
      <c r="G65">
        <v>7705621</v>
      </c>
      <c r="H65" s="84">
        <v>793543</v>
      </c>
      <c r="I65" s="84" t="s">
        <v>125</v>
      </c>
      <c r="J65" s="84">
        <v>1252014</v>
      </c>
    </row>
    <row r="66" spans="1:10" x14ac:dyDescent="0.25">
      <c r="A66" s="81" t="s">
        <v>129</v>
      </c>
      <c r="B66">
        <v>515984</v>
      </c>
      <c r="C66">
        <v>2674165</v>
      </c>
      <c r="D66">
        <v>61598157</v>
      </c>
      <c r="E66">
        <v>209854</v>
      </c>
      <c r="F66">
        <v>456279</v>
      </c>
      <c r="G66">
        <v>10114397</v>
      </c>
      <c r="H66" s="84">
        <v>1999168</v>
      </c>
      <c r="I66" s="84">
        <v>3103604</v>
      </c>
      <c r="J66" s="84">
        <v>3330812</v>
      </c>
    </row>
    <row r="67" spans="1:10" x14ac:dyDescent="0.25">
      <c r="A67" s="81" t="s">
        <v>130</v>
      </c>
      <c r="B67">
        <v>12382</v>
      </c>
      <c r="C67">
        <v>10487</v>
      </c>
      <c r="D67">
        <v>30685</v>
      </c>
      <c r="E67">
        <v>7029</v>
      </c>
      <c r="F67">
        <v>5763</v>
      </c>
      <c r="G67">
        <v>12461</v>
      </c>
      <c r="H67" s="84">
        <v>16910</v>
      </c>
      <c r="I67" s="84">
        <v>15120</v>
      </c>
      <c r="J67" s="84">
        <v>12894</v>
      </c>
    </row>
    <row r="68" spans="1:10" x14ac:dyDescent="0.25">
      <c r="A68" s="81" t="s">
        <v>131</v>
      </c>
      <c r="H68" s="84"/>
      <c r="I68" s="84"/>
      <c r="J68" s="84"/>
    </row>
    <row r="69" spans="1:10" ht="30" x14ac:dyDescent="0.25">
      <c r="A69" s="81" t="s">
        <v>132</v>
      </c>
      <c r="B69">
        <v>22.1</v>
      </c>
      <c r="C69">
        <v>29.9</v>
      </c>
      <c r="D69">
        <v>27.4</v>
      </c>
      <c r="E69">
        <v>22.7</v>
      </c>
      <c r="F69">
        <v>27.7</v>
      </c>
      <c r="G69">
        <v>29</v>
      </c>
      <c r="H69" s="85">
        <v>25</v>
      </c>
      <c r="I69" s="85">
        <v>20.8</v>
      </c>
      <c r="J69" s="85">
        <v>24.6</v>
      </c>
    </row>
    <row r="70" spans="1:10" x14ac:dyDescent="0.25">
      <c r="A70" s="81" t="s">
        <v>133</v>
      </c>
      <c r="H70" s="84"/>
      <c r="I70" s="84"/>
      <c r="J70" s="84"/>
    </row>
    <row r="71" spans="1:10" ht="30" x14ac:dyDescent="0.25">
      <c r="A71" s="81" t="s">
        <v>134</v>
      </c>
      <c r="B71">
        <v>45406</v>
      </c>
      <c r="C71">
        <v>62473</v>
      </c>
      <c r="D71">
        <v>73035</v>
      </c>
      <c r="E71">
        <v>47202</v>
      </c>
      <c r="F71">
        <v>59107</v>
      </c>
      <c r="G71">
        <v>59711</v>
      </c>
      <c r="H71" s="84">
        <v>54917</v>
      </c>
      <c r="I71" s="84">
        <v>53025</v>
      </c>
      <c r="J71" s="84">
        <v>62286</v>
      </c>
    </row>
    <row r="72" spans="1:10" ht="30" x14ac:dyDescent="0.25">
      <c r="A72" s="81" t="s">
        <v>135</v>
      </c>
      <c r="B72">
        <v>23754</v>
      </c>
      <c r="C72">
        <v>31901</v>
      </c>
      <c r="D72">
        <v>40656</v>
      </c>
      <c r="E72">
        <v>28607</v>
      </c>
      <c r="F72">
        <v>31563</v>
      </c>
      <c r="G72">
        <v>28571</v>
      </c>
      <c r="H72" s="84">
        <v>27598</v>
      </c>
      <c r="I72" s="84">
        <v>26671</v>
      </c>
      <c r="J72" s="84">
        <v>29909</v>
      </c>
    </row>
    <row r="73" spans="1:10" x14ac:dyDescent="0.25">
      <c r="A73" s="81" t="s">
        <v>136</v>
      </c>
      <c r="B73">
        <v>18.600000000000001</v>
      </c>
      <c r="C73">
        <v>11.2</v>
      </c>
      <c r="D73">
        <v>11.3</v>
      </c>
      <c r="E73">
        <v>14.1</v>
      </c>
      <c r="F73">
        <v>10.3</v>
      </c>
      <c r="G73">
        <v>13.1</v>
      </c>
      <c r="H73" s="85">
        <v>15.7</v>
      </c>
      <c r="I73" s="85">
        <v>15.7</v>
      </c>
      <c r="J73" s="85">
        <v>11.9</v>
      </c>
    </row>
    <row r="74" spans="1:10" x14ac:dyDescent="0.25">
      <c r="A74" s="81" t="s">
        <v>137</v>
      </c>
      <c r="B74" t="s">
        <v>51</v>
      </c>
      <c r="C74" t="s">
        <v>52</v>
      </c>
      <c r="D74" t="s">
        <v>53</v>
      </c>
      <c r="E74" t="s">
        <v>54</v>
      </c>
      <c r="F74" t="s">
        <v>55</v>
      </c>
      <c r="G74" t="s">
        <v>56</v>
      </c>
      <c r="H74" s="84" t="s">
        <v>57</v>
      </c>
      <c r="I74" s="84" t="s">
        <v>58</v>
      </c>
      <c r="J74" s="84" t="s">
        <v>59</v>
      </c>
    </row>
    <row r="75" spans="1:10" x14ac:dyDescent="0.25">
      <c r="A75" s="81" t="s">
        <v>138</v>
      </c>
      <c r="B75">
        <v>1149</v>
      </c>
      <c r="C75">
        <v>5598</v>
      </c>
      <c r="D75">
        <v>64171</v>
      </c>
      <c r="E75">
        <v>1028</v>
      </c>
      <c r="F75">
        <v>1687</v>
      </c>
      <c r="G75">
        <v>16584</v>
      </c>
      <c r="H75" s="84">
        <v>3351</v>
      </c>
      <c r="I75" s="84">
        <v>6218</v>
      </c>
      <c r="J75" s="84">
        <v>5840</v>
      </c>
    </row>
    <row r="76" spans="1:10" x14ac:dyDescent="0.25">
      <c r="A76" s="81" t="s">
        <v>139</v>
      </c>
      <c r="B76">
        <v>10225</v>
      </c>
      <c r="C76">
        <v>55664</v>
      </c>
      <c r="D76">
        <v>1051249</v>
      </c>
      <c r="E76">
        <v>6365</v>
      </c>
      <c r="F76">
        <v>11378</v>
      </c>
      <c r="G76">
        <v>227238</v>
      </c>
      <c r="H76" s="84">
        <v>38170</v>
      </c>
      <c r="I76" s="84">
        <v>69793</v>
      </c>
      <c r="J76" s="84">
        <v>64870</v>
      </c>
    </row>
    <row r="77" spans="1:10" x14ac:dyDescent="0.25">
      <c r="A77" s="81" t="s">
        <v>140</v>
      </c>
      <c r="B77">
        <v>281816</v>
      </c>
      <c r="C77">
        <v>2046682</v>
      </c>
      <c r="D77">
        <v>71031270</v>
      </c>
      <c r="E77">
        <v>217236</v>
      </c>
      <c r="F77">
        <v>369882</v>
      </c>
      <c r="G77">
        <v>9435476</v>
      </c>
      <c r="H77" s="84">
        <v>1585357</v>
      </c>
      <c r="I77" s="84">
        <v>2803487</v>
      </c>
      <c r="J77" s="84">
        <v>2428398</v>
      </c>
    </row>
    <row r="78" spans="1:10" ht="30" x14ac:dyDescent="0.25">
      <c r="A78" s="81" t="s">
        <v>141</v>
      </c>
      <c r="B78">
        <v>4.5999999999999996</v>
      </c>
      <c r="C78">
        <v>0.8</v>
      </c>
      <c r="D78">
        <v>3.3</v>
      </c>
      <c r="E78">
        <v>-0.6</v>
      </c>
      <c r="F78" t="s">
        <v>142</v>
      </c>
      <c r="G78">
        <v>1.9</v>
      </c>
      <c r="H78" s="85">
        <v>3.1</v>
      </c>
      <c r="I78" s="85">
        <v>1.4</v>
      </c>
      <c r="J78" s="85">
        <v>0.3</v>
      </c>
    </row>
    <row r="79" spans="1:10" x14ac:dyDescent="0.25">
      <c r="A79" s="81" t="s">
        <v>143</v>
      </c>
      <c r="B79">
        <v>2363</v>
      </c>
      <c r="C79">
        <v>13526</v>
      </c>
      <c r="D79">
        <v>151561</v>
      </c>
      <c r="E79">
        <v>2975</v>
      </c>
      <c r="F79">
        <v>5613</v>
      </c>
      <c r="G79">
        <v>38934</v>
      </c>
      <c r="H79" s="84">
        <v>7287</v>
      </c>
      <c r="I79" s="84">
        <v>14229</v>
      </c>
      <c r="J79" s="84">
        <v>13931</v>
      </c>
    </row>
    <row r="80" spans="1:10" x14ac:dyDescent="0.25">
      <c r="A80" s="81" t="s">
        <v>144</v>
      </c>
      <c r="B80">
        <v>3128</v>
      </c>
      <c r="C80">
        <v>18206</v>
      </c>
      <c r="D80">
        <v>201404</v>
      </c>
      <c r="E80">
        <v>4347</v>
      </c>
      <c r="F80">
        <v>7083</v>
      </c>
      <c r="G80">
        <v>50503</v>
      </c>
      <c r="H80" s="84">
        <v>9505</v>
      </c>
      <c r="I80" s="84">
        <v>18054</v>
      </c>
      <c r="J80" s="84">
        <v>18842</v>
      </c>
    </row>
    <row r="81" spans="1:10" x14ac:dyDescent="0.25">
      <c r="A81" s="81" t="s">
        <v>145</v>
      </c>
      <c r="B81">
        <v>1248</v>
      </c>
      <c r="C81">
        <v>7934</v>
      </c>
      <c r="D81">
        <v>100912</v>
      </c>
      <c r="E81">
        <v>1883</v>
      </c>
      <c r="F81">
        <v>2966</v>
      </c>
      <c r="G81">
        <v>23389</v>
      </c>
      <c r="H81" s="84">
        <v>4460</v>
      </c>
      <c r="I81" s="84">
        <v>8898</v>
      </c>
      <c r="J81" s="84">
        <v>8970</v>
      </c>
    </row>
    <row r="82" spans="1:10" x14ac:dyDescent="0.25">
      <c r="A82" s="81" t="s">
        <v>146</v>
      </c>
      <c r="B82">
        <v>1029</v>
      </c>
      <c r="C82">
        <v>6698</v>
      </c>
      <c r="D82">
        <v>71005</v>
      </c>
      <c r="E82">
        <v>1608</v>
      </c>
      <c r="F82">
        <v>2788</v>
      </c>
      <c r="G82">
        <v>18469</v>
      </c>
      <c r="H82" s="84">
        <v>2889</v>
      </c>
      <c r="I82" s="84">
        <v>5810</v>
      </c>
      <c r="J82" s="84">
        <v>6797</v>
      </c>
    </row>
    <row r="83" spans="1:10" x14ac:dyDescent="0.25">
      <c r="A83" s="81" t="s">
        <v>147</v>
      </c>
      <c r="B83">
        <v>153</v>
      </c>
      <c r="C83">
        <v>1947</v>
      </c>
      <c r="D83">
        <v>45508</v>
      </c>
      <c r="E83">
        <v>173</v>
      </c>
      <c r="F83">
        <v>520</v>
      </c>
      <c r="G83">
        <v>9316</v>
      </c>
      <c r="H83" s="84">
        <v>1028</v>
      </c>
      <c r="I83" s="84">
        <v>1802</v>
      </c>
      <c r="J83" s="84">
        <v>2758</v>
      </c>
    </row>
    <row r="84" spans="1:10" x14ac:dyDescent="0.25">
      <c r="A84" s="81" t="s">
        <v>148</v>
      </c>
      <c r="B84">
        <v>2832</v>
      </c>
      <c r="C84">
        <v>15307</v>
      </c>
      <c r="D84">
        <v>145726</v>
      </c>
      <c r="E84">
        <v>4041</v>
      </c>
      <c r="F84">
        <v>6128</v>
      </c>
      <c r="G84">
        <v>38961</v>
      </c>
      <c r="H84" s="84">
        <v>8059</v>
      </c>
      <c r="I84" s="84">
        <v>15340</v>
      </c>
      <c r="J84" s="84">
        <v>15115</v>
      </c>
    </row>
    <row r="85" spans="1:10" x14ac:dyDescent="0.25">
      <c r="A85" s="81" t="s">
        <v>149</v>
      </c>
      <c r="B85">
        <v>232</v>
      </c>
      <c r="C85">
        <v>2015</v>
      </c>
      <c r="D85">
        <v>15016</v>
      </c>
      <c r="E85">
        <v>444</v>
      </c>
      <c r="F85">
        <v>905</v>
      </c>
      <c r="G85">
        <v>5147</v>
      </c>
      <c r="H85" s="84">
        <v>845</v>
      </c>
      <c r="I85" s="84">
        <v>1751</v>
      </c>
      <c r="J85" s="84">
        <v>2288</v>
      </c>
    </row>
    <row r="86" spans="1:10" x14ac:dyDescent="0.25">
      <c r="A86" s="81" t="s">
        <v>150</v>
      </c>
      <c r="B86">
        <v>2626</v>
      </c>
      <c r="C86">
        <v>14716</v>
      </c>
      <c r="D86">
        <v>175951</v>
      </c>
      <c r="E86">
        <v>3639</v>
      </c>
      <c r="F86">
        <v>5639</v>
      </c>
      <c r="G86">
        <v>42005</v>
      </c>
      <c r="H86" s="84">
        <v>7902</v>
      </c>
      <c r="I86" s="84">
        <v>15060</v>
      </c>
      <c r="J86" s="84">
        <v>15225</v>
      </c>
    </row>
    <row r="87" spans="1:10" x14ac:dyDescent="0.25">
      <c r="A87" s="81" t="s">
        <v>151</v>
      </c>
      <c r="B87" t="s">
        <v>51</v>
      </c>
      <c r="C87" t="s">
        <v>52</v>
      </c>
      <c r="D87" t="s">
        <v>53</v>
      </c>
      <c r="E87" t="s">
        <v>54</v>
      </c>
      <c r="F87" t="s">
        <v>55</v>
      </c>
      <c r="G87" t="s">
        <v>56</v>
      </c>
      <c r="H87" s="84" t="s">
        <v>57</v>
      </c>
      <c r="I87" s="84" t="s">
        <v>58</v>
      </c>
      <c r="J87" s="84" t="s">
        <v>59</v>
      </c>
    </row>
    <row r="88" spans="1:10" x14ac:dyDescent="0.25">
      <c r="A88" s="81" t="s">
        <v>152</v>
      </c>
      <c r="B88">
        <v>17.8</v>
      </c>
      <c r="C88">
        <v>635.9</v>
      </c>
      <c r="D88">
        <v>912.9</v>
      </c>
      <c r="E88">
        <v>16.600000000000001</v>
      </c>
      <c r="F88">
        <v>376.6</v>
      </c>
      <c r="G88">
        <v>476.3</v>
      </c>
      <c r="H88" s="85">
        <v>67.5</v>
      </c>
      <c r="I88" s="85">
        <v>95.5</v>
      </c>
      <c r="J88" s="85">
        <v>349.4</v>
      </c>
    </row>
    <row r="89" spans="1:10" x14ac:dyDescent="0.25">
      <c r="A89" s="81" t="s">
        <v>153</v>
      </c>
      <c r="B89">
        <v>2297.27</v>
      </c>
      <c r="C89">
        <v>394.94</v>
      </c>
      <c r="D89">
        <v>2115.5700000000002</v>
      </c>
      <c r="E89">
        <v>1803.7</v>
      </c>
      <c r="F89">
        <v>208.45</v>
      </c>
      <c r="G89">
        <v>1669.51</v>
      </c>
      <c r="H89" s="93">
        <v>1731.2</v>
      </c>
      <c r="I89" s="93">
        <v>2106.86</v>
      </c>
      <c r="J89" s="93">
        <v>721.96</v>
      </c>
    </row>
    <row r="90" spans="1:10" x14ac:dyDescent="0.25">
      <c r="A90" s="81" t="s">
        <v>154</v>
      </c>
      <c r="B90" t="s">
        <v>155</v>
      </c>
      <c r="C90" t="s">
        <v>156</v>
      </c>
      <c r="D90" t="s">
        <v>157</v>
      </c>
      <c r="E90" t="s">
        <v>158</v>
      </c>
      <c r="F90" t="s">
        <v>159</v>
      </c>
      <c r="G90" t="s">
        <v>160</v>
      </c>
      <c r="H90" s="84" t="s">
        <v>161</v>
      </c>
      <c r="I90" s="84" t="s">
        <v>162</v>
      </c>
      <c r="J90" s="84" t="s">
        <v>163</v>
      </c>
    </row>
    <row r="91" spans="1:10" x14ac:dyDescent="0.25">
      <c r="H91" s="84"/>
      <c r="I91" s="84"/>
      <c r="J91" s="84"/>
    </row>
    <row r="92" spans="1:10" ht="45" x14ac:dyDescent="0.25">
      <c r="A92" s="81" t="s">
        <v>164</v>
      </c>
      <c r="H92" s="84"/>
      <c r="I92" s="84"/>
      <c r="J92" s="84"/>
    </row>
    <row r="93" spans="1:10" x14ac:dyDescent="0.25">
      <c r="H93" s="84"/>
      <c r="I93" s="84"/>
      <c r="J93" s="84"/>
    </row>
    <row r="94" spans="1:10" ht="150" x14ac:dyDescent="0.25">
      <c r="A94" s="81" t="s">
        <v>165</v>
      </c>
      <c r="H94" s="84"/>
      <c r="I94" s="84"/>
      <c r="J94" s="84"/>
    </row>
    <row r="95" spans="1:10" x14ac:dyDescent="0.25">
      <c r="H95" s="84"/>
      <c r="I95" s="84"/>
      <c r="J95" s="84"/>
    </row>
    <row r="96" spans="1:10" ht="60" x14ac:dyDescent="0.25">
      <c r="A96" s="81" t="s">
        <v>166</v>
      </c>
      <c r="H96" s="84"/>
      <c r="I96" s="84"/>
      <c r="J96" s="84"/>
    </row>
    <row r="97" spans="1:10" x14ac:dyDescent="0.25">
      <c r="H97" s="84"/>
      <c r="I97" s="84"/>
      <c r="J97" s="84"/>
    </row>
    <row r="98" spans="1:10" x14ac:dyDescent="0.25">
      <c r="A98" s="81" t="s">
        <v>167</v>
      </c>
      <c r="H98" s="84"/>
      <c r="I98" s="84"/>
      <c r="J98" s="84"/>
    </row>
    <row r="99" spans="1:10" ht="30" x14ac:dyDescent="0.25">
      <c r="A99" s="81" t="s">
        <v>168</v>
      </c>
      <c r="H99" s="84"/>
      <c r="I99" s="84"/>
      <c r="J99" s="84"/>
    </row>
    <row r="100" spans="1:10" ht="45" x14ac:dyDescent="0.25">
      <c r="A100" s="81" t="s">
        <v>169</v>
      </c>
      <c r="H100" s="84"/>
      <c r="I100" s="84"/>
      <c r="J100" s="84"/>
    </row>
    <row r="101" spans="1:10" x14ac:dyDescent="0.25">
      <c r="H101" s="84"/>
      <c r="I101" s="84"/>
      <c r="J101" s="84"/>
    </row>
    <row r="102" spans="1:10" ht="30" x14ac:dyDescent="0.25">
      <c r="A102" s="81" t="s">
        <v>170</v>
      </c>
      <c r="H102" s="84"/>
      <c r="I102" s="84"/>
      <c r="J102" s="84"/>
    </row>
    <row r="103" spans="1:10" x14ac:dyDescent="0.25">
      <c r="A103" s="81" t="s">
        <v>171</v>
      </c>
      <c r="H103" s="84"/>
      <c r="I103" s="84"/>
      <c r="J103" s="84"/>
    </row>
    <row r="104" spans="1:10" x14ac:dyDescent="0.25">
      <c r="A104" s="81" t="s">
        <v>172</v>
      </c>
      <c r="H104" s="84"/>
      <c r="I104" s="84"/>
      <c r="J104" s="84"/>
    </row>
    <row r="105" spans="1:10" x14ac:dyDescent="0.25">
      <c r="A105" s="81" t="s">
        <v>173</v>
      </c>
      <c r="H105" s="84"/>
      <c r="I105" s="84"/>
      <c r="J105" s="84"/>
    </row>
    <row r="106" spans="1:10" ht="30" x14ac:dyDescent="0.25">
      <c r="A106" s="81" t="s">
        <v>174</v>
      </c>
      <c r="H106" s="84"/>
      <c r="I106" s="84"/>
      <c r="J106" s="84"/>
    </row>
    <row r="107" spans="1:10" x14ac:dyDescent="0.25">
      <c r="A107" s="81" t="s">
        <v>175</v>
      </c>
      <c r="H107" s="84"/>
      <c r="I107" s="84"/>
      <c r="J107" s="84"/>
    </row>
    <row r="108" spans="1:10" ht="30" x14ac:dyDescent="0.25">
      <c r="A108" s="81" t="s">
        <v>176</v>
      </c>
      <c r="H108" s="84"/>
      <c r="I108" s="84"/>
      <c r="J108" s="84"/>
    </row>
    <row r="109" spans="1:10" x14ac:dyDescent="0.25">
      <c r="H109" s="84"/>
      <c r="I109" s="84"/>
      <c r="J109" s="84"/>
    </row>
    <row r="110" spans="1:10" ht="150" x14ac:dyDescent="0.25">
      <c r="A110" s="81" t="s">
        <v>177</v>
      </c>
      <c r="H110" s="84"/>
      <c r="I110" s="84"/>
      <c r="J110" s="84"/>
    </row>
    <row r="111" spans="1:10" x14ac:dyDescent="0.25">
      <c r="H111" s="84"/>
      <c r="I111" s="84"/>
      <c r="J111" s="84"/>
    </row>
    <row r="112" spans="1:10" x14ac:dyDescent="0.25">
      <c r="H112" s="84"/>
      <c r="I112" s="84"/>
      <c r="J112" s="84"/>
    </row>
    <row r="113" spans="8:10" x14ac:dyDescent="0.25">
      <c r="H113" s="84"/>
      <c r="I113" s="84"/>
      <c r="J113" s="84"/>
    </row>
    <row r="114" spans="8:10" x14ac:dyDescent="0.25">
      <c r="H114" s="84"/>
      <c r="I114" s="84"/>
      <c r="J114" s="84"/>
    </row>
    <row r="115" spans="8:10" x14ac:dyDescent="0.25">
      <c r="H115" s="84"/>
      <c r="I115" s="84"/>
      <c r="J115" s="84"/>
    </row>
    <row r="116" spans="8:10" x14ac:dyDescent="0.25">
      <c r="H116" s="84"/>
      <c r="I116" s="84"/>
      <c r="J116" s="84"/>
    </row>
    <row r="117" spans="8:10" x14ac:dyDescent="0.25">
      <c r="H117" s="84"/>
      <c r="I117" s="84"/>
      <c r="J117" s="84"/>
    </row>
    <row r="118" spans="8:10" x14ac:dyDescent="0.25">
      <c r="H118" s="84"/>
      <c r="I118" s="84"/>
      <c r="J118" s="84"/>
    </row>
    <row r="119" spans="8:10" x14ac:dyDescent="0.25">
      <c r="H119" s="84"/>
      <c r="I119" s="84"/>
      <c r="J119" s="84"/>
    </row>
    <row r="120" spans="8:10" x14ac:dyDescent="0.25">
      <c r="H120" s="84"/>
      <c r="I120" s="84"/>
      <c r="J120" s="84"/>
    </row>
  </sheetData>
  <printOptions headings="1" gridLines="1"/>
  <pageMargins left="0.7" right="0.7" top="0.75" bottom="0.75" header="0.3" footer="0.3"/>
  <pageSetup scale="27" orientation="portrait" r:id="rId1"/>
  <colBreaks count="1" manualBreakCount="1">
    <brk id="10"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2"/>
  <sheetViews>
    <sheetView workbookViewId="0">
      <selection activeCell="J5" sqref="J5"/>
    </sheetView>
  </sheetViews>
  <sheetFormatPr defaultRowHeight="15" x14ac:dyDescent="0.25"/>
  <cols>
    <col min="1" max="1" width="10.140625" style="97" bestFit="1" customWidth="1"/>
    <col min="2" max="2" width="4.85546875" style="97" customWidth="1"/>
    <col min="3" max="3" width="53.28515625" style="97" customWidth="1"/>
    <col min="4" max="4" width="22" style="97" customWidth="1"/>
    <col min="5" max="5" width="13.28515625" style="97" bestFit="1" customWidth="1"/>
    <col min="6" max="6" width="14.42578125" style="97" bestFit="1" customWidth="1"/>
    <col min="7" max="16384" width="9.140625" style="97"/>
  </cols>
  <sheetData>
    <row r="1" spans="1:6" x14ac:dyDescent="0.25">
      <c r="A1" s="99" t="s">
        <v>179</v>
      </c>
      <c r="B1" s="99" t="s">
        <v>180</v>
      </c>
      <c r="C1" s="99" t="s">
        <v>181</v>
      </c>
      <c r="D1" s="99" t="s">
        <v>182</v>
      </c>
      <c r="E1" s="99" t="s">
        <v>183</v>
      </c>
      <c r="F1" s="99" t="s">
        <v>184</v>
      </c>
    </row>
    <row r="2" spans="1:6" x14ac:dyDescent="0.25">
      <c r="A2" s="97">
        <v>295</v>
      </c>
      <c r="B2" s="97">
        <v>2006</v>
      </c>
      <c r="C2" s="97" t="s">
        <v>313</v>
      </c>
      <c r="D2" s="97">
        <v>67270.350000000006</v>
      </c>
      <c r="E2" s="97">
        <v>0</v>
      </c>
      <c r="F2" s="97">
        <v>0</v>
      </c>
    </row>
    <row r="3" spans="1:6" x14ac:dyDescent="0.25">
      <c r="A3" s="97">
        <v>296</v>
      </c>
      <c r="B3" s="97">
        <v>2006</v>
      </c>
      <c r="C3" s="97" t="s">
        <v>314</v>
      </c>
      <c r="D3" s="97">
        <v>334144.53999999998</v>
      </c>
      <c r="E3" s="97">
        <v>0</v>
      </c>
      <c r="F3" s="97">
        <v>0</v>
      </c>
    </row>
    <row r="4" spans="1:6" x14ac:dyDescent="0.25">
      <c r="A4" s="97">
        <v>299</v>
      </c>
      <c r="B4" s="97">
        <v>2006</v>
      </c>
      <c r="C4" s="97" t="s">
        <v>315</v>
      </c>
      <c r="D4" s="97">
        <v>47557.4</v>
      </c>
      <c r="E4" s="97">
        <v>0</v>
      </c>
      <c r="F4" s="97">
        <v>0</v>
      </c>
    </row>
    <row r="5" spans="1:6" x14ac:dyDescent="0.25">
      <c r="A5" s="97">
        <v>300</v>
      </c>
      <c r="B5" s="97">
        <v>2006</v>
      </c>
      <c r="C5" s="97" t="s">
        <v>316</v>
      </c>
      <c r="D5" s="97">
        <v>161751.4</v>
      </c>
      <c r="E5" s="97">
        <v>0</v>
      </c>
      <c r="F5" s="97">
        <v>0</v>
      </c>
    </row>
    <row r="6" spans="1:6" x14ac:dyDescent="0.25">
      <c r="A6" s="97">
        <v>302</v>
      </c>
      <c r="B6" s="97">
        <v>2006</v>
      </c>
      <c r="C6" s="97" t="s">
        <v>317</v>
      </c>
      <c r="D6" s="97">
        <v>338552.67</v>
      </c>
      <c r="E6" s="97">
        <v>0</v>
      </c>
      <c r="F6" s="97">
        <v>0</v>
      </c>
    </row>
    <row r="7" spans="1:6" x14ac:dyDescent="0.25">
      <c r="A7" s="97">
        <v>305</v>
      </c>
      <c r="B7" s="97">
        <v>2006</v>
      </c>
      <c r="C7" s="97" t="s">
        <v>332</v>
      </c>
      <c r="D7" s="97">
        <v>2180745</v>
      </c>
      <c r="E7" s="97">
        <v>2483.2378843010079</v>
      </c>
      <c r="F7" s="97">
        <v>2707654.3000000003</v>
      </c>
    </row>
    <row r="8" spans="1:6" x14ac:dyDescent="0.25">
      <c r="A8" s="97">
        <v>306</v>
      </c>
      <c r="B8" s="97">
        <v>2006</v>
      </c>
      <c r="C8" s="97" t="s">
        <v>333</v>
      </c>
      <c r="D8" s="97">
        <v>2619283</v>
      </c>
      <c r="E8" s="97">
        <v>2451.1025727269639</v>
      </c>
      <c r="F8" s="97">
        <v>3210065.65</v>
      </c>
    </row>
    <row r="9" spans="1:6" x14ac:dyDescent="0.25">
      <c r="A9" s="97">
        <v>307</v>
      </c>
      <c r="B9" s="97">
        <v>2006</v>
      </c>
      <c r="C9" s="97" t="s">
        <v>319</v>
      </c>
      <c r="D9" s="97">
        <v>259963.15</v>
      </c>
      <c r="E9" s="97">
        <v>1062.5147451436867</v>
      </c>
      <c r="F9" s="97">
        <v>138107.3400345</v>
      </c>
    </row>
    <row r="10" spans="1:6" x14ac:dyDescent="0.25">
      <c r="A10" s="97">
        <v>309</v>
      </c>
      <c r="B10" s="97">
        <v>2006</v>
      </c>
      <c r="C10" s="97" t="s">
        <v>318</v>
      </c>
      <c r="D10" s="97">
        <v>1060.42</v>
      </c>
      <c r="E10" s="97">
        <v>1719.1841723090849</v>
      </c>
      <c r="F10" s="97">
        <v>911.52864</v>
      </c>
    </row>
    <row r="11" spans="1:6" x14ac:dyDescent="0.25">
      <c r="A11" s="97">
        <v>311</v>
      </c>
      <c r="B11" s="97">
        <v>2006</v>
      </c>
      <c r="C11" s="97" t="s">
        <v>321</v>
      </c>
      <c r="D11" s="97">
        <v>393030</v>
      </c>
      <c r="E11" s="97">
        <v>765.38453586062133</v>
      </c>
      <c r="F11" s="97">
        <v>150409.54206465001</v>
      </c>
    </row>
    <row r="12" spans="1:6" x14ac:dyDescent="0.25">
      <c r="A12" s="97">
        <v>312</v>
      </c>
      <c r="B12" s="97">
        <v>2006</v>
      </c>
      <c r="C12" s="97" t="s">
        <v>322</v>
      </c>
      <c r="D12" s="97">
        <v>42874.400000000001</v>
      </c>
      <c r="E12" s="97">
        <v>1279.4831823559045</v>
      </c>
      <c r="F12" s="97">
        <v>27428.536876799997</v>
      </c>
    </row>
    <row r="13" spans="1:6" x14ac:dyDescent="0.25">
      <c r="A13" s="97">
        <v>314</v>
      </c>
      <c r="B13" s="97">
        <v>2006</v>
      </c>
      <c r="C13" s="97" t="s">
        <v>324</v>
      </c>
      <c r="D13" s="97">
        <v>12684.3</v>
      </c>
      <c r="E13" s="97">
        <v>1724.8897433047155</v>
      </c>
      <c r="F13" s="97">
        <v>10939.509485500001</v>
      </c>
    </row>
    <row r="14" spans="1:6" x14ac:dyDescent="0.25">
      <c r="A14" s="97">
        <v>315</v>
      </c>
      <c r="B14" s="97">
        <v>2006</v>
      </c>
      <c r="C14" s="97" t="s">
        <v>326</v>
      </c>
      <c r="D14" s="97">
        <v>361586.57799999998</v>
      </c>
      <c r="E14" s="97">
        <v>0</v>
      </c>
      <c r="F14" s="97">
        <v>0</v>
      </c>
    </row>
    <row r="15" spans="1:6" x14ac:dyDescent="0.25">
      <c r="A15" s="97">
        <v>318</v>
      </c>
      <c r="B15" s="97">
        <v>2006</v>
      </c>
      <c r="C15" s="97" t="s">
        <v>330</v>
      </c>
      <c r="D15" s="97">
        <v>13578</v>
      </c>
      <c r="E15" s="97">
        <v>1596.4305845485346</v>
      </c>
      <c r="F15" s="97">
        <v>10838.1672385</v>
      </c>
    </row>
    <row r="16" spans="1:6" x14ac:dyDescent="0.25">
      <c r="A16" s="97">
        <v>319</v>
      </c>
      <c r="B16" s="97">
        <v>2006</v>
      </c>
      <c r="C16" s="97" t="s">
        <v>331</v>
      </c>
      <c r="D16" s="97">
        <v>11241.772000000001</v>
      </c>
      <c r="E16" s="97">
        <v>0</v>
      </c>
      <c r="F16" s="97">
        <v>0</v>
      </c>
    </row>
    <row r="17" spans="1:6" x14ac:dyDescent="0.25">
      <c r="A17" s="97">
        <v>321</v>
      </c>
      <c r="B17" s="97">
        <v>2006</v>
      </c>
      <c r="C17" s="97" t="s">
        <v>335</v>
      </c>
      <c r="D17" s="97">
        <v>22242.52</v>
      </c>
      <c r="E17" s="97">
        <v>845.2820744685913</v>
      </c>
      <c r="F17" s="97">
        <v>9400.6017235045656</v>
      </c>
    </row>
    <row r="18" spans="1:6" x14ac:dyDescent="0.25">
      <c r="A18" s="97">
        <v>322</v>
      </c>
      <c r="B18" s="97">
        <v>2006</v>
      </c>
      <c r="C18" s="97" t="s">
        <v>189</v>
      </c>
      <c r="D18" s="97">
        <v>7077</v>
      </c>
      <c r="E18" s="97">
        <v>0</v>
      </c>
      <c r="F18" s="97">
        <v>0</v>
      </c>
    </row>
    <row r="19" spans="1:6" x14ac:dyDescent="0.25">
      <c r="A19" s="97">
        <v>323</v>
      </c>
      <c r="B19" s="97">
        <v>2006</v>
      </c>
      <c r="C19" s="97" t="s">
        <v>338</v>
      </c>
      <c r="D19" s="97">
        <v>362075</v>
      </c>
      <c r="E19" s="97">
        <v>845.2820744685913</v>
      </c>
      <c r="F19" s="97">
        <v>153027.75355660761</v>
      </c>
    </row>
    <row r="20" spans="1:6" x14ac:dyDescent="0.25">
      <c r="A20" s="97">
        <v>325</v>
      </c>
      <c r="B20" s="97">
        <v>2006</v>
      </c>
      <c r="C20" s="97" t="s">
        <v>341</v>
      </c>
      <c r="D20" s="97">
        <v>1294355</v>
      </c>
      <c r="E20" s="97">
        <v>0</v>
      </c>
      <c r="F20" s="97">
        <v>0</v>
      </c>
    </row>
    <row r="21" spans="1:6" x14ac:dyDescent="0.25">
      <c r="A21" s="97">
        <v>326</v>
      </c>
      <c r="B21" s="97">
        <v>2006</v>
      </c>
      <c r="C21" s="97" t="s">
        <v>342</v>
      </c>
      <c r="D21" s="97">
        <v>2365522</v>
      </c>
      <c r="E21" s="97">
        <v>0</v>
      </c>
      <c r="F21" s="97">
        <v>0</v>
      </c>
    </row>
    <row r="22" spans="1:6" x14ac:dyDescent="0.25">
      <c r="A22" s="97">
        <v>327</v>
      </c>
      <c r="B22" s="97">
        <v>2006</v>
      </c>
      <c r="C22" s="97" t="s">
        <v>343</v>
      </c>
      <c r="D22" s="97">
        <v>1133871</v>
      </c>
      <c r="E22" s="97">
        <v>0</v>
      </c>
      <c r="F22" s="97">
        <v>0</v>
      </c>
    </row>
    <row r="23" spans="1:6" x14ac:dyDescent="0.25">
      <c r="A23" s="97">
        <v>328</v>
      </c>
      <c r="B23" s="97">
        <v>2006</v>
      </c>
      <c r="C23" s="97" t="s">
        <v>347</v>
      </c>
      <c r="D23" s="97">
        <v>443113</v>
      </c>
      <c r="E23" s="97">
        <v>0</v>
      </c>
      <c r="F23" s="97">
        <v>0</v>
      </c>
    </row>
    <row r="24" spans="1:6" x14ac:dyDescent="0.25">
      <c r="A24" s="97">
        <v>329</v>
      </c>
      <c r="B24" s="97">
        <v>2006</v>
      </c>
      <c r="C24" s="97" t="s">
        <v>349</v>
      </c>
      <c r="D24" s="97">
        <v>455505</v>
      </c>
      <c r="E24" s="97">
        <v>0</v>
      </c>
      <c r="F24" s="97">
        <v>0</v>
      </c>
    </row>
    <row r="25" spans="1:6" x14ac:dyDescent="0.25">
      <c r="A25" s="97">
        <v>330</v>
      </c>
      <c r="B25" s="97">
        <v>2006</v>
      </c>
      <c r="C25" s="97" t="s">
        <v>354</v>
      </c>
      <c r="D25" s="97">
        <v>723917</v>
      </c>
      <c r="E25" s="97">
        <v>2.4657022625701348</v>
      </c>
      <c r="F25" s="97">
        <v>892.48189240649219</v>
      </c>
    </row>
    <row r="26" spans="1:6" x14ac:dyDescent="0.25">
      <c r="A26" s="97">
        <v>331</v>
      </c>
      <c r="B26" s="97">
        <v>2006</v>
      </c>
      <c r="C26" s="97" t="s">
        <v>359</v>
      </c>
      <c r="D26" s="97">
        <v>89664</v>
      </c>
      <c r="E26" s="97">
        <v>845.2820744685913</v>
      </c>
      <c r="F26" s="97">
        <v>37895.685962575881</v>
      </c>
    </row>
    <row r="27" spans="1:6" x14ac:dyDescent="0.25">
      <c r="A27" s="97">
        <v>332</v>
      </c>
      <c r="B27" s="97">
        <v>2006</v>
      </c>
      <c r="C27" s="97" t="s">
        <v>363</v>
      </c>
      <c r="D27" s="97">
        <v>1823.28</v>
      </c>
      <c r="E27" s="97">
        <v>0</v>
      </c>
      <c r="F27" s="97">
        <v>0</v>
      </c>
    </row>
    <row r="28" spans="1:6" x14ac:dyDescent="0.25">
      <c r="A28" s="97">
        <v>333</v>
      </c>
      <c r="B28" s="97">
        <v>2006</v>
      </c>
      <c r="C28" s="97" t="s">
        <v>364</v>
      </c>
      <c r="D28" s="97">
        <v>36732</v>
      </c>
      <c r="E28" s="97">
        <v>0</v>
      </c>
      <c r="F28" s="97">
        <v>0</v>
      </c>
    </row>
    <row r="29" spans="1:6" x14ac:dyDescent="0.25">
      <c r="A29" s="97">
        <v>335</v>
      </c>
      <c r="B29" s="97">
        <v>2006</v>
      </c>
      <c r="C29" s="97" t="s">
        <v>368</v>
      </c>
      <c r="D29" s="97">
        <v>2171.36</v>
      </c>
      <c r="E29" s="97">
        <v>0</v>
      </c>
      <c r="F29" s="97">
        <v>0</v>
      </c>
    </row>
    <row r="30" spans="1:6" x14ac:dyDescent="0.25">
      <c r="A30" s="97">
        <v>336</v>
      </c>
      <c r="B30" s="97">
        <v>2006</v>
      </c>
      <c r="C30" s="97" t="s">
        <v>369</v>
      </c>
      <c r="D30" s="97">
        <v>33468</v>
      </c>
      <c r="E30" s="97">
        <v>0</v>
      </c>
      <c r="F30" s="97">
        <v>0</v>
      </c>
    </row>
    <row r="31" spans="1:6" x14ac:dyDescent="0.25">
      <c r="A31" s="97">
        <v>338</v>
      </c>
      <c r="B31" s="97">
        <v>2006</v>
      </c>
      <c r="C31" s="97" t="s">
        <v>371</v>
      </c>
      <c r="D31" s="97">
        <v>983695.89</v>
      </c>
      <c r="E31" s="97">
        <v>726.80073847423307</v>
      </c>
      <c r="F31" s="97">
        <v>357475.44964303396</v>
      </c>
    </row>
    <row r="32" spans="1:6" x14ac:dyDescent="0.25">
      <c r="A32" s="97">
        <v>339</v>
      </c>
      <c r="B32" s="97">
        <v>2006</v>
      </c>
      <c r="C32" s="97" t="s">
        <v>372</v>
      </c>
      <c r="D32" s="97">
        <v>17652.95</v>
      </c>
      <c r="E32" s="97">
        <v>0</v>
      </c>
      <c r="F32" s="97">
        <v>0</v>
      </c>
    </row>
    <row r="33" spans="1:6" x14ac:dyDescent="0.25">
      <c r="A33" s="97">
        <v>340</v>
      </c>
      <c r="B33" s="97">
        <v>2006</v>
      </c>
      <c r="C33" s="97" t="s">
        <v>373</v>
      </c>
      <c r="D33" s="97">
        <v>1847.0640000000001</v>
      </c>
      <c r="E33" s="97">
        <v>1056.3533228240403</v>
      </c>
      <c r="F33" s="97">
        <v>975.57609693433164</v>
      </c>
    </row>
    <row r="34" spans="1:6" x14ac:dyDescent="0.25">
      <c r="A34" s="97">
        <v>341</v>
      </c>
      <c r="B34" s="97">
        <v>2006</v>
      </c>
      <c r="C34" s="97" t="s">
        <v>374</v>
      </c>
      <c r="D34" s="97">
        <v>4828.6099999999997</v>
      </c>
      <c r="E34" s="97">
        <v>0</v>
      </c>
      <c r="F34" s="97">
        <v>0</v>
      </c>
    </row>
    <row r="35" spans="1:6" x14ac:dyDescent="0.25">
      <c r="A35" s="97">
        <v>342</v>
      </c>
      <c r="B35" s="97">
        <v>2006</v>
      </c>
      <c r="C35" s="97" t="s">
        <v>375</v>
      </c>
      <c r="D35" s="97">
        <v>141325</v>
      </c>
      <c r="E35" s="97">
        <v>4573.6816773508808</v>
      </c>
      <c r="F35" s="97">
        <v>323187.78152580658</v>
      </c>
    </row>
    <row r="36" spans="1:6" x14ac:dyDescent="0.25">
      <c r="A36" s="97">
        <v>343</v>
      </c>
      <c r="B36" s="97">
        <v>2006</v>
      </c>
      <c r="C36" s="97" t="s">
        <v>295</v>
      </c>
      <c r="D36" s="97">
        <v>579513.65</v>
      </c>
      <c r="E36" s="97">
        <v>927.49481118458982</v>
      </c>
      <c r="F36" s="97">
        <v>268747.95169282128</v>
      </c>
    </row>
    <row r="37" spans="1:6" x14ac:dyDescent="0.25">
      <c r="A37" s="97">
        <v>344</v>
      </c>
      <c r="B37" s="97">
        <v>2006</v>
      </c>
      <c r="C37" s="97" t="s">
        <v>376</v>
      </c>
      <c r="D37" s="97">
        <v>585.6</v>
      </c>
      <c r="E37" s="97">
        <v>0</v>
      </c>
      <c r="F37" s="97">
        <v>0</v>
      </c>
    </row>
    <row r="38" spans="1:6" x14ac:dyDescent="0.25">
      <c r="A38" s="97">
        <v>345</v>
      </c>
      <c r="B38" s="97">
        <v>2006</v>
      </c>
      <c r="C38" s="97" t="s">
        <v>297</v>
      </c>
      <c r="D38" s="97">
        <v>844472.04</v>
      </c>
      <c r="E38" s="97">
        <v>861.38534731103448</v>
      </c>
      <c r="F38" s="97">
        <v>363707.92073492892</v>
      </c>
    </row>
    <row r="39" spans="1:6" x14ac:dyDescent="0.25">
      <c r="A39" s="97">
        <v>346</v>
      </c>
      <c r="B39" s="97">
        <v>2006</v>
      </c>
      <c r="C39" s="97" t="s">
        <v>377</v>
      </c>
      <c r="D39" s="97">
        <v>67233</v>
      </c>
      <c r="E39" s="97">
        <v>0</v>
      </c>
      <c r="F39" s="97">
        <v>0</v>
      </c>
    </row>
    <row r="40" spans="1:6" x14ac:dyDescent="0.25">
      <c r="A40" s="97">
        <v>347</v>
      </c>
      <c r="B40" s="97">
        <v>2006</v>
      </c>
      <c r="C40" s="97" t="s">
        <v>378</v>
      </c>
      <c r="D40" s="97">
        <v>12691</v>
      </c>
      <c r="E40" s="97">
        <v>0</v>
      </c>
      <c r="F40" s="97">
        <v>0</v>
      </c>
    </row>
    <row r="41" spans="1:6" x14ac:dyDescent="0.25">
      <c r="A41" s="97">
        <v>617</v>
      </c>
      <c r="B41" s="97">
        <v>2007</v>
      </c>
      <c r="C41" s="97" t="s">
        <v>313</v>
      </c>
      <c r="D41" s="97">
        <v>88728.5</v>
      </c>
      <c r="E41" s="97">
        <v>0</v>
      </c>
      <c r="F41" s="97">
        <v>0</v>
      </c>
    </row>
    <row r="42" spans="1:6" x14ac:dyDescent="0.25">
      <c r="A42" s="97">
        <v>618</v>
      </c>
      <c r="B42" s="97">
        <v>2007</v>
      </c>
      <c r="C42" s="97" t="s">
        <v>314</v>
      </c>
      <c r="D42" s="97">
        <v>436208.3</v>
      </c>
      <c r="E42" s="97">
        <v>0</v>
      </c>
      <c r="F42" s="97">
        <v>0</v>
      </c>
    </row>
    <row r="43" spans="1:6" x14ac:dyDescent="0.25">
      <c r="A43" s="97">
        <v>620</v>
      </c>
      <c r="B43" s="97">
        <v>2007</v>
      </c>
      <c r="C43" s="97" t="s">
        <v>315</v>
      </c>
      <c r="D43" s="97">
        <v>52146.400000000001</v>
      </c>
      <c r="E43" s="97">
        <v>0</v>
      </c>
      <c r="F43" s="97">
        <v>0</v>
      </c>
    </row>
    <row r="44" spans="1:6" x14ac:dyDescent="0.25">
      <c r="A44" s="97">
        <v>621</v>
      </c>
      <c r="B44" s="97">
        <v>2007</v>
      </c>
      <c r="C44" s="97" t="s">
        <v>316</v>
      </c>
      <c r="D44" s="97">
        <v>176100.2</v>
      </c>
      <c r="E44" s="97">
        <v>0</v>
      </c>
      <c r="F44" s="97">
        <v>0</v>
      </c>
    </row>
    <row r="45" spans="1:6" x14ac:dyDescent="0.25">
      <c r="A45" s="97">
        <v>623</v>
      </c>
      <c r="B45" s="97">
        <v>2007</v>
      </c>
      <c r="C45" s="97" t="s">
        <v>317</v>
      </c>
      <c r="D45" s="97">
        <v>401050.43</v>
      </c>
      <c r="E45" s="97">
        <v>0</v>
      </c>
      <c r="F45" s="97">
        <v>0</v>
      </c>
    </row>
    <row r="46" spans="1:6" x14ac:dyDescent="0.25">
      <c r="A46" s="97">
        <v>627</v>
      </c>
      <c r="B46" s="97">
        <v>2007</v>
      </c>
      <c r="C46" s="97" t="s">
        <v>332</v>
      </c>
      <c r="D46" s="97">
        <v>2366043</v>
      </c>
      <c r="E46" s="97">
        <v>2509.6325806420255</v>
      </c>
      <c r="F46" s="97">
        <v>2968949.3</v>
      </c>
    </row>
    <row r="47" spans="1:6" x14ac:dyDescent="0.25">
      <c r="A47" s="97">
        <v>628</v>
      </c>
      <c r="B47" s="97">
        <v>2007</v>
      </c>
      <c r="C47" s="97" t="s">
        <v>333</v>
      </c>
      <c r="D47" s="97">
        <v>2776869</v>
      </c>
      <c r="E47" s="97">
        <v>2420.5408501445331</v>
      </c>
      <c r="F47" s="97">
        <v>3360762.4249999998</v>
      </c>
    </row>
    <row r="48" spans="1:6" x14ac:dyDescent="0.25">
      <c r="A48" s="97">
        <v>629</v>
      </c>
      <c r="B48" s="97">
        <v>2007</v>
      </c>
      <c r="C48" s="97" t="s">
        <v>319</v>
      </c>
      <c r="D48" s="97">
        <v>182970</v>
      </c>
      <c r="E48" s="97">
        <v>1127.5436203061972</v>
      </c>
      <c r="F48" s="97">
        <v>103153.32810371245</v>
      </c>
    </row>
    <row r="49" spans="1:6" x14ac:dyDescent="0.25">
      <c r="A49" s="97">
        <v>630</v>
      </c>
      <c r="B49" s="97">
        <v>2007</v>
      </c>
      <c r="C49" s="97" t="s">
        <v>325</v>
      </c>
      <c r="D49" s="97">
        <v>636737.19999999995</v>
      </c>
      <c r="E49" s="97">
        <v>783.94989064411186</v>
      </c>
      <c r="F49" s="97">
        <v>249585.02915451897</v>
      </c>
    </row>
    <row r="50" spans="1:6" x14ac:dyDescent="0.25">
      <c r="A50" s="97">
        <v>632</v>
      </c>
      <c r="B50" s="97">
        <v>2007</v>
      </c>
      <c r="C50" s="97" t="s">
        <v>318</v>
      </c>
      <c r="D50" s="97">
        <v>313.42</v>
      </c>
      <c r="E50" s="97">
        <v>1963.3964030374577</v>
      </c>
      <c r="F50" s="97">
        <v>307.68385032000003</v>
      </c>
    </row>
    <row r="51" spans="1:6" x14ac:dyDescent="0.25">
      <c r="A51" s="97">
        <v>634</v>
      </c>
      <c r="B51" s="97">
        <v>2007</v>
      </c>
      <c r="C51" s="97" t="s">
        <v>321</v>
      </c>
      <c r="D51" s="97">
        <v>440914</v>
      </c>
      <c r="E51" s="97">
        <v>391.94270735263399</v>
      </c>
      <c r="F51" s="97">
        <v>86406.513434839639</v>
      </c>
    </row>
    <row r="52" spans="1:6" x14ac:dyDescent="0.25">
      <c r="A52" s="97">
        <v>635</v>
      </c>
      <c r="B52" s="97">
        <v>2007</v>
      </c>
      <c r="C52" s="97" t="s">
        <v>322</v>
      </c>
      <c r="D52" s="97">
        <v>7927.5</v>
      </c>
      <c r="E52" s="97">
        <v>1599.7328073884109</v>
      </c>
      <c r="F52" s="97">
        <v>6340.9409152858134</v>
      </c>
    </row>
    <row r="53" spans="1:6" x14ac:dyDescent="0.25">
      <c r="A53" s="97">
        <v>636</v>
      </c>
      <c r="B53" s="97">
        <v>2007</v>
      </c>
      <c r="C53" s="97" t="s">
        <v>323</v>
      </c>
      <c r="D53" s="97">
        <v>19646.900000000001</v>
      </c>
      <c r="E53" s="97">
        <v>1159.4426591845654</v>
      </c>
      <c r="F53" s="97">
        <v>11389.726990366618</v>
      </c>
    </row>
    <row r="54" spans="1:6" x14ac:dyDescent="0.25">
      <c r="A54" s="97">
        <v>637</v>
      </c>
      <c r="B54" s="97">
        <v>2007</v>
      </c>
      <c r="C54" s="97" t="s">
        <v>324</v>
      </c>
      <c r="D54" s="97">
        <v>8908</v>
      </c>
      <c r="E54" s="97">
        <v>1324.5215387832911</v>
      </c>
      <c r="F54" s="97">
        <v>5899.4189337407788</v>
      </c>
    </row>
    <row r="55" spans="1:6" x14ac:dyDescent="0.25">
      <c r="A55" s="97">
        <v>639</v>
      </c>
      <c r="B55" s="97">
        <v>2007</v>
      </c>
      <c r="C55" s="97" t="s">
        <v>326</v>
      </c>
      <c r="D55" s="97">
        <v>402465.2</v>
      </c>
      <c r="E55" s="97">
        <v>0</v>
      </c>
      <c r="F55" s="97">
        <v>0</v>
      </c>
    </row>
    <row r="56" spans="1:6" x14ac:dyDescent="0.25">
      <c r="A56" s="97">
        <v>642</v>
      </c>
      <c r="B56" s="97">
        <v>2007</v>
      </c>
      <c r="C56" s="97" t="s">
        <v>330</v>
      </c>
      <c r="D56" s="97">
        <v>13208</v>
      </c>
      <c r="E56" s="97">
        <v>1471.3440376388919</v>
      </c>
      <c r="F56" s="97">
        <v>9716.756024567243</v>
      </c>
    </row>
    <row r="57" spans="1:6" x14ac:dyDescent="0.25">
      <c r="A57" s="97">
        <v>643</v>
      </c>
      <c r="B57" s="97">
        <v>2007</v>
      </c>
      <c r="C57" s="97" t="s">
        <v>331</v>
      </c>
      <c r="D57" s="97">
        <v>612858.34600000002</v>
      </c>
      <c r="E57" s="97">
        <v>0</v>
      </c>
      <c r="F57" s="97">
        <v>0</v>
      </c>
    </row>
    <row r="58" spans="1:6" x14ac:dyDescent="0.25">
      <c r="A58" s="97">
        <v>645</v>
      </c>
      <c r="B58" s="97">
        <v>2007</v>
      </c>
      <c r="C58" s="97" t="s">
        <v>335</v>
      </c>
      <c r="D58" s="97">
        <v>22373.439999999999</v>
      </c>
      <c r="E58" s="97">
        <v>858.78959999999995</v>
      </c>
      <c r="F58" s="97">
        <v>9607.0387941119989</v>
      </c>
    </row>
    <row r="59" spans="1:6" x14ac:dyDescent="0.25">
      <c r="A59" s="97">
        <v>646</v>
      </c>
      <c r="B59" s="97">
        <v>2007</v>
      </c>
      <c r="C59" s="97" t="s">
        <v>189</v>
      </c>
      <c r="D59" s="97">
        <v>6923</v>
      </c>
      <c r="E59" s="97">
        <v>0</v>
      </c>
      <c r="F59" s="97">
        <v>0</v>
      </c>
    </row>
    <row r="60" spans="1:6" x14ac:dyDescent="0.25">
      <c r="A60" s="97">
        <v>647</v>
      </c>
      <c r="B60" s="97">
        <v>2007</v>
      </c>
      <c r="C60" s="97" t="s">
        <v>338</v>
      </c>
      <c r="D60" s="97">
        <v>339510</v>
      </c>
      <c r="E60" s="97">
        <v>858.78959999999995</v>
      </c>
      <c r="F60" s="97">
        <v>145783.82854799999</v>
      </c>
    </row>
    <row r="61" spans="1:6" x14ac:dyDescent="0.25">
      <c r="A61" s="97">
        <v>649</v>
      </c>
      <c r="B61" s="97">
        <v>2007</v>
      </c>
      <c r="C61" s="97" t="s">
        <v>341</v>
      </c>
      <c r="D61" s="97">
        <v>1279176</v>
      </c>
      <c r="E61" s="97">
        <v>0</v>
      </c>
      <c r="F61" s="97">
        <v>0</v>
      </c>
    </row>
    <row r="62" spans="1:6" x14ac:dyDescent="0.25">
      <c r="A62" s="97">
        <v>650</v>
      </c>
      <c r="B62" s="97">
        <v>2007</v>
      </c>
      <c r="C62" s="97" t="s">
        <v>342</v>
      </c>
      <c r="D62" s="97">
        <v>2478149</v>
      </c>
      <c r="E62" s="97">
        <v>0</v>
      </c>
      <c r="F62" s="97">
        <v>0</v>
      </c>
    </row>
    <row r="63" spans="1:6" x14ac:dyDescent="0.25">
      <c r="A63" s="97">
        <v>651</v>
      </c>
      <c r="B63" s="97">
        <v>2007</v>
      </c>
      <c r="C63" s="97" t="s">
        <v>343</v>
      </c>
      <c r="D63" s="97">
        <v>1143974</v>
      </c>
      <c r="E63" s="97">
        <v>0</v>
      </c>
      <c r="F63" s="97">
        <v>0</v>
      </c>
    </row>
    <row r="64" spans="1:6" x14ac:dyDescent="0.25">
      <c r="A64" s="97">
        <v>652</v>
      </c>
      <c r="B64" s="97">
        <v>2007</v>
      </c>
      <c r="C64" s="97" t="s">
        <v>347</v>
      </c>
      <c r="D64" s="97">
        <v>437351</v>
      </c>
      <c r="E64" s="97">
        <v>0</v>
      </c>
      <c r="F64" s="97">
        <v>0</v>
      </c>
    </row>
    <row r="65" spans="1:6" x14ac:dyDescent="0.25">
      <c r="A65" s="97">
        <v>653</v>
      </c>
      <c r="B65" s="97">
        <v>2007</v>
      </c>
      <c r="C65" s="97" t="s">
        <v>349</v>
      </c>
      <c r="D65" s="97">
        <v>471766</v>
      </c>
      <c r="E65" s="97">
        <v>0</v>
      </c>
      <c r="F65" s="97">
        <v>0</v>
      </c>
    </row>
    <row r="66" spans="1:6" x14ac:dyDescent="0.25">
      <c r="A66" s="97">
        <v>654</v>
      </c>
      <c r="B66" s="97">
        <v>2007</v>
      </c>
      <c r="C66" s="97" t="s">
        <v>352</v>
      </c>
      <c r="D66" s="97">
        <v>8570</v>
      </c>
      <c r="E66" s="97">
        <v>0</v>
      </c>
      <c r="F66" s="97">
        <v>0</v>
      </c>
    </row>
    <row r="67" spans="1:6" x14ac:dyDescent="0.25">
      <c r="A67" s="97">
        <v>655</v>
      </c>
      <c r="B67" s="97">
        <v>2007</v>
      </c>
      <c r="C67" s="97" t="s">
        <v>354</v>
      </c>
      <c r="D67" s="97">
        <v>744477</v>
      </c>
      <c r="E67" s="97">
        <v>2.461528303420319</v>
      </c>
      <c r="F67" s="97">
        <v>916.27560337272439</v>
      </c>
    </row>
    <row r="68" spans="1:6" x14ac:dyDescent="0.25">
      <c r="A68" s="97">
        <v>656</v>
      </c>
      <c r="B68" s="97">
        <v>2007</v>
      </c>
      <c r="C68" s="97" t="s">
        <v>359</v>
      </c>
      <c r="D68" s="97">
        <v>89728</v>
      </c>
      <c r="E68" s="97">
        <v>858.78959999999995</v>
      </c>
      <c r="F68" s="97">
        <v>38528.736614399997</v>
      </c>
    </row>
    <row r="69" spans="1:6" x14ac:dyDescent="0.25">
      <c r="A69" s="97">
        <v>657</v>
      </c>
      <c r="B69" s="97">
        <v>2007</v>
      </c>
      <c r="C69" s="97" t="s">
        <v>363</v>
      </c>
      <c r="D69" s="97">
        <v>2091.6</v>
      </c>
      <c r="E69" s="97">
        <v>0</v>
      </c>
      <c r="F69" s="97">
        <v>0</v>
      </c>
    </row>
    <row r="70" spans="1:6" x14ac:dyDescent="0.25">
      <c r="A70" s="97">
        <v>658</v>
      </c>
      <c r="B70" s="97">
        <v>2007</v>
      </c>
      <c r="C70" s="97" t="s">
        <v>364</v>
      </c>
      <c r="D70" s="97">
        <v>43893</v>
      </c>
      <c r="E70" s="97">
        <v>0</v>
      </c>
      <c r="F70" s="97">
        <v>0</v>
      </c>
    </row>
    <row r="71" spans="1:6" x14ac:dyDescent="0.25">
      <c r="A71" s="97">
        <v>660</v>
      </c>
      <c r="B71" s="97">
        <v>2007</v>
      </c>
      <c r="C71" s="97" t="s">
        <v>368</v>
      </c>
      <c r="D71" s="97">
        <v>1860.32</v>
      </c>
      <c r="E71" s="97">
        <v>0</v>
      </c>
      <c r="F71" s="97">
        <v>0</v>
      </c>
    </row>
    <row r="72" spans="1:6" x14ac:dyDescent="0.25">
      <c r="A72" s="97">
        <v>661</v>
      </c>
      <c r="B72" s="97">
        <v>2007</v>
      </c>
      <c r="C72" s="97" t="s">
        <v>369</v>
      </c>
      <c r="D72" s="97">
        <v>43644</v>
      </c>
      <c r="E72" s="97">
        <v>0</v>
      </c>
      <c r="F72" s="97">
        <v>0</v>
      </c>
    </row>
    <row r="73" spans="1:6" x14ac:dyDescent="0.25">
      <c r="A73" s="97">
        <v>663</v>
      </c>
      <c r="B73" s="97">
        <v>2007</v>
      </c>
      <c r="C73" s="97" t="s">
        <v>371</v>
      </c>
      <c r="D73" s="97">
        <v>1025307.58</v>
      </c>
      <c r="E73" s="97">
        <v>716.46716245229504</v>
      </c>
      <c r="F73" s="97">
        <v>367299.60624171473</v>
      </c>
    </row>
    <row r="74" spans="1:6" x14ac:dyDescent="0.25">
      <c r="A74" s="97">
        <v>664</v>
      </c>
      <c r="B74" s="97">
        <v>2007</v>
      </c>
      <c r="C74" s="97" t="s">
        <v>372</v>
      </c>
      <c r="D74" s="97">
        <v>22963.77</v>
      </c>
      <c r="E74" s="97">
        <v>0</v>
      </c>
      <c r="F74" s="97">
        <v>0</v>
      </c>
    </row>
    <row r="75" spans="1:6" x14ac:dyDescent="0.25">
      <c r="A75" s="97">
        <v>665</v>
      </c>
      <c r="B75" s="97">
        <v>2007</v>
      </c>
      <c r="C75" s="97" t="s">
        <v>373</v>
      </c>
      <c r="D75" s="97">
        <v>2611.3200000000002</v>
      </c>
      <c r="E75" s="97">
        <v>1070.767948493221</v>
      </c>
      <c r="F75" s="97">
        <v>1398.058879629659</v>
      </c>
    </row>
    <row r="76" spans="1:6" x14ac:dyDescent="0.25">
      <c r="A76" s="97">
        <v>666</v>
      </c>
      <c r="B76" s="97">
        <v>2007</v>
      </c>
      <c r="C76" s="97" t="s">
        <v>374</v>
      </c>
      <c r="D76" s="97">
        <v>2756.55</v>
      </c>
      <c r="E76" s="97">
        <v>0</v>
      </c>
      <c r="F76" s="97">
        <v>0</v>
      </c>
    </row>
    <row r="77" spans="1:6" x14ac:dyDescent="0.25">
      <c r="A77" s="97">
        <v>667</v>
      </c>
      <c r="B77" s="97">
        <v>2007</v>
      </c>
      <c r="C77" s="97" t="s">
        <v>375</v>
      </c>
      <c r="D77" s="97">
        <v>141747</v>
      </c>
      <c r="E77" s="97">
        <v>4476.201431413494</v>
      </c>
      <c r="F77" s="97">
        <v>317244.06214928423</v>
      </c>
    </row>
    <row r="78" spans="1:6" x14ac:dyDescent="0.25">
      <c r="A78" s="97">
        <v>668</v>
      </c>
      <c r="B78" s="97">
        <v>2007</v>
      </c>
      <c r="C78" s="97" t="s">
        <v>295</v>
      </c>
      <c r="D78" s="97">
        <v>228957.17</v>
      </c>
      <c r="E78" s="97">
        <v>848.73172220786239</v>
      </c>
      <c r="F78" s="97">
        <v>97161.606602969172</v>
      </c>
    </row>
    <row r="79" spans="1:6" x14ac:dyDescent="0.25">
      <c r="A79" s="97">
        <v>669</v>
      </c>
      <c r="B79" s="97">
        <v>2007</v>
      </c>
      <c r="C79" s="97" t="s">
        <v>376</v>
      </c>
      <c r="D79" s="97">
        <v>458.4</v>
      </c>
      <c r="E79" s="97">
        <v>0</v>
      </c>
      <c r="F79" s="97">
        <v>0</v>
      </c>
    </row>
    <row r="80" spans="1:6" x14ac:dyDescent="0.25">
      <c r="A80" s="97">
        <v>670</v>
      </c>
      <c r="B80" s="97">
        <v>2007</v>
      </c>
      <c r="C80" s="97" t="s">
        <v>297</v>
      </c>
      <c r="D80" s="97">
        <v>729134</v>
      </c>
      <c r="E80" s="97">
        <v>885.29203093487365</v>
      </c>
      <c r="F80" s="97">
        <v>322748.25984183408</v>
      </c>
    </row>
    <row r="81" spans="1:6" x14ac:dyDescent="0.25">
      <c r="A81" s="97">
        <v>671</v>
      </c>
      <c r="B81" s="97">
        <v>2007</v>
      </c>
      <c r="C81" s="97" t="s">
        <v>377</v>
      </c>
      <c r="D81" s="97">
        <v>73012</v>
      </c>
      <c r="E81" s="97">
        <v>0</v>
      </c>
      <c r="F81" s="97">
        <v>0</v>
      </c>
    </row>
    <row r="82" spans="1:6" x14ac:dyDescent="0.25">
      <c r="A82" s="97">
        <v>672</v>
      </c>
      <c r="B82" s="97">
        <v>2007</v>
      </c>
      <c r="C82" s="97" t="s">
        <v>378</v>
      </c>
      <c r="D82" s="97">
        <v>13389.6</v>
      </c>
      <c r="E82" s="97">
        <v>0</v>
      </c>
      <c r="F82" s="97">
        <v>0</v>
      </c>
    </row>
    <row r="83" spans="1:6" x14ac:dyDescent="0.25">
      <c r="A83" s="97">
        <v>954</v>
      </c>
      <c r="B83" s="97">
        <v>2008</v>
      </c>
      <c r="C83" s="97" t="s">
        <v>313</v>
      </c>
      <c r="D83" s="97">
        <v>96154.205000000002</v>
      </c>
      <c r="E83" s="97">
        <v>0</v>
      </c>
      <c r="F83" s="97">
        <v>0</v>
      </c>
    </row>
    <row r="84" spans="1:6" x14ac:dyDescent="0.25">
      <c r="A84" s="97">
        <v>955</v>
      </c>
      <c r="B84" s="97">
        <v>2008</v>
      </c>
      <c r="C84" s="97" t="s">
        <v>314</v>
      </c>
      <c r="D84" s="97">
        <v>321027.40000000002</v>
      </c>
      <c r="E84" s="97">
        <v>0</v>
      </c>
      <c r="F84" s="97">
        <v>0</v>
      </c>
    </row>
    <row r="85" spans="1:6" x14ac:dyDescent="0.25">
      <c r="A85" s="97">
        <v>956</v>
      </c>
      <c r="B85" s="97">
        <v>2008</v>
      </c>
      <c r="C85" s="97" t="s">
        <v>315</v>
      </c>
      <c r="D85" s="97">
        <v>59492</v>
      </c>
      <c r="E85" s="97">
        <v>0</v>
      </c>
      <c r="F85" s="97">
        <v>0</v>
      </c>
    </row>
    <row r="86" spans="1:6" x14ac:dyDescent="0.25">
      <c r="A86" s="97">
        <v>957</v>
      </c>
      <c r="B86" s="97">
        <v>2008</v>
      </c>
      <c r="C86" s="97" t="s">
        <v>316</v>
      </c>
      <c r="D86" s="97">
        <v>181143.4</v>
      </c>
      <c r="E86" s="97">
        <v>0</v>
      </c>
      <c r="F86" s="97">
        <v>0</v>
      </c>
    </row>
    <row r="87" spans="1:6" x14ac:dyDescent="0.25">
      <c r="A87" s="97">
        <v>959</v>
      </c>
      <c r="B87" s="97">
        <v>2008</v>
      </c>
      <c r="C87" s="97" t="s">
        <v>317</v>
      </c>
      <c r="D87" s="97">
        <v>317108.09000000003</v>
      </c>
      <c r="E87" s="97">
        <v>0</v>
      </c>
      <c r="F87" s="97">
        <v>0</v>
      </c>
    </row>
    <row r="88" spans="1:6" x14ac:dyDescent="0.25">
      <c r="A88" s="97">
        <v>963</v>
      </c>
      <c r="B88" s="97">
        <v>2008</v>
      </c>
      <c r="C88" s="97" t="s">
        <v>332</v>
      </c>
      <c r="D88" s="97">
        <v>2124142</v>
      </c>
      <c r="E88" s="97">
        <v>2267.4590707636312</v>
      </c>
      <c r="F88" s="97">
        <v>2408202.5227450002</v>
      </c>
    </row>
    <row r="89" spans="1:6" x14ac:dyDescent="0.25">
      <c r="A89" s="97">
        <v>964</v>
      </c>
      <c r="B89" s="97">
        <v>2008</v>
      </c>
      <c r="C89" s="97" t="s">
        <v>333</v>
      </c>
      <c r="D89" s="97">
        <v>2943303</v>
      </c>
      <c r="E89" s="97">
        <v>2142.8522308464335</v>
      </c>
      <c r="F89" s="97">
        <v>3153531.6998035</v>
      </c>
    </row>
    <row r="90" spans="1:6" x14ac:dyDescent="0.25">
      <c r="A90" s="97">
        <v>965</v>
      </c>
      <c r="B90" s="97">
        <v>2008</v>
      </c>
      <c r="C90" s="97" t="s">
        <v>319</v>
      </c>
      <c r="D90" s="97">
        <v>98884</v>
      </c>
      <c r="E90" s="97">
        <v>906.74784925910285</v>
      </c>
      <c r="F90" s="97">
        <v>44831.427163068562</v>
      </c>
    </row>
    <row r="91" spans="1:6" x14ac:dyDescent="0.25">
      <c r="A91" s="97">
        <v>966</v>
      </c>
      <c r="B91" s="97">
        <v>2008</v>
      </c>
      <c r="C91" s="97" t="s">
        <v>325</v>
      </c>
      <c r="D91" s="97">
        <v>1368284</v>
      </c>
      <c r="E91" s="97">
        <v>686.37780729974656</v>
      </c>
      <c r="F91" s="97">
        <v>469579.88584166323</v>
      </c>
    </row>
    <row r="92" spans="1:6" x14ac:dyDescent="0.25">
      <c r="A92" s="97">
        <v>967</v>
      </c>
      <c r="B92" s="97">
        <v>2008</v>
      </c>
      <c r="C92" s="97" t="s">
        <v>329</v>
      </c>
      <c r="D92" s="97">
        <v>218930.30000000002</v>
      </c>
      <c r="E92" s="97">
        <v>797.76810168096608</v>
      </c>
      <c r="F92" s="97">
        <v>87327.804915722212</v>
      </c>
    </row>
    <row r="93" spans="1:6" x14ac:dyDescent="0.25">
      <c r="A93" s="97">
        <v>970</v>
      </c>
      <c r="B93" s="97">
        <v>2008</v>
      </c>
      <c r="C93" s="97" t="s">
        <v>318</v>
      </c>
      <c r="D93" s="97">
        <v>360.91</v>
      </c>
      <c r="E93" s="97">
        <v>1689.2057570020049</v>
      </c>
      <c r="F93" s="97">
        <v>304.82562487979681</v>
      </c>
    </row>
    <row r="94" spans="1:6" x14ac:dyDescent="0.25">
      <c r="A94" s="97">
        <v>972</v>
      </c>
      <c r="B94" s="97">
        <v>2008</v>
      </c>
      <c r="C94" s="97" t="s">
        <v>321</v>
      </c>
      <c r="D94" s="97">
        <v>545866.18700000003</v>
      </c>
      <c r="E94" s="97">
        <v>350.34815600198544</v>
      </c>
      <c r="F94" s="97">
        <v>95621.606019642481</v>
      </c>
    </row>
    <row r="95" spans="1:6" x14ac:dyDescent="0.25">
      <c r="A95" s="97">
        <v>973</v>
      </c>
      <c r="B95" s="97">
        <v>2008</v>
      </c>
      <c r="C95" s="97" t="s">
        <v>322</v>
      </c>
      <c r="D95" s="97">
        <v>7453.4</v>
      </c>
      <c r="E95" s="97">
        <v>1941.0520125311277</v>
      </c>
      <c r="F95" s="97">
        <v>7233.7185350997534</v>
      </c>
    </row>
    <row r="96" spans="1:6" x14ac:dyDescent="0.25">
      <c r="A96" s="97">
        <v>974</v>
      </c>
      <c r="B96" s="97">
        <v>2008</v>
      </c>
      <c r="C96" s="97" t="s">
        <v>323</v>
      </c>
      <c r="D96" s="97">
        <v>9931.2999999999993</v>
      </c>
      <c r="E96" s="97">
        <v>1159.0524695461825</v>
      </c>
      <c r="F96" s="97">
        <v>5755.4488954019998</v>
      </c>
    </row>
    <row r="97" spans="1:6" x14ac:dyDescent="0.25">
      <c r="A97" s="97">
        <v>975</v>
      </c>
      <c r="B97" s="97">
        <v>2008</v>
      </c>
      <c r="C97" s="97" t="s">
        <v>324</v>
      </c>
      <c r="D97" s="97">
        <v>15741.2</v>
      </c>
      <c r="E97" s="97">
        <v>2256.0428671996333</v>
      </c>
      <c r="F97" s="97">
        <v>17756.410990581433</v>
      </c>
    </row>
    <row r="98" spans="1:6" x14ac:dyDescent="0.25">
      <c r="A98" s="97">
        <v>977</v>
      </c>
      <c r="B98" s="97">
        <v>2008</v>
      </c>
      <c r="C98" s="97" t="s">
        <v>326</v>
      </c>
      <c r="D98" s="97">
        <v>425322.08</v>
      </c>
      <c r="E98" s="97">
        <v>0</v>
      </c>
      <c r="F98" s="97">
        <v>0</v>
      </c>
    </row>
    <row r="99" spans="1:6" x14ac:dyDescent="0.25">
      <c r="A99" s="97">
        <v>981</v>
      </c>
      <c r="B99" s="97">
        <v>2008</v>
      </c>
      <c r="C99" s="97" t="s">
        <v>330</v>
      </c>
      <c r="D99" s="97">
        <v>4135</v>
      </c>
      <c r="E99" s="97">
        <v>1771.6363840734703</v>
      </c>
      <c r="F99" s="97">
        <v>3662.8582240718997</v>
      </c>
    </row>
    <row r="100" spans="1:6" x14ac:dyDescent="0.25">
      <c r="A100" s="97">
        <v>982</v>
      </c>
      <c r="B100" s="97">
        <v>2008</v>
      </c>
      <c r="C100" s="97" t="s">
        <v>331</v>
      </c>
      <c r="D100" s="97">
        <v>682096.78399999999</v>
      </c>
      <c r="E100" s="97">
        <v>0</v>
      </c>
      <c r="F100" s="97">
        <v>0</v>
      </c>
    </row>
    <row r="101" spans="1:6" x14ac:dyDescent="0.25">
      <c r="A101" s="97">
        <v>984</v>
      </c>
      <c r="B101" s="97">
        <v>2008</v>
      </c>
      <c r="C101" s="97" t="s">
        <v>335</v>
      </c>
      <c r="D101" s="97">
        <v>22695.39</v>
      </c>
      <c r="E101" s="97">
        <v>845.2820744685913</v>
      </c>
      <c r="F101" s="97">
        <v>9592.0031700368618</v>
      </c>
    </row>
    <row r="102" spans="1:6" x14ac:dyDescent="0.25">
      <c r="A102" s="97">
        <v>985</v>
      </c>
      <c r="B102" s="97">
        <v>2008</v>
      </c>
      <c r="C102" s="97" t="s">
        <v>189</v>
      </c>
      <c r="D102" s="97">
        <v>7063</v>
      </c>
      <c r="E102" s="97">
        <v>0</v>
      </c>
      <c r="F102" s="97">
        <v>0</v>
      </c>
    </row>
    <row r="103" spans="1:6" x14ac:dyDescent="0.25">
      <c r="A103" s="97">
        <v>986</v>
      </c>
      <c r="B103" s="97">
        <v>2008</v>
      </c>
      <c r="C103" s="97" t="s">
        <v>338</v>
      </c>
      <c r="D103" s="97">
        <v>374999</v>
      </c>
      <c r="E103" s="97">
        <v>845.2820744685913</v>
      </c>
      <c r="F103" s="97">
        <v>158489.96632182362</v>
      </c>
    </row>
    <row r="104" spans="1:6" x14ac:dyDescent="0.25">
      <c r="A104" s="97">
        <v>988</v>
      </c>
      <c r="B104" s="97">
        <v>2008</v>
      </c>
      <c r="C104" s="97" t="s">
        <v>341</v>
      </c>
      <c r="D104" s="97">
        <v>1327464</v>
      </c>
      <c r="E104" s="97">
        <v>0</v>
      </c>
      <c r="F104" s="97">
        <v>0</v>
      </c>
    </row>
    <row r="105" spans="1:6" x14ac:dyDescent="0.25">
      <c r="A105" s="97">
        <v>989</v>
      </c>
      <c r="B105" s="97">
        <v>2008</v>
      </c>
      <c r="C105" s="97" t="s">
        <v>342</v>
      </c>
      <c r="D105" s="97">
        <v>2144307</v>
      </c>
      <c r="E105" s="97">
        <v>0</v>
      </c>
      <c r="F105" s="97">
        <v>0</v>
      </c>
    </row>
    <row r="106" spans="1:6" x14ac:dyDescent="0.25">
      <c r="A106" s="97">
        <v>990</v>
      </c>
      <c r="B106" s="97">
        <v>2008</v>
      </c>
      <c r="C106" s="97" t="s">
        <v>343</v>
      </c>
      <c r="D106" s="97">
        <v>1045492</v>
      </c>
      <c r="E106" s="97">
        <v>0</v>
      </c>
      <c r="F106" s="97">
        <v>0</v>
      </c>
    </row>
    <row r="107" spans="1:6" x14ac:dyDescent="0.25">
      <c r="A107" s="97">
        <v>991</v>
      </c>
      <c r="B107" s="97">
        <v>2008</v>
      </c>
      <c r="C107" s="97" t="s">
        <v>347</v>
      </c>
      <c r="D107" s="97">
        <v>464474</v>
      </c>
      <c r="E107" s="97">
        <v>0</v>
      </c>
      <c r="F107" s="97">
        <v>0</v>
      </c>
    </row>
    <row r="108" spans="1:6" x14ac:dyDescent="0.25">
      <c r="A108" s="97">
        <v>992</v>
      </c>
      <c r="B108" s="97">
        <v>2008</v>
      </c>
      <c r="C108" s="97" t="s">
        <v>349</v>
      </c>
      <c r="D108" s="97">
        <v>456458</v>
      </c>
      <c r="E108" s="97">
        <v>0</v>
      </c>
      <c r="F108" s="97">
        <v>0</v>
      </c>
    </row>
    <row r="109" spans="1:6" x14ac:dyDescent="0.25">
      <c r="A109" s="97">
        <v>993</v>
      </c>
      <c r="B109" s="97">
        <v>2008</v>
      </c>
      <c r="C109" s="97" t="s">
        <v>352</v>
      </c>
      <c r="D109" s="97">
        <v>148311</v>
      </c>
      <c r="E109" s="97">
        <v>0</v>
      </c>
      <c r="F109" s="97">
        <v>0</v>
      </c>
    </row>
    <row r="110" spans="1:6" x14ac:dyDescent="0.25">
      <c r="A110" s="97">
        <v>994</v>
      </c>
      <c r="B110" s="97">
        <v>2008</v>
      </c>
      <c r="C110" s="97" t="s">
        <v>354</v>
      </c>
      <c r="D110" s="97">
        <v>795395</v>
      </c>
      <c r="E110" s="97">
        <v>2.0163308936624658</v>
      </c>
      <c r="F110" s="97">
        <v>801.88975558232846</v>
      </c>
    </row>
    <row r="111" spans="1:6" x14ac:dyDescent="0.25">
      <c r="A111" s="97">
        <v>995</v>
      </c>
      <c r="B111" s="97">
        <v>2008</v>
      </c>
      <c r="C111" s="97" t="s">
        <v>359</v>
      </c>
      <c r="D111" s="97">
        <v>89984</v>
      </c>
      <c r="E111" s="97">
        <v>845.2820744685913</v>
      </c>
      <c r="F111" s="97">
        <v>38030.931094490865</v>
      </c>
    </row>
    <row r="112" spans="1:6" x14ac:dyDescent="0.25">
      <c r="A112" s="97">
        <v>996</v>
      </c>
      <c r="B112" s="97">
        <v>2008</v>
      </c>
      <c r="C112" s="97" t="s">
        <v>363</v>
      </c>
      <c r="D112" s="97">
        <v>2232</v>
      </c>
      <c r="E112" s="97">
        <v>0</v>
      </c>
      <c r="F112" s="97">
        <v>0</v>
      </c>
    </row>
    <row r="113" spans="1:6" x14ac:dyDescent="0.25">
      <c r="A113" s="97">
        <v>997</v>
      </c>
      <c r="B113" s="97">
        <v>2008</v>
      </c>
      <c r="C113" s="97" t="s">
        <v>364</v>
      </c>
      <c r="D113" s="97">
        <v>41552</v>
      </c>
      <c r="E113" s="97">
        <v>0</v>
      </c>
      <c r="F113" s="97">
        <v>0</v>
      </c>
    </row>
    <row r="114" spans="1:6" x14ac:dyDescent="0.25">
      <c r="A114" s="97">
        <v>999</v>
      </c>
      <c r="B114" s="97">
        <v>2008</v>
      </c>
      <c r="C114" s="97" t="s">
        <v>368</v>
      </c>
      <c r="D114" s="97">
        <v>2058.2399999999998</v>
      </c>
      <c r="E114" s="97">
        <v>0</v>
      </c>
      <c r="F114" s="97">
        <v>0</v>
      </c>
    </row>
    <row r="115" spans="1:6" x14ac:dyDescent="0.25">
      <c r="A115" s="97">
        <v>1000</v>
      </c>
      <c r="B115" s="97">
        <v>2008</v>
      </c>
      <c r="C115" s="97" t="s">
        <v>369</v>
      </c>
      <c r="D115" s="97">
        <v>36091.56</v>
      </c>
      <c r="E115" s="97">
        <v>0</v>
      </c>
      <c r="F115" s="97">
        <v>0</v>
      </c>
    </row>
    <row r="116" spans="1:6" x14ac:dyDescent="0.25">
      <c r="A116" s="97">
        <v>1002</v>
      </c>
      <c r="B116" s="97">
        <v>2008</v>
      </c>
      <c r="C116" s="97" t="s">
        <v>371</v>
      </c>
      <c r="D116" s="97">
        <v>1022961.27</v>
      </c>
      <c r="E116" s="97">
        <v>712.18637801833165</v>
      </c>
      <c r="F116" s="97">
        <v>364269.54086716636</v>
      </c>
    </row>
    <row r="117" spans="1:6" x14ac:dyDescent="0.25">
      <c r="A117" s="97">
        <v>1003</v>
      </c>
      <c r="B117" s="97">
        <v>2008</v>
      </c>
      <c r="C117" s="97" t="s">
        <v>372</v>
      </c>
      <c r="D117" s="97">
        <v>19741.439999999999</v>
      </c>
      <c r="E117" s="97">
        <v>0</v>
      </c>
      <c r="F117" s="97">
        <v>0</v>
      </c>
    </row>
    <row r="118" spans="1:6" x14ac:dyDescent="0.25">
      <c r="A118" s="97">
        <v>1004</v>
      </c>
      <c r="B118" s="97">
        <v>2008</v>
      </c>
      <c r="C118" s="97" t="s">
        <v>373</v>
      </c>
      <c r="D118" s="97">
        <v>2366.1799999999998</v>
      </c>
      <c r="E118" s="97">
        <v>2523.9512462867506</v>
      </c>
      <c r="F118" s="97">
        <v>2986.0614799693917</v>
      </c>
    </row>
    <row r="119" spans="1:6" x14ac:dyDescent="0.25">
      <c r="A119" s="97">
        <v>1005</v>
      </c>
      <c r="B119" s="97">
        <v>2008</v>
      </c>
      <c r="C119" s="97" t="s">
        <v>374</v>
      </c>
      <c r="D119" s="97">
        <v>1746.732</v>
      </c>
      <c r="E119" s="97">
        <v>0</v>
      </c>
      <c r="F119" s="97">
        <v>0</v>
      </c>
    </row>
    <row r="120" spans="1:6" x14ac:dyDescent="0.25">
      <c r="A120" s="97">
        <v>1006</v>
      </c>
      <c r="B120" s="97">
        <v>2008</v>
      </c>
      <c r="C120" s="97" t="s">
        <v>375</v>
      </c>
      <c r="D120" s="97">
        <v>128135</v>
      </c>
      <c r="E120" s="97">
        <v>4609.4725050143998</v>
      </c>
      <c r="F120" s="97">
        <v>295317.37971501006</v>
      </c>
    </row>
    <row r="121" spans="1:6" x14ac:dyDescent="0.25">
      <c r="A121" s="97">
        <v>1008</v>
      </c>
      <c r="B121" s="97">
        <v>2008</v>
      </c>
      <c r="C121" s="97" t="s">
        <v>376</v>
      </c>
      <c r="D121" s="97">
        <v>651.84</v>
      </c>
      <c r="E121" s="97">
        <v>0</v>
      </c>
      <c r="F121" s="97">
        <v>0</v>
      </c>
    </row>
    <row r="122" spans="1:6" x14ac:dyDescent="0.25">
      <c r="A122" s="97">
        <v>1009</v>
      </c>
      <c r="B122" s="97">
        <v>2008</v>
      </c>
      <c r="C122" s="97" t="s">
        <v>297</v>
      </c>
      <c r="D122" s="97">
        <v>491579.42</v>
      </c>
      <c r="E122" s="97">
        <v>873.94129317441275</v>
      </c>
      <c r="F122" s="97">
        <v>214805.77700636387</v>
      </c>
    </row>
    <row r="123" spans="1:6" x14ac:dyDescent="0.25">
      <c r="A123" s="97">
        <v>1010</v>
      </c>
      <c r="B123" s="97">
        <v>2008</v>
      </c>
      <c r="C123" s="97" t="s">
        <v>377</v>
      </c>
      <c r="D123" s="97">
        <v>73323</v>
      </c>
      <c r="E123" s="97">
        <v>0</v>
      </c>
      <c r="F123" s="97">
        <v>0</v>
      </c>
    </row>
    <row r="124" spans="1:6" x14ac:dyDescent="0.25">
      <c r="A124" s="97">
        <v>1011</v>
      </c>
      <c r="B124" s="97">
        <v>2008</v>
      </c>
      <c r="C124" s="97" t="s">
        <v>378</v>
      </c>
      <c r="D124" s="97">
        <v>11993.8</v>
      </c>
      <c r="E124" s="97">
        <v>0</v>
      </c>
      <c r="F124" s="97">
        <v>0</v>
      </c>
    </row>
    <row r="125" spans="1:6" x14ac:dyDescent="0.25">
      <c r="A125" s="97">
        <v>1267</v>
      </c>
      <c r="B125" s="97">
        <v>2009</v>
      </c>
      <c r="C125" s="97" t="s">
        <v>313</v>
      </c>
      <c r="D125" s="97">
        <v>90893.71</v>
      </c>
      <c r="E125" s="97">
        <v>0</v>
      </c>
      <c r="F125" s="97">
        <v>0</v>
      </c>
    </row>
    <row r="126" spans="1:6" x14ac:dyDescent="0.25">
      <c r="A126" s="97">
        <v>1268</v>
      </c>
      <c r="B126" s="97">
        <v>2009</v>
      </c>
      <c r="C126" s="97" t="s">
        <v>314</v>
      </c>
      <c r="D126" s="97">
        <v>344847.47200000001</v>
      </c>
      <c r="E126" s="97">
        <v>0</v>
      </c>
      <c r="F126" s="97">
        <v>0</v>
      </c>
    </row>
    <row r="127" spans="1:6" x14ac:dyDescent="0.25">
      <c r="A127" s="97">
        <v>1269</v>
      </c>
      <c r="B127" s="97">
        <v>2009</v>
      </c>
      <c r="C127" s="97" t="s">
        <v>315</v>
      </c>
      <c r="D127" s="97">
        <v>62769</v>
      </c>
      <c r="E127" s="97">
        <v>0</v>
      </c>
      <c r="F127" s="97">
        <v>0</v>
      </c>
    </row>
    <row r="128" spans="1:6" x14ac:dyDescent="0.25">
      <c r="A128" s="97">
        <v>1270</v>
      </c>
      <c r="B128" s="97">
        <v>2009</v>
      </c>
      <c r="C128" s="97" t="s">
        <v>316</v>
      </c>
      <c r="D128" s="97">
        <v>151915.20000000001</v>
      </c>
      <c r="E128" s="97">
        <v>0</v>
      </c>
      <c r="F128" s="97">
        <v>0</v>
      </c>
    </row>
    <row r="129" spans="1:6" x14ac:dyDescent="0.25">
      <c r="A129" s="97">
        <v>1272</v>
      </c>
      <c r="B129" s="97">
        <v>2009</v>
      </c>
      <c r="C129" s="97" t="s">
        <v>317</v>
      </c>
      <c r="D129" s="97">
        <v>337353.652</v>
      </c>
      <c r="E129" s="97">
        <v>0</v>
      </c>
      <c r="F129" s="97">
        <v>0</v>
      </c>
    </row>
    <row r="130" spans="1:6" x14ac:dyDescent="0.25">
      <c r="A130" s="97">
        <v>1274</v>
      </c>
      <c r="B130" s="97">
        <v>2009</v>
      </c>
      <c r="C130" s="97" t="s">
        <v>332</v>
      </c>
      <c r="D130" s="97">
        <v>2310597</v>
      </c>
      <c r="E130" s="97">
        <v>2654.1205454172236</v>
      </c>
      <c r="F130" s="97">
        <v>3066301.4849397005</v>
      </c>
    </row>
    <row r="131" spans="1:6" x14ac:dyDescent="0.25">
      <c r="A131" s="97">
        <v>1275</v>
      </c>
      <c r="B131" s="97">
        <v>2009</v>
      </c>
      <c r="C131" s="97" t="s">
        <v>333</v>
      </c>
      <c r="D131" s="97">
        <v>2140507</v>
      </c>
      <c r="E131" s="97">
        <v>2551.2830504438202</v>
      </c>
      <c r="F131" s="97">
        <v>2730519.614228175</v>
      </c>
    </row>
    <row r="132" spans="1:6" x14ac:dyDescent="0.25">
      <c r="A132" s="97">
        <v>1276</v>
      </c>
      <c r="B132" s="97">
        <v>2009</v>
      </c>
      <c r="C132" s="97" t="s">
        <v>319</v>
      </c>
      <c r="D132" s="97">
        <v>384510</v>
      </c>
      <c r="E132" s="97">
        <v>1108.3238139486621</v>
      </c>
      <c r="F132" s="97">
        <v>213080.79485070001</v>
      </c>
    </row>
    <row r="133" spans="1:6" x14ac:dyDescent="0.25">
      <c r="A133" s="97">
        <v>1278</v>
      </c>
      <c r="B133" s="97">
        <v>2009</v>
      </c>
      <c r="C133" s="97" t="s">
        <v>325</v>
      </c>
      <c r="D133" s="97">
        <v>1368799</v>
      </c>
      <c r="E133" s="97">
        <v>888.23154613277768</v>
      </c>
      <c r="F133" s="97">
        <v>607905.2260575</v>
      </c>
    </row>
    <row r="134" spans="1:6" x14ac:dyDescent="0.25">
      <c r="A134" s="97">
        <v>1279</v>
      </c>
      <c r="B134" s="97">
        <v>2009</v>
      </c>
      <c r="C134" s="97" t="s">
        <v>328</v>
      </c>
      <c r="D134" s="97">
        <v>1426827.5</v>
      </c>
      <c r="E134" s="97">
        <v>913.81242166386619</v>
      </c>
      <c r="F134" s="97">
        <v>651926.34653580002</v>
      </c>
    </row>
    <row r="135" spans="1:6" x14ac:dyDescent="0.25">
      <c r="A135" s="97">
        <v>1280</v>
      </c>
      <c r="B135" s="97">
        <v>2009</v>
      </c>
      <c r="C135" s="97" t="s">
        <v>329</v>
      </c>
      <c r="D135" s="97">
        <v>539532.19999999995</v>
      </c>
      <c r="E135" s="97">
        <v>1079.7822928444309</v>
      </c>
      <c r="F135" s="97">
        <v>291288.65798970003</v>
      </c>
    </row>
    <row r="136" spans="1:6" x14ac:dyDescent="0.25">
      <c r="A136" s="97">
        <v>1283</v>
      </c>
      <c r="B136" s="97">
        <v>2009</v>
      </c>
      <c r="C136" s="97" t="s">
        <v>318</v>
      </c>
      <c r="D136" s="97">
        <v>419.45</v>
      </c>
      <c r="E136" s="97">
        <v>1824.319399241112</v>
      </c>
      <c r="F136" s="97">
        <v>382.60538600584221</v>
      </c>
    </row>
    <row r="137" spans="1:6" x14ac:dyDescent="0.25">
      <c r="A137" s="97">
        <v>1285</v>
      </c>
      <c r="B137" s="97">
        <v>2009</v>
      </c>
      <c r="C137" s="97" t="s">
        <v>321</v>
      </c>
      <c r="D137" s="97">
        <v>454203</v>
      </c>
      <c r="E137" s="97">
        <v>938.36446332380979</v>
      </c>
      <c r="F137" s="97">
        <v>213103.97716753217</v>
      </c>
    </row>
    <row r="138" spans="1:6" x14ac:dyDescent="0.25">
      <c r="A138" s="97">
        <v>1286</v>
      </c>
      <c r="B138" s="97">
        <v>2009</v>
      </c>
      <c r="C138" s="97" t="s">
        <v>322</v>
      </c>
      <c r="D138" s="97">
        <v>64044.5</v>
      </c>
      <c r="E138" s="97">
        <v>1569.4444137415658</v>
      </c>
      <c r="F138" s="97">
        <v>50257.141377935855</v>
      </c>
    </row>
    <row r="139" spans="1:6" x14ac:dyDescent="0.25">
      <c r="A139" s="97">
        <v>1287</v>
      </c>
      <c r="B139" s="97">
        <v>2009</v>
      </c>
      <c r="C139" s="97" t="s">
        <v>323</v>
      </c>
      <c r="D139" s="97">
        <v>89229</v>
      </c>
      <c r="E139" s="97">
        <v>1396.7769859261002</v>
      </c>
      <c r="F139" s="97">
        <v>62316.506838600006</v>
      </c>
    </row>
    <row r="140" spans="1:6" x14ac:dyDescent="0.25">
      <c r="A140" s="97">
        <v>1288</v>
      </c>
      <c r="B140" s="97">
        <v>2009</v>
      </c>
      <c r="C140" s="97" t="s">
        <v>324</v>
      </c>
      <c r="D140" s="97">
        <v>18586.099999999999</v>
      </c>
      <c r="E140" s="97">
        <v>1769.9984040008392</v>
      </c>
      <c r="F140" s="97">
        <v>16448.683668299996</v>
      </c>
    </row>
    <row r="141" spans="1:6" x14ac:dyDescent="0.25">
      <c r="A141" s="97">
        <v>1290</v>
      </c>
      <c r="B141" s="97">
        <v>2009</v>
      </c>
      <c r="C141" s="97" t="s">
        <v>326</v>
      </c>
      <c r="D141" s="97">
        <v>381219.26400000002</v>
      </c>
      <c r="E141" s="97">
        <v>0</v>
      </c>
      <c r="F141" s="97">
        <v>0</v>
      </c>
    </row>
    <row r="142" spans="1:6" x14ac:dyDescent="0.25">
      <c r="A142" s="97">
        <v>1295</v>
      </c>
      <c r="B142" s="97">
        <v>2009</v>
      </c>
      <c r="C142" s="97" t="s">
        <v>330</v>
      </c>
      <c r="D142" s="97">
        <v>16995.3</v>
      </c>
      <c r="E142" s="97">
        <v>1739.0063960469408</v>
      </c>
      <c r="F142" s="97">
        <v>14777.467701368285</v>
      </c>
    </row>
    <row r="143" spans="1:6" x14ac:dyDescent="0.25">
      <c r="A143" s="97">
        <v>1296</v>
      </c>
      <c r="B143" s="97">
        <v>2009</v>
      </c>
      <c r="C143" s="97" t="s">
        <v>331</v>
      </c>
      <c r="D143" s="97">
        <v>565274.87399999995</v>
      </c>
      <c r="E143" s="97">
        <v>0</v>
      </c>
      <c r="F143" s="97">
        <v>0</v>
      </c>
    </row>
    <row r="144" spans="1:6" x14ac:dyDescent="0.25">
      <c r="A144" s="97">
        <v>1298</v>
      </c>
      <c r="B144" s="97">
        <v>2009</v>
      </c>
      <c r="C144" s="97" t="s">
        <v>335</v>
      </c>
      <c r="D144" s="97">
        <v>22270.57</v>
      </c>
      <c r="E144" s="97">
        <v>819.2079</v>
      </c>
      <c r="F144" s="97">
        <v>9122.1134407515001</v>
      </c>
    </row>
    <row r="145" spans="1:6" x14ac:dyDescent="0.25">
      <c r="A145" s="97">
        <v>1299</v>
      </c>
      <c r="B145" s="97">
        <v>2009</v>
      </c>
      <c r="C145" s="97" t="s">
        <v>189</v>
      </c>
      <c r="D145" s="97">
        <v>7014</v>
      </c>
      <c r="E145" s="97">
        <v>0</v>
      </c>
      <c r="F145" s="97">
        <v>0</v>
      </c>
    </row>
    <row r="146" spans="1:6" x14ac:dyDescent="0.25">
      <c r="A146" s="97">
        <v>1300</v>
      </c>
      <c r="B146" s="97">
        <v>2009</v>
      </c>
      <c r="C146" s="97" t="s">
        <v>338</v>
      </c>
      <c r="D146" s="97">
        <v>393717</v>
      </c>
      <c r="E146" s="97">
        <v>819.2079</v>
      </c>
      <c r="F146" s="97">
        <v>161268.03838215</v>
      </c>
    </row>
    <row r="147" spans="1:6" x14ac:dyDescent="0.25">
      <c r="A147" s="97">
        <v>1302</v>
      </c>
      <c r="B147" s="97">
        <v>2009</v>
      </c>
      <c r="C147" s="97" t="s">
        <v>341</v>
      </c>
      <c r="D147" s="97">
        <v>1263318</v>
      </c>
      <c r="E147" s="97">
        <v>0</v>
      </c>
      <c r="F147" s="97">
        <v>0</v>
      </c>
    </row>
    <row r="148" spans="1:6" x14ac:dyDescent="0.25">
      <c r="A148" s="97">
        <v>1303</v>
      </c>
      <c r="B148" s="97">
        <v>2009</v>
      </c>
      <c r="C148" s="97" t="s">
        <v>342</v>
      </c>
      <c r="D148" s="97">
        <v>2007333</v>
      </c>
      <c r="E148" s="97">
        <v>0</v>
      </c>
      <c r="F148" s="97">
        <v>0</v>
      </c>
    </row>
    <row r="149" spans="1:6" x14ac:dyDescent="0.25">
      <c r="A149" s="97">
        <v>1304</v>
      </c>
      <c r="B149" s="97">
        <v>2009</v>
      </c>
      <c r="C149" s="97" t="s">
        <v>343</v>
      </c>
      <c r="D149" s="97">
        <v>959848</v>
      </c>
      <c r="E149" s="97">
        <v>0</v>
      </c>
      <c r="F149" s="97">
        <v>0</v>
      </c>
    </row>
    <row r="150" spans="1:6" x14ac:dyDescent="0.25">
      <c r="A150" s="97">
        <v>1305</v>
      </c>
      <c r="B150" s="97">
        <v>2009</v>
      </c>
      <c r="C150" s="97" t="s">
        <v>346</v>
      </c>
      <c r="D150" s="97">
        <v>1523.01</v>
      </c>
      <c r="E150" s="97">
        <v>0</v>
      </c>
      <c r="F150" s="97">
        <v>0</v>
      </c>
    </row>
    <row r="151" spans="1:6" x14ac:dyDescent="0.25">
      <c r="A151" s="97">
        <v>1306</v>
      </c>
      <c r="B151" s="97">
        <v>2009</v>
      </c>
      <c r="C151" s="97" t="s">
        <v>347</v>
      </c>
      <c r="D151" s="97">
        <v>234580</v>
      </c>
      <c r="E151" s="97">
        <v>0</v>
      </c>
      <c r="F151" s="97">
        <v>0</v>
      </c>
    </row>
    <row r="152" spans="1:6" x14ac:dyDescent="0.25">
      <c r="A152" s="97">
        <v>1307</v>
      </c>
      <c r="B152" s="97">
        <v>2009</v>
      </c>
      <c r="C152" s="97" t="s">
        <v>348</v>
      </c>
      <c r="D152" s="97">
        <v>82584</v>
      </c>
      <c r="E152" s="97">
        <v>0</v>
      </c>
      <c r="F152" s="97">
        <v>0</v>
      </c>
    </row>
    <row r="153" spans="1:6" x14ac:dyDescent="0.25">
      <c r="A153" s="97">
        <v>1308</v>
      </c>
      <c r="B153" s="97">
        <v>2009</v>
      </c>
      <c r="C153" s="97" t="s">
        <v>349</v>
      </c>
      <c r="D153" s="97">
        <v>313799</v>
      </c>
      <c r="E153" s="97">
        <v>0</v>
      </c>
      <c r="F153" s="97">
        <v>0</v>
      </c>
    </row>
    <row r="154" spans="1:6" x14ac:dyDescent="0.25">
      <c r="A154" s="97">
        <v>1309</v>
      </c>
      <c r="B154" s="97">
        <v>2009</v>
      </c>
      <c r="C154" s="97" t="s">
        <v>352</v>
      </c>
      <c r="D154" s="97">
        <v>132569</v>
      </c>
      <c r="E154" s="97">
        <v>0</v>
      </c>
      <c r="F154" s="97">
        <v>0</v>
      </c>
    </row>
    <row r="155" spans="1:6" x14ac:dyDescent="0.25">
      <c r="A155" s="97">
        <v>1310</v>
      </c>
      <c r="B155" s="97">
        <v>2009</v>
      </c>
      <c r="C155" s="97" t="s">
        <v>354</v>
      </c>
      <c r="D155" s="97">
        <v>591921</v>
      </c>
      <c r="E155" s="97">
        <v>2.4211511045073539</v>
      </c>
      <c r="F155" s="97">
        <v>716.56509146554868</v>
      </c>
    </row>
    <row r="156" spans="1:6" x14ac:dyDescent="0.25">
      <c r="A156" s="97">
        <v>1311</v>
      </c>
      <c r="B156" s="97">
        <v>2009</v>
      </c>
      <c r="C156" s="97" t="s">
        <v>355</v>
      </c>
      <c r="D156" s="97">
        <v>3036</v>
      </c>
      <c r="E156" s="97">
        <v>0</v>
      </c>
      <c r="F156" s="97">
        <v>0</v>
      </c>
    </row>
    <row r="157" spans="1:6" x14ac:dyDescent="0.25">
      <c r="A157" s="97">
        <v>1312</v>
      </c>
      <c r="B157" s="97">
        <v>2009</v>
      </c>
      <c r="C157" s="97" t="s">
        <v>359</v>
      </c>
      <c r="D157" s="97">
        <v>89728</v>
      </c>
      <c r="E157" s="97">
        <v>819.2079</v>
      </c>
      <c r="F157" s="97">
        <v>36752.9432256</v>
      </c>
    </row>
    <row r="158" spans="1:6" x14ac:dyDescent="0.25">
      <c r="A158" s="97">
        <v>1313</v>
      </c>
      <c r="B158" s="97">
        <v>2009</v>
      </c>
      <c r="C158" s="97" t="s">
        <v>363</v>
      </c>
      <c r="D158" s="97">
        <v>2345.92</v>
      </c>
      <c r="E158" s="97">
        <v>0</v>
      </c>
      <c r="F158" s="97">
        <v>0</v>
      </c>
    </row>
    <row r="159" spans="1:6" x14ac:dyDescent="0.25">
      <c r="A159" s="97">
        <v>1314</v>
      </c>
      <c r="B159" s="97">
        <v>2009</v>
      </c>
      <c r="C159" s="97" t="s">
        <v>364</v>
      </c>
      <c r="D159" s="97">
        <v>39992</v>
      </c>
      <c r="E159" s="97">
        <v>0</v>
      </c>
      <c r="F159" s="97">
        <v>0</v>
      </c>
    </row>
    <row r="160" spans="1:6" x14ac:dyDescent="0.25">
      <c r="A160" s="97">
        <v>1316</v>
      </c>
      <c r="B160" s="97">
        <v>2009</v>
      </c>
      <c r="C160" s="97" t="s">
        <v>369</v>
      </c>
      <c r="D160" s="97">
        <v>36065.160000000003</v>
      </c>
      <c r="E160" s="97">
        <v>0</v>
      </c>
      <c r="F160" s="97">
        <v>0</v>
      </c>
    </row>
    <row r="161" spans="1:6" x14ac:dyDescent="0.25">
      <c r="A161" s="97">
        <v>1318</v>
      </c>
      <c r="B161" s="97">
        <v>2009</v>
      </c>
      <c r="C161" s="97" t="s">
        <v>371</v>
      </c>
      <c r="D161" s="97">
        <v>995857.89</v>
      </c>
      <c r="E161" s="97">
        <v>711.04062100273177</v>
      </c>
      <c r="F161" s="97">
        <v>354047.70626803505</v>
      </c>
    </row>
    <row r="162" spans="1:6" x14ac:dyDescent="0.25">
      <c r="A162" s="97">
        <v>1319</v>
      </c>
      <c r="B162" s="97">
        <v>2009</v>
      </c>
      <c r="C162" s="97" t="s">
        <v>372</v>
      </c>
      <c r="D162" s="97">
        <v>23209.795999999998</v>
      </c>
      <c r="E162" s="97">
        <v>0</v>
      </c>
      <c r="F162" s="97">
        <v>0</v>
      </c>
    </row>
    <row r="163" spans="1:6" x14ac:dyDescent="0.25">
      <c r="A163" s="97">
        <v>1320</v>
      </c>
      <c r="B163" s="97">
        <v>2009</v>
      </c>
      <c r="C163" s="97" t="s">
        <v>373</v>
      </c>
      <c r="D163" s="97">
        <v>1816.9169999999999</v>
      </c>
      <c r="E163" s="97">
        <v>998.843085984749</v>
      </c>
      <c r="F163" s="97">
        <v>907.40749162907605</v>
      </c>
    </row>
    <row r="164" spans="1:6" x14ac:dyDescent="0.25">
      <c r="A164" s="97">
        <v>1321</v>
      </c>
      <c r="B164" s="97">
        <v>2009</v>
      </c>
      <c r="C164" s="97" t="s">
        <v>374</v>
      </c>
      <c r="D164" s="97">
        <v>343.577</v>
      </c>
      <c r="E164" s="97">
        <v>0</v>
      </c>
      <c r="F164" s="97">
        <v>0</v>
      </c>
    </row>
    <row r="165" spans="1:6" x14ac:dyDescent="0.25">
      <c r="A165" s="97">
        <v>1322</v>
      </c>
      <c r="B165" s="97">
        <v>2009</v>
      </c>
      <c r="C165" s="97" t="s">
        <v>375</v>
      </c>
      <c r="D165" s="97">
        <v>133987</v>
      </c>
      <c r="E165" s="97">
        <v>1701.106388137611</v>
      </c>
      <c r="F165" s="97">
        <v>113963.07081369704</v>
      </c>
    </row>
    <row r="166" spans="1:6" x14ac:dyDescent="0.25">
      <c r="A166" s="97">
        <v>1323</v>
      </c>
      <c r="B166" s="97">
        <v>2009</v>
      </c>
      <c r="C166" s="97" t="s">
        <v>376</v>
      </c>
      <c r="D166" s="97">
        <v>1018.08</v>
      </c>
      <c r="E166" s="97">
        <v>0</v>
      </c>
      <c r="F166" s="97">
        <v>0</v>
      </c>
    </row>
    <row r="167" spans="1:6" x14ac:dyDescent="0.25">
      <c r="A167" s="97">
        <v>1324</v>
      </c>
      <c r="B167" s="97">
        <v>2009</v>
      </c>
      <c r="C167" s="97" t="s">
        <v>297</v>
      </c>
      <c r="D167" s="97">
        <v>866454.6</v>
      </c>
      <c r="E167" s="97">
        <v>885.49548824682847</v>
      </c>
      <c r="F167" s="97">
        <v>383620.8195353552</v>
      </c>
    </row>
    <row r="168" spans="1:6" x14ac:dyDescent="0.25">
      <c r="A168" s="97">
        <v>1325</v>
      </c>
      <c r="B168" s="97">
        <v>2009</v>
      </c>
      <c r="C168" s="97" t="s">
        <v>377</v>
      </c>
      <c r="D168" s="97">
        <v>69081.600000000006</v>
      </c>
      <c r="E168" s="97">
        <v>0</v>
      </c>
      <c r="F168" s="97">
        <v>0</v>
      </c>
    </row>
    <row r="169" spans="1:6" x14ac:dyDescent="0.25">
      <c r="A169" s="97">
        <v>1326</v>
      </c>
      <c r="B169" s="97">
        <v>2009</v>
      </c>
      <c r="C169" s="97" t="s">
        <v>378</v>
      </c>
      <c r="D169" s="97">
        <v>12348</v>
      </c>
      <c r="E169" s="97">
        <v>0</v>
      </c>
      <c r="F169" s="97">
        <v>0</v>
      </c>
    </row>
    <row r="170" spans="1:6" x14ac:dyDescent="0.25">
      <c r="A170" s="97">
        <v>1571</v>
      </c>
      <c r="B170" s="97">
        <v>2010</v>
      </c>
      <c r="C170" s="97" t="s">
        <v>313</v>
      </c>
      <c r="D170" s="97">
        <v>88025.31</v>
      </c>
      <c r="E170" s="97">
        <v>0</v>
      </c>
      <c r="F170" s="97">
        <v>0</v>
      </c>
    </row>
    <row r="171" spans="1:6" x14ac:dyDescent="0.25">
      <c r="A171" s="97">
        <v>1572</v>
      </c>
      <c r="B171" s="97">
        <v>2010</v>
      </c>
      <c r="C171" s="97" t="s">
        <v>314</v>
      </c>
      <c r="D171" s="97">
        <v>366338.20400000003</v>
      </c>
      <c r="E171" s="97">
        <v>0</v>
      </c>
      <c r="F171" s="97">
        <v>0</v>
      </c>
    </row>
    <row r="172" spans="1:6" x14ac:dyDescent="0.25">
      <c r="A172" s="97">
        <v>1573</v>
      </c>
      <c r="B172" s="97">
        <v>2010</v>
      </c>
      <c r="C172" s="97" t="s">
        <v>315</v>
      </c>
      <c r="D172" s="97">
        <v>13051.4</v>
      </c>
      <c r="E172" s="97">
        <v>0</v>
      </c>
      <c r="F172" s="97">
        <v>0</v>
      </c>
    </row>
    <row r="173" spans="1:6" x14ac:dyDescent="0.25">
      <c r="A173" s="97">
        <v>1574</v>
      </c>
      <c r="B173" s="97">
        <v>2010</v>
      </c>
      <c r="C173" s="97" t="s">
        <v>316</v>
      </c>
      <c r="D173" s="97">
        <v>101676.9</v>
      </c>
      <c r="E173" s="97">
        <v>0</v>
      </c>
      <c r="F173" s="97">
        <v>0</v>
      </c>
    </row>
    <row r="174" spans="1:6" x14ac:dyDescent="0.25">
      <c r="A174" s="97">
        <v>1576</v>
      </c>
      <c r="B174" s="97">
        <v>2010</v>
      </c>
      <c r="C174" s="97" t="s">
        <v>317</v>
      </c>
      <c r="D174" s="97">
        <v>360504.88400000002</v>
      </c>
      <c r="E174" s="97">
        <v>0</v>
      </c>
      <c r="F174" s="97">
        <v>0</v>
      </c>
    </row>
    <row r="175" spans="1:6" x14ac:dyDescent="0.25">
      <c r="A175" s="97">
        <v>1578</v>
      </c>
      <c r="B175" s="97">
        <v>2010</v>
      </c>
      <c r="C175" s="97" t="s">
        <v>332</v>
      </c>
      <c r="D175" s="97">
        <v>2293375</v>
      </c>
      <c r="E175" s="97">
        <v>2459.3791415279557</v>
      </c>
      <c r="F175" s="97">
        <v>2820139.3193508377</v>
      </c>
    </row>
    <row r="176" spans="1:6" x14ac:dyDescent="0.25">
      <c r="A176" s="97">
        <v>1579</v>
      </c>
      <c r="B176" s="97">
        <v>2010</v>
      </c>
      <c r="C176" s="97" t="s">
        <v>333</v>
      </c>
      <c r="D176" s="97">
        <v>2904730</v>
      </c>
      <c r="E176" s="97">
        <v>2253.7140624002409</v>
      </c>
      <c r="F176" s="97">
        <v>3273215.424237926</v>
      </c>
    </row>
    <row r="177" spans="1:6" x14ac:dyDescent="0.25">
      <c r="A177" s="97">
        <v>1580</v>
      </c>
      <c r="B177" s="97">
        <v>2010</v>
      </c>
      <c r="C177" s="97" t="s">
        <v>319</v>
      </c>
      <c r="D177" s="97">
        <v>197771.9</v>
      </c>
      <c r="E177" s="97">
        <v>1048.0399821103836</v>
      </c>
      <c r="F177" s="97">
        <v>103636.42926896828</v>
      </c>
    </row>
    <row r="178" spans="1:6" x14ac:dyDescent="0.25">
      <c r="A178" s="97">
        <v>1581</v>
      </c>
      <c r="B178" s="97">
        <v>2010</v>
      </c>
      <c r="C178" s="97" t="s">
        <v>321</v>
      </c>
      <c r="D178" s="97">
        <v>418445.701</v>
      </c>
      <c r="E178" s="97">
        <v>852.04390676417449</v>
      </c>
      <c r="F178" s="97">
        <v>178267.05492435681</v>
      </c>
    </row>
    <row r="179" spans="1:6" x14ac:dyDescent="0.25">
      <c r="A179" s="97">
        <v>1582</v>
      </c>
      <c r="B179" s="97">
        <v>2010</v>
      </c>
      <c r="C179" s="97" t="s">
        <v>325</v>
      </c>
      <c r="D179" s="97">
        <v>1541236</v>
      </c>
      <c r="E179" s="97">
        <v>802.12478285881059</v>
      </c>
      <c r="F179" s="97">
        <v>618131.79591709084</v>
      </c>
    </row>
    <row r="180" spans="1:6" x14ac:dyDescent="0.25">
      <c r="A180" s="97">
        <v>1583</v>
      </c>
      <c r="B180" s="97">
        <v>2010</v>
      </c>
      <c r="C180" s="97" t="s">
        <v>328</v>
      </c>
      <c r="D180" s="97">
        <v>1441302.4</v>
      </c>
      <c r="E180" s="97">
        <v>853.14312133657666</v>
      </c>
      <c r="F180" s="97">
        <v>614818.61416294961</v>
      </c>
    </row>
    <row r="181" spans="1:6" x14ac:dyDescent="0.25">
      <c r="A181" s="97">
        <v>1584</v>
      </c>
      <c r="B181" s="97">
        <v>2010</v>
      </c>
      <c r="C181" s="97" t="s">
        <v>329</v>
      </c>
      <c r="D181" s="97">
        <v>410625.5</v>
      </c>
      <c r="E181" s="97">
        <v>1003.9238425075457</v>
      </c>
      <c r="F181" s="97">
        <v>206118.36489579111</v>
      </c>
    </row>
    <row r="182" spans="1:6" x14ac:dyDescent="0.25">
      <c r="A182" s="97">
        <v>1587</v>
      </c>
      <c r="B182" s="97">
        <v>2010</v>
      </c>
      <c r="C182" s="97" t="s">
        <v>318</v>
      </c>
      <c r="D182" s="97">
        <v>113.77</v>
      </c>
      <c r="E182" s="97">
        <v>2093.3542823985194</v>
      </c>
      <c r="F182" s="97">
        <v>119.08045835423978</v>
      </c>
    </row>
    <row r="183" spans="1:6" x14ac:dyDescent="0.25">
      <c r="A183" s="97">
        <v>1590</v>
      </c>
      <c r="B183" s="97">
        <v>2010</v>
      </c>
      <c r="C183" s="97" t="s">
        <v>322</v>
      </c>
      <c r="D183" s="97">
        <v>11884.6</v>
      </c>
      <c r="E183" s="97">
        <v>1778.949592432009</v>
      </c>
      <c r="F183" s="97">
        <v>10571.052163108727</v>
      </c>
    </row>
    <row r="184" spans="1:6" x14ac:dyDescent="0.25">
      <c r="A184" s="97">
        <v>1591</v>
      </c>
      <c r="B184" s="97">
        <v>2010</v>
      </c>
      <c r="C184" s="97" t="s">
        <v>323</v>
      </c>
      <c r="D184" s="97">
        <v>62288.3</v>
      </c>
      <c r="E184" s="97">
        <v>1250.8379732879328</v>
      </c>
      <c r="F184" s="97">
        <v>38956.285465775371</v>
      </c>
    </row>
    <row r="185" spans="1:6" x14ac:dyDescent="0.25">
      <c r="A185" s="97">
        <v>1592</v>
      </c>
      <c r="B185" s="97">
        <v>2010</v>
      </c>
      <c r="C185" s="97" t="s">
        <v>324</v>
      </c>
      <c r="D185" s="97">
        <v>10272.1</v>
      </c>
      <c r="E185" s="97">
        <v>2012.6363069602537</v>
      </c>
      <c r="F185" s="97">
        <v>10337.000704363212</v>
      </c>
    </row>
    <row r="186" spans="1:6" x14ac:dyDescent="0.25">
      <c r="A186" s="97">
        <v>1594</v>
      </c>
      <c r="B186" s="97">
        <v>2010</v>
      </c>
      <c r="C186" s="97" t="s">
        <v>326</v>
      </c>
      <c r="D186" s="97">
        <v>381270.98800000001</v>
      </c>
      <c r="E186" s="97">
        <v>0</v>
      </c>
      <c r="F186" s="97">
        <v>0</v>
      </c>
    </row>
    <row r="187" spans="1:6" x14ac:dyDescent="0.25">
      <c r="A187" s="97">
        <v>1599</v>
      </c>
      <c r="B187" s="97">
        <v>2010</v>
      </c>
      <c r="C187" s="97" t="s">
        <v>330</v>
      </c>
      <c r="D187" s="97">
        <v>8366.7000000000007</v>
      </c>
      <c r="E187" s="97">
        <v>1870.3544180877277</v>
      </c>
      <c r="F187" s="97">
        <v>7824.3471549072965</v>
      </c>
    </row>
    <row r="188" spans="1:6" x14ac:dyDescent="0.25">
      <c r="A188" s="97">
        <v>1600</v>
      </c>
      <c r="B188" s="97">
        <v>2010</v>
      </c>
      <c r="C188" s="97" t="s">
        <v>331</v>
      </c>
      <c r="D188" s="97">
        <v>609654.95499999996</v>
      </c>
      <c r="E188" s="97">
        <v>0</v>
      </c>
      <c r="F188" s="97">
        <v>0</v>
      </c>
    </row>
    <row r="189" spans="1:6" x14ac:dyDescent="0.25">
      <c r="A189" s="97">
        <v>1602</v>
      </c>
      <c r="B189" s="97">
        <v>2010</v>
      </c>
      <c r="C189" s="97" t="s">
        <v>335</v>
      </c>
      <c r="D189" s="97">
        <v>20921</v>
      </c>
      <c r="E189" s="97">
        <v>842.57929999999999</v>
      </c>
      <c r="F189" s="97">
        <v>8813.8007676500001</v>
      </c>
    </row>
    <row r="190" spans="1:6" x14ac:dyDescent="0.25">
      <c r="A190" s="97">
        <v>1603</v>
      </c>
      <c r="B190" s="97">
        <v>2010</v>
      </c>
      <c r="C190" s="97" t="s">
        <v>214</v>
      </c>
      <c r="D190" s="97">
        <v>-753803</v>
      </c>
      <c r="E190" s="97">
        <v>0</v>
      </c>
      <c r="F190" s="97">
        <v>0</v>
      </c>
    </row>
    <row r="191" spans="1:6" x14ac:dyDescent="0.25">
      <c r="A191" s="97">
        <v>1604</v>
      </c>
      <c r="B191" s="97">
        <v>2010</v>
      </c>
      <c r="C191" s="97" t="s">
        <v>189</v>
      </c>
      <c r="D191" s="97">
        <v>7000</v>
      </c>
      <c r="E191" s="97">
        <v>0</v>
      </c>
      <c r="F191" s="97">
        <v>0</v>
      </c>
    </row>
    <row r="192" spans="1:6" x14ac:dyDescent="0.25">
      <c r="A192" s="97">
        <v>1605</v>
      </c>
      <c r="B192" s="97">
        <v>2010</v>
      </c>
      <c r="C192" s="97" t="s">
        <v>338</v>
      </c>
      <c r="D192" s="97">
        <v>406710</v>
      </c>
      <c r="E192" s="97">
        <v>842.57929999999999</v>
      </c>
      <c r="F192" s="97">
        <v>171342.7135515</v>
      </c>
    </row>
    <row r="193" spans="1:6" x14ac:dyDescent="0.25">
      <c r="A193" s="97">
        <v>1607</v>
      </c>
      <c r="B193" s="97">
        <v>2010</v>
      </c>
      <c r="C193" s="97" t="s">
        <v>341</v>
      </c>
      <c r="D193" s="97">
        <v>1213235</v>
      </c>
      <c r="E193" s="97">
        <v>0</v>
      </c>
      <c r="F193" s="97">
        <v>0</v>
      </c>
    </row>
    <row r="194" spans="1:6" x14ac:dyDescent="0.25">
      <c r="A194" s="97">
        <v>1608</v>
      </c>
      <c r="B194" s="97">
        <v>2010</v>
      </c>
      <c r="C194" s="97" t="s">
        <v>342</v>
      </c>
      <c r="D194" s="97">
        <v>1914094</v>
      </c>
      <c r="E194" s="97">
        <v>0</v>
      </c>
      <c r="F194" s="97">
        <v>0</v>
      </c>
    </row>
    <row r="195" spans="1:6" x14ac:dyDescent="0.25">
      <c r="A195" s="97">
        <v>1609</v>
      </c>
      <c r="B195" s="97">
        <v>2010</v>
      </c>
      <c r="C195" s="97" t="s">
        <v>232</v>
      </c>
      <c r="D195" s="97">
        <v>107950</v>
      </c>
      <c r="E195" s="97">
        <v>842.57929999999999</v>
      </c>
      <c r="F195" s="97">
        <v>45478.217717500003</v>
      </c>
    </row>
    <row r="196" spans="1:6" x14ac:dyDescent="0.25">
      <c r="A196" s="97">
        <v>1610</v>
      </c>
      <c r="B196" s="97">
        <v>2010</v>
      </c>
      <c r="C196" s="97" t="s">
        <v>343</v>
      </c>
      <c r="D196" s="97">
        <v>871104</v>
      </c>
      <c r="E196" s="97">
        <v>0</v>
      </c>
      <c r="F196" s="97">
        <v>0</v>
      </c>
    </row>
    <row r="197" spans="1:6" x14ac:dyDescent="0.25">
      <c r="A197" s="97">
        <v>1611</v>
      </c>
      <c r="B197" s="97">
        <v>2010</v>
      </c>
      <c r="C197" s="97" t="s">
        <v>345</v>
      </c>
      <c r="D197" s="97">
        <v>204.023</v>
      </c>
      <c r="E197" s="97">
        <v>0</v>
      </c>
      <c r="F197" s="97">
        <v>0</v>
      </c>
    </row>
    <row r="198" spans="1:6" x14ac:dyDescent="0.25">
      <c r="A198" s="97">
        <v>1612</v>
      </c>
      <c r="B198" s="97">
        <v>2010</v>
      </c>
      <c r="C198" s="97" t="s">
        <v>346</v>
      </c>
      <c r="D198" s="97">
        <v>4873.87</v>
      </c>
      <c r="E198" s="97">
        <v>0</v>
      </c>
      <c r="F198" s="97">
        <v>0</v>
      </c>
    </row>
    <row r="199" spans="1:6" x14ac:dyDescent="0.25">
      <c r="A199" s="97">
        <v>1614</v>
      </c>
      <c r="B199" s="97">
        <v>2010</v>
      </c>
      <c r="C199" s="97" t="s">
        <v>348</v>
      </c>
      <c r="D199" s="97">
        <v>331731</v>
      </c>
      <c r="E199" s="97">
        <v>0</v>
      </c>
      <c r="F199" s="97">
        <v>0</v>
      </c>
    </row>
    <row r="200" spans="1:6" x14ac:dyDescent="0.25">
      <c r="A200" s="97">
        <v>1616</v>
      </c>
      <c r="B200" s="97">
        <v>2010</v>
      </c>
      <c r="C200" s="97" t="s">
        <v>352</v>
      </c>
      <c r="D200" s="97">
        <v>120632</v>
      </c>
      <c r="E200" s="97">
        <v>0</v>
      </c>
      <c r="F200" s="97">
        <v>0</v>
      </c>
    </row>
    <row r="201" spans="1:6" x14ac:dyDescent="0.25">
      <c r="A201" s="97">
        <v>1617</v>
      </c>
      <c r="B201" s="97">
        <v>2010</v>
      </c>
      <c r="C201" s="97" t="s">
        <v>354</v>
      </c>
      <c r="D201" s="97">
        <v>788313</v>
      </c>
      <c r="E201" s="97">
        <v>2.1567725782015903</v>
      </c>
      <c r="F201" s="97">
        <v>850.10593071991502</v>
      </c>
    </row>
    <row r="202" spans="1:6" x14ac:dyDescent="0.25">
      <c r="A202" s="97">
        <v>1618</v>
      </c>
      <c r="B202" s="97">
        <v>2010</v>
      </c>
      <c r="C202" s="97" t="s">
        <v>197</v>
      </c>
      <c r="D202" s="97">
        <v>179999</v>
      </c>
      <c r="E202" s="97">
        <v>842.57929999999999</v>
      </c>
      <c r="F202" s="97">
        <v>75831.715710349992</v>
      </c>
    </row>
    <row r="203" spans="1:6" x14ac:dyDescent="0.25">
      <c r="A203" s="97">
        <v>1619</v>
      </c>
      <c r="B203" s="97">
        <v>2010</v>
      </c>
      <c r="C203" s="97" t="s">
        <v>355</v>
      </c>
      <c r="D203" s="97">
        <v>3520</v>
      </c>
      <c r="E203" s="97">
        <v>0</v>
      </c>
      <c r="F203" s="97">
        <v>0</v>
      </c>
    </row>
    <row r="204" spans="1:6" x14ac:dyDescent="0.25">
      <c r="A204" s="97">
        <v>1620</v>
      </c>
      <c r="B204" s="97">
        <v>2010</v>
      </c>
      <c r="C204" s="97" t="s">
        <v>287</v>
      </c>
      <c r="D204" s="97">
        <v>547795</v>
      </c>
      <c r="E204" s="97">
        <v>842.57929999999999</v>
      </c>
      <c r="F204" s="97">
        <v>230780.36382174998</v>
      </c>
    </row>
    <row r="205" spans="1:6" x14ac:dyDescent="0.25">
      <c r="A205" s="97">
        <v>1621</v>
      </c>
      <c r="B205" s="97">
        <v>2010</v>
      </c>
      <c r="C205" s="97" t="s">
        <v>199</v>
      </c>
      <c r="D205" s="97">
        <v>330050</v>
      </c>
      <c r="E205" s="97">
        <v>842.57929999999999</v>
      </c>
      <c r="F205" s="97">
        <v>139046.64898249999</v>
      </c>
    </row>
    <row r="206" spans="1:6" x14ac:dyDescent="0.25">
      <c r="A206" s="97">
        <v>1622</v>
      </c>
      <c r="B206" s="97">
        <v>2010</v>
      </c>
      <c r="C206" s="97" t="s">
        <v>359</v>
      </c>
      <c r="D206" s="97">
        <v>14464</v>
      </c>
      <c r="E206" s="97">
        <v>842.57929999999999</v>
      </c>
      <c r="F206" s="97">
        <v>6093.5334976000004</v>
      </c>
    </row>
    <row r="207" spans="1:6" x14ac:dyDescent="0.25">
      <c r="A207" s="97">
        <v>1623</v>
      </c>
      <c r="B207" s="97">
        <v>2010</v>
      </c>
      <c r="C207" s="97" t="s">
        <v>363</v>
      </c>
      <c r="D207" s="97">
        <v>2551.8000000000002</v>
      </c>
      <c r="E207" s="97">
        <v>0</v>
      </c>
      <c r="F207" s="97">
        <v>0</v>
      </c>
    </row>
    <row r="208" spans="1:6" x14ac:dyDescent="0.25">
      <c r="A208" s="97">
        <v>1624</v>
      </c>
      <c r="B208" s="97">
        <v>2010</v>
      </c>
      <c r="C208" s="97" t="s">
        <v>364</v>
      </c>
      <c r="D208" s="97">
        <v>40782</v>
      </c>
      <c r="E208" s="97">
        <v>0</v>
      </c>
      <c r="F208" s="97">
        <v>0</v>
      </c>
    </row>
    <row r="209" spans="1:6" x14ac:dyDescent="0.25">
      <c r="A209" s="97">
        <v>1626</v>
      </c>
      <c r="B209" s="97">
        <v>2010</v>
      </c>
      <c r="C209" s="97" t="s">
        <v>368</v>
      </c>
      <c r="D209" s="97">
        <v>1106.72</v>
      </c>
      <c r="E209" s="97">
        <v>0</v>
      </c>
      <c r="F209" s="97">
        <v>0</v>
      </c>
    </row>
    <row r="210" spans="1:6" x14ac:dyDescent="0.25">
      <c r="A210" s="97">
        <v>1627</v>
      </c>
      <c r="B210" s="97">
        <v>2010</v>
      </c>
      <c r="C210" s="97" t="s">
        <v>369</v>
      </c>
      <c r="D210" s="97">
        <v>42708.480000000003</v>
      </c>
      <c r="E210" s="97">
        <v>0</v>
      </c>
      <c r="F210" s="97">
        <v>0</v>
      </c>
    </row>
    <row r="211" spans="1:6" x14ac:dyDescent="0.25">
      <c r="A211" s="97">
        <v>1629</v>
      </c>
      <c r="B211" s="97">
        <v>2010</v>
      </c>
      <c r="C211" s="97" t="s">
        <v>371</v>
      </c>
      <c r="D211" s="97">
        <v>1081243.416</v>
      </c>
      <c r="E211" s="97">
        <v>712.53279701083932</v>
      </c>
      <c r="F211" s="97">
        <v>385210.69772601721</v>
      </c>
    </row>
    <row r="212" spans="1:6" x14ac:dyDescent="0.25">
      <c r="A212" s="97">
        <v>1630</v>
      </c>
      <c r="B212" s="97">
        <v>2010</v>
      </c>
      <c r="C212" s="97" t="s">
        <v>372</v>
      </c>
      <c r="D212" s="97">
        <v>25921.554</v>
      </c>
      <c r="E212" s="97">
        <v>0</v>
      </c>
      <c r="F212" s="97">
        <v>0</v>
      </c>
    </row>
    <row r="213" spans="1:6" x14ac:dyDescent="0.25">
      <c r="A213" s="97">
        <v>1631</v>
      </c>
      <c r="B213" s="97">
        <v>2010</v>
      </c>
      <c r="C213" s="97" t="s">
        <v>373</v>
      </c>
      <c r="D213" s="97">
        <v>2886.24</v>
      </c>
      <c r="E213" s="97">
        <v>1034.1967526732399</v>
      </c>
      <c r="F213" s="97">
        <v>1492.4700177178058</v>
      </c>
    </row>
    <row r="214" spans="1:6" x14ac:dyDescent="0.25">
      <c r="A214" s="97">
        <v>1632</v>
      </c>
      <c r="B214" s="97">
        <v>2010</v>
      </c>
      <c r="C214" s="97" t="s">
        <v>375</v>
      </c>
      <c r="D214" s="97">
        <v>141480</v>
      </c>
      <c r="E214" s="97">
        <v>4609.1077496501721</v>
      </c>
      <c r="F214" s="97">
        <v>326048.28221025318</v>
      </c>
    </row>
    <row r="215" spans="1:6" x14ac:dyDescent="0.25">
      <c r="A215" s="97">
        <v>1633</v>
      </c>
      <c r="B215" s="97">
        <v>2010</v>
      </c>
      <c r="C215" s="97" t="s">
        <v>376</v>
      </c>
      <c r="D215" s="97">
        <v>1227.8399999999999</v>
      </c>
      <c r="E215" s="97">
        <v>0</v>
      </c>
      <c r="F215" s="97">
        <v>0</v>
      </c>
    </row>
    <row r="216" spans="1:6" x14ac:dyDescent="0.25">
      <c r="A216" s="97">
        <v>1634</v>
      </c>
      <c r="B216" s="97">
        <v>2010</v>
      </c>
      <c r="C216" s="97" t="s">
        <v>297</v>
      </c>
      <c r="D216" s="97">
        <v>652723.43999999994</v>
      </c>
      <c r="E216" s="97">
        <v>885.49571382392162</v>
      </c>
      <c r="F216" s="97">
        <v>288991.90421620279</v>
      </c>
    </row>
    <row r="217" spans="1:6" x14ac:dyDescent="0.25">
      <c r="A217" s="97">
        <v>1635</v>
      </c>
      <c r="B217" s="97">
        <v>2010</v>
      </c>
      <c r="C217" s="97" t="s">
        <v>377</v>
      </c>
      <c r="D217" s="97">
        <v>73497.600000000006</v>
      </c>
      <c r="E217" s="97">
        <v>0</v>
      </c>
      <c r="F217" s="97">
        <v>0</v>
      </c>
    </row>
    <row r="218" spans="1:6" x14ac:dyDescent="0.25">
      <c r="A218" s="97">
        <v>1636</v>
      </c>
      <c r="B218" s="97">
        <v>2010</v>
      </c>
      <c r="C218" s="97" t="s">
        <v>378</v>
      </c>
      <c r="D218" s="97">
        <v>13234.2</v>
      </c>
      <c r="E218" s="97">
        <v>0</v>
      </c>
      <c r="F218" s="97">
        <v>0</v>
      </c>
    </row>
    <row r="219" spans="1:6" x14ac:dyDescent="0.25">
      <c r="A219" s="97">
        <v>1882</v>
      </c>
      <c r="B219" s="97">
        <v>2011</v>
      </c>
      <c r="C219" s="97" t="s">
        <v>313</v>
      </c>
      <c r="D219" s="97">
        <v>50340.805</v>
      </c>
      <c r="E219" s="97">
        <v>0</v>
      </c>
      <c r="F219" s="97">
        <v>0</v>
      </c>
    </row>
    <row r="220" spans="1:6" x14ac:dyDescent="0.25">
      <c r="A220" s="97">
        <v>1883</v>
      </c>
      <c r="B220" s="97">
        <v>2011</v>
      </c>
      <c r="C220" s="97" t="s">
        <v>314</v>
      </c>
      <c r="D220" s="97">
        <v>332792.353</v>
      </c>
      <c r="E220" s="97">
        <v>0</v>
      </c>
      <c r="F220" s="97">
        <v>0</v>
      </c>
    </row>
    <row r="221" spans="1:6" x14ac:dyDescent="0.25">
      <c r="A221" s="97">
        <v>1884</v>
      </c>
      <c r="B221" s="97">
        <v>2011</v>
      </c>
      <c r="C221" s="97" t="s">
        <v>315</v>
      </c>
      <c r="D221" s="97">
        <v>-290.36</v>
      </c>
      <c r="E221" s="97">
        <v>0</v>
      </c>
      <c r="F221" s="97">
        <v>0</v>
      </c>
    </row>
    <row r="222" spans="1:6" x14ac:dyDescent="0.25">
      <c r="A222" s="97">
        <v>1885</v>
      </c>
      <c r="B222" s="97">
        <v>2011</v>
      </c>
      <c r="C222" s="97" t="s">
        <v>316</v>
      </c>
      <c r="D222" s="97">
        <v>-174.56</v>
      </c>
      <c r="E222" s="97">
        <v>0</v>
      </c>
      <c r="F222" s="97">
        <v>0</v>
      </c>
    </row>
    <row r="223" spans="1:6" x14ac:dyDescent="0.25">
      <c r="A223" s="97">
        <v>1887</v>
      </c>
      <c r="B223" s="97">
        <v>2011</v>
      </c>
      <c r="C223" s="97" t="s">
        <v>317</v>
      </c>
      <c r="D223" s="97">
        <v>301309.36599999998</v>
      </c>
      <c r="E223" s="97">
        <v>0</v>
      </c>
      <c r="F223" s="97">
        <v>0</v>
      </c>
    </row>
    <row r="224" spans="1:6" x14ac:dyDescent="0.25">
      <c r="A224" s="97">
        <v>1889</v>
      </c>
      <c r="B224" s="97">
        <v>2011</v>
      </c>
      <c r="C224" s="97" t="s">
        <v>332</v>
      </c>
      <c r="D224" s="97">
        <v>1897910</v>
      </c>
      <c r="E224" s="97">
        <v>2327.0605860279479</v>
      </c>
      <c r="F224" s="97">
        <v>2208275.7784141512</v>
      </c>
    </row>
    <row r="225" spans="1:6" x14ac:dyDescent="0.25">
      <c r="A225" s="97">
        <v>1890</v>
      </c>
      <c r="B225" s="97">
        <v>2011</v>
      </c>
      <c r="C225" s="97" t="s">
        <v>333</v>
      </c>
      <c r="D225" s="97">
        <v>2312673</v>
      </c>
      <c r="E225" s="97">
        <v>2379.5191963705229</v>
      </c>
      <c r="F225" s="97">
        <v>2751524.8992139031</v>
      </c>
    </row>
    <row r="226" spans="1:6" x14ac:dyDescent="0.25">
      <c r="A226" s="97">
        <v>1891</v>
      </c>
      <c r="B226" s="97">
        <v>2011</v>
      </c>
      <c r="C226" s="97" t="s">
        <v>319</v>
      </c>
      <c r="D226" s="97">
        <v>88887.6</v>
      </c>
      <c r="E226" s="97">
        <v>1094.7936280114202</v>
      </c>
      <c r="F226" s="97">
        <v>48656.789044613957</v>
      </c>
    </row>
    <row r="227" spans="1:6" x14ac:dyDescent="0.25">
      <c r="A227" s="97">
        <v>1892</v>
      </c>
      <c r="B227" s="97">
        <v>2011</v>
      </c>
      <c r="C227" s="97" t="s">
        <v>321</v>
      </c>
      <c r="D227" s="97">
        <v>135217.96400000001</v>
      </c>
      <c r="E227" s="97">
        <v>868.10920406721675</v>
      </c>
      <c r="F227" s="97">
        <v>58691.979551814788</v>
      </c>
    </row>
    <row r="228" spans="1:6" x14ac:dyDescent="0.25">
      <c r="A228" s="97">
        <v>1893</v>
      </c>
      <c r="B228" s="97">
        <v>2011</v>
      </c>
      <c r="C228" s="97" t="s">
        <v>325</v>
      </c>
      <c r="D228" s="97">
        <v>609012.73499999999</v>
      </c>
      <c r="E228" s="97">
        <v>794.73030162961243</v>
      </c>
      <c r="F228" s="97">
        <v>242000.43729141259</v>
      </c>
    </row>
    <row r="229" spans="1:6" x14ac:dyDescent="0.25">
      <c r="A229" s="97">
        <v>1894</v>
      </c>
      <c r="B229" s="97">
        <v>2011</v>
      </c>
      <c r="C229" s="97" t="s">
        <v>328</v>
      </c>
      <c r="D229" s="97">
        <v>702080.6</v>
      </c>
      <c r="E229" s="97">
        <v>870.8206822191604</v>
      </c>
      <c r="F229" s="97">
        <v>305693.15353241871</v>
      </c>
    </row>
    <row r="230" spans="1:6" x14ac:dyDescent="0.25">
      <c r="A230" s="97">
        <v>1895</v>
      </c>
      <c r="B230" s="97">
        <v>2011</v>
      </c>
      <c r="C230" s="97" t="s">
        <v>329</v>
      </c>
      <c r="D230" s="97">
        <v>178397.424</v>
      </c>
      <c r="E230" s="97">
        <v>1016.0404659069227</v>
      </c>
      <c r="F230" s="97">
        <v>90629.500898777405</v>
      </c>
    </row>
    <row r="231" spans="1:6" x14ac:dyDescent="0.25">
      <c r="A231" s="97">
        <v>1898</v>
      </c>
      <c r="B231" s="97">
        <v>2011</v>
      </c>
      <c r="C231" s="97" t="s">
        <v>318</v>
      </c>
      <c r="D231" s="97">
        <v>273.13</v>
      </c>
      <c r="E231" s="97">
        <v>1834.7460975699516</v>
      </c>
      <c r="F231" s="97">
        <v>250.56210081464044</v>
      </c>
    </row>
    <row r="232" spans="1:6" x14ac:dyDescent="0.25">
      <c r="A232" s="97">
        <v>1901</v>
      </c>
      <c r="B232" s="97">
        <v>2011</v>
      </c>
      <c r="C232" s="97" t="s">
        <v>322</v>
      </c>
      <c r="D232" s="97">
        <v>27939.9</v>
      </c>
      <c r="E232" s="97">
        <v>1632.4948746619955</v>
      </c>
      <c r="F232" s="97">
        <v>22805.871774284344</v>
      </c>
    </row>
    <row r="233" spans="1:6" x14ac:dyDescent="0.25">
      <c r="A233" s="97">
        <v>1902</v>
      </c>
      <c r="B233" s="97">
        <v>2011</v>
      </c>
      <c r="C233" s="97" t="s">
        <v>323</v>
      </c>
      <c r="D233" s="97">
        <v>48850.400000000001</v>
      </c>
      <c r="E233" s="97">
        <v>1231.573102374178</v>
      </c>
      <c r="F233" s="97">
        <v>30081.419340109773</v>
      </c>
    </row>
    <row r="234" spans="1:6" x14ac:dyDescent="0.25">
      <c r="A234" s="97">
        <v>1903</v>
      </c>
      <c r="B234" s="97">
        <v>2011</v>
      </c>
      <c r="C234" s="97" t="s">
        <v>324</v>
      </c>
      <c r="D234" s="97">
        <v>9975.6</v>
      </c>
      <c r="E234" s="97">
        <v>12617.057120113494</v>
      </c>
      <c r="F234" s="97">
        <v>62931.357503702078</v>
      </c>
    </row>
    <row r="235" spans="1:6" x14ac:dyDescent="0.25">
      <c r="A235" s="97">
        <v>1905</v>
      </c>
      <c r="B235" s="97">
        <v>2011</v>
      </c>
      <c r="C235" s="97" t="s">
        <v>326</v>
      </c>
      <c r="D235" s="97">
        <v>433218.60800000001</v>
      </c>
      <c r="E235" s="97">
        <v>0</v>
      </c>
      <c r="F235" s="97">
        <v>0</v>
      </c>
    </row>
    <row r="236" spans="1:6" x14ac:dyDescent="0.25">
      <c r="A236" s="97">
        <v>1909</v>
      </c>
      <c r="B236" s="97">
        <v>2011</v>
      </c>
      <c r="C236" s="97" t="s">
        <v>330</v>
      </c>
      <c r="D236" s="97">
        <v>22501</v>
      </c>
      <c r="E236" s="97">
        <v>1900.7042839872613</v>
      </c>
      <c r="F236" s="97">
        <v>21383.873546998682</v>
      </c>
    </row>
    <row r="237" spans="1:6" x14ac:dyDescent="0.25">
      <c r="A237" s="97">
        <v>1910</v>
      </c>
      <c r="B237" s="97">
        <v>2011</v>
      </c>
      <c r="C237" s="97" t="s">
        <v>331</v>
      </c>
      <c r="D237" s="97">
        <v>730658.80599999998</v>
      </c>
      <c r="E237" s="97">
        <v>0</v>
      </c>
      <c r="F237" s="97">
        <v>0</v>
      </c>
    </row>
    <row r="238" spans="1:6" x14ac:dyDescent="0.25">
      <c r="A238" s="97">
        <v>1912</v>
      </c>
      <c r="B238" s="97">
        <v>2011</v>
      </c>
      <c r="C238" s="97" t="s">
        <v>334</v>
      </c>
      <c r="D238" s="97">
        <v>105.014</v>
      </c>
      <c r="E238" s="97">
        <v>0</v>
      </c>
      <c r="F238" s="97">
        <v>0</v>
      </c>
    </row>
    <row r="239" spans="1:6" x14ac:dyDescent="0.25">
      <c r="A239" s="97">
        <v>1913</v>
      </c>
      <c r="B239" s="97">
        <v>2011</v>
      </c>
      <c r="C239" s="97" t="s">
        <v>209</v>
      </c>
      <c r="D239" s="97">
        <v>109875</v>
      </c>
      <c r="E239" s="97">
        <v>845.2820744685913</v>
      </c>
      <c r="F239" s="97">
        <v>46437.683966118231</v>
      </c>
    </row>
    <row r="240" spans="1:6" x14ac:dyDescent="0.25">
      <c r="A240" s="97">
        <v>1914</v>
      </c>
      <c r="B240" s="97">
        <v>2011</v>
      </c>
      <c r="C240" s="97" t="s">
        <v>335</v>
      </c>
      <c r="D240" s="97">
        <v>22073.61</v>
      </c>
      <c r="E240" s="97">
        <v>845.2820744685913</v>
      </c>
      <c r="F240" s="97">
        <v>9329.21342590532</v>
      </c>
    </row>
    <row r="241" spans="1:6" x14ac:dyDescent="0.25">
      <c r="A241" s="97">
        <v>1915</v>
      </c>
      <c r="B241" s="97">
        <v>2011</v>
      </c>
      <c r="C241" s="97" t="s">
        <v>337</v>
      </c>
      <c r="D241" s="97">
        <v>9716.4599999999991</v>
      </c>
      <c r="E241" s="97">
        <v>0</v>
      </c>
      <c r="F241" s="97">
        <v>0</v>
      </c>
    </row>
    <row r="242" spans="1:6" x14ac:dyDescent="0.25">
      <c r="A242" s="97">
        <v>1916</v>
      </c>
      <c r="B242" s="97">
        <v>2011</v>
      </c>
      <c r="C242" s="97" t="s">
        <v>214</v>
      </c>
      <c r="D242" s="97">
        <v>-509390</v>
      </c>
      <c r="E242" s="97">
        <v>0</v>
      </c>
      <c r="F242" s="97">
        <v>0</v>
      </c>
    </row>
    <row r="243" spans="1:6" x14ac:dyDescent="0.25">
      <c r="A243" s="97">
        <v>1917</v>
      </c>
      <c r="B243" s="97">
        <v>2011</v>
      </c>
      <c r="C243" s="97" t="s">
        <v>189</v>
      </c>
      <c r="D243" s="97">
        <v>7000</v>
      </c>
      <c r="E243" s="97">
        <v>0</v>
      </c>
      <c r="F243" s="97">
        <v>0</v>
      </c>
    </row>
    <row r="244" spans="1:6" x14ac:dyDescent="0.25">
      <c r="A244" s="97">
        <v>1918</v>
      </c>
      <c r="B244" s="97">
        <v>2011</v>
      </c>
      <c r="C244" s="97" t="s">
        <v>338</v>
      </c>
      <c r="D244" s="97">
        <v>413808</v>
      </c>
      <c r="E244" s="97">
        <v>845.2820744685913</v>
      </c>
      <c r="F244" s="97">
        <v>174892.24233584941</v>
      </c>
    </row>
    <row r="245" spans="1:6" x14ac:dyDescent="0.25">
      <c r="A245" s="97">
        <v>1919</v>
      </c>
      <c r="B245" s="97">
        <v>2011</v>
      </c>
      <c r="C245" s="97" t="s">
        <v>340</v>
      </c>
      <c r="D245" s="97">
        <v>129926</v>
      </c>
      <c r="E245" s="97">
        <v>0</v>
      </c>
      <c r="F245" s="97">
        <v>0</v>
      </c>
    </row>
    <row r="246" spans="1:6" x14ac:dyDescent="0.25">
      <c r="A246" s="97">
        <v>1921</v>
      </c>
      <c r="B246" s="97">
        <v>2011</v>
      </c>
      <c r="C246" s="97" t="s">
        <v>341</v>
      </c>
      <c r="D246" s="97">
        <v>1647786</v>
      </c>
      <c r="E246" s="97">
        <v>0</v>
      </c>
      <c r="F246" s="97">
        <v>0</v>
      </c>
    </row>
    <row r="247" spans="1:6" x14ac:dyDescent="0.25">
      <c r="A247" s="97">
        <v>1922</v>
      </c>
      <c r="B247" s="97">
        <v>2011</v>
      </c>
      <c r="C247" s="97" t="s">
        <v>342</v>
      </c>
      <c r="D247" s="97">
        <v>2517798</v>
      </c>
      <c r="E247" s="97">
        <v>0</v>
      </c>
      <c r="F247" s="97">
        <v>0</v>
      </c>
    </row>
    <row r="248" spans="1:6" x14ac:dyDescent="0.25">
      <c r="A248" s="97">
        <v>1923</v>
      </c>
      <c r="B248" s="97">
        <v>2011</v>
      </c>
      <c r="C248" s="97" t="s">
        <v>343</v>
      </c>
      <c r="D248" s="97">
        <v>1061183</v>
      </c>
      <c r="E248" s="97">
        <v>0</v>
      </c>
      <c r="F248" s="97">
        <v>0</v>
      </c>
    </row>
    <row r="249" spans="1:6" x14ac:dyDescent="0.25">
      <c r="A249" s="97">
        <v>1924</v>
      </c>
      <c r="B249" s="97">
        <v>2011</v>
      </c>
      <c r="C249" s="97" t="s">
        <v>345</v>
      </c>
      <c r="D249" s="97">
        <v>3412.36</v>
      </c>
      <c r="E249" s="97">
        <v>0</v>
      </c>
      <c r="F249" s="97">
        <v>0</v>
      </c>
    </row>
    <row r="250" spans="1:6" x14ac:dyDescent="0.25">
      <c r="A250" s="97">
        <v>1925</v>
      </c>
      <c r="B250" s="97">
        <v>2011</v>
      </c>
      <c r="C250" s="97" t="s">
        <v>346</v>
      </c>
      <c r="D250" s="97">
        <v>4903.5690000000004</v>
      </c>
      <c r="E250" s="97">
        <v>0</v>
      </c>
      <c r="F250" s="97">
        <v>0</v>
      </c>
    </row>
    <row r="251" spans="1:6" x14ac:dyDescent="0.25">
      <c r="A251" s="97">
        <v>1926</v>
      </c>
      <c r="B251" s="97">
        <v>2011</v>
      </c>
      <c r="C251" s="97" t="s">
        <v>348</v>
      </c>
      <c r="D251" s="97">
        <v>253731</v>
      </c>
      <c r="E251" s="97">
        <v>0</v>
      </c>
      <c r="F251" s="97">
        <v>0</v>
      </c>
    </row>
    <row r="252" spans="1:6" x14ac:dyDescent="0.25">
      <c r="A252" s="97">
        <v>1927</v>
      </c>
      <c r="B252" s="97">
        <v>2011</v>
      </c>
      <c r="C252" s="97" t="s">
        <v>350</v>
      </c>
      <c r="D252" s="97">
        <v>15.23</v>
      </c>
      <c r="E252" s="97">
        <v>0</v>
      </c>
      <c r="F252" s="97">
        <v>0</v>
      </c>
    </row>
    <row r="253" spans="1:6" x14ac:dyDescent="0.25">
      <c r="A253" s="97">
        <v>1928</v>
      </c>
      <c r="B253" s="97">
        <v>2011</v>
      </c>
      <c r="C253" s="97" t="s">
        <v>254</v>
      </c>
      <c r="D253" s="97">
        <v>385873</v>
      </c>
      <c r="E253" s="97">
        <v>845.2820744685913</v>
      </c>
      <c r="F253" s="97">
        <v>163085.76496070938</v>
      </c>
    </row>
    <row r="254" spans="1:6" x14ac:dyDescent="0.25">
      <c r="A254" s="97">
        <v>1929</v>
      </c>
      <c r="B254" s="97">
        <v>2011</v>
      </c>
      <c r="C254" s="97" t="s">
        <v>352</v>
      </c>
      <c r="D254" s="97">
        <v>132950</v>
      </c>
      <c r="E254" s="97">
        <v>0</v>
      </c>
      <c r="F254" s="97">
        <v>0</v>
      </c>
    </row>
    <row r="255" spans="1:6" x14ac:dyDescent="0.25">
      <c r="A255" s="97">
        <v>1930</v>
      </c>
      <c r="B255" s="97">
        <v>2011</v>
      </c>
      <c r="C255" s="97" t="s">
        <v>353</v>
      </c>
      <c r="D255" s="97">
        <v>85.938000000000002</v>
      </c>
      <c r="E255" s="97">
        <v>0</v>
      </c>
      <c r="F255" s="97">
        <v>0</v>
      </c>
    </row>
    <row r="256" spans="1:6" x14ac:dyDescent="0.25">
      <c r="A256" s="97">
        <v>1931</v>
      </c>
      <c r="B256" s="97">
        <v>2011</v>
      </c>
      <c r="C256" s="97" t="s">
        <v>197</v>
      </c>
      <c r="D256" s="97">
        <v>180000</v>
      </c>
      <c r="E256" s="97">
        <v>845.2820744685913</v>
      </c>
      <c r="F256" s="97">
        <v>76075.386702173215</v>
      </c>
    </row>
    <row r="257" spans="1:6" x14ac:dyDescent="0.25">
      <c r="A257" s="97">
        <v>1932</v>
      </c>
      <c r="B257" s="97">
        <v>2011</v>
      </c>
      <c r="C257" s="97" t="s">
        <v>355</v>
      </c>
      <c r="D257" s="97">
        <v>3315</v>
      </c>
      <c r="E257" s="97">
        <v>0</v>
      </c>
      <c r="F257" s="97">
        <v>0</v>
      </c>
    </row>
    <row r="258" spans="1:6" x14ac:dyDescent="0.25">
      <c r="A258" s="97">
        <v>1933</v>
      </c>
      <c r="B258" s="97">
        <v>2011</v>
      </c>
      <c r="C258" s="97" t="s">
        <v>287</v>
      </c>
      <c r="D258" s="97">
        <v>161925</v>
      </c>
      <c r="E258" s="97">
        <v>845.2820744685913</v>
      </c>
      <c r="F258" s="97">
        <v>68436.149954163324</v>
      </c>
    </row>
    <row r="259" spans="1:6" x14ac:dyDescent="0.25">
      <c r="A259" s="97">
        <v>1934</v>
      </c>
      <c r="B259" s="97">
        <v>2011</v>
      </c>
      <c r="C259" s="97" t="s">
        <v>199</v>
      </c>
      <c r="D259" s="97">
        <v>437989</v>
      </c>
      <c r="E259" s="97">
        <v>845.2820744685913</v>
      </c>
      <c r="F259" s="97">
        <v>185112.12525721191</v>
      </c>
    </row>
    <row r="260" spans="1:6" x14ac:dyDescent="0.25">
      <c r="A260" s="97">
        <v>1935</v>
      </c>
      <c r="B260" s="97">
        <v>2011</v>
      </c>
      <c r="C260" s="97" t="s">
        <v>357</v>
      </c>
      <c r="D260" s="97">
        <v>5017.3999999999996</v>
      </c>
      <c r="E260" s="97">
        <v>0</v>
      </c>
      <c r="F260" s="97">
        <v>0</v>
      </c>
    </row>
    <row r="261" spans="1:6" x14ac:dyDescent="0.25">
      <c r="A261" s="97">
        <v>1936</v>
      </c>
      <c r="B261" s="97">
        <v>2011</v>
      </c>
      <c r="C261" s="97" t="s">
        <v>358</v>
      </c>
      <c r="D261" s="97">
        <v>169.59399999999999</v>
      </c>
      <c r="E261" s="97">
        <v>0</v>
      </c>
      <c r="F261" s="97">
        <v>0</v>
      </c>
    </row>
    <row r="262" spans="1:6" x14ac:dyDescent="0.25">
      <c r="A262" s="97">
        <v>1937</v>
      </c>
      <c r="B262" s="97">
        <v>2011</v>
      </c>
      <c r="C262" s="97" t="s">
        <v>362</v>
      </c>
      <c r="D262" s="97">
        <v>749.88199999999995</v>
      </c>
      <c r="E262" s="97">
        <v>0</v>
      </c>
      <c r="F262" s="97">
        <v>0</v>
      </c>
    </row>
    <row r="263" spans="1:6" x14ac:dyDescent="0.25">
      <c r="A263" s="97">
        <v>1938</v>
      </c>
      <c r="B263" s="97">
        <v>2011</v>
      </c>
      <c r="C263" s="97" t="s">
        <v>363</v>
      </c>
      <c r="D263" s="97">
        <v>3919</v>
      </c>
      <c r="E263" s="97">
        <v>0</v>
      </c>
      <c r="F263" s="97">
        <v>0</v>
      </c>
    </row>
    <row r="264" spans="1:6" x14ac:dyDescent="0.25">
      <c r="A264" s="97">
        <v>1939</v>
      </c>
      <c r="B264" s="97">
        <v>2011</v>
      </c>
      <c r="C264" s="97" t="s">
        <v>364</v>
      </c>
      <c r="D264" s="97">
        <v>38437</v>
      </c>
      <c r="E264" s="97">
        <v>0</v>
      </c>
      <c r="F264" s="97">
        <v>0</v>
      </c>
    </row>
    <row r="265" spans="1:6" x14ac:dyDescent="0.25">
      <c r="A265" s="97">
        <v>1941</v>
      </c>
      <c r="B265" s="97">
        <v>2011</v>
      </c>
      <c r="C265" s="97" t="s">
        <v>368</v>
      </c>
      <c r="D265" s="97">
        <v>1180.2</v>
      </c>
      <c r="E265" s="97">
        <v>0</v>
      </c>
      <c r="F265" s="97">
        <v>0</v>
      </c>
    </row>
    <row r="266" spans="1:6" x14ac:dyDescent="0.25">
      <c r="A266" s="97">
        <v>1942</v>
      </c>
      <c r="B266" s="97">
        <v>2011</v>
      </c>
      <c r="C266" s="97" t="s">
        <v>369</v>
      </c>
      <c r="D266" s="97">
        <v>41094.68</v>
      </c>
      <c r="E266" s="97">
        <v>0</v>
      </c>
      <c r="F266" s="97">
        <v>0</v>
      </c>
    </row>
    <row r="267" spans="1:6" x14ac:dyDescent="0.25">
      <c r="A267" s="97">
        <v>1944</v>
      </c>
      <c r="B267" s="97">
        <v>2011</v>
      </c>
      <c r="C267" s="97" t="s">
        <v>371</v>
      </c>
      <c r="D267" s="97">
        <v>769775.10599999991</v>
      </c>
      <c r="E267" s="97">
        <v>712.22460121237009</v>
      </c>
      <c r="F267" s="97">
        <v>274126.38394702994</v>
      </c>
    </row>
    <row r="268" spans="1:6" x14ac:dyDescent="0.25">
      <c r="A268" s="97">
        <v>1945</v>
      </c>
      <c r="B268" s="97">
        <v>2011</v>
      </c>
      <c r="C268" s="97" t="s">
        <v>372</v>
      </c>
      <c r="D268" s="97">
        <v>24528.506000000001</v>
      </c>
      <c r="E268" s="97">
        <v>0</v>
      </c>
      <c r="F268" s="97">
        <v>0</v>
      </c>
    </row>
    <row r="269" spans="1:6" x14ac:dyDescent="0.25">
      <c r="A269" s="97">
        <v>1946</v>
      </c>
      <c r="B269" s="97">
        <v>2011</v>
      </c>
      <c r="C269" s="97" t="s">
        <v>373</v>
      </c>
      <c r="D269" s="97">
        <v>2962.03</v>
      </c>
      <c r="E269" s="97">
        <v>1037.0038632651913</v>
      </c>
      <c r="F269" s="97">
        <v>1535.8182765536974</v>
      </c>
    </row>
    <row r="270" spans="1:6" x14ac:dyDescent="0.25">
      <c r="A270" s="97">
        <v>1947</v>
      </c>
      <c r="B270" s="97">
        <v>2011</v>
      </c>
      <c r="C270" s="97" t="s">
        <v>375</v>
      </c>
      <c r="D270" s="97">
        <v>143386</v>
      </c>
      <c r="E270" s="97">
        <v>4486.4813195427632</v>
      </c>
      <c r="F270" s="97">
        <v>321649.30524197931</v>
      </c>
    </row>
    <row r="271" spans="1:6" x14ac:dyDescent="0.25">
      <c r="A271" s="97">
        <v>1948</v>
      </c>
      <c r="B271" s="97">
        <v>2011</v>
      </c>
      <c r="C271" s="97" t="s">
        <v>376</v>
      </c>
      <c r="D271" s="97">
        <v>1153.68</v>
      </c>
      <c r="E271" s="97">
        <v>0</v>
      </c>
      <c r="F271" s="97">
        <v>0</v>
      </c>
    </row>
    <row r="272" spans="1:6" x14ac:dyDescent="0.25">
      <c r="A272" s="97">
        <v>1949</v>
      </c>
      <c r="B272" s="97">
        <v>2011</v>
      </c>
      <c r="C272" s="97" t="s">
        <v>297</v>
      </c>
      <c r="D272" s="97">
        <v>81307.08</v>
      </c>
      <c r="E272" s="97">
        <v>775.68707973541314</v>
      </c>
      <c r="F272" s="97">
        <v>31534.425723506807</v>
      </c>
    </row>
    <row r="273" spans="1:6" x14ac:dyDescent="0.25">
      <c r="A273" s="97">
        <v>1950</v>
      </c>
      <c r="B273" s="97">
        <v>2011</v>
      </c>
      <c r="C273" s="97" t="s">
        <v>377</v>
      </c>
      <c r="D273" s="97">
        <v>90259.6</v>
      </c>
      <c r="E273" s="97">
        <v>0</v>
      </c>
      <c r="F273" s="97">
        <v>0</v>
      </c>
    </row>
    <row r="274" spans="1:6" x14ac:dyDescent="0.25">
      <c r="A274" s="97">
        <v>1951</v>
      </c>
      <c r="B274" s="97">
        <v>2011</v>
      </c>
      <c r="C274" s="97" t="s">
        <v>378</v>
      </c>
      <c r="D274" s="97">
        <v>15834</v>
      </c>
      <c r="E274" s="97">
        <v>0</v>
      </c>
      <c r="F274" s="97">
        <v>0</v>
      </c>
    </row>
    <row r="275" spans="1:6" x14ac:dyDescent="0.25">
      <c r="A275" s="97">
        <v>2209</v>
      </c>
      <c r="B275" s="97">
        <v>2012</v>
      </c>
      <c r="C275" s="97" t="s">
        <v>313</v>
      </c>
      <c r="D275" s="97">
        <v>49582.500999999997</v>
      </c>
      <c r="E275" s="97">
        <v>0</v>
      </c>
      <c r="F275" s="97">
        <v>0</v>
      </c>
    </row>
    <row r="276" spans="1:6" x14ac:dyDescent="0.25">
      <c r="A276" s="97">
        <v>2210</v>
      </c>
      <c r="B276" s="97">
        <v>2012</v>
      </c>
      <c r="C276" s="97" t="s">
        <v>314</v>
      </c>
      <c r="D276" s="97">
        <v>349273.41600000003</v>
      </c>
      <c r="E276" s="97">
        <v>0</v>
      </c>
      <c r="F276" s="97">
        <v>0</v>
      </c>
    </row>
    <row r="277" spans="1:6" x14ac:dyDescent="0.25">
      <c r="A277" s="97">
        <v>2211</v>
      </c>
      <c r="B277" s="97">
        <v>2012</v>
      </c>
      <c r="C277" s="97" t="s">
        <v>315</v>
      </c>
      <c r="D277" s="97">
        <v>-1203.3699999999999</v>
      </c>
      <c r="E277" s="97">
        <v>0</v>
      </c>
      <c r="F277" s="97">
        <v>0</v>
      </c>
    </row>
    <row r="278" spans="1:6" x14ac:dyDescent="0.25">
      <c r="A278" s="97">
        <v>2212</v>
      </c>
      <c r="B278" s="97">
        <v>2012</v>
      </c>
      <c r="C278" s="97" t="s">
        <v>316</v>
      </c>
      <c r="D278" s="97">
        <v>-636.02</v>
      </c>
      <c r="E278" s="97">
        <v>0</v>
      </c>
      <c r="F278" s="97">
        <v>0</v>
      </c>
    </row>
    <row r="279" spans="1:6" x14ac:dyDescent="0.25">
      <c r="A279" s="97">
        <v>2214</v>
      </c>
      <c r="B279" s="97">
        <v>2012</v>
      </c>
      <c r="C279" s="97" t="s">
        <v>317</v>
      </c>
      <c r="D279" s="97">
        <v>349723.13699999999</v>
      </c>
      <c r="E279" s="97">
        <v>0</v>
      </c>
      <c r="F279" s="97">
        <v>0</v>
      </c>
    </row>
    <row r="280" spans="1:6" x14ac:dyDescent="0.25">
      <c r="A280" s="97">
        <v>2217</v>
      </c>
      <c r="B280" s="97">
        <v>2012</v>
      </c>
      <c r="C280" s="97" t="s">
        <v>332</v>
      </c>
      <c r="D280" s="97">
        <v>1424335.0120000001</v>
      </c>
      <c r="E280" s="97">
        <v>2349.8257362489862</v>
      </c>
      <c r="F280" s="97">
        <v>1673469.5341190542</v>
      </c>
    </row>
    <row r="281" spans="1:6" x14ac:dyDescent="0.25">
      <c r="A281" s="97">
        <v>2218</v>
      </c>
      <c r="B281" s="97">
        <v>2012</v>
      </c>
      <c r="C281" s="97" t="s">
        <v>333</v>
      </c>
      <c r="D281" s="97">
        <v>2385189</v>
      </c>
      <c r="E281" s="97">
        <v>2393.7645012833036</v>
      </c>
      <c r="F281" s="97">
        <v>2854790.3785257111</v>
      </c>
    </row>
    <row r="282" spans="1:6" x14ac:dyDescent="0.25">
      <c r="A282" s="97">
        <v>2220</v>
      </c>
      <c r="B282" s="97">
        <v>2012</v>
      </c>
      <c r="C282" s="97" t="s">
        <v>319</v>
      </c>
      <c r="D282" s="97">
        <v>108457.06999999999</v>
      </c>
      <c r="E282" s="97">
        <v>1049.4122071397105</v>
      </c>
      <c r="F282" s="97">
        <v>56908.086604303033</v>
      </c>
    </row>
    <row r="283" spans="1:6" x14ac:dyDescent="0.25">
      <c r="A283" s="97">
        <v>2221</v>
      </c>
      <c r="B283" s="97">
        <v>2012</v>
      </c>
      <c r="C283" s="97" t="s">
        <v>320</v>
      </c>
      <c r="D283" s="97">
        <v>1607.07</v>
      </c>
      <c r="E283" s="97">
        <v>19630.897386131426</v>
      </c>
      <c r="F283" s="97">
        <v>15774.113131165115</v>
      </c>
    </row>
    <row r="284" spans="1:6" x14ac:dyDescent="0.25">
      <c r="A284" s="97">
        <v>2222</v>
      </c>
      <c r="B284" s="97">
        <v>2012</v>
      </c>
      <c r="C284" s="97" t="s">
        <v>321</v>
      </c>
      <c r="D284" s="97">
        <v>175177.486</v>
      </c>
      <c r="E284" s="97">
        <v>1749.2870770111949</v>
      </c>
      <c r="F284" s="97">
        <v>153217.85622155474</v>
      </c>
    </row>
    <row r="285" spans="1:6" x14ac:dyDescent="0.25">
      <c r="A285" s="97">
        <v>2223</v>
      </c>
      <c r="B285" s="97">
        <v>2012</v>
      </c>
      <c r="C285" s="97" t="s">
        <v>325</v>
      </c>
      <c r="D285" s="97">
        <v>909496.56500000006</v>
      </c>
      <c r="E285" s="97">
        <v>788.66119728262413</v>
      </c>
      <c r="F285" s="97">
        <v>358642.32493866701</v>
      </c>
    </row>
    <row r="286" spans="1:6" x14ac:dyDescent="0.25">
      <c r="A286" s="97">
        <v>2224</v>
      </c>
      <c r="B286" s="97">
        <v>2012</v>
      </c>
      <c r="C286" s="97" t="s">
        <v>328</v>
      </c>
      <c r="D286" s="97">
        <v>1098069.3709999998</v>
      </c>
      <c r="E286" s="97">
        <v>870.20470928410623</v>
      </c>
      <c r="F286" s="97">
        <v>477772.5688824181</v>
      </c>
    </row>
    <row r="287" spans="1:6" x14ac:dyDescent="0.25">
      <c r="A287" s="97">
        <v>2225</v>
      </c>
      <c r="B287" s="97">
        <v>2012</v>
      </c>
      <c r="C287" s="97" t="s">
        <v>329</v>
      </c>
      <c r="D287" s="97">
        <v>223749.87400000001</v>
      </c>
      <c r="E287" s="97">
        <v>1049.718162234019</v>
      </c>
      <c r="F287" s="97">
        <v>117437.15326768665</v>
      </c>
    </row>
    <row r="288" spans="1:6" x14ac:dyDescent="0.25">
      <c r="A288" s="97">
        <v>2228</v>
      </c>
      <c r="B288" s="97">
        <v>2012</v>
      </c>
      <c r="C288" s="97" t="s">
        <v>318</v>
      </c>
      <c r="D288" s="97">
        <v>298.26</v>
      </c>
      <c r="E288" s="97">
        <v>72576.7303584982</v>
      </c>
      <c r="F288" s="97">
        <v>10823.367798362837</v>
      </c>
    </row>
    <row r="289" spans="1:6" x14ac:dyDescent="0.25">
      <c r="A289" s="97">
        <v>2233</v>
      </c>
      <c r="B289" s="97">
        <v>2012</v>
      </c>
      <c r="C289" s="97" t="s">
        <v>322</v>
      </c>
      <c r="D289" s="97">
        <v>17192.718000000001</v>
      </c>
      <c r="E289" s="97">
        <v>14670.939396443593</v>
      </c>
      <c r="F289" s="97">
        <v>126116.66191907245</v>
      </c>
    </row>
    <row r="290" spans="1:6" x14ac:dyDescent="0.25">
      <c r="A290" s="97">
        <v>2234</v>
      </c>
      <c r="B290" s="97">
        <v>2012</v>
      </c>
      <c r="C290" s="97" t="s">
        <v>323</v>
      </c>
      <c r="D290" s="97">
        <v>25360</v>
      </c>
      <c r="E290" s="97">
        <v>1266.8699948920128</v>
      </c>
      <c r="F290" s="97">
        <v>16063.91153523072</v>
      </c>
    </row>
    <row r="291" spans="1:6" x14ac:dyDescent="0.25">
      <c r="A291" s="97">
        <v>2235</v>
      </c>
      <c r="B291" s="97">
        <v>2012</v>
      </c>
      <c r="C291" s="97" t="s">
        <v>324</v>
      </c>
      <c r="D291" s="97">
        <v>31650.31</v>
      </c>
      <c r="E291" s="97">
        <v>2994.5387814226269</v>
      </c>
      <c r="F291" s="97">
        <v>47389.040369524198</v>
      </c>
    </row>
    <row r="292" spans="1:6" x14ac:dyDescent="0.25">
      <c r="A292" s="97">
        <v>2237</v>
      </c>
      <c r="B292" s="97">
        <v>2012</v>
      </c>
      <c r="C292" s="97" t="s">
        <v>326</v>
      </c>
      <c r="D292" s="97">
        <v>430639.962</v>
      </c>
      <c r="E292" s="97">
        <v>0</v>
      </c>
      <c r="F292" s="97">
        <v>0</v>
      </c>
    </row>
    <row r="293" spans="1:6" x14ac:dyDescent="0.25">
      <c r="A293" s="97">
        <v>2238</v>
      </c>
      <c r="B293" s="97">
        <v>2012</v>
      </c>
      <c r="C293" s="97" t="s">
        <v>327</v>
      </c>
      <c r="D293" s="97">
        <v>714783.17700000003</v>
      </c>
      <c r="E293" s="97">
        <v>0</v>
      </c>
      <c r="F293" s="97">
        <v>0</v>
      </c>
    </row>
    <row r="294" spans="1:6" x14ac:dyDescent="0.25">
      <c r="A294" s="97">
        <v>2245</v>
      </c>
      <c r="B294" s="97">
        <v>2012</v>
      </c>
      <c r="C294" s="97" t="s">
        <v>330</v>
      </c>
      <c r="D294" s="97">
        <v>29277.7</v>
      </c>
      <c r="E294" s="97">
        <v>5720.0200830619897</v>
      </c>
      <c r="F294" s="97">
        <v>83734.515992932007</v>
      </c>
    </row>
    <row r="295" spans="1:6" x14ac:dyDescent="0.25">
      <c r="A295" s="97">
        <v>2246</v>
      </c>
      <c r="B295" s="97">
        <v>2012</v>
      </c>
      <c r="C295" s="97" t="s">
        <v>331</v>
      </c>
      <c r="D295" s="97">
        <v>677389.93</v>
      </c>
      <c r="E295" s="97">
        <v>0</v>
      </c>
      <c r="F295" s="97">
        <v>0</v>
      </c>
    </row>
    <row r="296" spans="1:6" x14ac:dyDescent="0.25">
      <c r="A296" s="97">
        <v>2248</v>
      </c>
      <c r="B296" s="97">
        <v>2012</v>
      </c>
      <c r="C296" s="97" t="s">
        <v>334</v>
      </c>
      <c r="D296" s="97">
        <v>190.13800000000001</v>
      </c>
      <c r="E296" s="97">
        <v>0</v>
      </c>
      <c r="F296" s="97">
        <v>0</v>
      </c>
    </row>
    <row r="297" spans="1:6" x14ac:dyDescent="0.25">
      <c r="A297" s="97">
        <v>2249</v>
      </c>
      <c r="B297" s="97">
        <v>2012</v>
      </c>
      <c r="C297" s="97" t="s">
        <v>209</v>
      </c>
      <c r="D297" s="97">
        <v>217875</v>
      </c>
      <c r="E297" s="97">
        <v>665.75434897682396</v>
      </c>
      <c r="F297" s="97">
        <v>72525.614391662763</v>
      </c>
    </row>
    <row r="298" spans="1:6" x14ac:dyDescent="0.25">
      <c r="A298" s="97">
        <v>2250</v>
      </c>
      <c r="B298" s="97">
        <v>2012</v>
      </c>
      <c r="C298" s="97" t="s">
        <v>335</v>
      </c>
      <c r="D298" s="97">
        <v>21416.769</v>
      </c>
      <c r="E298" s="97">
        <v>665.75434897682396</v>
      </c>
      <c r="F298" s="97">
        <v>7129.153551391013</v>
      </c>
    </row>
    <row r="299" spans="1:6" x14ac:dyDescent="0.25">
      <c r="A299" s="97">
        <v>2251</v>
      </c>
      <c r="B299" s="97">
        <v>2012</v>
      </c>
      <c r="C299" s="97" t="s">
        <v>337</v>
      </c>
      <c r="D299" s="97">
        <v>11481.12</v>
      </c>
      <c r="E299" s="97">
        <v>0</v>
      </c>
      <c r="F299" s="97">
        <v>0</v>
      </c>
    </row>
    <row r="300" spans="1:6" x14ac:dyDescent="0.25">
      <c r="A300" s="97">
        <v>2252</v>
      </c>
      <c r="B300" s="97">
        <v>2012</v>
      </c>
      <c r="C300" s="97" t="s">
        <v>214</v>
      </c>
      <c r="D300" s="97">
        <v>-449210</v>
      </c>
      <c r="E300" s="97">
        <v>0</v>
      </c>
      <c r="F300" s="97">
        <v>0</v>
      </c>
    </row>
    <row r="301" spans="1:6" x14ac:dyDescent="0.25">
      <c r="A301" s="97">
        <v>2253</v>
      </c>
      <c r="B301" s="97">
        <v>2012</v>
      </c>
      <c r="C301" s="97" t="s">
        <v>189</v>
      </c>
      <c r="D301" s="97">
        <v>6832</v>
      </c>
      <c r="E301" s="97">
        <v>0</v>
      </c>
      <c r="F301" s="97">
        <v>0</v>
      </c>
    </row>
    <row r="302" spans="1:6" x14ac:dyDescent="0.25">
      <c r="A302" s="97">
        <v>2254</v>
      </c>
      <c r="B302" s="97">
        <v>2012</v>
      </c>
      <c r="C302" s="97" t="s">
        <v>338</v>
      </c>
      <c r="D302" s="97">
        <v>400153</v>
      </c>
      <c r="E302" s="97">
        <v>665.75434897682396</v>
      </c>
      <c r="F302" s="97">
        <v>133201.80000306151</v>
      </c>
    </row>
    <row r="303" spans="1:6" x14ac:dyDescent="0.25">
      <c r="A303" s="97">
        <v>2255</v>
      </c>
      <c r="B303" s="97">
        <v>2012</v>
      </c>
      <c r="C303" s="97" t="s">
        <v>339</v>
      </c>
      <c r="D303" s="97">
        <v>3.48</v>
      </c>
      <c r="E303" s="97">
        <v>0</v>
      </c>
      <c r="F303" s="97">
        <v>0</v>
      </c>
    </row>
    <row r="304" spans="1:6" x14ac:dyDescent="0.25">
      <c r="A304" s="97">
        <v>2256</v>
      </c>
      <c r="B304" s="97">
        <v>2012</v>
      </c>
      <c r="C304" s="97" t="s">
        <v>340</v>
      </c>
      <c r="D304" s="97">
        <v>2300840</v>
      </c>
      <c r="E304" s="97">
        <v>0</v>
      </c>
      <c r="F304" s="97">
        <v>0</v>
      </c>
    </row>
    <row r="305" spans="1:6" x14ac:dyDescent="0.25">
      <c r="A305" s="97">
        <v>2258</v>
      </c>
      <c r="B305" s="97">
        <v>2012</v>
      </c>
      <c r="C305" s="97" t="s">
        <v>341</v>
      </c>
      <c r="D305" s="97">
        <v>716417</v>
      </c>
      <c r="E305" s="97">
        <v>0</v>
      </c>
      <c r="F305" s="97">
        <v>0</v>
      </c>
    </row>
    <row r="306" spans="1:6" x14ac:dyDescent="0.25">
      <c r="A306" s="97">
        <v>2259</v>
      </c>
      <c r="B306" s="97">
        <v>2012</v>
      </c>
      <c r="C306" s="97" t="s">
        <v>342</v>
      </c>
      <c r="D306" s="97">
        <v>-80276</v>
      </c>
      <c r="E306" s="97">
        <v>0</v>
      </c>
      <c r="F306" s="97">
        <v>0</v>
      </c>
    </row>
    <row r="307" spans="1:6" x14ac:dyDescent="0.25">
      <c r="A307" s="97">
        <v>2260</v>
      </c>
      <c r="B307" s="97">
        <v>2012</v>
      </c>
      <c r="C307" s="97" t="s">
        <v>343</v>
      </c>
      <c r="D307" s="97">
        <v>979910</v>
      </c>
      <c r="E307" s="97">
        <v>0</v>
      </c>
      <c r="F307" s="97">
        <v>0</v>
      </c>
    </row>
    <row r="308" spans="1:6" x14ac:dyDescent="0.25">
      <c r="A308" s="97">
        <v>2261</v>
      </c>
      <c r="B308" s="97">
        <v>2012</v>
      </c>
      <c r="C308" s="97" t="s">
        <v>344</v>
      </c>
      <c r="D308" s="97">
        <v>1390.963</v>
      </c>
      <c r="E308" s="97">
        <v>0</v>
      </c>
      <c r="F308" s="97">
        <v>0</v>
      </c>
    </row>
    <row r="309" spans="1:6" x14ac:dyDescent="0.25">
      <c r="A309" s="97">
        <v>2262</v>
      </c>
      <c r="B309" s="97">
        <v>2012</v>
      </c>
      <c r="C309" s="97" t="s">
        <v>345</v>
      </c>
      <c r="D309" s="97">
        <v>4187.8609999999999</v>
      </c>
      <c r="E309" s="97">
        <v>0</v>
      </c>
      <c r="F309" s="97">
        <v>0</v>
      </c>
    </row>
    <row r="310" spans="1:6" x14ac:dyDescent="0.25">
      <c r="A310" s="97">
        <v>2263</v>
      </c>
      <c r="B310" s="97">
        <v>2012</v>
      </c>
      <c r="C310" s="97" t="s">
        <v>346</v>
      </c>
      <c r="D310" s="97">
        <v>5803.0730000000003</v>
      </c>
      <c r="E310" s="97">
        <v>0</v>
      </c>
      <c r="F310" s="97">
        <v>0</v>
      </c>
    </row>
    <row r="311" spans="1:6" x14ac:dyDescent="0.25">
      <c r="A311" s="97">
        <v>2264</v>
      </c>
      <c r="B311" s="97">
        <v>2012</v>
      </c>
      <c r="C311" s="97" t="s">
        <v>348</v>
      </c>
      <c r="D311" s="97">
        <v>75568</v>
      </c>
      <c r="E311" s="97">
        <v>0</v>
      </c>
      <c r="F311" s="97">
        <v>0</v>
      </c>
    </row>
    <row r="312" spans="1:6" x14ac:dyDescent="0.25">
      <c r="A312" s="97">
        <v>2265</v>
      </c>
      <c r="B312" s="97">
        <v>2012</v>
      </c>
      <c r="C312" s="97" t="s">
        <v>350</v>
      </c>
      <c r="D312" s="97">
        <v>57.93</v>
      </c>
      <c r="E312" s="97">
        <v>0</v>
      </c>
      <c r="F312" s="97">
        <v>0</v>
      </c>
    </row>
    <row r="313" spans="1:6" x14ac:dyDescent="0.25">
      <c r="A313" s="97">
        <v>2266</v>
      </c>
      <c r="B313" s="97">
        <v>2012</v>
      </c>
      <c r="C313" s="97" t="s">
        <v>254</v>
      </c>
      <c r="D313" s="97">
        <v>549589</v>
      </c>
      <c r="E313" s="97">
        <v>665.75434897682396</v>
      </c>
      <c r="F313" s="97">
        <v>182945.63344991187</v>
      </c>
    </row>
    <row r="314" spans="1:6" x14ac:dyDescent="0.25">
      <c r="A314" s="97">
        <v>2267</v>
      </c>
      <c r="B314" s="97">
        <v>2012</v>
      </c>
      <c r="C314" s="97" t="s">
        <v>351</v>
      </c>
      <c r="D314" s="97">
        <v>500</v>
      </c>
      <c r="E314" s="97">
        <v>801.87985943021681</v>
      </c>
      <c r="F314" s="97">
        <v>200.4699648575542</v>
      </c>
    </row>
    <row r="315" spans="1:6" x14ac:dyDescent="0.25">
      <c r="A315" s="97">
        <v>2268</v>
      </c>
      <c r="B315" s="97">
        <v>2012</v>
      </c>
      <c r="C315" s="97" t="s">
        <v>352</v>
      </c>
      <c r="D315" s="97">
        <v>124794</v>
      </c>
      <c r="E315" s="97">
        <v>0</v>
      </c>
      <c r="F315" s="97">
        <v>0</v>
      </c>
    </row>
    <row r="316" spans="1:6" x14ac:dyDescent="0.25">
      <c r="A316" s="97">
        <v>2269</v>
      </c>
      <c r="B316" s="97">
        <v>2012</v>
      </c>
      <c r="C316" s="97" t="s">
        <v>353</v>
      </c>
      <c r="D316" s="97">
        <v>134.72900000000001</v>
      </c>
      <c r="E316" s="97">
        <v>0</v>
      </c>
      <c r="F316" s="97">
        <v>0</v>
      </c>
    </row>
    <row r="317" spans="1:6" x14ac:dyDescent="0.25">
      <c r="A317" s="97">
        <v>2270</v>
      </c>
      <c r="B317" s="97">
        <v>2012</v>
      </c>
      <c r="C317" s="97" t="s">
        <v>197</v>
      </c>
      <c r="D317" s="97">
        <v>120000</v>
      </c>
      <c r="E317" s="97">
        <v>665.75434897682396</v>
      </c>
      <c r="F317" s="97">
        <v>39945.260938609434</v>
      </c>
    </row>
    <row r="318" spans="1:6" x14ac:dyDescent="0.25">
      <c r="A318" s="97">
        <v>2271</v>
      </c>
      <c r="B318" s="97">
        <v>2012</v>
      </c>
      <c r="C318" s="97" t="s">
        <v>355</v>
      </c>
      <c r="D318" s="97">
        <v>3402</v>
      </c>
      <c r="E318" s="97">
        <v>0</v>
      </c>
      <c r="F318" s="97">
        <v>0</v>
      </c>
    </row>
    <row r="319" spans="1:6" x14ac:dyDescent="0.25">
      <c r="A319" s="97">
        <v>2272</v>
      </c>
      <c r="B319" s="97">
        <v>2012</v>
      </c>
      <c r="C319" s="97" t="s">
        <v>356</v>
      </c>
      <c r="D319" s="97">
        <v>58.277000000000001</v>
      </c>
      <c r="E319" s="97">
        <v>0</v>
      </c>
      <c r="F319" s="97">
        <v>0</v>
      </c>
    </row>
    <row r="320" spans="1:6" x14ac:dyDescent="0.25">
      <c r="A320" s="97">
        <v>2273</v>
      </c>
      <c r="B320" s="97">
        <v>2012</v>
      </c>
      <c r="C320" s="97" t="s">
        <v>199</v>
      </c>
      <c r="D320" s="97">
        <v>439124</v>
      </c>
      <c r="E320" s="97">
        <v>665.75434897682396</v>
      </c>
      <c r="F320" s="97">
        <v>146174.35637004941</v>
      </c>
    </row>
    <row r="321" spans="1:6" x14ac:dyDescent="0.25">
      <c r="A321" s="97">
        <v>2274</v>
      </c>
      <c r="B321" s="97">
        <v>2012</v>
      </c>
      <c r="C321" s="97" t="s">
        <v>357</v>
      </c>
      <c r="D321" s="97">
        <v>6421.8</v>
      </c>
      <c r="E321" s="97">
        <v>0</v>
      </c>
      <c r="F321" s="97">
        <v>0</v>
      </c>
    </row>
    <row r="322" spans="1:6" x14ac:dyDescent="0.25">
      <c r="A322" s="97">
        <v>2275</v>
      </c>
      <c r="B322" s="97">
        <v>2012</v>
      </c>
      <c r="C322" s="97" t="s">
        <v>358</v>
      </c>
      <c r="D322" s="97">
        <v>215.179</v>
      </c>
      <c r="E322" s="97">
        <v>0</v>
      </c>
      <c r="F322" s="97">
        <v>0</v>
      </c>
    </row>
    <row r="323" spans="1:6" x14ac:dyDescent="0.25">
      <c r="A323" s="97">
        <v>2276</v>
      </c>
      <c r="B323" s="97">
        <v>2012</v>
      </c>
      <c r="C323" s="97" t="s">
        <v>360</v>
      </c>
      <c r="D323" s="97">
        <v>29.4</v>
      </c>
      <c r="E323" s="97">
        <v>0</v>
      </c>
      <c r="F323" s="97">
        <v>0</v>
      </c>
    </row>
    <row r="324" spans="1:6" x14ac:dyDescent="0.25">
      <c r="A324" s="97">
        <v>2278</v>
      </c>
      <c r="B324" s="97">
        <v>2012</v>
      </c>
      <c r="C324" s="97" t="s">
        <v>362</v>
      </c>
      <c r="D324" s="97">
        <v>2762.123</v>
      </c>
      <c r="E324" s="97">
        <v>0</v>
      </c>
      <c r="F324" s="97">
        <v>0</v>
      </c>
    </row>
    <row r="325" spans="1:6" x14ac:dyDescent="0.25">
      <c r="A325" s="97">
        <v>2279</v>
      </c>
      <c r="B325" s="97">
        <v>2012</v>
      </c>
      <c r="C325" s="97" t="s">
        <v>363</v>
      </c>
      <c r="D325" s="97">
        <v>3538.12</v>
      </c>
      <c r="E325" s="97">
        <v>0</v>
      </c>
      <c r="F325" s="97">
        <v>0</v>
      </c>
    </row>
    <row r="326" spans="1:6" x14ac:dyDescent="0.25">
      <c r="A326" s="97">
        <v>2280</v>
      </c>
      <c r="B326" s="97">
        <v>2012</v>
      </c>
      <c r="C326" s="97" t="s">
        <v>364</v>
      </c>
      <c r="D326" s="97">
        <v>38227</v>
      </c>
      <c r="E326" s="97">
        <v>0</v>
      </c>
      <c r="F326" s="97">
        <v>0</v>
      </c>
    </row>
    <row r="327" spans="1:6" x14ac:dyDescent="0.25">
      <c r="A327" s="97">
        <v>2282</v>
      </c>
      <c r="B327" s="97">
        <v>2012</v>
      </c>
      <c r="C327" s="97" t="s">
        <v>336</v>
      </c>
      <c r="D327" s="97">
        <v>2787.3119999999999</v>
      </c>
      <c r="E327" s="97">
        <v>0</v>
      </c>
      <c r="F327" s="97">
        <v>0</v>
      </c>
    </row>
    <row r="328" spans="1:6" x14ac:dyDescent="0.25">
      <c r="A328" s="97">
        <v>2283</v>
      </c>
      <c r="B328" s="97">
        <v>2012</v>
      </c>
      <c r="C328" s="97" t="s">
        <v>368</v>
      </c>
      <c r="D328" s="97">
        <v>1243.96</v>
      </c>
      <c r="E328" s="97">
        <v>0</v>
      </c>
      <c r="F328" s="97">
        <v>0</v>
      </c>
    </row>
    <row r="329" spans="1:6" x14ac:dyDescent="0.25">
      <c r="A329" s="97">
        <v>2284</v>
      </c>
      <c r="B329" s="97">
        <v>2012</v>
      </c>
      <c r="C329" s="97" t="s">
        <v>369</v>
      </c>
      <c r="D329" s="97">
        <v>42519.24</v>
      </c>
      <c r="E329" s="97">
        <v>0</v>
      </c>
      <c r="F329" s="97">
        <v>0</v>
      </c>
    </row>
    <row r="330" spans="1:6" x14ac:dyDescent="0.25">
      <c r="A330" s="97">
        <v>2285</v>
      </c>
      <c r="B330" s="97">
        <v>2012</v>
      </c>
      <c r="C330" s="97" t="s">
        <v>370</v>
      </c>
      <c r="D330" s="97">
        <v>95.68</v>
      </c>
      <c r="E330" s="97">
        <v>0</v>
      </c>
      <c r="F330" s="97">
        <v>0</v>
      </c>
    </row>
    <row r="331" spans="1:6" x14ac:dyDescent="0.25">
      <c r="A331" s="97">
        <v>2288</v>
      </c>
      <c r="B331" s="97">
        <v>2012</v>
      </c>
      <c r="C331" s="97" t="s">
        <v>372</v>
      </c>
      <c r="D331" s="97">
        <v>25294.784</v>
      </c>
      <c r="E331" s="97">
        <v>0</v>
      </c>
      <c r="F331" s="97">
        <v>0</v>
      </c>
    </row>
    <row r="332" spans="1:6" x14ac:dyDescent="0.25">
      <c r="A332" s="97">
        <v>2289</v>
      </c>
      <c r="B332" s="97">
        <v>2012</v>
      </c>
      <c r="C332" s="97" t="s">
        <v>373</v>
      </c>
      <c r="D332" s="97">
        <v>1475.0070000000001</v>
      </c>
      <c r="E332" s="97">
        <v>988.65799650043755</v>
      </c>
      <c r="F332" s="97">
        <v>729.13873272206047</v>
      </c>
    </row>
    <row r="333" spans="1:6" x14ac:dyDescent="0.25">
      <c r="A333" s="97">
        <v>2290</v>
      </c>
      <c r="B333" s="97">
        <v>2012</v>
      </c>
      <c r="C333" s="97" t="s">
        <v>376</v>
      </c>
      <c r="D333" s="97">
        <v>1478.24</v>
      </c>
      <c r="E333" s="97">
        <v>0</v>
      </c>
      <c r="F333" s="97">
        <v>0</v>
      </c>
    </row>
    <row r="334" spans="1:6" x14ac:dyDescent="0.25">
      <c r="A334" s="97">
        <v>2292</v>
      </c>
      <c r="B334" s="97">
        <v>2012</v>
      </c>
      <c r="C334" s="97" t="s">
        <v>377</v>
      </c>
      <c r="D334" s="97">
        <v>95827.199999999997</v>
      </c>
      <c r="E334" s="97">
        <v>0</v>
      </c>
      <c r="F334" s="97">
        <v>0</v>
      </c>
    </row>
    <row r="335" spans="1:6" x14ac:dyDescent="0.25">
      <c r="A335" s="97">
        <v>2293</v>
      </c>
      <c r="B335" s="97">
        <v>2012</v>
      </c>
      <c r="C335" s="97" t="s">
        <v>378</v>
      </c>
      <c r="D335" s="97">
        <v>17113.599999999999</v>
      </c>
      <c r="E335" s="97">
        <v>0</v>
      </c>
      <c r="F335" s="97">
        <v>0</v>
      </c>
    </row>
    <row r="336" spans="1:6" x14ac:dyDescent="0.25">
      <c r="A336" s="97">
        <v>2527</v>
      </c>
      <c r="B336" s="97">
        <v>2013</v>
      </c>
      <c r="C336" s="97" t="s">
        <v>313</v>
      </c>
      <c r="D336" s="97">
        <v>57768.31</v>
      </c>
      <c r="E336" s="97">
        <v>0</v>
      </c>
      <c r="F336" s="97">
        <v>0</v>
      </c>
    </row>
    <row r="337" spans="1:6" x14ac:dyDescent="0.25">
      <c r="A337" s="97">
        <v>2528</v>
      </c>
      <c r="B337" s="97">
        <v>2013</v>
      </c>
      <c r="C337" s="97" t="s">
        <v>314</v>
      </c>
      <c r="D337" s="97">
        <v>350427.55599999998</v>
      </c>
      <c r="E337" s="97">
        <v>0</v>
      </c>
      <c r="F337" s="97">
        <v>0</v>
      </c>
    </row>
    <row r="338" spans="1:6" x14ac:dyDescent="0.25">
      <c r="A338" s="97">
        <v>2529</v>
      </c>
      <c r="B338" s="97">
        <v>2013</v>
      </c>
      <c r="C338" s="97" t="s">
        <v>315</v>
      </c>
      <c r="D338" s="97">
        <v>-173.11</v>
      </c>
      <c r="E338" s="97">
        <v>0</v>
      </c>
      <c r="F338" s="97">
        <v>0</v>
      </c>
    </row>
    <row r="339" spans="1:6" x14ac:dyDescent="0.25">
      <c r="A339" s="97">
        <v>2530</v>
      </c>
      <c r="B339" s="97">
        <v>2013</v>
      </c>
      <c r="C339" s="97" t="s">
        <v>316</v>
      </c>
      <c r="D339" s="97">
        <v>76306.592999999993</v>
      </c>
      <c r="E339" s="97">
        <v>0</v>
      </c>
      <c r="F339" s="97">
        <v>0</v>
      </c>
    </row>
    <row r="340" spans="1:6" x14ac:dyDescent="0.25">
      <c r="A340" s="97">
        <v>2532</v>
      </c>
      <c r="B340" s="97">
        <v>2013</v>
      </c>
      <c r="C340" s="97" t="s">
        <v>317</v>
      </c>
      <c r="D340" s="97">
        <v>353239.95299999998</v>
      </c>
      <c r="E340" s="97">
        <v>0</v>
      </c>
      <c r="F340" s="97">
        <v>0</v>
      </c>
    </row>
    <row r="341" spans="1:6" x14ac:dyDescent="0.25">
      <c r="A341" s="97">
        <v>2535</v>
      </c>
      <c r="B341" s="97">
        <v>2013</v>
      </c>
      <c r="C341" s="97" t="s">
        <v>332</v>
      </c>
      <c r="D341" s="97">
        <v>2322485</v>
      </c>
      <c r="E341" s="97">
        <v>2417.1951474274647</v>
      </c>
      <c r="F341" s="97">
        <v>2806949.7359865373</v>
      </c>
    </row>
    <row r="342" spans="1:6" x14ac:dyDescent="0.25">
      <c r="A342" s="97">
        <v>2536</v>
      </c>
      <c r="B342" s="97">
        <v>2013</v>
      </c>
      <c r="C342" s="97" t="s">
        <v>333</v>
      </c>
      <c r="D342" s="97">
        <v>2023723</v>
      </c>
      <c r="E342" s="97">
        <v>2310.6941211344692</v>
      </c>
      <c r="F342" s="97">
        <v>2338102.4194523059</v>
      </c>
    </row>
    <row r="343" spans="1:6" x14ac:dyDescent="0.25">
      <c r="A343" s="97">
        <v>2537</v>
      </c>
      <c r="B343" s="97">
        <v>2013</v>
      </c>
      <c r="C343" s="97" t="s">
        <v>319</v>
      </c>
      <c r="D343" s="97">
        <v>268267.32500000001</v>
      </c>
      <c r="E343" s="97">
        <v>1090.0119485596624</v>
      </c>
      <c r="F343" s="97">
        <v>146207.29482906914</v>
      </c>
    </row>
    <row r="344" spans="1:6" x14ac:dyDescent="0.25">
      <c r="A344" s="97">
        <v>2538</v>
      </c>
      <c r="B344" s="97">
        <v>2013</v>
      </c>
      <c r="C344" s="97" t="s">
        <v>320</v>
      </c>
      <c r="D344" s="97">
        <v>869393.88599999994</v>
      </c>
      <c r="E344" s="97">
        <v>1001.4112354217872</v>
      </c>
      <c r="F344" s="97">
        <v>435310.40272370417</v>
      </c>
    </row>
    <row r="345" spans="1:6" x14ac:dyDescent="0.25">
      <c r="A345" s="97">
        <v>2539</v>
      </c>
      <c r="B345" s="97">
        <v>2013</v>
      </c>
      <c r="C345" s="97" t="s">
        <v>321</v>
      </c>
      <c r="D345" s="97">
        <v>416396.53899999999</v>
      </c>
      <c r="E345" s="97">
        <v>1735.1748954894076</v>
      </c>
      <c r="F345" s="97">
        <v>361260.41052073799</v>
      </c>
    </row>
    <row r="346" spans="1:6" x14ac:dyDescent="0.25">
      <c r="A346" s="97">
        <v>2540</v>
      </c>
      <c r="B346" s="97">
        <v>2013</v>
      </c>
      <c r="C346" s="97" t="s">
        <v>325</v>
      </c>
      <c r="D346" s="97">
        <v>1469093.6269999999</v>
      </c>
      <c r="E346" s="97">
        <v>816.81954748930616</v>
      </c>
      <c r="F346" s="97">
        <v>599992.19581278169</v>
      </c>
    </row>
    <row r="347" spans="1:6" x14ac:dyDescent="0.25">
      <c r="A347" s="97">
        <v>2541</v>
      </c>
      <c r="B347" s="97">
        <v>2013</v>
      </c>
      <c r="C347" s="97" t="s">
        <v>328</v>
      </c>
      <c r="D347" s="97">
        <v>1614347.7590000001</v>
      </c>
      <c r="E347" s="97">
        <v>864.2324486412848</v>
      </c>
      <c r="F347" s="97">
        <v>697585.85835957038</v>
      </c>
    </row>
    <row r="348" spans="1:6" x14ac:dyDescent="0.25">
      <c r="A348" s="97">
        <v>2542</v>
      </c>
      <c r="B348" s="97">
        <v>2013</v>
      </c>
      <c r="C348" s="97" t="s">
        <v>329</v>
      </c>
      <c r="D348" s="97">
        <v>536584.62</v>
      </c>
      <c r="E348" s="97">
        <v>1027.0424170770877</v>
      </c>
      <c r="F348" s="97">
        <v>275547.5825455953</v>
      </c>
    </row>
    <row r="349" spans="1:6" x14ac:dyDescent="0.25">
      <c r="A349" s="97">
        <v>2545</v>
      </c>
      <c r="B349" s="97">
        <v>2013</v>
      </c>
      <c r="C349" s="97" t="s">
        <v>318</v>
      </c>
      <c r="D349" s="97">
        <v>48.722000000000001</v>
      </c>
      <c r="E349" s="97">
        <v>2629.0976266346393</v>
      </c>
      <c r="F349" s="97">
        <v>64.047447282446456</v>
      </c>
    </row>
    <row r="350" spans="1:6" x14ac:dyDescent="0.25">
      <c r="A350" s="97">
        <v>2549</v>
      </c>
      <c r="B350" s="97">
        <v>2013</v>
      </c>
      <c r="C350" s="97" t="s">
        <v>322</v>
      </c>
      <c r="D350" s="97">
        <v>112470.95</v>
      </c>
      <c r="E350" s="97">
        <v>1470.4134074018527</v>
      </c>
      <c r="F350" s="97">
        <v>82689.396411611713</v>
      </c>
    </row>
    <row r="351" spans="1:6" x14ac:dyDescent="0.25">
      <c r="A351" s="97">
        <v>2550</v>
      </c>
      <c r="B351" s="97">
        <v>2013</v>
      </c>
      <c r="C351" s="97" t="s">
        <v>323</v>
      </c>
      <c r="D351" s="97">
        <v>12943.957</v>
      </c>
      <c r="E351" s="97">
        <v>1252.1295261118873</v>
      </c>
      <c r="F351" s="97">
        <v>8103.7553722113244</v>
      </c>
    </row>
    <row r="352" spans="1:6" x14ac:dyDescent="0.25">
      <c r="A352" s="97">
        <v>2551</v>
      </c>
      <c r="B352" s="97">
        <v>2013</v>
      </c>
      <c r="C352" s="97" t="s">
        <v>324</v>
      </c>
      <c r="D352" s="97">
        <v>27905.3</v>
      </c>
      <c r="E352" s="97">
        <v>2727.9687020896617</v>
      </c>
      <c r="F352" s="97">
        <v>38062.392511211321</v>
      </c>
    </row>
    <row r="353" spans="1:6" x14ac:dyDescent="0.25">
      <c r="A353" s="97">
        <v>2553</v>
      </c>
      <c r="B353" s="97">
        <v>2013</v>
      </c>
      <c r="C353" s="97" t="s">
        <v>326</v>
      </c>
      <c r="D353" s="97">
        <v>406599.78</v>
      </c>
      <c r="E353" s="97">
        <v>0</v>
      </c>
      <c r="F353" s="97">
        <v>0</v>
      </c>
    </row>
    <row r="354" spans="1:6" x14ac:dyDescent="0.25">
      <c r="A354" s="97">
        <v>2554</v>
      </c>
      <c r="B354" s="97">
        <v>2013</v>
      </c>
      <c r="C354" s="97" t="s">
        <v>327</v>
      </c>
      <c r="D354" s="97">
        <v>816895.07</v>
      </c>
      <c r="E354" s="97">
        <v>0</v>
      </c>
      <c r="F354" s="97">
        <v>0</v>
      </c>
    </row>
    <row r="355" spans="1:6" x14ac:dyDescent="0.25">
      <c r="A355" s="97">
        <v>2561</v>
      </c>
      <c r="B355" s="97">
        <v>2013</v>
      </c>
      <c r="C355" s="97" t="s">
        <v>330</v>
      </c>
      <c r="D355" s="97">
        <v>27795.7</v>
      </c>
      <c r="E355" s="97">
        <v>2273.2985103724336</v>
      </c>
      <c r="F355" s="97">
        <v>31593.961702379525</v>
      </c>
    </row>
    <row r="356" spans="1:6" x14ac:dyDescent="0.25">
      <c r="A356" s="97">
        <v>2562</v>
      </c>
      <c r="B356" s="97">
        <v>2013</v>
      </c>
      <c r="C356" s="97" t="s">
        <v>331</v>
      </c>
      <c r="D356" s="97">
        <v>659105.34199999995</v>
      </c>
      <c r="E356" s="97">
        <v>0</v>
      </c>
      <c r="F356" s="97">
        <v>0</v>
      </c>
    </row>
    <row r="357" spans="1:6" x14ac:dyDescent="0.25">
      <c r="A357" s="97">
        <v>2564</v>
      </c>
      <c r="B357" s="97">
        <v>2013</v>
      </c>
      <c r="C357" s="97" t="s">
        <v>334</v>
      </c>
      <c r="D357" s="97">
        <v>202.654</v>
      </c>
      <c r="E357" s="97">
        <v>0</v>
      </c>
      <c r="F357" s="97">
        <v>0</v>
      </c>
    </row>
    <row r="358" spans="1:6" x14ac:dyDescent="0.25">
      <c r="A358" s="97">
        <v>2565</v>
      </c>
      <c r="B358" s="97">
        <v>2013</v>
      </c>
      <c r="C358" s="97" t="s">
        <v>209</v>
      </c>
      <c r="D358" s="97">
        <v>216075</v>
      </c>
      <c r="E358" s="97">
        <v>1132.1250533111745</v>
      </c>
      <c r="F358" s="97">
        <v>122311.96044710602</v>
      </c>
    </row>
    <row r="359" spans="1:6" x14ac:dyDescent="0.25">
      <c r="A359" s="97">
        <v>2566</v>
      </c>
      <c r="B359" s="97">
        <v>2013</v>
      </c>
      <c r="C359" s="97" t="s">
        <v>335</v>
      </c>
      <c r="D359" s="97">
        <v>21366.07</v>
      </c>
      <c r="E359" s="97">
        <v>1132.1250533111745</v>
      </c>
      <c r="F359" s="97">
        <v>12094.531568900144</v>
      </c>
    </row>
    <row r="360" spans="1:6" x14ac:dyDescent="0.25">
      <c r="A360" s="97">
        <v>2567</v>
      </c>
      <c r="B360" s="97">
        <v>2013</v>
      </c>
      <c r="C360" s="97" t="s">
        <v>336</v>
      </c>
      <c r="D360" s="97">
        <v>0.89400000000000002</v>
      </c>
      <c r="E360" s="97">
        <v>0</v>
      </c>
      <c r="F360" s="97">
        <v>0</v>
      </c>
    </row>
    <row r="361" spans="1:6" x14ac:dyDescent="0.25">
      <c r="A361" s="97">
        <v>2568</v>
      </c>
      <c r="B361" s="97">
        <v>2013</v>
      </c>
      <c r="C361" s="97" t="s">
        <v>337</v>
      </c>
      <c r="D361" s="97">
        <v>12819.279</v>
      </c>
      <c r="E361" s="97">
        <v>0</v>
      </c>
      <c r="F361" s="97">
        <v>0</v>
      </c>
    </row>
    <row r="362" spans="1:6" x14ac:dyDescent="0.25">
      <c r="A362" s="97">
        <v>2569</v>
      </c>
      <c r="B362" s="97">
        <v>2013</v>
      </c>
      <c r="C362" s="97" t="s">
        <v>214</v>
      </c>
      <c r="D362" s="97">
        <v>-204155</v>
      </c>
      <c r="E362" s="97">
        <v>0</v>
      </c>
      <c r="F362" s="97">
        <v>0</v>
      </c>
    </row>
    <row r="363" spans="1:6" x14ac:dyDescent="0.25">
      <c r="A363" s="97">
        <v>2570</v>
      </c>
      <c r="B363" s="97">
        <v>2013</v>
      </c>
      <c r="C363" s="97" t="s">
        <v>189</v>
      </c>
      <c r="D363" s="97">
        <v>7000</v>
      </c>
      <c r="E363" s="97">
        <v>0</v>
      </c>
      <c r="F363" s="97">
        <v>0</v>
      </c>
    </row>
    <row r="364" spans="1:6" x14ac:dyDescent="0.25">
      <c r="A364" s="97">
        <v>2571</v>
      </c>
      <c r="B364" s="97">
        <v>2013</v>
      </c>
      <c r="C364" s="97" t="s">
        <v>338</v>
      </c>
      <c r="D364" s="97">
        <v>374969</v>
      </c>
      <c r="E364" s="97">
        <v>1132.1250533111745</v>
      </c>
      <c r="F364" s="97">
        <v>212255.89955751889</v>
      </c>
    </row>
    <row r="365" spans="1:6" x14ac:dyDescent="0.25">
      <c r="A365" s="97">
        <v>2572</v>
      </c>
      <c r="B365" s="97">
        <v>2013</v>
      </c>
      <c r="C365" s="97" t="s">
        <v>339</v>
      </c>
      <c r="D365" s="97">
        <v>28.17</v>
      </c>
      <c r="E365" s="97">
        <v>0</v>
      </c>
      <c r="F365" s="97">
        <v>0</v>
      </c>
    </row>
    <row r="366" spans="1:6" x14ac:dyDescent="0.25">
      <c r="A366" s="97">
        <v>2573</v>
      </c>
      <c r="B366" s="97">
        <v>2013</v>
      </c>
      <c r="C366" s="97" t="s">
        <v>340</v>
      </c>
      <c r="D366" s="97">
        <v>2436603</v>
      </c>
      <c r="E366" s="97">
        <v>0</v>
      </c>
      <c r="F366" s="97">
        <v>0</v>
      </c>
    </row>
    <row r="367" spans="1:6" x14ac:dyDescent="0.25">
      <c r="A367" s="97">
        <v>2574</v>
      </c>
      <c r="B367" s="97">
        <v>2013</v>
      </c>
      <c r="C367" s="97" t="s">
        <v>341</v>
      </c>
      <c r="D367" s="97">
        <v>-43063</v>
      </c>
      <c r="E367" s="97">
        <v>0</v>
      </c>
      <c r="F367" s="97">
        <v>0</v>
      </c>
    </row>
    <row r="368" spans="1:6" x14ac:dyDescent="0.25">
      <c r="A368" s="97">
        <v>2575</v>
      </c>
      <c r="B368" s="97">
        <v>2013</v>
      </c>
      <c r="C368" s="97" t="s">
        <v>342</v>
      </c>
      <c r="D368" s="97">
        <v>-78804</v>
      </c>
      <c r="E368" s="97">
        <v>0</v>
      </c>
      <c r="F368" s="97">
        <v>0</v>
      </c>
    </row>
    <row r="369" spans="1:6" x14ac:dyDescent="0.25">
      <c r="A369" s="97">
        <v>2576</v>
      </c>
      <c r="B369" s="97">
        <v>2013</v>
      </c>
      <c r="C369" s="97" t="s">
        <v>343</v>
      </c>
      <c r="D369" s="97">
        <v>1064303</v>
      </c>
      <c r="E369" s="97">
        <v>0</v>
      </c>
      <c r="F369" s="97">
        <v>0</v>
      </c>
    </row>
    <row r="370" spans="1:6" x14ac:dyDescent="0.25">
      <c r="A370" s="97">
        <v>2577</v>
      </c>
      <c r="B370" s="97">
        <v>2013</v>
      </c>
      <c r="C370" s="97" t="s">
        <v>344</v>
      </c>
      <c r="D370" s="97">
        <v>3924.8539999999998</v>
      </c>
      <c r="E370" s="97">
        <v>0</v>
      </c>
      <c r="F370" s="97">
        <v>0</v>
      </c>
    </row>
    <row r="371" spans="1:6" x14ac:dyDescent="0.25">
      <c r="A371" s="97">
        <v>2578</v>
      </c>
      <c r="B371" s="97">
        <v>2013</v>
      </c>
      <c r="C371" s="97" t="s">
        <v>345</v>
      </c>
      <c r="D371" s="97">
        <v>4128.7299999999996</v>
      </c>
      <c r="E371" s="97">
        <v>0</v>
      </c>
      <c r="F371" s="97">
        <v>0</v>
      </c>
    </row>
    <row r="372" spans="1:6" x14ac:dyDescent="0.25">
      <c r="A372" s="97">
        <v>2579</v>
      </c>
      <c r="B372" s="97">
        <v>2013</v>
      </c>
      <c r="C372" s="97" t="s">
        <v>346</v>
      </c>
      <c r="D372" s="97">
        <v>5448.1419999999998</v>
      </c>
      <c r="E372" s="97">
        <v>0</v>
      </c>
      <c r="F372" s="97">
        <v>0</v>
      </c>
    </row>
    <row r="373" spans="1:6" x14ac:dyDescent="0.25">
      <c r="A373" s="97">
        <v>2580</v>
      </c>
      <c r="B373" s="97">
        <v>2013</v>
      </c>
      <c r="C373" s="97" t="s">
        <v>348</v>
      </c>
      <c r="D373" s="97">
        <v>72986</v>
      </c>
      <c r="E373" s="97">
        <v>0</v>
      </c>
      <c r="F373" s="97">
        <v>0</v>
      </c>
    </row>
    <row r="374" spans="1:6" x14ac:dyDescent="0.25">
      <c r="A374" s="97">
        <v>2581</v>
      </c>
      <c r="B374" s="97">
        <v>2013</v>
      </c>
      <c r="C374" s="97" t="s">
        <v>350</v>
      </c>
      <c r="D374" s="97">
        <v>59.14</v>
      </c>
      <c r="E374" s="97">
        <v>0</v>
      </c>
      <c r="F374" s="97">
        <v>0</v>
      </c>
    </row>
    <row r="375" spans="1:6" x14ac:dyDescent="0.25">
      <c r="A375" s="97">
        <v>2582</v>
      </c>
      <c r="B375" s="97">
        <v>2013</v>
      </c>
      <c r="C375" s="97" t="s">
        <v>254</v>
      </c>
      <c r="D375" s="97">
        <v>161925</v>
      </c>
      <c r="E375" s="97">
        <v>1132.1250533111745</v>
      </c>
      <c r="F375" s="97">
        <v>91659.674628705965</v>
      </c>
    </row>
    <row r="376" spans="1:6" x14ac:dyDescent="0.25">
      <c r="A376" s="97">
        <v>2583</v>
      </c>
      <c r="B376" s="97">
        <v>2013</v>
      </c>
      <c r="C376" s="97" t="s">
        <v>351</v>
      </c>
      <c r="D376" s="97">
        <v>8450</v>
      </c>
      <c r="E376" s="97">
        <v>807.41888800286392</v>
      </c>
      <c r="F376" s="97">
        <v>3411.3448018121003</v>
      </c>
    </row>
    <row r="377" spans="1:6" x14ac:dyDescent="0.25">
      <c r="A377" s="97">
        <v>2584</v>
      </c>
      <c r="B377" s="97">
        <v>2013</v>
      </c>
      <c r="C377" s="97" t="s">
        <v>352</v>
      </c>
      <c r="D377" s="97">
        <v>134050</v>
      </c>
      <c r="E377" s="97">
        <v>0</v>
      </c>
      <c r="F377" s="97">
        <v>0</v>
      </c>
    </row>
    <row r="378" spans="1:6" x14ac:dyDescent="0.25">
      <c r="A378" s="97">
        <v>2585</v>
      </c>
      <c r="B378" s="97">
        <v>2013</v>
      </c>
      <c r="C378" s="97" t="s">
        <v>353</v>
      </c>
      <c r="D378" s="97">
        <v>127.961</v>
      </c>
      <c r="E378" s="97">
        <v>0</v>
      </c>
      <c r="F378" s="97">
        <v>0</v>
      </c>
    </row>
    <row r="379" spans="1:6" x14ac:dyDescent="0.25">
      <c r="A379" s="97">
        <v>2586</v>
      </c>
      <c r="B379" s="97">
        <v>2013</v>
      </c>
      <c r="C379" s="97" t="s">
        <v>355</v>
      </c>
      <c r="D379" s="97">
        <v>3381</v>
      </c>
      <c r="E379" s="97">
        <v>0</v>
      </c>
      <c r="F379" s="97">
        <v>0</v>
      </c>
    </row>
    <row r="380" spans="1:6" x14ac:dyDescent="0.25">
      <c r="A380" s="97">
        <v>2587</v>
      </c>
      <c r="B380" s="97">
        <v>2013</v>
      </c>
      <c r="C380" s="97" t="s">
        <v>356</v>
      </c>
      <c r="D380" s="97">
        <v>5794.9889999999996</v>
      </c>
      <c r="E380" s="97">
        <v>0</v>
      </c>
      <c r="F380" s="97">
        <v>0</v>
      </c>
    </row>
    <row r="381" spans="1:6" x14ac:dyDescent="0.25">
      <c r="A381" s="97">
        <v>2588</v>
      </c>
      <c r="B381" s="97">
        <v>2013</v>
      </c>
      <c r="C381" s="97" t="s">
        <v>199</v>
      </c>
      <c r="D381" s="97">
        <v>107950</v>
      </c>
      <c r="E381" s="97">
        <v>1132.1250533111745</v>
      </c>
      <c r="F381" s="97">
        <v>61106.449752470646</v>
      </c>
    </row>
    <row r="382" spans="1:6" x14ac:dyDescent="0.25">
      <c r="A382" s="97">
        <v>2589</v>
      </c>
      <c r="B382" s="97">
        <v>2013</v>
      </c>
      <c r="C382" s="97" t="s">
        <v>357</v>
      </c>
      <c r="D382" s="97">
        <v>6742.4620000000004</v>
      </c>
      <c r="E382" s="97">
        <v>0</v>
      </c>
      <c r="F382" s="97">
        <v>0</v>
      </c>
    </row>
    <row r="383" spans="1:6" x14ac:dyDescent="0.25">
      <c r="A383" s="97">
        <v>2590</v>
      </c>
      <c r="B383" s="97">
        <v>2013</v>
      </c>
      <c r="C383" s="97" t="s">
        <v>358</v>
      </c>
      <c r="D383" s="97">
        <v>147.297</v>
      </c>
      <c r="E383" s="97">
        <v>0</v>
      </c>
      <c r="F383" s="97">
        <v>0</v>
      </c>
    </row>
    <row r="384" spans="1:6" x14ac:dyDescent="0.25">
      <c r="A384" s="97">
        <v>2591</v>
      </c>
      <c r="B384" s="97">
        <v>2013</v>
      </c>
      <c r="C384" s="97" t="s">
        <v>360</v>
      </c>
      <c r="D384" s="97">
        <v>10571.721</v>
      </c>
      <c r="E384" s="97">
        <v>0</v>
      </c>
      <c r="F384" s="97">
        <v>0</v>
      </c>
    </row>
    <row r="385" spans="1:6" x14ac:dyDescent="0.25">
      <c r="A385" s="97">
        <v>2592</v>
      </c>
      <c r="B385" s="97">
        <v>2013</v>
      </c>
      <c r="C385" s="97" t="s">
        <v>362</v>
      </c>
      <c r="D385" s="97">
        <v>2314.8589999999999</v>
      </c>
      <c r="E385" s="97">
        <v>0</v>
      </c>
      <c r="F385" s="97">
        <v>0</v>
      </c>
    </row>
    <row r="386" spans="1:6" x14ac:dyDescent="0.25">
      <c r="A386" s="97">
        <v>2593</v>
      </c>
      <c r="B386" s="97">
        <v>2013</v>
      </c>
      <c r="C386" s="97" t="s">
        <v>363</v>
      </c>
      <c r="D386" s="97">
        <v>2969.8710000000001</v>
      </c>
      <c r="E386" s="97">
        <v>0</v>
      </c>
      <c r="F386" s="97">
        <v>0</v>
      </c>
    </row>
    <row r="387" spans="1:6" x14ac:dyDescent="0.25">
      <c r="A387" s="97">
        <v>2596</v>
      </c>
      <c r="B387" s="97">
        <v>2013</v>
      </c>
      <c r="C387" s="97" t="s">
        <v>336</v>
      </c>
      <c r="D387" s="97">
        <v>27.050999999999998</v>
      </c>
      <c r="E387" s="97">
        <v>0</v>
      </c>
      <c r="F387" s="97">
        <v>0</v>
      </c>
    </row>
    <row r="388" spans="1:6" x14ac:dyDescent="0.25">
      <c r="A388" s="97">
        <v>2597</v>
      </c>
      <c r="B388" s="97">
        <v>2013</v>
      </c>
      <c r="C388" s="97" t="s">
        <v>365</v>
      </c>
      <c r="D388" s="97">
        <v>1564.5119999999999</v>
      </c>
      <c r="E388" s="97">
        <v>0</v>
      </c>
      <c r="F388" s="97">
        <v>0</v>
      </c>
    </row>
    <row r="389" spans="1:6" x14ac:dyDescent="0.25">
      <c r="A389" s="97">
        <v>2598</v>
      </c>
      <c r="B389" s="97">
        <v>2013</v>
      </c>
      <c r="C389" s="97" t="s">
        <v>368</v>
      </c>
      <c r="D389" s="97">
        <v>814.8</v>
      </c>
      <c r="E389" s="97">
        <v>0</v>
      </c>
      <c r="F389" s="97">
        <v>0</v>
      </c>
    </row>
    <row r="390" spans="1:6" x14ac:dyDescent="0.25">
      <c r="A390" s="97">
        <v>2599</v>
      </c>
      <c r="B390" s="97">
        <v>2013</v>
      </c>
      <c r="C390" s="97" t="s">
        <v>369</v>
      </c>
      <c r="D390" s="97">
        <v>40135.911999999997</v>
      </c>
      <c r="E390" s="97">
        <v>0</v>
      </c>
      <c r="F390" s="97">
        <v>0</v>
      </c>
    </row>
    <row r="391" spans="1:6" x14ac:dyDescent="0.25">
      <c r="A391" s="97">
        <v>2600</v>
      </c>
      <c r="B391" s="97">
        <v>2013</v>
      </c>
      <c r="C391" s="97" t="s">
        <v>370</v>
      </c>
      <c r="D391" s="97">
        <v>288.08</v>
      </c>
      <c r="E391" s="97">
        <v>0</v>
      </c>
      <c r="F391" s="97">
        <v>0</v>
      </c>
    </row>
    <row r="392" spans="1:6" x14ac:dyDescent="0.25">
      <c r="A392" s="97">
        <v>2601</v>
      </c>
      <c r="B392" s="97">
        <v>2013</v>
      </c>
      <c r="C392" s="97" t="s">
        <v>372</v>
      </c>
      <c r="D392" s="97">
        <v>23771.706999999999</v>
      </c>
      <c r="E392" s="97">
        <v>0</v>
      </c>
      <c r="F392" s="97">
        <v>0</v>
      </c>
    </row>
    <row r="393" spans="1:6" x14ac:dyDescent="0.25">
      <c r="A393" s="97">
        <v>2602</v>
      </c>
      <c r="B393" s="97">
        <v>2013</v>
      </c>
      <c r="C393" s="97" t="s">
        <v>376</v>
      </c>
      <c r="D393" s="97">
        <v>1170.0820000000001</v>
      </c>
      <c r="E393" s="97">
        <v>0</v>
      </c>
      <c r="F393" s="97">
        <v>0</v>
      </c>
    </row>
    <row r="394" spans="1:6" x14ac:dyDescent="0.25">
      <c r="A394" s="97">
        <v>2603</v>
      </c>
      <c r="B394" s="97">
        <v>2013</v>
      </c>
      <c r="C394" s="97" t="s">
        <v>377</v>
      </c>
      <c r="D394" s="97">
        <v>83478.721999999994</v>
      </c>
      <c r="E394" s="97">
        <v>0</v>
      </c>
      <c r="F394" s="97">
        <v>0</v>
      </c>
    </row>
    <row r="395" spans="1:6" x14ac:dyDescent="0.25">
      <c r="A395" s="97">
        <v>2604</v>
      </c>
      <c r="B395" s="97">
        <v>2013</v>
      </c>
      <c r="C395" s="97" t="s">
        <v>378</v>
      </c>
      <c r="D395" s="97">
        <v>14706.681</v>
      </c>
      <c r="E395" s="97">
        <v>0</v>
      </c>
      <c r="F395" s="97">
        <v>0</v>
      </c>
    </row>
    <row r="396" spans="1:6" x14ac:dyDescent="0.25">
      <c r="A396" s="97">
        <v>2801</v>
      </c>
      <c r="B396" s="97">
        <v>2014</v>
      </c>
      <c r="C396" s="97" t="s">
        <v>313</v>
      </c>
      <c r="D396" s="97">
        <v>42364.24</v>
      </c>
      <c r="E396" s="97">
        <v>0</v>
      </c>
      <c r="F396" s="97">
        <v>0</v>
      </c>
    </row>
    <row r="397" spans="1:6" x14ac:dyDescent="0.25">
      <c r="A397" s="97">
        <v>2802</v>
      </c>
      <c r="B397" s="97">
        <v>2014</v>
      </c>
      <c r="C397" s="97" t="s">
        <v>314</v>
      </c>
      <c r="D397" s="97">
        <v>429609.103</v>
      </c>
      <c r="E397" s="97">
        <v>0</v>
      </c>
      <c r="F397" s="97">
        <v>0</v>
      </c>
    </row>
    <row r="398" spans="1:6" x14ac:dyDescent="0.25">
      <c r="A398" s="97">
        <v>2803</v>
      </c>
      <c r="B398" s="97">
        <v>2014</v>
      </c>
      <c r="C398" s="97" t="s">
        <v>315</v>
      </c>
      <c r="D398" s="97">
        <v>40375.218000000001</v>
      </c>
      <c r="E398" s="97">
        <v>0</v>
      </c>
      <c r="F398" s="97">
        <v>0</v>
      </c>
    </row>
    <row r="399" spans="1:6" x14ac:dyDescent="0.25">
      <c r="A399" s="97">
        <v>2804</v>
      </c>
      <c r="B399" s="97">
        <v>2014</v>
      </c>
      <c r="C399" s="97" t="s">
        <v>316</v>
      </c>
      <c r="D399" s="97">
        <v>147766.71299999999</v>
      </c>
      <c r="E399" s="97">
        <v>0</v>
      </c>
      <c r="F399" s="97">
        <v>0</v>
      </c>
    </row>
    <row r="400" spans="1:6" x14ac:dyDescent="0.25">
      <c r="A400" s="97">
        <v>2806</v>
      </c>
      <c r="B400" s="97">
        <v>2014</v>
      </c>
      <c r="C400" s="97" t="s">
        <v>317</v>
      </c>
      <c r="D400" s="97">
        <v>340085.38099999999</v>
      </c>
      <c r="E400" s="97">
        <v>0</v>
      </c>
      <c r="F400" s="97">
        <v>0</v>
      </c>
    </row>
    <row r="401" spans="1:6" x14ac:dyDescent="0.25">
      <c r="A401" s="97">
        <v>2809</v>
      </c>
      <c r="B401" s="97">
        <v>2014</v>
      </c>
      <c r="C401" s="97" t="s">
        <v>332</v>
      </c>
      <c r="D401" s="97">
        <v>2114046</v>
      </c>
      <c r="E401" s="97">
        <v>2408.3283945337053</v>
      </c>
      <c r="F401" s="97">
        <v>2545658.5045752004</v>
      </c>
    </row>
    <row r="402" spans="1:6" x14ac:dyDescent="0.25">
      <c r="A402" s="97">
        <v>2810</v>
      </c>
      <c r="B402" s="97">
        <v>2014</v>
      </c>
      <c r="C402" s="97" t="s">
        <v>333</v>
      </c>
      <c r="D402" s="97">
        <v>2395521</v>
      </c>
      <c r="E402" s="97">
        <v>2341.5871169972834</v>
      </c>
      <c r="F402" s="97">
        <v>2804660.5560482247</v>
      </c>
    </row>
    <row r="403" spans="1:6" x14ac:dyDescent="0.25">
      <c r="A403" s="97">
        <v>2811</v>
      </c>
      <c r="B403" s="97">
        <v>2014</v>
      </c>
      <c r="C403" s="97" t="s">
        <v>319</v>
      </c>
      <c r="D403" s="97">
        <v>218068.82899999997</v>
      </c>
      <c r="E403" s="97">
        <v>1067.0003580483333</v>
      </c>
      <c r="F403" s="97">
        <v>116339.75931109037</v>
      </c>
    </row>
    <row r="404" spans="1:6" x14ac:dyDescent="0.25">
      <c r="A404" s="97">
        <v>2812</v>
      </c>
      <c r="B404" s="97">
        <v>2014</v>
      </c>
      <c r="C404" s="97" t="s">
        <v>320</v>
      </c>
      <c r="D404" s="97">
        <v>722557.11800000002</v>
      </c>
      <c r="E404" s="97">
        <v>1015.5714207225303</v>
      </c>
      <c r="F404" s="97">
        <v>366904.17944021849</v>
      </c>
    </row>
    <row r="405" spans="1:6" x14ac:dyDescent="0.25">
      <c r="A405" s="97">
        <v>2813</v>
      </c>
      <c r="B405" s="97">
        <v>2014</v>
      </c>
      <c r="C405" s="97" t="s">
        <v>321</v>
      </c>
      <c r="D405" s="97">
        <v>346742.94699999999</v>
      </c>
      <c r="E405" s="97">
        <v>1725.3245108965496</v>
      </c>
      <c r="F405" s="97">
        <v>299122.05271980161</v>
      </c>
    </row>
    <row r="406" spans="1:6" x14ac:dyDescent="0.25">
      <c r="A406" s="97">
        <v>2814</v>
      </c>
      <c r="B406" s="97">
        <v>2014</v>
      </c>
      <c r="C406" s="97" t="s">
        <v>325</v>
      </c>
      <c r="D406" s="97">
        <v>1029457.112</v>
      </c>
      <c r="E406" s="97">
        <v>828.58673039731809</v>
      </c>
      <c r="F406" s="97">
        <v>426497.25125817279</v>
      </c>
    </row>
    <row r="407" spans="1:6" x14ac:dyDescent="0.25">
      <c r="A407" s="97">
        <v>2815</v>
      </c>
      <c r="B407" s="97">
        <v>2014</v>
      </c>
      <c r="C407" s="97" t="s">
        <v>328</v>
      </c>
      <c r="D407" s="97">
        <v>1284786.4339999999</v>
      </c>
      <c r="E407" s="97">
        <v>871.89901865046033</v>
      </c>
      <c r="F407" s="97">
        <v>560102.01549001213</v>
      </c>
    </row>
    <row r="408" spans="1:6" x14ac:dyDescent="0.25">
      <c r="A408" s="97">
        <v>2816</v>
      </c>
      <c r="B408" s="97">
        <v>2014</v>
      </c>
      <c r="C408" s="97" t="s">
        <v>329</v>
      </c>
      <c r="D408" s="97">
        <v>446064.98</v>
      </c>
      <c r="E408" s="97">
        <v>1032.8886672668616</v>
      </c>
      <c r="F408" s="97">
        <v>230367.73135330962</v>
      </c>
    </row>
    <row r="409" spans="1:6" x14ac:dyDescent="0.25">
      <c r="A409" s="97">
        <v>2819</v>
      </c>
      <c r="B409" s="97">
        <v>2014</v>
      </c>
      <c r="C409" s="97" t="s">
        <v>318</v>
      </c>
      <c r="D409" s="97">
        <v>357.8</v>
      </c>
      <c r="E409" s="97">
        <v>1822.9319187566496</v>
      </c>
      <c r="F409" s="97">
        <v>326.12252026556462</v>
      </c>
    </row>
    <row r="410" spans="1:6" x14ac:dyDescent="0.25">
      <c r="A410" s="97">
        <v>2823</v>
      </c>
      <c r="B410" s="97">
        <v>2014</v>
      </c>
      <c r="C410" s="97" t="s">
        <v>322</v>
      </c>
      <c r="D410" s="97">
        <v>56804.9</v>
      </c>
      <c r="E410" s="97">
        <v>1772.0470230151398</v>
      </c>
      <c r="F410" s="97">
        <v>50330.476968836359</v>
      </c>
    </row>
    <row r="411" spans="1:6" x14ac:dyDescent="0.25">
      <c r="A411" s="97">
        <v>2824</v>
      </c>
      <c r="B411" s="97">
        <v>2014</v>
      </c>
      <c r="C411" s="97" t="s">
        <v>323</v>
      </c>
      <c r="D411" s="97">
        <v>11337.6</v>
      </c>
      <c r="E411" s="97">
        <v>1329.4098394714711</v>
      </c>
      <c r="F411" s="97">
        <v>7536.1584979958752</v>
      </c>
    </row>
    <row r="412" spans="1:6" x14ac:dyDescent="0.25">
      <c r="A412" s="97">
        <v>2825</v>
      </c>
      <c r="B412" s="97">
        <v>2014</v>
      </c>
      <c r="C412" s="97" t="s">
        <v>324</v>
      </c>
      <c r="D412" s="97">
        <v>14347.32</v>
      </c>
      <c r="E412" s="97">
        <v>3747.2792048698875</v>
      </c>
      <c r="F412" s="97">
        <v>26881.706940806918</v>
      </c>
    </row>
    <row r="413" spans="1:6" x14ac:dyDescent="0.25">
      <c r="A413" s="97">
        <v>2827</v>
      </c>
      <c r="B413" s="97">
        <v>2014</v>
      </c>
      <c r="C413" s="97" t="s">
        <v>326</v>
      </c>
      <c r="D413" s="97">
        <v>442302.62199999997</v>
      </c>
      <c r="E413" s="97">
        <v>0</v>
      </c>
      <c r="F413" s="97">
        <v>0</v>
      </c>
    </row>
    <row r="414" spans="1:6" x14ac:dyDescent="0.25">
      <c r="A414" s="97">
        <v>2828</v>
      </c>
      <c r="B414" s="97">
        <v>2014</v>
      </c>
      <c r="C414" s="97" t="s">
        <v>327</v>
      </c>
      <c r="D414" s="97">
        <v>883474.77099999995</v>
      </c>
      <c r="E414" s="97">
        <v>0</v>
      </c>
      <c r="F414" s="97">
        <v>0</v>
      </c>
    </row>
    <row r="415" spans="1:6" x14ac:dyDescent="0.25">
      <c r="A415" s="97">
        <v>2835</v>
      </c>
      <c r="B415" s="97">
        <v>2014</v>
      </c>
      <c r="C415" s="97" t="s">
        <v>330</v>
      </c>
      <c r="D415" s="97">
        <v>24458.1</v>
      </c>
      <c r="E415" s="97">
        <v>2653.7287919374417</v>
      </c>
      <c r="F415" s="97">
        <v>32452.582083042569</v>
      </c>
    </row>
    <row r="416" spans="1:6" x14ac:dyDescent="0.25">
      <c r="A416" s="97">
        <v>2836</v>
      </c>
      <c r="B416" s="97">
        <v>2014</v>
      </c>
      <c r="C416" s="97" t="s">
        <v>331</v>
      </c>
      <c r="D416" s="97">
        <v>649976.24100000004</v>
      </c>
      <c r="E416" s="97">
        <v>0</v>
      </c>
      <c r="F416" s="97">
        <v>0</v>
      </c>
    </row>
    <row r="417" spans="1:6" x14ac:dyDescent="0.25">
      <c r="A417" s="97">
        <v>2838</v>
      </c>
      <c r="B417" s="97">
        <v>2014</v>
      </c>
      <c r="C417" s="97" t="s">
        <v>334</v>
      </c>
      <c r="D417" s="97">
        <v>143.74799999999999</v>
      </c>
      <c r="E417" s="97">
        <v>0</v>
      </c>
      <c r="F417" s="97">
        <v>0</v>
      </c>
    </row>
    <row r="418" spans="1:6" x14ac:dyDescent="0.25">
      <c r="A418" s="97">
        <v>2839</v>
      </c>
      <c r="B418" s="97">
        <v>2014</v>
      </c>
      <c r="C418" s="97" t="s">
        <v>209</v>
      </c>
      <c r="D418" s="97">
        <v>216079</v>
      </c>
      <c r="E418" s="97">
        <v>696.27801899214046</v>
      </c>
      <c r="F418" s="97">
        <v>75225.529032901366</v>
      </c>
    </row>
    <row r="419" spans="1:6" x14ac:dyDescent="0.25">
      <c r="A419" s="97">
        <v>2840</v>
      </c>
      <c r="B419" s="97">
        <v>2014</v>
      </c>
      <c r="C419" s="97" t="s">
        <v>335</v>
      </c>
      <c r="D419" s="97">
        <v>20696.929</v>
      </c>
      <c r="E419" s="97">
        <v>696.27801899214046</v>
      </c>
      <c r="F419" s="97">
        <v>7205.4083616704911</v>
      </c>
    </row>
    <row r="420" spans="1:6" x14ac:dyDescent="0.25">
      <c r="A420" s="97">
        <v>2841</v>
      </c>
      <c r="B420" s="97">
        <v>2014</v>
      </c>
      <c r="C420" s="97" t="s">
        <v>336</v>
      </c>
      <c r="D420" s="97">
        <v>13.750999999999999</v>
      </c>
      <c r="E420" s="97">
        <v>0</v>
      </c>
      <c r="F420" s="97">
        <v>0</v>
      </c>
    </row>
    <row r="421" spans="1:6" x14ac:dyDescent="0.25">
      <c r="A421" s="97">
        <v>2842</v>
      </c>
      <c r="B421" s="97">
        <v>2014</v>
      </c>
      <c r="C421" s="97" t="s">
        <v>337</v>
      </c>
      <c r="D421" s="97">
        <v>14182.659</v>
      </c>
      <c r="E421" s="97">
        <v>0</v>
      </c>
      <c r="F421" s="97">
        <v>0</v>
      </c>
    </row>
    <row r="422" spans="1:6" x14ac:dyDescent="0.25">
      <c r="A422" s="97">
        <v>2843</v>
      </c>
      <c r="B422" s="97">
        <v>2014</v>
      </c>
      <c r="C422" s="97" t="s">
        <v>214</v>
      </c>
      <c r="D422" s="97">
        <v>-10172</v>
      </c>
      <c r="E422" s="97">
        <v>0</v>
      </c>
      <c r="F422" s="97">
        <v>0</v>
      </c>
    </row>
    <row r="423" spans="1:6" x14ac:dyDescent="0.25">
      <c r="A423" s="97">
        <v>2844</v>
      </c>
      <c r="B423" s="97">
        <v>2014</v>
      </c>
      <c r="C423" s="97" t="s">
        <v>189</v>
      </c>
      <c r="D423" s="97">
        <v>7000</v>
      </c>
      <c r="E423" s="97">
        <v>0</v>
      </c>
      <c r="F423" s="97">
        <v>0</v>
      </c>
    </row>
    <row r="424" spans="1:6" x14ac:dyDescent="0.25">
      <c r="A424" s="97">
        <v>2845</v>
      </c>
      <c r="B424" s="97">
        <v>2014</v>
      </c>
      <c r="C424" s="97" t="s">
        <v>338</v>
      </c>
      <c r="D424" s="97">
        <v>360022</v>
      </c>
      <c r="E424" s="97">
        <v>696.27801899214046</v>
      </c>
      <c r="F424" s="97">
        <v>125337.70247679419</v>
      </c>
    </row>
    <row r="425" spans="1:6" x14ac:dyDescent="0.25">
      <c r="A425" s="97">
        <v>2846</v>
      </c>
      <c r="B425" s="97">
        <v>2014</v>
      </c>
      <c r="C425" s="97" t="s">
        <v>339</v>
      </c>
      <c r="D425" s="97">
        <v>28.02</v>
      </c>
      <c r="E425" s="97">
        <v>0</v>
      </c>
      <c r="F425" s="97">
        <v>0</v>
      </c>
    </row>
    <row r="426" spans="1:6" x14ac:dyDescent="0.25">
      <c r="A426" s="97">
        <v>2847</v>
      </c>
      <c r="B426" s="97">
        <v>2014</v>
      </c>
      <c r="C426" s="97" t="s">
        <v>340</v>
      </c>
      <c r="D426" s="97">
        <v>2323845</v>
      </c>
      <c r="E426" s="97">
        <v>0</v>
      </c>
      <c r="F426" s="97">
        <v>0</v>
      </c>
    </row>
    <row r="427" spans="1:6" x14ac:dyDescent="0.25">
      <c r="A427" s="97">
        <v>2848</v>
      </c>
      <c r="B427" s="97">
        <v>2014</v>
      </c>
      <c r="C427" s="97" t="s">
        <v>341</v>
      </c>
      <c r="D427" s="97">
        <v>-38431</v>
      </c>
      <c r="E427" s="97">
        <v>0</v>
      </c>
      <c r="F427" s="97">
        <v>0</v>
      </c>
    </row>
    <row r="428" spans="1:6" x14ac:dyDescent="0.25">
      <c r="A428" s="97">
        <v>2849</v>
      </c>
      <c r="B428" s="97">
        <v>2014</v>
      </c>
      <c r="C428" s="97" t="s">
        <v>342</v>
      </c>
      <c r="D428" s="97">
        <v>-81380</v>
      </c>
      <c r="E428" s="97">
        <v>0</v>
      </c>
      <c r="F428" s="97">
        <v>0</v>
      </c>
    </row>
    <row r="429" spans="1:6" x14ac:dyDescent="0.25">
      <c r="A429" s="97">
        <v>2850</v>
      </c>
      <c r="B429" s="97">
        <v>2014</v>
      </c>
      <c r="C429" s="97" t="s">
        <v>343</v>
      </c>
      <c r="D429" s="97">
        <v>1048857</v>
      </c>
      <c r="E429" s="97">
        <v>0</v>
      </c>
      <c r="F429" s="97">
        <v>0</v>
      </c>
    </row>
    <row r="430" spans="1:6" x14ac:dyDescent="0.25">
      <c r="A430" s="97">
        <v>2851</v>
      </c>
      <c r="B430" s="97">
        <v>2014</v>
      </c>
      <c r="C430" s="97" t="s">
        <v>344</v>
      </c>
      <c r="D430" s="97">
        <v>3733.9949999999999</v>
      </c>
      <c r="E430" s="97">
        <v>0</v>
      </c>
      <c r="F430" s="97">
        <v>0</v>
      </c>
    </row>
    <row r="431" spans="1:6" x14ac:dyDescent="0.25">
      <c r="A431" s="97">
        <v>2852</v>
      </c>
      <c r="B431" s="97">
        <v>2014</v>
      </c>
      <c r="C431" s="97" t="s">
        <v>345</v>
      </c>
      <c r="D431" s="97">
        <v>4946.95</v>
      </c>
      <c r="E431" s="97">
        <v>0</v>
      </c>
      <c r="F431" s="97">
        <v>0</v>
      </c>
    </row>
    <row r="432" spans="1:6" x14ac:dyDescent="0.25">
      <c r="A432" s="97">
        <v>2853</v>
      </c>
      <c r="B432" s="97">
        <v>2014</v>
      </c>
      <c r="C432" s="97" t="s">
        <v>346</v>
      </c>
      <c r="D432" s="97">
        <v>5241.9309999999996</v>
      </c>
      <c r="E432" s="97">
        <v>0</v>
      </c>
      <c r="F432" s="97">
        <v>0</v>
      </c>
    </row>
    <row r="433" spans="1:6" x14ac:dyDescent="0.25">
      <c r="A433" s="97">
        <v>2854</v>
      </c>
      <c r="B433" s="97">
        <v>2014</v>
      </c>
      <c r="C433" s="97" t="s">
        <v>348</v>
      </c>
      <c r="D433" s="97">
        <v>50317</v>
      </c>
      <c r="E433" s="97">
        <v>0</v>
      </c>
      <c r="F433" s="97">
        <v>0</v>
      </c>
    </row>
    <row r="434" spans="1:6" x14ac:dyDescent="0.25">
      <c r="A434" s="97">
        <v>2855</v>
      </c>
      <c r="B434" s="97">
        <v>2014</v>
      </c>
      <c r="C434" s="97" t="s">
        <v>350</v>
      </c>
      <c r="D434" s="97">
        <v>59.67</v>
      </c>
      <c r="E434" s="97">
        <v>0</v>
      </c>
      <c r="F434" s="97">
        <v>0</v>
      </c>
    </row>
    <row r="435" spans="1:6" x14ac:dyDescent="0.25">
      <c r="A435" s="97">
        <v>2856</v>
      </c>
      <c r="B435" s="97">
        <v>2014</v>
      </c>
      <c r="C435" s="97" t="s">
        <v>351</v>
      </c>
      <c r="D435" s="97">
        <v>1200</v>
      </c>
      <c r="E435" s="97">
        <v>814.11824078403606</v>
      </c>
      <c r="F435" s="97">
        <v>488.47094447042167</v>
      </c>
    </row>
    <row r="436" spans="1:6" x14ac:dyDescent="0.25">
      <c r="A436" s="97">
        <v>2857</v>
      </c>
      <c r="B436" s="97">
        <v>2014</v>
      </c>
      <c r="C436" s="97" t="s">
        <v>352</v>
      </c>
      <c r="D436" s="97">
        <v>129205</v>
      </c>
      <c r="E436" s="97">
        <v>0</v>
      </c>
      <c r="F436" s="97">
        <v>0</v>
      </c>
    </row>
    <row r="437" spans="1:6" x14ac:dyDescent="0.25">
      <c r="A437" s="97">
        <v>2858</v>
      </c>
      <c r="B437" s="97">
        <v>2014</v>
      </c>
      <c r="C437" s="97" t="s">
        <v>353</v>
      </c>
      <c r="D437" s="97">
        <v>151.547</v>
      </c>
      <c r="E437" s="97">
        <v>0</v>
      </c>
      <c r="F437" s="97">
        <v>0</v>
      </c>
    </row>
    <row r="438" spans="1:6" x14ac:dyDescent="0.25">
      <c r="A438" s="97">
        <v>2859</v>
      </c>
      <c r="B438" s="97">
        <v>2014</v>
      </c>
      <c r="C438" s="97" t="s">
        <v>355</v>
      </c>
      <c r="D438" s="97">
        <v>290</v>
      </c>
      <c r="E438" s="97">
        <v>0</v>
      </c>
      <c r="F438" s="97">
        <v>0</v>
      </c>
    </row>
    <row r="439" spans="1:6" x14ac:dyDescent="0.25">
      <c r="A439" s="97">
        <v>2860</v>
      </c>
      <c r="B439" s="97">
        <v>2014</v>
      </c>
      <c r="C439" s="97" t="s">
        <v>356</v>
      </c>
      <c r="D439" s="97">
        <v>5027.634</v>
      </c>
      <c r="E439" s="97">
        <v>0</v>
      </c>
      <c r="F439" s="97">
        <v>0</v>
      </c>
    </row>
    <row r="440" spans="1:6" x14ac:dyDescent="0.25">
      <c r="A440" s="97">
        <v>2861</v>
      </c>
      <c r="B440" s="97">
        <v>2014</v>
      </c>
      <c r="C440" s="97" t="s">
        <v>357</v>
      </c>
      <c r="D440" s="97">
        <v>6471.0950000000003</v>
      </c>
      <c r="E440" s="97">
        <v>0</v>
      </c>
      <c r="F440" s="97">
        <v>0</v>
      </c>
    </row>
    <row r="441" spans="1:6" x14ac:dyDescent="0.25">
      <c r="A441" s="97">
        <v>2862</v>
      </c>
      <c r="B441" s="97">
        <v>2014</v>
      </c>
      <c r="C441" s="97" t="s">
        <v>358</v>
      </c>
      <c r="D441" s="97">
        <v>174.334</v>
      </c>
      <c r="E441" s="97">
        <v>0</v>
      </c>
      <c r="F441" s="97">
        <v>0</v>
      </c>
    </row>
    <row r="442" spans="1:6" x14ac:dyDescent="0.25">
      <c r="A442" s="97">
        <v>2863</v>
      </c>
      <c r="B442" s="97">
        <v>2014</v>
      </c>
      <c r="C442" s="97" t="s">
        <v>360</v>
      </c>
      <c r="D442" s="97">
        <v>11215.539000000001</v>
      </c>
      <c r="E442" s="97">
        <v>0</v>
      </c>
      <c r="F442" s="97">
        <v>0</v>
      </c>
    </row>
    <row r="443" spans="1:6" x14ac:dyDescent="0.25">
      <c r="A443" s="97">
        <v>2864</v>
      </c>
      <c r="B443" s="97">
        <v>2014</v>
      </c>
      <c r="C443" s="97" t="s">
        <v>361</v>
      </c>
      <c r="D443" s="97">
        <v>133020</v>
      </c>
      <c r="E443" s="97">
        <v>2369.4801521895856</v>
      </c>
      <c r="F443" s="97">
        <v>157594.12492212933</v>
      </c>
    </row>
    <row r="444" spans="1:6" x14ac:dyDescent="0.25">
      <c r="A444" s="97">
        <v>2865</v>
      </c>
      <c r="B444" s="97">
        <v>2014</v>
      </c>
      <c r="C444" s="97" t="s">
        <v>362</v>
      </c>
      <c r="D444" s="97">
        <v>2188.8200000000002</v>
      </c>
      <c r="E444" s="97">
        <v>0</v>
      </c>
      <c r="F444" s="97">
        <v>0</v>
      </c>
    </row>
    <row r="445" spans="1:6" x14ac:dyDescent="0.25">
      <c r="A445" s="97">
        <v>2866</v>
      </c>
      <c r="B445" s="97">
        <v>2014</v>
      </c>
      <c r="C445" s="97" t="s">
        <v>363</v>
      </c>
      <c r="D445" s="97">
        <v>3510.7820000000002</v>
      </c>
      <c r="E445" s="97">
        <v>0</v>
      </c>
      <c r="F445" s="97">
        <v>0</v>
      </c>
    </row>
    <row r="446" spans="1:6" x14ac:dyDescent="0.25">
      <c r="A446" s="97">
        <v>2868</v>
      </c>
      <c r="B446" s="97">
        <v>2014</v>
      </c>
      <c r="C446" s="97" t="s">
        <v>365</v>
      </c>
      <c r="D446" s="97">
        <v>36676.847000000002</v>
      </c>
      <c r="E446" s="97">
        <v>0</v>
      </c>
      <c r="F446" s="97">
        <v>0</v>
      </c>
    </row>
    <row r="447" spans="1:6" x14ac:dyDescent="0.25">
      <c r="A447" s="97">
        <v>2870</v>
      </c>
      <c r="B447" s="97">
        <v>2014</v>
      </c>
      <c r="C447" s="97" t="s">
        <v>366</v>
      </c>
      <c r="D447" s="97">
        <v>8568.0669999999991</v>
      </c>
      <c r="E447" s="97">
        <v>0</v>
      </c>
      <c r="F447" s="97">
        <v>0</v>
      </c>
    </row>
    <row r="448" spans="1:6" x14ac:dyDescent="0.25">
      <c r="A448" s="97">
        <v>2871</v>
      </c>
      <c r="B448" s="97">
        <v>2014</v>
      </c>
      <c r="C448" s="97" t="s">
        <v>368</v>
      </c>
      <c r="D448" s="97">
        <v>233.12</v>
      </c>
      <c r="E448" s="97">
        <v>0</v>
      </c>
      <c r="F448" s="97">
        <v>0</v>
      </c>
    </row>
    <row r="449" spans="1:6" x14ac:dyDescent="0.25">
      <c r="A449" s="97">
        <v>2872</v>
      </c>
      <c r="B449" s="97">
        <v>2014</v>
      </c>
      <c r="C449" s="97" t="s">
        <v>369</v>
      </c>
      <c r="D449" s="97">
        <v>48522.928999999996</v>
      </c>
      <c r="E449" s="97">
        <v>0</v>
      </c>
      <c r="F449" s="97">
        <v>0</v>
      </c>
    </row>
    <row r="450" spans="1:6" x14ac:dyDescent="0.25">
      <c r="A450" s="97">
        <v>2873</v>
      </c>
      <c r="B450" s="97">
        <v>2014</v>
      </c>
      <c r="C450" s="97" t="s">
        <v>370</v>
      </c>
      <c r="D450" s="97">
        <v>271.08</v>
      </c>
      <c r="E450" s="97">
        <v>0</v>
      </c>
      <c r="F450" s="97">
        <v>0</v>
      </c>
    </row>
    <row r="451" spans="1:6" x14ac:dyDescent="0.25">
      <c r="A451" s="97">
        <v>2874</v>
      </c>
      <c r="B451" s="97">
        <v>2014</v>
      </c>
      <c r="C451" s="97" t="s">
        <v>372</v>
      </c>
      <c r="D451" s="97">
        <v>25212.421999999999</v>
      </c>
      <c r="E451" s="97">
        <v>0</v>
      </c>
      <c r="F451" s="97">
        <v>0</v>
      </c>
    </row>
    <row r="452" spans="1:6" x14ac:dyDescent="0.25">
      <c r="A452" s="97">
        <v>2875</v>
      </c>
      <c r="B452" s="97">
        <v>2014</v>
      </c>
      <c r="C452" s="97" t="s">
        <v>376</v>
      </c>
      <c r="D452" s="97">
        <v>1168.2139999999999</v>
      </c>
      <c r="E452" s="97">
        <v>0</v>
      </c>
      <c r="F452" s="97">
        <v>0</v>
      </c>
    </row>
    <row r="453" spans="1:6" x14ac:dyDescent="0.25">
      <c r="A453" s="97">
        <v>2876</v>
      </c>
      <c r="B453" s="97">
        <v>2014</v>
      </c>
      <c r="C453" s="97" t="s">
        <v>377</v>
      </c>
      <c r="D453" s="97">
        <v>92557.659</v>
      </c>
      <c r="E453" s="97">
        <v>0</v>
      </c>
      <c r="F453" s="97">
        <v>0</v>
      </c>
    </row>
    <row r="454" spans="1:6" x14ac:dyDescent="0.25">
      <c r="A454" s="97">
        <v>2877</v>
      </c>
      <c r="B454" s="97">
        <v>2014</v>
      </c>
      <c r="C454" s="97" t="s">
        <v>378</v>
      </c>
      <c r="D454" s="97">
        <v>16407.221000000001</v>
      </c>
      <c r="E454" s="97">
        <v>0</v>
      </c>
      <c r="F454" s="97">
        <v>0</v>
      </c>
    </row>
    <row r="455" spans="1:6" x14ac:dyDescent="0.25">
      <c r="A455" s="97">
        <v>3062</v>
      </c>
      <c r="B455" s="97">
        <v>2015</v>
      </c>
      <c r="C455" s="97" t="s">
        <v>314</v>
      </c>
      <c r="D455" s="97">
        <v>308611.20000000001</v>
      </c>
      <c r="E455" s="97">
        <v>0</v>
      </c>
      <c r="F455" s="97">
        <v>0</v>
      </c>
    </row>
    <row r="456" spans="1:6" x14ac:dyDescent="0.25">
      <c r="A456" s="97">
        <v>3063</v>
      </c>
      <c r="B456" s="97">
        <v>2015</v>
      </c>
      <c r="C456" s="97" t="s">
        <v>315</v>
      </c>
      <c r="D456" s="97">
        <v>17890.858</v>
      </c>
      <c r="E456" s="97">
        <v>0</v>
      </c>
      <c r="F456" s="97">
        <v>0</v>
      </c>
    </row>
    <row r="457" spans="1:6" x14ac:dyDescent="0.25">
      <c r="A457" s="97">
        <v>3064</v>
      </c>
      <c r="B457" s="97">
        <v>2015</v>
      </c>
      <c r="C457" s="97" t="s">
        <v>316</v>
      </c>
      <c r="D457" s="97">
        <v>100979.7</v>
      </c>
      <c r="E457" s="97">
        <v>0</v>
      </c>
      <c r="F457" s="97">
        <v>0</v>
      </c>
    </row>
    <row r="458" spans="1:6" x14ac:dyDescent="0.25">
      <c r="A458" s="97">
        <v>3065</v>
      </c>
      <c r="B458" s="97">
        <v>2015</v>
      </c>
      <c r="C458" s="97" t="s">
        <v>317</v>
      </c>
      <c r="D458" s="97">
        <v>278749.55</v>
      </c>
      <c r="E458" s="97">
        <v>0</v>
      </c>
      <c r="F458" s="97">
        <v>0</v>
      </c>
    </row>
    <row r="459" spans="1:6" x14ac:dyDescent="0.25">
      <c r="A459" s="97">
        <v>3066</v>
      </c>
      <c r="B459" s="97">
        <v>2015</v>
      </c>
      <c r="C459" s="97" t="s">
        <v>332</v>
      </c>
      <c r="D459" s="97">
        <v>1756858</v>
      </c>
      <c r="E459" s="97">
        <v>2594.5160621974005</v>
      </c>
      <c r="F459" s="97">
        <v>2279098.1500000004</v>
      </c>
    </row>
    <row r="460" spans="1:6" x14ac:dyDescent="0.25">
      <c r="A460" s="97">
        <v>3067</v>
      </c>
      <c r="B460" s="97">
        <v>2015</v>
      </c>
      <c r="C460" s="97" t="s">
        <v>333</v>
      </c>
      <c r="D460" s="97">
        <v>2738174</v>
      </c>
      <c r="E460" s="97">
        <v>2358.8187967601766</v>
      </c>
      <c r="F460" s="97">
        <v>3229428.15</v>
      </c>
    </row>
    <row r="461" spans="1:6" x14ac:dyDescent="0.25">
      <c r="A461" s="97">
        <v>3068</v>
      </c>
      <c r="B461" s="97">
        <v>2015</v>
      </c>
      <c r="C461" s="97" t="s">
        <v>318</v>
      </c>
      <c r="D461" s="97">
        <v>293.68</v>
      </c>
      <c r="E461" s="97">
        <v>1822.9137276553097</v>
      </c>
      <c r="F461" s="97">
        <v>267.67665176890569</v>
      </c>
    </row>
    <row r="462" spans="1:6" x14ac:dyDescent="0.25">
      <c r="A462" s="97">
        <v>3069</v>
      </c>
      <c r="B462" s="97">
        <v>2015</v>
      </c>
      <c r="C462" s="97" t="s">
        <v>319</v>
      </c>
      <c r="D462" s="97">
        <v>297657.59999999998</v>
      </c>
      <c r="E462" s="97">
        <v>1058.9334859919586</v>
      </c>
      <c r="F462" s="97">
        <v>157599.79999999999</v>
      </c>
    </row>
    <row r="463" spans="1:6" x14ac:dyDescent="0.25">
      <c r="A463" s="97">
        <v>3070</v>
      </c>
      <c r="B463" s="97">
        <v>2015</v>
      </c>
      <c r="C463" s="97" t="s">
        <v>320</v>
      </c>
      <c r="D463" s="97">
        <v>868466.83199999994</v>
      </c>
      <c r="E463" s="97">
        <v>1028.8920279686629</v>
      </c>
      <c r="F463" s="97">
        <v>446779.3</v>
      </c>
    </row>
    <row r="464" spans="1:6" x14ac:dyDescent="0.25">
      <c r="A464" s="97">
        <v>3071</v>
      </c>
      <c r="B464" s="97">
        <v>2015</v>
      </c>
      <c r="C464" s="97" t="s">
        <v>321</v>
      </c>
      <c r="D464" s="97">
        <v>623181.11300000001</v>
      </c>
      <c r="E464" s="97">
        <v>875.14295254323611</v>
      </c>
      <c r="F464" s="97">
        <v>272686.27960000001</v>
      </c>
    </row>
    <row r="465" spans="1:6" x14ac:dyDescent="0.25">
      <c r="A465" s="97">
        <v>3072</v>
      </c>
      <c r="B465" s="97">
        <v>2015</v>
      </c>
      <c r="C465" s="97" t="s">
        <v>322</v>
      </c>
      <c r="D465" s="97">
        <v>113691.1</v>
      </c>
      <c r="E465" s="97">
        <v>1576.637719260428</v>
      </c>
      <c r="F465" s="97">
        <v>89624.838302104617</v>
      </c>
    </row>
    <row r="466" spans="1:6" x14ac:dyDescent="0.25">
      <c r="A466" s="97">
        <v>3073</v>
      </c>
      <c r="B466" s="97">
        <v>2015</v>
      </c>
      <c r="C466" s="97" t="s">
        <v>323</v>
      </c>
      <c r="D466" s="97">
        <v>47603.8</v>
      </c>
      <c r="E466" s="97">
        <v>1200.1394846629889</v>
      </c>
      <c r="F466" s="97">
        <v>28565.599999999995</v>
      </c>
    </row>
    <row r="467" spans="1:6" x14ac:dyDescent="0.25">
      <c r="A467" s="97">
        <v>3074</v>
      </c>
      <c r="B467" s="97">
        <v>2015</v>
      </c>
      <c r="C467" s="97" t="s">
        <v>324</v>
      </c>
      <c r="D467" s="97">
        <v>39935.4</v>
      </c>
      <c r="E467" s="97">
        <v>2385.4498602543363</v>
      </c>
      <c r="F467" s="97">
        <v>47631.947174600515</v>
      </c>
    </row>
    <row r="468" spans="1:6" x14ac:dyDescent="0.25">
      <c r="A468" s="97">
        <v>3075</v>
      </c>
      <c r="B468" s="97">
        <v>2015</v>
      </c>
      <c r="C468" s="97" t="s">
        <v>325</v>
      </c>
      <c r="D468" s="97">
        <v>1498666</v>
      </c>
      <c r="E468" s="97">
        <v>810.75730015894135</v>
      </c>
      <c r="F468" s="97">
        <v>607527.19999999995</v>
      </c>
    </row>
    <row r="469" spans="1:6" x14ac:dyDescent="0.25">
      <c r="A469" s="97">
        <v>3076</v>
      </c>
      <c r="B469" s="97">
        <v>2015</v>
      </c>
      <c r="C469" s="97" t="s">
        <v>326</v>
      </c>
      <c r="D469" s="97">
        <v>364779.478</v>
      </c>
      <c r="E469" s="97">
        <v>0</v>
      </c>
      <c r="F469" s="97">
        <v>0</v>
      </c>
    </row>
    <row r="470" spans="1:6" x14ac:dyDescent="0.25">
      <c r="A470" s="97">
        <v>3077</v>
      </c>
      <c r="B470" s="97">
        <v>2015</v>
      </c>
      <c r="C470" s="97" t="s">
        <v>327</v>
      </c>
      <c r="D470" s="97">
        <v>741767.96</v>
      </c>
      <c r="E470" s="97">
        <v>0</v>
      </c>
      <c r="F470" s="97">
        <v>0</v>
      </c>
    </row>
    <row r="471" spans="1:6" x14ac:dyDescent="0.25">
      <c r="A471" s="97">
        <v>3078</v>
      </c>
      <c r="B471" s="97">
        <v>2015</v>
      </c>
      <c r="C471" s="97" t="s">
        <v>328</v>
      </c>
      <c r="D471" s="97">
        <v>1701035.9</v>
      </c>
      <c r="E471" s="97">
        <v>887.90330644991093</v>
      </c>
      <c r="F471" s="97">
        <v>755177.7</v>
      </c>
    </row>
    <row r="472" spans="1:6" x14ac:dyDescent="0.25">
      <c r="A472" s="97">
        <v>3079</v>
      </c>
      <c r="B472" s="97">
        <v>2015</v>
      </c>
      <c r="C472" s="97" t="s">
        <v>329</v>
      </c>
      <c r="D472" s="97">
        <v>601052.9</v>
      </c>
      <c r="E472" s="97">
        <v>1035.8728824035288</v>
      </c>
      <c r="F472" s="97">
        <v>311307.2</v>
      </c>
    </row>
    <row r="473" spans="1:6" x14ac:dyDescent="0.25">
      <c r="A473" s="97">
        <v>3080</v>
      </c>
      <c r="B473" s="97">
        <v>2015</v>
      </c>
      <c r="C473" s="97" t="s">
        <v>330</v>
      </c>
      <c r="D473" s="97">
        <v>38733.300000000003</v>
      </c>
      <c r="E473" s="97">
        <v>1952.6062775910088</v>
      </c>
      <c r="F473" s="97">
        <v>37815.442365907918</v>
      </c>
    </row>
    <row r="474" spans="1:6" x14ac:dyDescent="0.25">
      <c r="A474" s="97">
        <v>3081</v>
      </c>
      <c r="B474" s="97">
        <v>2015</v>
      </c>
      <c r="C474" s="97" t="s">
        <v>331</v>
      </c>
      <c r="D474" s="97">
        <v>608885.75</v>
      </c>
      <c r="E474" s="97">
        <v>0</v>
      </c>
      <c r="F474" s="97">
        <v>0</v>
      </c>
    </row>
    <row r="475" spans="1:6" x14ac:dyDescent="0.25">
      <c r="A475" s="97">
        <v>3082</v>
      </c>
      <c r="B475" s="97">
        <v>2015</v>
      </c>
      <c r="C475" s="97" t="s">
        <v>334</v>
      </c>
      <c r="D475" s="97">
        <v>138.036</v>
      </c>
      <c r="E475" s="97">
        <v>0</v>
      </c>
      <c r="F475" s="97">
        <v>0</v>
      </c>
    </row>
    <row r="476" spans="1:6" x14ac:dyDescent="0.25">
      <c r="A476" s="97">
        <v>3083</v>
      </c>
      <c r="B476" s="97">
        <v>2015</v>
      </c>
      <c r="C476" s="97" t="s">
        <v>209</v>
      </c>
      <c r="D476" s="97">
        <v>106200</v>
      </c>
      <c r="E476" s="97">
        <v>696.27801899214046</v>
      </c>
      <c r="F476" s="97">
        <v>36972.362808482663</v>
      </c>
    </row>
    <row r="477" spans="1:6" x14ac:dyDescent="0.25">
      <c r="A477" s="97">
        <v>3084</v>
      </c>
      <c r="B477" s="97">
        <v>2015</v>
      </c>
      <c r="C477" s="97" t="s">
        <v>335</v>
      </c>
      <c r="D477" s="97">
        <v>19583.703000000001</v>
      </c>
      <c r="E477" s="97">
        <v>696.27801899214046</v>
      </c>
      <c r="F477" s="97">
        <v>6817.850964685219</v>
      </c>
    </row>
    <row r="478" spans="1:6" x14ac:dyDescent="0.25">
      <c r="A478" s="97">
        <v>3085</v>
      </c>
      <c r="B478" s="97">
        <v>2015</v>
      </c>
      <c r="C478" s="97" t="s">
        <v>336</v>
      </c>
      <c r="D478" s="97">
        <v>1.859</v>
      </c>
      <c r="E478" s="97">
        <v>0</v>
      </c>
      <c r="F478" s="97">
        <v>0</v>
      </c>
    </row>
    <row r="479" spans="1:6" x14ac:dyDescent="0.25">
      <c r="A479" s="97">
        <v>3086</v>
      </c>
      <c r="B479" s="97">
        <v>2015</v>
      </c>
      <c r="C479" s="97" t="s">
        <v>337</v>
      </c>
      <c r="D479" s="97">
        <v>6365.9970000000003</v>
      </c>
      <c r="E479" s="97">
        <v>0</v>
      </c>
      <c r="F479" s="97">
        <v>0</v>
      </c>
    </row>
    <row r="480" spans="1:6" x14ac:dyDescent="0.25">
      <c r="A480" s="97">
        <v>3087</v>
      </c>
      <c r="B480" s="97">
        <v>2015</v>
      </c>
      <c r="C480" s="97" t="s">
        <v>214</v>
      </c>
      <c r="D480" s="97">
        <v>-2253</v>
      </c>
      <c r="E480" s="97">
        <v>0</v>
      </c>
      <c r="F480" s="97">
        <v>0</v>
      </c>
    </row>
    <row r="481" spans="1:6" x14ac:dyDescent="0.25">
      <c r="A481" s="97">
        <v>3088</v>
      </c>
      <c r="B481" s="97">
        <v>2015</v>
      </c>
      <c r="C481" s="97" t="s">
        <v>189</v>
      </c>
      <c r="D481" s="97">
        <v>7000</v>
      </c>
      <c r="E481" s="97">
        <v>0</v>
      </c>
      <c r="F481" s="97">
        <v>0</v>
      </c>
    </row>
    <row r="482" spans="1:6" x14ac:dyDescent="0.25">
      <c r="A482" s="97">
        <v>3089</v>
      </c>
      <c r="B482" s="97">
        <v>2015</v>
      </c>
      <c r="C482" s="97" t="s">
        <v>338</v>
      </c>
      <c r="D482" s="97">
        <v>343584</v>
      </c>
      <c r="E482" s="97">
        <v>696.27801899214046</v>
      </c>
      <c r="F482" s="97">
        <v>119614.9934386978</v>
      </c>
    </row>
    <row r="483" spans="1:6" x14ac:dyDescent="0.25">
      <c r="A483" s="97">
        <v>3090</v>
      </c>
      <c r="B483" s="97">
        <v>2015</v>
      </c>
      <c r="C483" s="97" t="s">
        <v>339</v>
      </c>
      <c r="D483" s="97">
        <v>22.84</v>
      </c>
      <c r="E483" s="97">
        <v>0</v>
      </c>
      <c r="F483" s="97">
        <v>0</v>
      </c>
    </row>
    <row r="484" spans="1:6" x14ac:dyDescent="0.25">
      <c r="A484" s="97">
        <v>3091</v>
      </c>
      <c r="B484" s="97">
        <v>2015</v>
      </c>
      <c r="C484" s="97" t="s">
        <v>340</v>
      </c>
      <c r="D484" s="97">
        <v>2299343</v>
      </c>
      <c r="E484" s="97">
        <v>0</v>
      </c>
      <c r="F484" s="97">
        <v>0</v>
      </c>
    </row>
    <row r="485" spans="1:6" x14ac:dyDescent="0.25">
      <c r="A485" s="97">
        <v>3092</v>
      </c>
      <c r="B485" s="97">
        <v>2015</v>
      </c>
      <c r="C485" s="97" t="s">
        <v>341</v>
      </c>
      <c r="D485" s="97">
        <v>-39940</v>
      </c>
      <c r="E485" s="97">
        <v>0</v>
      </c>
      <c r="F485" s="97">
        <v>0</v>
      </c>
    </row>
    <row r="486" spans="1:6" x14ac:dyDescent="0.25">
      <c r="A486" s="97">
        <v>3093</v>
      </c>
      <c r="B486" s="97">
        <v>2015</v>
      </c>
      <c r="C486" s="97" t="s">
        <v>342</v>
      </c>
      <c r="D486" s="97">
        <v>-82401</v>
      </c>
      <c r="E486" s="97">
        <v>0</v>
      </c>
      <c r="F486" s="97">
        <v>0</v>
      </c>
    </row>
    <row r="487" spans="1:6" x14ac:dyDescent="0.25">
      <c r="A487" s="97">
        <v>3094</v>
      </c>
      <c r="B487" s="97">
        <v>2015</v>
      </c>
      <c r="C487" s="97" t="s">
        <v>343</v>
      </c>
      <c r="D487" s="97">
        <v>1094705</v>
      </c>
      <c r="E487" s="97">
        <v>0</v>
      </c>
      <c r="F487" s="97">
        <v>0</v>
      </c>
    </row>
    <row r="488" spans="1:6" x14ac:dyDescent="0.25">
      <c r="A488" s="97">
        <v>3095</v>
      </c>
      <c r="B488" s="97">
        <v>2015</v>
      </c>
      <c r="C488" s="97" t="s">
        <v>344</v>
      </c>
      <c r="D488" s="97">
        <v>4697.4279999999999</v>
      </c>
      <c r="E488" s="97">
        <v>0</v>
      </c>
      <c r="F488" s="97">
        <v>0</v>
      </c>
    </row>
    <row r="489" spans="1:6" x14ac:dyDescent="0.25">
      <c r="A489" s="97">
        <v>3096</v>
      </c>
      <c r="B489" s="97">
        <v>2015</v>
      </c>
      <c r="C489" s="97" t="s">
        <v>345</v>
      </c>
      <c r="D489" s="97">
        <v>4857.8090000000002</v>
      </c>
      <c r="E489" s="97">
        <v>0</v>
      </c>
      <c r="F489" s="97">
        <v>0</v>
      </c>
    </row>
    <row r="490" spans="1:6" x14ac:dyDescent="0.25">
      <c r="A490" s="97">
        <v>3097</v>
      </c>
      <c r="B490" s="97">
        <v>2015</v>
      </c>
      <c r="C490" s="97" t="s">
        <v>346</v>
      </c>
      <c r="D490" s="97">
        <v>4485.2</v>
      </c>
      <c r="E490" s="97">
        <v>0</v>
      </c>
      <c r="F490" s="97">
        <v>0</v>
      </c>
    </row>
    <row r="491" spans="1:6" x14ac:dyDescent="0.25">
      <c r="A491" s="97">
        <v>3098</v>
      </c>
      <c r="B491" s="97">
        <v>2015</v>
      </c>
      <c r="C491" s="97" t="s">
        <v>348</v>
      </c>
      <c r="D491" s="97">
        <v>53743</v>
      </c>
      <c r="E491" s="97">
        <v>0</v>
      </c>
      <c r="F491" s="97">
        <v>0</v>
      </c>
    </row>
    <row r="492" spans="1:6" x14ac:dyDescent="0.25">
      <c r="A492" s="97">
        <v>3099</v>
      </c>
      <c r="B492" s="97">
        <v>2015</v>
      </c>
      <c r="C492" s="97" t="s">
        <v>350</v>
      </c>
      <c r="D492" s="97">
        <v>61.71</v>
      </c>
      <c r="E492" s="97">
        <v>0</v>
      </c>
      <c r="F492" s="97">
        <v>0</v>
      </c>
    </row>
    <row r="493" spans="1:6" x14ac:dyDescent="0.25">
      <c r="A493" s="97">
        <v>3100</v>
      </c>
      <c r="B493" s="97">
        <v>2015</v>
      </c>
      <c r="C493" s="97" t="s">
        <v>351</v>
      </c>
      <c r="D493" s="97">
        <v>400</v>
      </c>
      <c r="E493" s="97">
        <v>806.28252911890797</v>
      </c>
      <c r="F493" s="97">
        <v>161.25650582378159</v>
      </c>
    </row>
    <row r="494" spans="1:6" x14ac:dyDescent="0.25">
      <c r="A494" s="97">
        <v>3101</v>
      </c>
      <c r="B494" s="97">
        <v>2015</v>
      </c>
      <c r="C494" s="97" t="s">
        <v>352</v>
      </c>
      <c r="D494" s="97">
        <v>119141</v>
      </c>
      <c r="E494" s="97">
        <v>0</v>
      </c>
      <c r="F494" s="97">
        <v>0</v>
      </c>
    </row>
    <row r="495" spans="1:6" x14ac:dyDescent="0.25">
      <c r="A495" s="97">
        <v>3102</v>
      </c>
      <c r="B495" s="97">
        <v>2015</v>
      </c>
      <c r="C495" s="97" t="s">
        <v>353</v>
      </c>
      <c r="D495" s="97">
        <v>129.62800000000001</v>
      </c>
      <c r="E495" s="97">
        <v>0</v>
      </c>
      <c r="F495" s="97">
        <v>0</v>
      </c>
    </row>
    <row r="496" spans="1:6" x14ac:dyDescent="0.25">
      <c r="A496" s="97">
        <v>3103</v>
      </c>
      <c r="B496" s="97">
        <v>2015</v>
      </c>
      <c r="C496" s="97" t="s">
        <v>356</v>
      </c>
      <c r="D496" s="97">
        <v>4950.2660000000005</v>
      </c>
      <c r="E496" s="97">
        <v>0</v>
      </c>
      <c r="F496" s="97">
        <v>0</v>
      </c>
    </row>
    <row r="497" spans="1:6" x14ac:dyDescent="0.25">
      <c r="A497" s="97">
        <v>3104</v>
      </c>
      <c r="B497" s="97">
        <v>2015</v>
      </c>
      <c r="C497" s="97" t="s">
        <v>357</v>
      </c>
      <c r="D497" s="97">
        <v>4961.1959999999999</v>
      </c>
      <c r="E497" s="97">
        <v>0</v>
      </c>
      <c r="F497" s="97">
        <v>0</v>
      </c>
    </row>
    <row r="498" spans="1:6" x14ac:dyDescent="0.25">
      <c r="A498" s="97">
        <v>3105</v>
      </c>
      <c r="B498" s="97">
        <v>2015</v>
      </c>
      <c r="C498" s="97" t="s">
        <v>358</v>
      </c>
      <c r="D498" s="97">
        <v>162.84899999999999</v>
      </c>
      <c r="E498" s="97">
        <v>0</v>
      </c>
      <c r="F498" s="97">
        <v>0</v>
      </c>
    </row>
    <row r="499" spans="1:6" x14ac:dyDescent="0.25">
      <c r="A499" s="97">
        <v>3106</v>
      </c>
      <c r="B499" s="97">
        <v>2015</v>
      </c>
      <c r="C499" s="97" t="s">
        <v>360</v>
      </c>
      <c r="D499" s="97">
        <v>11368.796</v>
      </c>
      <c r="E499" s="97">
        <v>0</v>
      </c>
      <c r="F499" s="97">
        <v>0</v>
      </c>
    </row>
    <row r="500" spans="1:6" x14ac:dyDescent="0.25">
      <c r="A500" s="97">
        <v>3107</v>
      </c>
      <c r="B500" s="97">
        <v>2015</v>
      </c>
      <c r="C500" s="97" t="s">
        <v>361</v>
      </c>
      <c r="D500" s="97">
        <v>1651177</v>
      </c>
      <c r="E500" s="97">
        <v>2406.7107411405805</v>
      </c>
      <c r="F500" s="97">
        <v>1986952.7107121402</v>
      </c>
    </row>
    <row r="501" spans="1:6" x14ac:dyDescent="0.25">
      <c r="A501" s="97">
        <v>3108</v>
      </c>
      <c r="B501" s="97">
        <v>2015</v>
      </c>
      <c r="C501" s="97" t="s">
        <v>362</v>
      </c>
      <c r="D501" s="97">
        <v>1619.28</v>
      </c>
      <c r="E501" s="97">
        <v>0</v>
      </c>
      <c r="F501" s="97">
        <v>0</v>
      </c>
    </row>
    <row r="502" spans="1:6" x14ac:dyDescent="0.25">
      <c r="A502" s="97">
        <v>3109</v>
      </c>
      <c r="B502" s="97">
        <v>2015</v>
      </c>
      <c r="C502" s="97" t="s">
        <v>363</v>
      </c>
      <c r="D502" s="97">
        <v>3455.4459999999999</v>
      </c>
      <c r="E502" s="97">
        <v>0</v>
      </c>
      <c r="F502" s="97">
        <v>0</v>
      </c>
    </row>
    <row r="503" spans="1:6" x14ac:dyDescent="0.25">
      <c r="A503" s="97">
        <v>3110</v>
      </c>
      <c r="B503" s="97">
        <v>2015</v>
      </c>
      <c r="C503" s="97" t="s">
        <v>365</v>
      </c>
      <c r="D503" s="97">
        <v>32656.922999999999</v>
      </c>
      <c r="E503" s="97">
        <v>0</v>
      </c>
      <c r="F503" s="97">
        <v>0</v>
      </c>
    </row>
    <row r="504" spans="1:6" x14ac:dyDescent="0.25">
      <c r="A504" s="97">
        <v>3111</v>
      </c>
      <c r="B504" s="97">
        <v>2015</v>
      </c>
      <c r="C504" s="97" t="s">
        <v>366</v>
      </c>
      <c r="D504" s="97">
        <v>62833.254000000001</v>
      </c>
      <c r="E504" s="97">
        <v>0</v>
      </c>
      <c r="F504" s="97">
        <v>0</v>
      </c>
    </row>
    <row r="505" spans="1:6" x14ac:dyDescent="0.25">
      <c r="A505" s="97">
        <v>3112</v>
      </c>
      <c r="B505" s="97">
        <v>2015</v>
      </c>
      <c r="C505" s="97" t="s">
        <v>367</v>
      </c>
      <c r="D505" s="97">
        <v>1087.0940000000001</v>
      </c>
      <c r="E505" s="97">
        <v>0</v>
      </c>
      <c r="F505" s="97">
        <v>0</v>
      </c>
    </row>
    <row r="506" spans="1:6" x14ac:dyDescent="0.25">
      <c r="A506" s="97">
        <v>3113</v>
      </c>
      <c r="B506" s="97">
        <v>2015</v>
      </c>
      <c r="C506" s="97" t="s">
        <v>368</v>
      </c>
      <c r="D506" s="97">
        <v>744.32</v>
      </c>
      <c r="E506" s="97">
        <v>0</v>
      </c>
      <c r="F506" s="97">
        <v>0</v>
      </c>
    </row>
    <row r="507" spans="1:6" x14ac:dyDescent="0.25">
      <c r="A507" s="97">
        <v>3114</v>
      </c>
      <c r="B507" s="97">
        <v>2015</v>
      </c>
      <c r="C507" s="97" t="s">
        <v>369</v>
      </c>
      <c r="D507" s="97">
        <v>36094.142</v>
      </c>
      <c r="E507" s="97">
        <v>0</v>
      </c>
      <c r="F507" s="97">
        <v>0</v>
      </c>
    </row>
    <row r="508" spans="1:6" x14ac:dyDescent="0.25">
      <c r="A508" s="97">
        <v>3115</v>
      </c>
      <c r="B508" s="97">
        <v>2015</v>
      </c>
      <c r="C508" s="97" t="s">
        <v>370</v>
      </c>
      <c r="D508" s="97">
        <v>278.68</v>
      </c>
      <c r="E508" s="97">
        <v>0</v>
      </c>
      <c r="F508" s="97">
        <v>0</v>
      </c>
    </row>
    <row r="509" spans="1:6" x14ac:dyDescent="0.25">
      <c r="A509" s="97">
        <v>3116</v>
      </c>
      <c r="B509" s="97">
        <v>2015</v>
      </c>
      <c r="C509" s="97" t="s">
        <v>372</v>
      </c>
      <c r="D509" s="97">
        <v>22257.173999999999</v>
      </c>
      <c r="E509" s="97">
        <v>0</v>
      </c>
      <c r="F509" s="97">
        <v>0</v>
      </c>
    </row>
    <row r="510" spans="1:6" x14ac:dyDescent="0.25">
      <c r="A510" s="97">
        <v>3117</v>
      </c>
      <c r="B510" s="97">
        <v>2015</v>
      </c>
      <c r="C510" s="97" t="s">
        <v>376</v>
      </c>
      <c r="D510" s="97">
        <v>738.61900000000003</v>
      </c>
      <c r="E510" s="97">
        <v>0</v>
      </c>
      <c r="F510" s="97">
        <v>0</v>
      </c>
    </row>
    <row r="511" spans="1:6" x14ac:dyDescent="0.25">
      <c r="A511" s="97">
        <v>3118</v>
      </c>
      <c r="B511" s="97">
        <v>2015</v>
      </c>
      <c r="C511" s="97" t="s">
        <v>377</v>
      </c>
      <c r="D511" s="97">
        <v>52604.395000000004</v>
      </c>
      <c r="E511" s="97">
        <v>0</v>
      </c>
      <c r="F511" s="97">
        <v>0</v>
      </c>
    </row>
    <row r="512" spans="1:6" x14ac:dyDescent="0.25">
      <c r="A512" s="97">
        <v>3119</v>
      </c>
      <c r="B512" s="97">
        <v>2015</v>
      </c>
      <c r="C512" s="97" t="s">
        <v>378</v>
      </c>
      <c r="D512" s="97">
        <v>8526.616</v>
      </c>
      <c r="E512" s="97">
        <v>0</v>
      </c>
      <c r="F512" s="97">
        <v>0</v>
      </c>
    </row>
  </sheetData>
  <sortState ref="A2:F512">
    <sortCondition ref="B2:B512"/>
    <sortCondition ref="A2:A512"/>
  </sortStat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2"/>
  <sheetViews>
    <sheetView workbookViewId="0">
      <selection activeCell="B2" sqref="B2"/>
    </sheetView>
  </sheetViews>
  <sheetFormatPr defaultRowHeight="15" x14ac:dyDescent="0.25"/>
  <cols>
    <col min="1" max="1" width="10.140625" style="97" customWidth="1"/>
    <col min="2" max="2" width="4.85546875" style="97" customWidth="1"/>
    <col min="3" max="3" width="41.85546875" style="97" customWidth="1"/>
    <col min="4" max="4" width="17.7109375" style="97" customWidth="1"/>
    <col min="5" max="5" width="13.28515625" style="97" bestFit="1" customWidth="1"/>
    <col min="6" max="6" width="14.42578125" style="97" bestFit="1" customWidth="1"/>
    <col min="7" max="16384" width="9.140625" style="97"/>
  </cols>
  <sheetData>
    <row r="1" spans="1:6" x14ac:dyDescent="0.25">
      <c r="A1" s="97" t="s">
        <v>179</v>
      </c>
      <c r="B1" s="97" t="s">
        <v>180</v>
      </c>
      <c r="C1" s="97" t="s">
        <v>181</v>
      </c>
      <c r="D1" s="97" t="s">
        <v>182</v>
      </c>
      <c r="E1" s="97" t="s">
        <v>183</v>
      </c>
      <c r="F1" s="97" t="s">
        <v>184</v>
      </c>
    </row>
    <row r="2" spans="1:6" x14ac:dyDescent="0.25">
      <c r="A2" s="97">
        <v>349</v>
      </c>
      <c r="B2" s="97">
        <v>2006</v>
      </c>
      <c r="C2" s="97" t="s">
        <v>206</v>
      </c>
      <c r="D2" s="102">
        <v>2000</v>
      </c>
      <c r="E2" s="102">
        <v>845.2820744685913</v>
      </c>
      <c r="F2" s="102">
        <v>845.2820744685913</v>
      </c>
    </row>
    <row r="3" spans="1:6" x14ac:dyDescent="0.25">
      <c r="A3" s="97">
        <v>350</v>
      </c>
      <c r="B3" s="97">
        <v>2006</v>
      </c>
      <c r="C3" s="97" t="s">
        <v>207</v>
      </c>
      <c r="D3" s="102">
        <v>820</v>
      </c>
      <c r="E3" s="102">
        <v>845.2820744685913</v>
      </c>
      <c r="F3" s="102">
        <v>346.56565053212239</v>
      </c>
    </row>
    <row r="4" spans="1:6" x14ac:dyDescent="0.25">
      <c r="A4" s="97">
        <v>351</v>
      </c>
      <c r="B4" s="97">
        <v>2006</v>
      </c>
      <c r="C4" s="97" t="s">
        <v>208</v>
      </c>
      <c r="D4" s="102">
        <v>102666.8</v>
      </c>
      <c r="E4" s="102">
        <v>845.2820744685913</v>
      </c>
      <c r="F4" s="102">
        <v>43391.202841525985</v>
      </c>
    </row>
    <row r="5" spans="1:6" x14ac:dyDescent="0.25">
      <c r="A5" s="97">
        <v>352</v>
      </c>
      <c r="B5" s="97">
        <v>2006</v>
      </c>
      <c r="C5" s="97" t="s">
        <v>186</v>
      </c>
      <c r="D5" s="102">
        <v>713907</v>
      </c>
      <c r="E5" s="102">
        <v>845.2820744685913</v>
      </c>
      <c r="F5" s="102">
        <v>301726.39496882434</v>
      </c>
    </row>
    <row r="6" spans="1:6" x14ac:dyDescent="0.25">
      <c r="A6" s="97">
        <v>353</v>
      </c>
      <c r="B6" s="97">
        <v>2006</v>
      </c>
      <c r="C6" s="97" t="s">
        <v>209</v>
      </c>
      <c r="D6" s="102">
        <v>7600</v>
      </c>
      <c r="E6" s="102">
        <v>845.2820744685913</v>
      </c>
      <c r="F6" s="102">
        <v>3212.0718829806469</v>
      </c>
    </row>
    <row r="7" spans="1:6" x14ac:dyDescent="0.25">
      <c r="A7" s="97">
        <v>354</v>
      </c>
      <c r="B7" s="97">
        <v>2006</v>
      </c>
      <c r="C7" s="97" t="s">
        <v>210</v>
      </c>
      <c r="D7" s="102">
        <v>48</v>
      </c>
      <c r="E7" s="102">
        <v>845.2820744685913</v>
      </c>
      <c r="F7" s="102">
        <v>20.28676978724619</v>
      </c>
    </row>
    <row r="8" spans="1:6" x14ac:dyDescent="0.25">
      <c r="A8" s="97">
        <v>355</v>
      </c>
      <c r="B8" s="97">
        <v>2006</v>
      </c>
      <c r="C8" s="97" t="s">
        <v>211</v>
      </c>
      <c r="D8" s="102">
        <v>22518</v>
      </c>
      <c r="E8" s="102">
        <v>845.2820744685913</v>
      </c>
      <c r="F8" s="102">
        <v>9517.0308764418696</v>
      </c>
    </row>
    <row r="9" spans="1:6" x14ac:dyDescent="0.25">
      <c r="A9" s="97">
        <v>356</v>
      </c>
      <c r="B9" s="97">
        <v>2006</v>
      </c>
      <c r="C9" s="97" t="s">
        <v>212</v>
      </c>
      <c r="D9" s="102">
        <v>12360</v>
      </c>
      <c r="E9" s="102">
        <v>845.2820744685913</v>
      </c>
      <c r="F9" s="102">
        <v>5223.8432202158947</v>
      </c>
    </row>
    <row r="10" spans="1:6" x14ac:dyDescent="0.25">
      <c r="A10" s="97">
        <v>357</v>
      </c>
      <c r="B10" s="97">
        <v>2006</v>
      </c>
      <c r="C10" s="97" t="s">
        <v>214</v>
      </c>
      <c r="D10" s="102">
        <v>-2421278</v>
      </c>
      <c r="E10" s="102">
        <v>845.2820744685913</v>
      </c>
      <c r="F10" s="102">
        <v>-1023331.4453525809</v>
      </c>
    </row>
    <row r="11" spans="1:6" x14ac:dyDescent="0.25">
      <c r="A11" s="97">
        <v>358</v>
      </c>
      <c r="B11" s="97">
        <v>2006</v>
      </c>
      <c r="C11" s="97" t="s">
        <v>215</v>
      </c>
      <c r="D11" s="102">
        <v>181121</v>
      </c>
      <c r="E11" s="102">
        <v>845.2820744685913</v>
      </c>
      <c r="F11" s="102">
        <v>76549.167304912859</v>
      </c>
    </row>
    <row r="12" spans="1:6" x14ac:dyDescent="0.25">
      <c r="A12" s="97">
        <v>359</v>
      </c>
      <c r="B12" s="97">
        <v>2006</v>
      </c>
      <c r="C12" s="97" t="s">
        <v>189</v>
      </c>
      <c r="D12" s="102">
        <v>739012</v>
      </c>
      <c r="E12" s="102">
        <v>845.2820744685913</v>
      </c>
      <c r="F12" s="102">
        <v>312336.7982085913</v>
      </c>
    </row>
    <row r="13" spans="1:6" x14ac:dyDescent="0.25">
      <c r="A13" s="97">
        <v>360</v>
      </c>
      <c r="B13" s="97">
        <v>2006</v>
      </c>
      <c r="C13" s="97" t="s">
        <v>218</v>
      </c>
      <c r="D13" s="102">
        <v>4195</v>
      </c>
      <c r="E13" s="102">
        <v>845.2820744685913</v>
      </c>
      <c r="F13" s="102">
        <v>1772.9791511978704</v>
      </c>
    </row>
    <row r="14" spans="1:6" x14ac:dyDescent="0.25">
      <c r="A14" s="97">
        <v>361</v>
      </c>
      <c r="B14" s="97">
        <v>2006</v>
      </c>
      <c r="C14" s="97" t="s">
        <v>190</v>
      </c>
      <c r="D14" s="102">
        <v>48374</v>
      </c>
      <c r="E14" s="102">
        <v>845.2820744685913</v>
      </c>
      <c r="F14" s="102">
        <v>20444.837535171817</v>
      </c>
    </row>
    <row r="15" spans="1:6" x14ac:dyDescent="0.25">
      <c r="A15" s="97">
        <v>362</v>
      </c>
      <c r="B15" s="97">
        <v>2006</v>
      </c>
      <c r="C15" s="97" t="s">
        <v>223</v>
      </c>
      <c r="D15" s="102">
        <v>40907</v>
      </c>
      <c r="E15" s="102">
        <v>845.2820744685913</v>
      </c>
      <c r="F15" s="102">
        <v>17288.97691014333</v>
      </c>
    </row>
    <row r="16" spans="1:6" x14ac:dyDescent="0.25">
      <c r="A16" s="97">
        <v>363</v>
      </c>
      <c r="B16" s="97">
        <v>2006</v>
      </c>
      <c r="C16" s="97" t="s">
        <v>224</v>
      </c>
      <c r="D16" s="102">
        <v>7400</v>
      </c>
      <c r="E16" s="102">
        <v>845.2820744685913</v>
      </c>
      <c r="F16" s="102">
        <v>3127.5436755337878</v>
      </c>
    </row>
    <row r="17" spans="1:6" x14ac:dyDescent="0.25">
      <c r="A17" s="97">
        <v>364</v>
      </c>
      <c r="B17" s="97">
        <v>2006</v>
      </c>
      <c r="C17" s="97" t="s">
        <v>225</v>
      </c>
      <c r="D17" s="102">
        <v>21330</v>
      </c>
      <c r="E17" s="102">
        <v>845.2820744685913</v>
      </c>
      <c r="F17" s="102">
        <v>9014.9333242075263</v>
      </c>
    </row>
    <row r="18" spans="1:6" x14ac:dyDescent="0.25">
      <c r="A18" s="97">
        <v>365</v>
      </c>
      <c r="B18" s="97">
        <v>2006</v>
      </c>
      <c r="C18" s="97" t="s">
        <v>203</v>
      </c>
      <c r="D18" s="102">
        <v>117050</v>
      </c>
      <c r="E18" s="102">
        <v>845.2820744685913</v>
      </c>
      <c r="F18" s="102">
        <v>49470.133408274305</v>
      </c>
    </row>
    <row r="19" spans="1:6" x14ac:dyDescent="0.25">
      <c r="A19" s="97">
        <v>366</v>
      </c>
      <c r="B19" s="97">
        <v>2006</v>
      </c>
      <c r="C19" s="97" t="s">
        <v>229</v>
      </c>
      <c r="D19" s="102">
        <v>9785</v>
      </c>
      <c r="E19" s="102">
        <v>845.2820744685913</v>
      </c>
      <c r="F19" s="102">
        <v>4135.5425493375833</v>
      </c>
    </row>
    <row r="20" spans="1:6" x14ac:dyDescent="0.25">
      <c r="A20" s="97">
        <v>367</v>
      </c>
      <c r="B20" s="97">
        <v>2006</v>
      </c>
      <c r="C20" s="97" t="s">
        <v>230</v>
      </c>
      <c r="D20" s="102">
        <v>17475</v>
      </c>
      <c r="E20" s="102">
        <v>845.2820744685913</v>
      </c>
      <c r="F20" s="102">
        <v>7385.6521256693168</v>
      </c>
    </row>
    <row r="21" spans="1:6" x14ac:dyDescent="0.25">
      <c r="A21" s="97">
        <v>368</v>
      </c>
      <c r="B21" s="97">
        <v>2006</v>
      </c>
      <c r="C21" s="97" t="s">
        <v>191</v>
      </c>
      <c r="D21" s="102">
        <v>320060</v>
      </c>
      <c r="E21" s="102">
        <v>845.2820744685913</v>
      </c>
      <c r="F21" s="102">
        <v>135270.49037720868</v>
      </c>
    </row>
    <row r="22" spans="1:6" x14ac:dyDescent="0.25">
      <c r="A22" s="97">
        <v>369</v>
      </c>
      <c r="B22" s="97">
        <v>2006</v>
      </c>
      <c r="C22" s="97" t="s">
        <v>233</v>
      </c>
      <c r="D22" s="102">
        <v>27200</v>
      </c>
      <c r="E22" s="102">
        <v>845.2820744685913</v>
      </c>
      <c r="F22" s="102">
        <v>11495.836212772843</v>
      </c>
    </row>
    <row r="23" spans="1:6" x14ac:dyDescent="0.25">
      <c r="A23" s="97">
        <v>370</v>
      </c>
      <c r="B23" s="97">
        <v>2006</v>
      </c>
      <c r="C23" s="97" t="s">
        <v>193</v>
      </c>
      <c r="D23" s="102">
        <v>292497</v>
      </c>
      <c r="E23" s="102">
        <v>845.2820744685913</v>
      </c>
      <c r="F23" s="102">
        <v>123621.23546791979</v>
      </c>
    </row>
    <row r="24" spans="1:6" x14ac:dyDescent="0.25">
      <c r="A24" s="97">
        <v>371</v>
      </c>
      <c r="B24" s="97">
        <v>2006</v>
      </c>
      <c r="C24" s="97" t="s">
        <v>238</v>
      </c>
      <c r="D24" s="102">
        <v>175</v>
      </c>
      <c r="E24" s="102">
        <v>845.2820744685913</v>
      </c>
      <c r="F24" s="102">
        <v>73.962181516001749</v>
      </c>
    </row>
    <row r="25" spans="1:6" x14ac:dyDescent="0.25">
      <c r="A25" s="97">
        <v>372</v>
      </c>
      <c r="B25" s="97">
        <v>2006</v>
      </c>
      <c r="C25" s="97" t="s">
        <v>239</v>
      </c>
      <c r="D25" s="102">
        <v>63703</v>
      </c>
      <c r="E25" s="102">
        <v>845.2820744685913</v>
      </c>
      <c r="F25" s="102">
        <v>26923.501994936334</v>
      </c>
    </row>
    <row r="26" spans="1:6" x14ac:dyDescent="0.25">
      <c r="A26" s="97">
        <v>373</v>
      </c>
      <c r="B26" s="97">
        <v>2006</v>
      </c>
      <c r="C26" s="97" t="s">
        <v>240</v>
      </c>
      <c r="D26" s="102">
        <v>63650</v>
      </c>
      <c r="E26" s="102">
        <v>845.2820744685913</v>
      </c>
      <c r="F26" s="102">
        <v>26901.102019962917</v>
      </c>
    </row>
    <row r="27" spans="1:6" x14ac:dyDescent="0.25">
      <c r="A27" s="97">
        <v>374</v>
      </c>
      <c r="B27" s="97">
        <v>2006</v>
      </c>
      <c r="C27" s="97" t="s">
        <v>242</v>
      </c>
      <c r="D27" s="102">
        <v>16400</v>
      </c>
      <c r="E27" s="102">
        <v>845.2820744685913</v>
      </c>
      <c r="F27" s="102">
        <v>6931.3130106424487</v>
      </c>
    </row>
    <row r="28" spans="1:6" x14ac:dyDescent="0.25">
      <c r="A28" s="97">
        <v>375</v>
      </c>
      <c r="B28" s="97">
        <v>2006</v>
      </c>
      <c r="C28" s="97" t="s">
        <v>243</v>
      </c>
      <c r="D28" s="102">
        <v>15035</v>
      </c>
      <c r="E28" s="102">
        <v>845.2820744685913</v>
      </c>
      <c r="F28" s="102">
        <v>6354.407994817635</v>
      </c>
    </row>
    <row r="29" spans="1:6" x14ac:dyDescent="0.25">
      <c r="A29" s="97">
        <v>376</v>
      </c>
      <c r="B29" s="97">
        <v>2006</v>
      </c>
      <c r="C29" s="97" t="s">
        <v>244</v>
      </c>
      <c r="D29" s="102">
        <v>89108</v>
      </c>
      <c r="E29" s="102">
        <v>845.2820744685913</v>
      </c>
      <c r="F29" s="102">
        <v>37660.69754587362</v>
      </c>
    </row>
    <row r="30" spans="1:6" x14ac:dyDescent="0.25">
      <c r="A30" s="97">
        <v>377</v>
      </c>
      <c r="B30" s="97">
        <v>2006</v>
      </c>
      <c r="C30" s="97" t="s">
        <v>245</v>
      </c>
      <c r="D30" s="102">
        <v>21400</v>
      </c>
      <c r="E30" s="102">
        <v>845.2820744685913</v>
      </c>
      <c r="F30" s="102">
        <v>9044.5181968139259</v>
      </c>
    </row>
    <row r="31" spans="1:6" x14ac:dyDescent="0.25">
      <c r="A31" s="97">
        <v>378</v>
      </c>
      <c r="B31" s="97">
        <v>2006</v>
      </c>
      <c r="C31" s="97" t="s">
        <v>248</v>
      </c>
      <c r="D31" s="102">
        <v>400182</v>
      </c>
      <c r="E31" s="102">
        <v>845.2820744685913</v>
      </c>
      <c r="F31" s="102">
        <v>169133.3355624949</v>
      </c>
    </row>
    <row r="32" spans="1:6" x14ac:dyDescent="0.25">
      <c r="A32" s="97">
        <v>379</v>
      </c>
      <c r="B32" s="97">
        <v>2006</v>
      </c>
      <c r="C32" s="97" t="s">
        <v>249</v>
      </c>
      <c r="D32" s="102">
        <v>84230</v>
      </c>
      <c r="E32" s="102">
        <v>845.2820744685913</v>
      </c>
      <c r="F32" s="102">
        <v>35599.054566244718</v>
      </c>
    </row>
    <row r="33" spans="1:6" x14ac:dyDescent="0.25">
      <c r="A33" s="97">
        <v>380</v>
      </c>
      <c r="B33" s="97">
        <v>2006</v>
      </c>
      <c r="C33" s="97" t="s">
        <v>250</v>
      </c>
      <c r="D33" s="102">
        <v>99558</v>
      </c>
      <c r="E33" s="102">
        <v>845.2820744685913</v>
      </c>
      <c r="F33" s="102">
        <v>42077.296384972004</v>
      </c>
    </row>
    <row r="34" spans="1:6" x14ac:dyDescent="0.25">
      <c r="A34" s="97">
        <v>381</v>
      </c>
      <c r="B34" s="97">
        <v>2006</v>
      </c>
      <c r="C34" s="97" t="s">
        <v>253</v>
      </c>
      <c r="D34" s="102">
        <v>20000</v>
      </c>
      <c r="E34" s="102">
        <v>845.2820744685913</v>
      </c>
      <c r="F34" s="102">
        <v>8452.8207446859124</v>
      </c>
    </row>
    <row r="35" spans="1:6" x14ac:dyDescent="0.25">
      <c r="A35" s="97">
        <v>382</v>
      </c>
      <c r="B35" s="97">
        <v>2006</v>
      </c>
      <c r="C35" s="97" t="s">
        <v>254</v>
      </c>
      <c r="D35" s="102">
        <v>10000</v>
      </c>
      <c r="E35" s="102">
        <v>845.2820744685913</v>
      </c>
      <c r="F35" s="102">
        <v>4226.4103723429562</v>
      </c>
    </row>
    <row r="36" spans="1:6" x14ac:dyDescent="0.25">
      <c r="A36" s="97">
        <v>383</v>
      </c>
      <c r="B36" s="97">
        <v>2006</v>
      </c>
      <c r="C36" s="97" t="s">
        <v>255</v>
      </c>
      <c r="D36" s="102">
        <v>39.591999999999999</v>
      </c>
      <c r="E36" s="102">
        <v>845.2820744685913</v>
      </c>
      <c r="F36" s="102">
        <v>16.733203946180232</v>
      </c>
    </row>
    <row r="37" spans="1:6" x14ac:dyDescent="0.25">
      <c r="A37" s="97">
        <v>384</v>
      </c>
      <c r="B37" s="97">
        <v>2006</v>
      </c>
      <c r="C37" s="97" t="s">
        <v>256</v>
      </c>
      <c r="D37" s="102">
        <v>31207</v>
      </c>
      <c r="E37" s="102">
        <v>845.2820744685913</v>
      </c>
      <c r="F37" s="102">
        <v>13189.358848970665</v>
      </c>
    </row>
    <row r="38" spans="1:6" x14ac:dyDescent="0.25">
      <c r="A38" s="97">
        <v>385</v>
      </c>
      <c r="B38" s="97">
        <v>2006</v>
      </c>
      <c r="C38" s="97" t="s">
        <v>257</v>
      </c>
      <c r="D38" s="102">
        <v>7800</v>
      </c>
      <c r="E38" s="102">
        <v>845.2820744685913</v>
      </c>
      <c r="F38" s="102">
        <v>3296.6000904275061</v>
      </c>
    </row>
    <row r="39" spans="1:6" x14ac:dyDescent="0.25">
      <c r="A39" s="97">
        <v>386</v>
      </c>
      <c r="B39" s="97">
        <v>2006</v>
      </c>
      <c r="C39" s="97" t="s">
        <v>258</v>
      </c>
      <c r="D39" s="102">
        <v>1275</v>
      </c>
      <c r="E39" s="102">
        <v>845.2820744685913</v>
      </c>
      <c r="F39" s="102">
        <v>538.86732247372697</v>
      </c>
    </row>
    <row r="40" spans="1:6" x14ac:dyDescent="0.25">
      <c r="A40" s="97">
        <v>387</v>
      </c>
      <c r="B40" s="97">
        <v>2006</v>
      </c>
      <c r="C40" s="97" t="s">
        <v>260</v>
      </c>
      <c r="D40" s="102">
        <v>83200</v>
      </c>
      <c r="E40" s="102">
        <v>845.2820744685913</v>
      </c>
      <c r="F40" s="102">
        <v>35163.734297893396</v>
      </c>
    </row>
    <row r="41" spans="1:6" x14ac:dyDescent="0.25">
      <c r="A41" s="97">
        <v>388</v>
      </c>
      <c r="B41" s="97">
        <v>2006</v>
      </c>
      <c r="C41" s="97" t="s">
        <v>261</v>
      </c>
      <c r="D41" s="102">
        <v>24400</v>
      </c>
      <c r="E41" s="102">
        <v>845.2820744685913</v>
      </c>
      <c r="F41" s="102">
        <v>10312.441308516813</v>
      </c>
    </row>
    <row r="42" spans="1:6" x14ac:dyDescent="0.25">
      <c r="A42" s="97">
        <v>389</v>
      </c>
      <c r="B42" s="97">
        <v>2006</v>
      </c>
      <c r="C42" s="97" t="s">
        <v>262</v>
      </c>
      <c r="D42" s="102">
        <v>852</v>
      </c>
      <c r="E42" s="102">
        <v>845.2820744685913</v>
      </c>
      <c r="F42" s="102">
        <v>360.09016372361987</v>
      </c>
    </row>
    <row r="43" spans="1:6" x14ac:dyDescent="0.25">
      <c r="A43" s="97">
        <v>390</v>
      </c>
      <c r="B43" s="97">
        <v>2006</v>
      </c>
      <c r="C43" s="97" t="s">
        <v>194</v>
      </c>
      <c r="D43" s="102">
        <v>276663</v>
      </c>
      <c r="E43" s="102">
        <v>845.2820744685913</v>
      </c>
      <c r="F43" s="102">
        <v>116929.13728435195</v>
      </c>
    </row>
    <row r="44" spans="1:6" x14ac:dyDescent="0.25">
      <c r="A44" s="97">
        <v>391</v>
      </c>
      <c r="B44" s="97">
        <v>2006</v>
      </c>
      <c r="C44" s="97" t="s">
        <v>264</v>
      </c>
      <c r="D44" s="102">
        <v>1315</v>
      </c>
      <c r="E44" s="102">
        <v>845.2820744685913</v>
      </c>
      <c r="F44" s="102">
        <v>555.77296396309885</v>
      </c>
    </row>
    <row r="45" spans="1:6" x14ac:dyDescent="0.25">
      <c r="A45" s="97">
        <v>392</v>
      </c>
      <c r="B45" s="97">
        <v>2006</v>
      </c>
      <c r="C45" s="97" t="s">
        <v>266</v>
      </c>
      <c r="D45" s="102">
        <v>3200</v>
      </c>
      <c r="E45" s="102">
        <v>845.2820744685913</v>
      </c>
      <c r="F45" s="102">
        <v>1352.451319149746</v>
      </c>
    </row>
    <row r="46" spans="1:6" x14ac:dyDescent="0.25">
      <c r="A46" s="97">
        <v>393</v>
      </c>
      <c r="B46" s="97">
        <v>2006</v>
      </c>
      <c r="C46" s="97" t="s">
        <v>268</v>
      </c>
      <c r="D46" s="102">
        <v>29225</v>
      </c>
      <c r="E46" s="102">
        <v>845.2820744685913</v>
      </c>
      <c r="F46" s="102">
        <v>12351.684313172291</v>
      </c>
    </row>
    <row r="47" spans="1:6" x14ac:dyDescent="0.25">
      <c r="A47" s="97">
        <v>394</v>
      </c>
      <c r="B47" s="97">
        <v>2006</v>
      </c>
      <c r="C47" s="97" t="s">
        <v>270</v>
      </c>
      <c r="D47" s="102">
        <v>1342</v>
      </c>
      <c r="E47" s="102">
        <v>845.2820744685913</v>
      </c>
      <c r="F47" s="102">
        <v>567.18427196842481</v>
      </c>
    </row>
    <row r="48" spans="1:6" x14ac:dyDescent="0.25">
      <c r="A48" s="97">
        <v>395</v>
      </c>
      <c r="B48" s="97">
        <v>2006</v>
      </c>
      <c r="C48" s="97" t="s">
        <v>271</v>
      </c>
      <c r="D48" s="102">
        <v>9629</v>
      </c>
      <c r="E48" s="102">
        <v>845.2820744685913</v>
      </c>
      <c r="F48" s="102">
        <v>4069.6105475290328</v>
      </c>
    </row>
    <row r="49" spans="1:6" x14ac:dyDescent="0.25">
      <c r="A49" s="97">
        <v>396</v>
      </c>
      <c r="B49" s="97">
        <v>2006</v>
      </c>
      <c r="C49" s="97" t="s">
        <v>272</v>
      </c>
      <c r="D49" s="102">
        <v>1064</v>
      </c>
      <c r="E49" s="102">
        <v>845.2820744685913</v>
      </c>
      <c r="F49" s="102">
        <v>449.6900636172906</v>
      </c>
    </row>
    <row r="50" spans="1:6" x14ac:dyDescent="0.25">
      <c r="A50" s="97">
        <v>397</v>
      </c>
      <c r="B50" s="97">
        <v>2006</v>
      </c>
      <c r="C50" s="97" t="s">
        <v>273</v>
      </c>
      <c r="D50" s="102">
        <v>3761</v>
      </c>
      <c r="E50" s="102">
        <v>845.2820744685913</v>
      </c>
      <c r="F50" s="102">
        <v>1589.552941038186</v>
      </c>
    </row>
    <row r="51" spans="1:6" x14ac:dyDescent="0.25">
      <c r="A51" s="97">
        <v>398</v>
      </c>
      <c r="B51" s="97">
        <v>2006</v>
      </c>
      <c r="C51" s="97" t="s">
        <v>274</v>
      </c>
      <c r="D51" s="102">
        <v>181909</v>
      </c>
      <c r="E51" s="102">
        <v>845.2820744685913</v>
      </c>
      <c r="F51" s="102">
        <v>76882.208442253483</v>
      </c>
    </row>
    <row r="52" spans="1:6" x14ac:dyDescent="0.25">
      <c r="A52" s="97">
        <v>399</v>
      </c>
      <c r="B52" s="97">
        <v>2006</v>
      </c>
      <c r="C52" s="97" t="s">
        <v>276</v>
      </c>
      <c r="D52" s="102">
        <v>352506</v>
      </c>
      <c r="E52" s="102">
        <v>845.2820744685913</v>
      </c>
      <c r="F52" s="102">
        <v>148983.5014713126</v>
      </c>
    </row>
    <row r="53" spans="1:6" x14ac:dyDescent="0.25">
      <c r="A53" s="97">
        <v>400</v>
      </c>
      <c r="B53" s="97">
        <v>2006</v>
      </c>
      <c r="C53" s="97" t="s">
        <v>277</v>
      </c>
      <c r="D53" s="102">
        <v>24945</v>
      </c>
      <c r="E53" s="102">
        <v>845.2820744685913</v>
      </c>
      <c r="F53" s="102">
        <v>10542.780673809504</v>
      </c>
    </row>
    <row r="54" spans="1:6" x14ac:dyDescent="0.25">
      <c r="A54" s="97">
        <v>401</v>
      </c>
      <c r="B54" s="97">
        <v>2006</v>
      </c>
      <c r="C54" s="97" t="s">
        <v>278</v>
      </c>
      <c r="D54" s="102">
        <v>889475</v>
      </c>
      <c r="E54" s="102">
        <v>845.2820744685913</v>
      </c>
      <c r="F54" s="102">
        <v>375928.63659397513</v>
      </c>
    </row>
    <row r="55" spans="1:6" x14ac:dyDescent="0.25">
      <c r="A55" s="97">
        <v>402</v>
      </c>
      <c r="B55" s="97">
        <v>2006</v>
      </c>
      <c r="C55" s="97" t="s">
        <v>280</v>
      </c>
      <c r="D55" s="102">
        <v>500872</v>
      </c>
      <c r="E55" s="102">
        <v>845.2820744685913</v>
      </c>
      <c r="F55" s="102">
        <v>211689.06160161615</v>
      </c>
    </row>
    <row r="56" spans="1:6" x14ac:dyDescent="0.25">
      <c r="A56" s="97">
        <v>403</v>
      </c>
      <c r="B56" s="97">
        <v>2006</v>
      </c>
      <c r="C56" s="97" t="s">
        <v>197</v>
      </c>
      <c r="D56" s="102">
        <v>504275</v>
      </c>
      <c r="E56" s="102">
        <v>845.2820744685913</v>
      </c>
      <c r="F56" s="102">
        <v>213127.30905132444</v>
      </c>
    </row>
    <row r="57" spans="1:6" x14ac:dyDescent="0.25">
      <c r="A57" s="97">
        <v>404</v>
      </c>
      <c r="B57" s="97">
        <v>2006</v>
      </c>
      <c r="C57" s="97" t="s">
        <v>281</v>
      </c>
      <c r="D57" s="102">
        <v>41793</v>
      </c>
      <c r="E57" s="102">
        <v>845.2820744685913</v>
      </c>
      <c r="F57" s="102">
        <v>17663.436869132918</v>
      </c>
    </row>
    <row r="58" spans="1:6" x14ac:dyDescent="0.25">
      <c r="A58" s="97">
        <v>405</v>
      </c>
      <c r="B58" s="97">
        <v>2006</v>
      </c>
      <c r="C58" s="97" t="s">
        <v>282</v>
      </c>
      <c r="D58" s="102">
        <v>19800</v>
      </c>
      <c r="E58" s="102">
        <v>845.2820744685913</v>
      </c>
      <c r="F58" s="102">
        <v>8368.2925372390546</v>
      </c>
    </row>
    <row r="59" spans="1:6" x14ac:dyDescent="0.25">
      <c r="A59" s="97">
        <v>406</v>
      </c>
      <c r="B59" s="97">
        <v>2006</v>
      </c>
      <c r="C59" s="97" t="s">
        <v>283</v>
      </c>
      <c r="D59" s="102">
        <v>121336</v>
      </c>
      <c r="E59" s="102">
        <v>845.2820744685913</v>
      </c>
      <c r="F59" s="102">
        <v>51281.572893860495</v>
      </c>
    </row>
    <row r="60" spans="1:6" x14ac:dyDescent="0.25">
      <c r="A60" s="97">
        <v>407</v>
      </c>
      <c r="B60" s="97">
        <v>2006</v>
      </c>
      <c r="C60" s="97" t="s">
        <v>284</v>
      </c>
      <c r="D60" s="102">
        <v>2903</v>
      </c>
      <c r="E60" s="102">
        <v>845.2820744685913</v>
      </c>
      <c r="F60" s="102">
        <v>1226.9269310911602</v>
      </c>
    </row>
    <row r="61" spans="1:6" x14ac:dyDescent="0.25">
      <c r="A61" s="97">
        <v>408</v>
      </c>
      <c r="B61" s="97">
        <v>2006</v>
      </c>
      <c r="C61" s="97" t="s">
        <v>285</v>
      </c>
      <c r="D61" s="102">
        <v>5025</v>
      </c>
      <c r="E61" s="102">
        <v>845.2820744685913</v>
      </c>
      <c r="F61" s="102">
        <v>2123.771212102336</v>
      </c>
    </row>
    <row r="62" spans="1:6" x14ac:dyDescent="0.25">
      <c r="A62" s="97">
        <v>409</v>
      </c>
      <c r="B62" s="97">
        <v>2006</v>
      </c>
      <c r="C62" s="97" t="s">
        <v>286</v>
      </c>
      <c r="D62" s="102">
        <v>6904</v>
      </c>
      <c r="E62" s="102">
        <v>845.2820744685913</v>
      </c>
      <c r="F62" s="102">
        <v>2917.9137210655772</v>
      </c>
    </row>
    <row r="63" spans="1:6" x14ac:dyDescent="0.25">
      <c r="A63" s="97">
        <v>410</v>
      </c>
      <c r="B63" s="97">
        <v>2006</v>
      </c>
      <c r="C63" s="97" t="s">
        <v>198</v>
      </c>
      <c r="D63" s="102">
        <v>172078</v>
      </c>
      <c r="E63" s="102">
        <v>845.2820744685913</v>
      </c>
      <c r="F63" s="102">
        <v>72727.224405203131</v>
      </c>
    </row>
    <row r="64" spans="1:6" x14ac:dyDescent="0.25">
      <c r="A64" s="97">
        <v>411</v>
      </c>
      <c r="B64" s="97">
        <v>2006</v>
      </c>
      <c r="C64" s="97" t="s">
        <v>287</v>
      </c>
      <c r="D64" s="102">
        <v>1226010</v>
      </c>
      <c r="E64" s="102">
        <v>845.2820744685913</v>
      </c>
      <c r="F64" s="102">
        <v>518162.13805961882</v>
      </c>
    </row>
    <row r="65" spans="1:6" x14ac:dyDescent="0.25">
      <c r="A65" s="97">
        <v>412</v>
      </c>
      <c r="B65" s="97">
        <v>2006</v>
      </c>
      <c r="C65" s="97" t="s">
        <v>199</v>
      </c>
      <c r="D65" s="102">
        <v>730645</v>
      </c>
      <c r="E65" s="102">
        <v>845.2820744685913</v>
      </c>
      <c r="F65" s="102">
        <v>308800.56065005198</v>
      </c>
    </row>
    <row r="66" spans="1:6" x14ac:dyDescent="0.25">
      <c r="A66" s="97">
        <v>413</v>
      </c>
      <c r="B66" s="97">
        <v>2006</v>
      </c>
      <c r="C66" s="97" t="s">
        <v>290</v>
      </c>
      <c r="D66" s="102">
        <v>26329</v>
      </c>
      <c r="E66" s="102">
        <v>845.2820744685913</v>
      </c>
      <c r="F66" s="102">
        <v>11127.71586934177</v>
      </c>
    </row>
    <row r="67" spans="1:6" x14ac:dyDescent="0.25">
      <c r="A67" s="97">
        <v>414</v>
      </c>
      <c r="B67" s="97">
        <v>2006</v>
      </c>
      <c r="C67" s="97" t="s">
        <v>291</v>
      </c>
      <c r="D67" s="102">
        <v>448</v>
      </c>
      <c r="E67" s="102">
        <v>845.2820744685913</v>
      </c>
      <c r="F67" s="102">
        <v>189.34318468096444</v>
      </c>
    </row>
    <row r="68" spans="1:6" x14ac:dyDescent="0.25">
      <c r="A68" s="97">
        <v>415</v>
      </c>
      <c r="B68" s="97">
        <v>2006</v>
      </c>
      <c r="C68" s="97" t="s">
        <v>292</v>
      </c>
      <c r="D68" s="102">
        <v>80505</v>
      </c>
      <c r="E68" s="102">
        <v>845.2820744685913</v>
      </c>
      <c r="F68" s="102">
        <v>34024.716702546968</v>
      </c>
    </row>
    <row r="69" spans="1:6" x14ac:dyDescent="0.25">
      <c r="A69" s="97">
        <v>416</v>
      </c>
      <c r="B69" s="97">
        <v>2006</v>
      </c>
      <c r="C69" s="97" t="s">
        <v>293</v>
      </c>
      <c r="D69" s="102">
        <v>29334</v>
      </c>
      <c r="E69" s="102">
        <v>845.2820744685913</v>
      </c>
      <c r="F69" s="102">
        <v>12397.752186230829</v>
      </c>
    </row>
    <row r="70" spans="1:6" x14ac:dyDescent="0.25">
      <c r="A70" s="97">
        <v>417</v>
      </c>
      <c r="B70" s="97">
        <v>2006</v>
      </c>
      <c r="C70" s="97" t="s">
        <v>294</v>
      </c>
      <c r="D70" s="102">
        <v>116640</v>
      </c>
      <c r="E70" s="102">
        <v>845.2820744685913</v>
      </c>
      <c r="F70" s="102">
        <v>49296.850583008243</v>
      </c>
    </row>
    <row r="71" spans="1:6" x14ac:dyDescent="0.25">
      <c r="A71" s="97">
        <v>418</v>
      </c>
      <c r="B71" s="97">
        <v>2006</v>
      </c>
      <c r="C71" s="97" t="s">
        <v>295</v>
      </c>
      <c r="D71" s="102">
        <v>21787.52</v>
      </c>
      <c r="E71" s="102">
        <v>845.2820744685913</v>
      </c>
      <c r="F71" s="102">
        <v>9208.300051562961</v>
      </c>
    </row>
    <row r="72" spans="1:6" x14ac:dyDescent="0.25">
      <c r="A72" s="97">
        <v>419</v>
      </c>
      <c r="B72" s="97">
        <v>2006</v>
      </c>
      <c r="C72" s="97" t="s">
        <v>200</v>
      </c>
      <c r="D72" s="102">
        <v>107444</v>
      </c>
      <c r="E72" s="102">
        <v>845.2820744685913</v>
      </c>
      <c r="F72" s="102">
        <v>45410.243604601659</v>
      </c>
    </row>
    <row r="73" spans="1:6" x14ac:dyDescent="0.25">
      <c r="A73" s="97">
        <v>420</v>
      </c>
      <c r="B73" s="97">
        <v>2006</v>
      </c>
      <c r="C73" s="97" t="s">
        <v>297</v>
      </c>
      <c r="D73" s="102">
        <v>1537</v>
      </c>
      <c r="E73" s="102">
        <v>845.2820744685913</v>
      </c>
      <c r="F73" s="102">
        <v>649.59927422911244</v>
      </c>
    </row>
    <row r="74" spans="1:6" x14ac:dyDescent="0.25">
      <c r="A74" s="97">
        <v>421</v>
      </c>
      <c r="B74" s="97">
        <v>2006</v>
      </c>
      <c r="C74" s="97" t="s">
        <v>202</v>
      </c>
      <c r="D74" s="102">
        <v>1162941</v>
      </c>
      <c r="E74" s="102">
        <v>845.2820744685913</v>
      </c>
      <c r="F74" s="102">
        <v>491506.59048228903</v>
      </c>
    </row>
    <row r="75" spans="1:6" x14ac:dyDescent="0.25">
      <c r="A75" s="97">
        <v>422</v>
      </c>
      <c r="B75" s="97">
        <v>2006</v>
      </c>
      <c r="C75" s="97" t="s">
        <v>302</v>
      </c>
      <c r="D75" s="102">
        <v>3828</v>
      </c>
      <c r="E75" s="102">
        <v>845.2820744685913</v>
      </c>
      <c r="F75" s="102">
        <v>1617.8698905328838</v>
      </c>
    </row>
    <row r="76" spans="1:6" x14ac:dyDescent="0.25">
      <c r="A76" s="97">
        <v>423</v>
      </c>
      <c r="B76" s="97">
        <v>2006</v>
      </c>
      <c r="C76" s="97" t="s">
        <v>304</v>
      </c>
      <c r="D76" s="102">
        <v>13371</v>
      </c>
      <c r="E76" s="102">
        <v>845.2820744685913</v>
      </c>
      <c r="F76" s="102">
        <v>5651.1333088597676</v>
      </c>
    </row>
    <row r="77" spans="1:6" x14ac:dyDescent="0.25">
      <c r="A77" s="97">
        <v>424</v>
      </c>
      <c r="B77" s="97">
        <v>2006</v>
      </c>
      <c r="C77" s="97" t="s">
        <v>305</v>
      </c>
      <c r="D77" s="102">
        <v>100496</v>
      </c>
      <c r="E77" s="102">
        <v>845.2820744685913</v>
      </c>
      <c r="F77" s="102">
        <v>42473.733677897777</v>
      </c>
    </row>
    <row r="78" spans="1:6" x14ac:dyDescent="0.25">
      <c r="A78" s="97">
        <v>425</v>
      </c>
      <c r="B78" s="97">
        <v>2006</v>
      </c>
      <c r="C78" s="97" t="s">
        <v>307</v>
      </c>
      <c r="D78" s="102">
        <v>473</v>
      </c>
      <c r="E78" s="102">
        <v>845.2820744685913</v>
      </c>
      <c r="F78" s="102">
        <v>199.90921061182186</v>
      </c>
    </row>
    <row r="79" spans="1:6" x14ac:dyDescent="0.25">
      <c r="A79" s="97">
        <v>426</v>
      </c>
      <c r="B79" s="97">
        <v>2006</v>
      </c>
      <c r="C79" s="97" t="s">
        <v>308</v>
      </c>
      <c r="D79" s="102">
        <v>144854</v>
      </c>
      <c r="E79" s="102">
        <v>845.2820744685913</v>
      </c>
      <c r="F79" s="102">
        <v>61221.244807536663</v>
      </c>
    </row>
    <row r="80" spans="1:6" x14ac:dyDescent="0.25">
      <c r="A80" s="97">
        <v>427</v>
      </c>
      <c r="B80" s="97">
        <v>2006</v>
      </c>
      <c r="C80" s="97" t="s">
        <v>309</v>
      </c>
      <c r="D80" s="102">
        <v>425</v>
      </c>
      <c r="E80" s="102">
        <v>845.2820744685913</v>
      </c>
      <c r="F80" s="102">
        <v>179.62244082457568</v>
      </c>
    </row>
    <row r="81" spans="1:6" x14ac:dyDescent="0.25">
      <c r="A81" s="97">
        <v>429</v>
      </c>
      <c r="B81" s="97">
        <v>2006</v>
      </c>
      <c r="C81" s="97" t="s">
        <v>186</v>
      </c>
      <c r="D81" s="102">
        <v>305656</v>
      </c>
      <c r="E81" s="102">
        <v>845.2820744685913</v>
      </c>
      <c r="F81" s="102">
        <v>129182.76887688588</v>
      </c>
    </row>
    <row r="82" spans="1:6" x14ac:dyDescent="0.25">
      <c r="A82" s="97">
        <v>430</v>
      </c>
      <c r="B82" s="97">
        <v>2006</v>
      </c>
      <c r="C82" s="97" t="s">
        <v>188</v>
      </c>
      <c r="D82" s="102">
        <v>2816</v>
      </c>
      <c r="E82" s="102">
        <v>845.2820744685913</v>
      </c>
      <c r="F82" s="102">
        <v>1190.1571608517766</v>
      </c>
    </row>
    <row r="83" spans="1:6" x14ac:dyDescent="0.25">
      <c r="A83" s="97">
        <v>431</v>
      </c>
      <c r="B83" s="97">
        <v>2006</v>
      </c>
      <c r="C83" s="97" t="s">
        <v>189</v>
      </c>
      <c r="D83" s="102">
        <v>102038</v>
      </c>
      <c r="E83" s="102">
        <v>845.2820744685913</v>
      </c>
      <c r="F83" s="102">
        <v>43125.446157313054</v>
      </c>
    </row>
    <row r="84" spans="1:6" x14ac:dyDescent="0.25">
      <c r="A84" s="97">
        <v>432</v>
      </c>
      <c r="B84" s="97">
        <v>2006</v>
      </c>
      <c r="C84" s="97" t="s">
        <v>190</v>
      </c>
      <c r="D84" s="102">
        <v>30396</v>
      </c>
      <c r="E84" s="102">
        <v>845.2820744685913</v>
      </c>
      <c r="F84" s="102">
        <v>12846.59696777365</v>
      </c>
    </row>
    <row r="85" spans="1:6" x14ac:dyDescent="0.25">
      <c r="A85" s="97">
        <v>433</v>
      </c>
      <c r="B85" s="97">
        <v>2006</v>
      </c>
      <c r="C85" s="97" t="s">
        <v>192</v>
      </c>
      <c r="D85" s="102">
        <v>-24937.741999999998</v>
      </c>
      <c r="E85" s="102">
        <v>845.2820744685913</v>
      </c>
      <c r="F85" s="102">
        <v>-10539.713145161259</v>
      </c>
    </row>
    <row r="86" spans="1:6" x14ac:dyDescent="0.25">
      <c r="A86" s="97">
        <v>434</v>
      </c>
      <c r="B86" s="97">
        <v>2006</v>
      </c>
      <c r="C86" s="97" t="s">
        <v>193</v>
      </c>
      <c r="D86" s="102">
        <v>75</v>
      </c>
      <c r="E86" s="102">
        <v>845.2820744685913</v>
      </c>
      <c r="F86" s="102">
        <v>31.698077792572175</v>
      </c>
    </row>
    <row r="87" spans="1:6" x14ac:dyDescent="0.25">
      <c r="A87" s="97">
        <v>435</v>
      </c>
      <c r="B87" s="97">
        <v>2006</v>
      </c>
      <c r="C87" s="97" t="s">
        <v>195</v>
      </c>
      <c r="D87" s="102">
        <v>412904</v>
      </c>
      <c r="E87" s="102">
        <v>845.2820744685913</v>
      </c>
      <c r="F87" s="102">
        <v>174510.17483818959</v>
      </c>
    </row>
    <row r="88" spans="1:6" x14ac:dyDescent="0.25">
      <c r="A88" s="97">
        <v>436</v>
      </c>
      <c r="B88" s="97">
        <v>2006</v>
      </c>
      <c r="C88" s="97" t="s">
        <v>196</v>
      </c>
      <c r="D88" s="102">
        <v>610192</v>
      </c>
      <c r="E88" s="102">
        <v>845.2820744685913</v>
      </c>
      <c r="F88" s="102">
        <v>257892.17979206934</v>
      </c>
    </row>
    <row r="89" spans="1:6" x14ac:dyDescent="0.25">
      <c r="A89" s="97">
        <v>437</v>
      </c>
      <c r="B89" s="97">
        <v>2006</v>
      </c>
      <c r="C89" s="97" t="s">
        <v>198</v>
      </c>
      <c r="D89" s="102">
        <v>78400</v>
      </c>
      <c r="E89" s="102">
        <v>845.2820744685913</v>
      </c>
      <c r="F89" s="102">
        <v>33135.05731916878</v>
      </c>
    </row>
    <row r="90" spans="1:6" x14ac:dyDescent="0.25">
      <c r="A90" s="97">
        <v>438</v>
      </c>
      <c r="B90" s="97">
        <v>2006</v>
      </c>
      <c r="C90" s="97" t="s">
        <v>200</v>
      </c>
      <c r="D90" s="102">
        <v>24876</v>
      </c>
      <c r="E90" s="102">
        <v>845.2820744685913</v>
      </c>
      <c r="F90" s="102">
        <v>10513.618442240338</v>
      </c>
    </row>
    <row r="91" spans="1:6" x14ac:dyDescent="0.25">
      <c r="A91" s="97">
        <v>439</v>
      </c>
      <c r="B91" s="97">
        <v>2006</v>
      </c>
      <c r="C91" s="97" t="s">
        <v>201</v>
      </c>
      <c r="D91" s="102">
        <v>210</v>
      </c>
      <c r="E91" s="102">
        <v>845.2820744685913</v>
      </c>
      <c r="F91" s="102">
        <v>88.754617819202082</v>
      </c>
    </row>
    <row r="92" spans="1:6" x14ac:dyDescent="0.25">
      <c r="A92" s="97">
        <v>440</v>
      </c>
      <c r="B92" s="97">
        <v>2006</v>
      </c>
      <c r="C92" s="97" t="s">
        <v>202</v>
      </c>
      <c r="D92" s="102">
        <v>895958</v>
      </c>
      <c r="E92" s="102">
        <v>845.2820744685913</v>
      </c>
      <c r="F92" s="102">
        <v>378668.61843836505</v>
      </c>
    </row>
    <row r="93" spans="1:6" x14ac:dyDescent="0.25">
      <c r="A93" s="97">
        <v>442</v>
      </c>
      <c r="B93" s="97">
        <v>2006</v>
      </c>
      <c r="C93" s="97" t="s">
        <v>186</v>
      </c>
      <c r="D93" s="102">
        <v>-309216</v>
      </c>
      <c r="E93" s="102">
        <v>845.2820744685913</v>
      </c>
      <c r="F93" s="102">
        <v>-130687.37096943997</v>
      </c>
    </row>
    <row r="94" spans="1:6" x14ac:dyDescent="0.25">
      <c r="A94" s="97">
        <v>443</v>
      </c>
      <c r="B94" s="97">
        <v>2006</v>
      </c>
      <c r="C94" s="97" t="s">
        <v>188</v>
      </c>
      <c r="D94" s="102">
        <v>-3057</v>
      </c>
      <c r="E94" s="102">
        <v>845.2820744685913</v>
      </c>
      <c r="F94" s="102">
        <v>-1292.0136508252417</v>
      </c>
    </row>
    <row r="95" spans="1:6" x14ac:dyDescent="0.25">
      <c r="A95" s="97">
        <v>444</v>
      </c>
      <c r="B95" s="97">
        <v>2006</v>
      </c>
      <c r="C95" s="97" t="s">
        <v>189</v>
      </c>
      <c r="D95" s="102">
        <v>-103655</v>
      </c>
      <c r="E95" s="102">
        <v>845.2820744685913</v>
      </c>
      <c r="F95" s="102">
        <v>-43808.856714520916</v>
      </c>
    </row>
    <row r="96" spans="1:6" x14ac:dyDescent="0.25">
      <c r="A96" s="97">
        <v>445</v>
      </c>
      <c r="B96" s="97">
        <v>2006</v>
      </c>
      <c r="C96" s="97" t="s">
        <v>190</v>
      </c>
      <c r="D96" s="102">
        <v>-31096</v>
      </c>
      <c r="E96" s="102">
        <v>845.2820744685913</v>
      </c>
      <c r="F96" s="102">
        <v>-13142.445693837657</v>
      </c>
    </row>
    <row r="97" spans="1:6" x14ac:dyDescent="0.25">
      <c r="A97" s="97">
        <v>446</v>
      </c>
      <c r="B97" s="97">
        <v>2006</v>
      </c>
      <c r="C97" s="97" t="s">
        <v>193</v>
      </c>
      <c r="D97" s="102">
        <v>-75</v>
      </c>
      <c r="E97" s="102">
        <v>845.2820744685913</v>
      </c>
      <c r="F97" s="102">
        <v>-31.698077792572175</v>
      </c>
    </row>
    <row r="98" spans="1:6" x14ac:dyDescent="0.25">
      <c r="A98" s="97">
        <v>447</v>
      </c>
      <c r="B98" s="97">
        <v>2006</v>
      </c>
      <c r="C98" s="97" t="s">
        <v>195</v>
      </c>
      <c r="D98" s="102">
        <v>-413000</v>
      </c>
      <c r="E98" s="102">
        <v>845.2820744685913</v>
      </c>
      <c r="F98" s="102">
        <v>-174550.7483777641</v>
      </c>
    </row>
    <row r="99" spans="1:6" x14ac:dyDescent="0.25">
      <c r="A99" s="97">
        <v>448</v>
      </c>
      <c r="B99" s="97">
        <v>2006</v>
      </c>
      <c r="C99" s="97" t="s">
        <v>196</v>
      </c>
      <c r="D99" s="102">
        <v>-610192</v>
      </c>
      <c r="E99" s="102">
        <v>845.2820744685913</v>
      </c>
      <c r="F99" s="102">
        <v>-257892.17979206934</v>
      </c>
    </row>
    <row r="100" spans="1:6" x14ac:dyDescent="0.25">
      <c r="A100" s="97">
        <v>449</v>
      </c>
      <c r="B100" s="97">
        <v>2006</v>
      </c>
      <c r="C100" s="97" t="s">
        <v>198</v>
      </c>
      <c r="D100" s="102">
        <v>-78400</v>
      </c>
      <c r="E100" s="102">
        <v>845.2820744685913</v>
      </c>
      <c r="F100" s="102">
        <v>-33135.05731916878</v>
      </c>
    </row>
    <row r="101" spans="1:6" x14ac:dyDescent="0.25">
      <c r="A101" s="97">
        <v>450</v>
      </c>
      <c r="B101" s="97">
        <v>2006</v>
      </c>
      <c r="C101" s="97" t="s">
        <v>205</v>
      </c>
      <c r="D101" s="102">
        <v>-21</v>
      </c>
      <c r="E101" s="102">
        <v>845.2820744685913</v>
      </c>
      <c r="F101" s="102">
        <v>-8.8754617819202082</v>
      </c>
    </row>
    <row r="102" spans="1:6" x14ac:dyDescent="0.25">
      <c r="A102" s="97">
        <v>451</v>
      </c>
      <c r="B102" s="97">
        <v>2006</v>
      </c>
      <c r="C102" s="97" t="s">
        <v>200</v>
      </c>
      <c r="D102" s="102">
        <v>-25065</v>
      </c>
      <c r="E102" s="102">
        <v>845.2820744685913</v>
      </c>
      <c r="F102" s="102">
        <v>-10593.497598277621</v>
      </c>
    </row>
    <row r="103" spans="1:6" x14ac:dyDescent="0.25">
      <c r="A103" s="97">
        <v>452</v>
      </c>
      <c r="B103" s="97">
        <v>2006</v>
      </c>
      <c r="C103" s="97" t="s">
        <v>202</v>
      </c>
      <c r="D103" s="102">
        <v>-895958</v>
      </c>
      <c r="E103" s="102">
        <v>845.2820744685913</v>
      </c>
      <c r="F103" s="102">
        <v>-378668.61843836505</v>
      </c>
    </row>
    <row r="104" spans="1:6" x14ac:dyDescent="0.25">
      <c r="A104" s="97">
        <v>504</v>
      </c>
      <c r="B104" s="97">
        <v>2006</v>
      </c>
      <c r="C104" s="97" t="s">
        <v>206</v>
      </c>
      <c r="D104" s="102">
        <v>-3400</v>
      </c>
      <c r="E104" s="102">
        <v>845.2820744685913</v>
      </c>
      <c r="F104" s="102">
        <v>-1436.9795265966054</v>
      </c>
    </row>
    <row r="105" spans="1:6" x14ac:dyDescent="0.25">
      <c r="A105" s="97">
        <v>505</v>
      </c>
      <c r="B105" s="97">
        <v>2006</v>
      </c>
      <c r="C105" s="97" t="s">
        <v>208</v>
      </c>
      <c r="D105" s="102">
        <v>-41478</v>
      </c>
      <c r="E105" s="102">
        <v>845.2820744685913</v>
      </c>
      <c r="F105" s="102">
        <v>-17530.304942404113</v>
      </c>
    </row>
    <row r="106" spans="1:6" x14ac:dyDescent="0.25">
      <c r="A106" s="97">
        <v>506</v>
      </c>
      <c r="B106" s="97">
        <v>2006</v>
      </c>
      <c r="C106" s="97" t="s">
        <v>186</v>
      </c>
      <c r="D106" s="102">
        <v>-307922</v>
      </c>
      <c r="E106" s="102">
        <v>845.2820744685913</v>
      </c>
      <c r="F106" s="102">
        <v>-130140.47346725878</v>
      </c>
    </row>
    <row r="107" spans="1:6" x14ac:dyDescent="0.25">
      <c r="A107" s="97">
        <v>507</v>
      </c>
      <c r="B107" s="97">
        <v>2006</v>
      </c>
      <c r="C107" s="97" t="s">
        <v>209</v>
      </c>
      <c r="D107" s="102">
        <v>-6000</v>
      </c>
      <c r="E107" s="102">
        <v>845.2820744685913</v>
      </c>
      <c r="F107" s="102">
        <v>-2535.8462234057738</v>
      </c>
    </row>
    <row r="108" spans="1:6" x14ac:dyDescent="0.25">
      <c r="A108" s="97">
        <v>508</v>
      </c>
      <c r="B108" s="97">
        <v>2006</v>
      </c>
      <c r="C108" s="97" t="s">
        <v>210</v>
      </c>
      <c r="D108" s="102">
        <v>-3298</v>
      </c>
      <c r="E108" s="102">
        <v>845.2820744685913</v>
      </c>
      <c r="F108" s="102">
        <v>-1393.8701407987071</v>
      </c>
    </row>
    <row r="109" spans="1:6" x14ac:dyDescent="0.25">
      <c r="A109" s="97">
        <v>509</v>
      </c>
      <c r="B109" s="97">
        <v>2006</v>
      </c>
      <c r="C109" s="97" t="s">
        <v>211</v>
      </c>
      <c r="D109" s="102">
        <v>-4433</v>
      </c>
      <c r="E109" s="102">
        <v>845.2820744685913</v>
      </c>
      <c r="F109" s="102">
        <v>-1873.5677180596326</v>
      </c>
    </row>
    <row r="110" spans="1:6" x14ac:dyDescent="0.25">
      <c r="A110" s="97">
        <v>510</v>
      </c>
      <c r="B110" s="97">
        <v>2006</v>
      </c>
      <c r="C110" s="97" t="s">
        <v>212</v>
      </c>
      <c r="D110" s="102">
        <v>-650</v>
      </c>
      <c r="E110" s="102">
        <v>845.2820744685913</v>
      </c>
      <c r="F110" s="102">
        <v>-274.71667420229215</v>
      </c>
    </row>
    <row r="111" spans="1:6" x14ac:dyDescent="0.25">
      <c r="A111" s="97">
        <v>511</v>
      </c>
      <c r="B111" s="97">
        <v>2006</v>
      </c>
      <c r="C111" s="97" t="s">
        <v>214</v>
      </c>
      <c r="D111" s="102">
        <v>2421278</v>
      </c>
      <c r="E111" s="102">
        <v>845.2820744685913</v>
      </c>
      <c r="F111" s="102">
        <v>1023331.4453525809</v>
      </c>
    </row>
    <row r="112" spans="1:6" x14ac:dyDescent="0.25">
      <c r="A112" s="97">
        <v>512</v>
      </c>
      <c r="B112" s="97">
        <v>2006</v>
      </c>
      <c r="C112" s="97" t="s">
        <v>215</v>
      </c>
      <c r="D112" s="102">
        <v>-95783</v>
      </c>
      <c r="E112" s="102">
        <v>845.2820744685913</v>
      </c>
      <c r="F112" s="102">
        <v>-40481.826469412546</v>
      </c>
    </row>
    <row r="113" spans="1:6" x14ac:dyDescent="0.25">
      <c r="A113" s="97">
        <v>513</v>
      </c>
      <c r="B113" s="97">
        <v>2006</v>
      </c>
      <c r="C113" s="97" t="s">
        <v>189</v>
      </c>
      <c r="D113" s="102">
        <v>-141345</v>
      </c>
      <c r="E113" s="102">
        <v>845.2820744685913</v>
      </c>
      <c r="F113" s="102">
        <v>-59738.197407881518</v>
      </c>
    </row>
    <row r="114" spans="1:6" x14ac:dyDescent="0.25">
      <c r="A114" s="97">
        <v>514</v>
      </c>
      <c r="B114" s="97">
        <v>2006</v>
      </c>
      <c r="C114" s="97" t="s">
        <v>216</v>
      </c>
      <c r="D114" s="102">
        <v>-23</v>
      </c>
      <c r="E114" s="102">
        <v>845.2820744685913</v>
      </c>
      <c r="F114" s="102">
        <v>-9.7207438563888005</v>
      </c>
    </row>
    <row r="115" spans="1:6" x14ac:dyDescent="0.25">
      <c r="A115" s="97">
        <v>515</v>
      </c>
      <c r="B115" s="97">
        <v>2006</v>
      </c>
      <c r="C115" s="97" t="s">
        <v>218</v>
      </c>
      <c r="D115" s="102">
        <v>-3121</v>
      </c>
      <c r="E115" s="102">
        <v>845.2820744685913</v>
      </c>
      <c r="F115" s="102">
        <v>-1319.0626772082367</v>
      </c>
    </row>
    <row r="116" spans="1:6" x14ac:dyDescent="0.25">
      <c r="A116" s="97">
        <v>516</v>
      </c>
      <c r="B116" s="97">
        <v>2006</v>
      </c>
      <c r="C116" s="97" t="s">
        <v>190</v>
      </c>
      <c r="D116" s="102">
        <v>-84873</v>
      </c>
      <c r="E116" s="102">
        <v>845.2820744685913</v>
      </c>
      <c r="F116" s="102">
        <v>-35870.812753186372</v>
      </c>
    </row>
    <row r="117" spans="1:6" x14ac:dyDescent="0.25">
      <c r="A117" s="97">
        <v>517</v>
      </c>
      <c r="B117" s="97">
        <v>2006</v>
      </c>
      <c r="C117" s="97" t="s">
        <v>223</v>
      </c>
      <c r="D117" s="102">
        <v>-1200</v>
      </c>
      <c r="E117" s="102">
        <v>845.2820744685913</v>
      </c>
      <c r="F117" s="102">
        <v>-507.16924468115479</v>
      </c>
    </row>
    <row r="118" spans="1:6" x14ac:dyDescent="0.25">
      <c r="A118" s="97">
        <v>518</v>
      </c>
      <c r="B118" s="97">
        <v>2006</v>
      </c>
      <c r="C118" s="97" t="s">
        <v>224</v>
      </c>
      <c r="D118" s="102">
        <v>-13200</v>
      </c>
      <c r="E118" s="102">
        <v>845.2820744685913</v>
      </c>
      <c r="F118" s="102">
        <v>-5578.8616914927024</v>
      </c>
    </row>
    <row r="119" spans="1:6" x14ac:dyDescent="0.25">
      <c r="A119" s="97">
        <v>519</v>
      </c>
      <c r="B119" s="97">
        <v>2006</v>
      </c>
      <c r="C119" s="97" t="s">
        <v>225</v>
      </c>
      <c r="D119" s="102">
        <v>-24697</v>
      </c>
      <c r="E119" s="102">
        <v>845.2820744685913</v>
      </c>
      <c r="F119" s="102">
        <v>-10437.9656965754</v>
      </c>
    </row>
    <row r="120" spans="1:6" x14ac:dyDescent="0.25">
      <c r="A120" s="97">
        <v>520</v>
      </c>
      <c r="B120" s="97">
        <v>2006</v>
      </c>
      <c r="C120" s="97" t="s">
        <v>203</v>
      </c>
      <c r="D120" s="102">
        <v>-88920</v>
      </c>
      <c r="E120" s="102">
        <v>845.2820744685913</v>
      </c>
      <c r="F120" s="102">
        <v>-37581.241030873563</v>
      </c>
    </row>
    <row r="121" spans="1:6" x14ac:dyDescent="0.25">
      <c r="A121" s="97">
        <v>521</v>
      </c>
      <c r="B121" s="97">
        <v>2006</v>
      </c>
      <c r="C121" s="97" t="s">
        <v>229</v>
      </c>
      <c r="D121" s="102">
        <v>-4691</v>
      </c>
      <c r="E121" s="102">
        <v>845.2820744685913</v>
      </c>
      <c r="F121" s="102">
        <v>-1982.6091056660809</v>
      </c>
    </row>
    <row r="122" spans="1:6" x14ac:dyDescent="0.25">
      <c r="A122" s="97">
        <v>522</v>
      </c>
      <c r="B122" s="97">
        <v>2006</v>
      </c>
      <c r="C122" s="97" t="s">
        <v>230</v>
      </c>
      <c r="D122" s="102">
        <v>-44413</v>
      </c>
      <c r="E122" s="102">
        <v>845.2820744685913</v>
      </c>
      <c r="F122" s="102">
        <v>-18770.756386686771</v>
      </c>
    </row>
    <row r="123" spans="1:6" x14ac:dyDescent="0.25">
      <c r="A123" s="97">
        <v>523</v>
      </c>
      <c r="B123" s="97">
        <v>2006</v>
      </c>
      <c r="C123" s="97" t="s">
        <v>191</v>
      </c>
      <c r="D123" s="102">
        <v>-80970</v>
      </c>
      <c r="E123" s="102">
        <v>845.2820744685913</v>
      </c>
      <c r="F123" s="102">
        <v>-34221.244784860915</v>
      </c>
    </row>
    <row r="124" spans="1:6" x14ac:dyDescent="0.25">
      <c r="A124" s="97">
        <v>524</v>
      </c>
      <c r="B124" s="97">
        <v>2006</v>
      </c>
      <c r="C124" s="97" t="s">
        <v>233</v>
      </c>
      <c r="D124" s="102">
        <v>-30000</v>
      </c>
      <c r="E124" s="102">
        <v>845.2820744685913</v>
      </c>
      <c r="F124" s="102">
        <v>-12679.23111702887</v>
      </c>
    </row>
    <row r="125" spans="1:6" x14ac:dyDescent="0.25">
      <c r="A125" s="97">
        <v>525</v>
      </c>
      <c r="B125" s="97">
        <v>2006</v>
      </c>
      <c r="C125" s="97" t="s">
        <v>193</v>
      </c>
      <c r="D125" s="102">
        <v>-980</v>
      </c>
      <c r="E125" s="102">
        <v>845.2820744685913</v>
      </c>
      <c r="F125" s="102">
        <v>-414.18821648960972</v>
      </c>
    </row>
    <row r="126" spans="1:6" x14ac:dyDescent="0.25">
      <c r="A126" s="97">
        <v>526</v>
      </c>
      <c r="B126" s="97">
        <v>2006</v>
      </c>
      <c r="C126" s="97" t="s">
        <v>238</v>
      </c>
      <c r="D126" s="102">
        <v>-6322</v>
      </c>
      <c r="E126" s="102">
        <v>845.2820744685913</v>
      </c>
      <c r="F126" s="102">
        <v>-2671.9366373952171</v>
      </c>
    </row>
    <row r="127" spans="1:6" x14ac:dyDescent="0.25">
      <c r="A127" s="97">
        <v>527</v>
      </c>
      <c r="B127" s="97">
        <v>2006</v>
      </c>
      <c r="C127" s="97" t="s">
        <v>239</v>
      </c>
      <c r="D127" s="102">
        <v>-21189</v>
      </c>
      <c r="E127" s="102">
        <v>845.2820744685913</v>
      </c>
      <c r="F127" s="102">
        <v>-8955.3409379574896</v>
      </c>
    </row>
    <row r="128" spans="1:6" x14ac:dyDescent="0.25">
      <c r="A128" s="97">
        <v>528</v>
      </c>
      <c r="B128" s="97">
        <v>2006</v>
      </c>
      <c r="C128" s="97" t="s">
        <v>240</v>
      </c>
      <c r="D128" s="102">
        <v>-16203</v>
      </c>
      <c r="E128" s="102">
        <v>845.2820744685913</v>
      </c>
      <c r="F128" s="102">
        <v>-6848.0527263072927</v>
      </c>
    </row>
    <row r="129" spans="1:6" x14ac:dyDescent="0.25">
      <c r="A129" s="97">
        <v>529</v>
      </c>
      <c r="B129" s="97">
        <v>2006</v>
      </c>
      <c r="C129" s="97" t="s">
        <v>242</v>
      </c>
      <c r="D129" s="102">
        <v>-45575</v>
      </c>
      <c r="E129" s="102">
        <v>845.2820744685913</v>
      </c>
      <c r="F129" s="102">
        <v>-19261.865271953026</v>
      </c>
    </row>
    <row r="130" spans="1:6" x14ac:dyDescent="0.25">
      <c r="A130" s="97">
        <v>530</v>
      </c>
      <c r="B130" s="97">
        <v>2006</v>
      </c>
      <c r="C130" s="97" t="s">
        <v>243</v>
      </c>
      <c r="D130" s="102">
        <v>-1725</v>
      </c>
      <c r="E130" s="102">
        <v>845.2820744685913</v>
      </c>
      <c r="F130" s="102">
        <v>-729.05578922915993</v>
      </c>
    </row>
    <row r="131" spans="1:6" x14ac:dyDescent="0.25">
      <c r="A131" s="97">
        <v>531</v>
      </c>
      <c r="B131" s="97">
        <v>2006</v>
      </c>
      <c r="C131" s="97" t="s">
        <v>244</v>
      </c>
      <c r="D131" s="102">
        <v>-16830</v>
      </c>
      <c r="E131" s="102">
        <v>845.2820744685913</v>
      </c>
      <c r="F131" s="102">
        <v>-7113.0486566531954</v>
      </c>
    </row>
    <row r="132" spans="1:6" x14ac:dyDescent="0.25">
      <c r="A132" s="97">
        <v>532</v>
      </c>
      <c r="B132" s="97">
        <v>2006</v>
      </c>
      <c r="C132" s="97" t="s">
        <v>245</v>
      </c>
      <c r="D132" s="102">
        <v>-4477</v>
      </c>
      <c r="E132" s="102">
        <v>845.2820744685913</v>
      </c>
      <c r="F132" s="102">
        <v>-1892.1639236979418</v>
      </c>
    </row>
    <row r="133" spans="1:6" x14ac:dyDescent="0.25">
      <c r="A133" s="97">
        <v>533</v>
      </c>
      <c r="B133" s="97">
        <v>2006</v>
      </c>
      <c r="C133" s="97" t="s">
        <v>247</v>
      </c>
      <c r="D133" s="102">
        <v>-3200</v>
      </c>
      <c r="E133" s="102">
        <v>845.2820744685913</v>
      </c>
      <c r="F133" s="102">
        <v>-1352.451319149746</v>
      </c>
    </row>
    <row r="134" spans="1:6" x14ac:dyDescent="0.25">
      <c r="A134" s="97">
        <v>534</v>
      </c>
      <c r="B134" s="97">
        <v>2006</v>
      </c>
      <c r="C134" s="97" t="s">
        <v>248</v>
      </c>
      <c r="D134" s="102">
        <v>-183683</v>
      </c>
      <c r="E134" s="102">
        <v>845.2820744685913</v>
      </c>
      <c r="F134" s="102">
        <v>-77631.97364230713</v>
      </c>
    </row>
    <row r="135" spans="1:6" x14ac:dyDescent="0.25">
      <c r="A135" s="97">
        <v>535</v>
      </c>
      <c r="B135" s="97">
        <v>2006</v>
      </c>
      <c r="C135" s="97" t="s">
        <v>250</v>
      </c>
      <c r="D135" s="102">
        <v>-77637</v>
      </c>
      <c r="E135" s="102">
        <v>845.2820744685913</v>
      </c>
      <c r="F135" s="102">
        <v>-32812.582207759013</v>
      </c>
    </row>
    <row r="136" spans="1:6" x14ac:dyDescent="0.25">
      <c r="A136" s="97">
        <v>536</v>
      </c>
      <c r="B136" s="97">
        <v>2006</v>
      </c>
      <c r="C136" s="97" t="s">
        <v>253</v>
      </c>
      <c r="D136" s="102">
        <v>-13600</v>
      </c>
      <c r="E136" s="102">
        <v>845.2820744685913</v>
      </c>
      <c r="F136" s="102">
        <v>-5747.9181063864216</v>
      </c>
    </row>
    <row r="137" spans="1:6" x14ac:dyDescent="0.25">
      <c r="A137" s="97">
        <v>537</v>
      </c>
      <c r="B137" s="97">
        <v>2006</v>
      </c>
      <c r="C137" s="97" t="s">
        <v>254</v>
      </c>
      <c r="D137" s="102">
        <v>-20000</v>
      </c>
      <c r="E137" s="102">
        <v>845.2820744685913</v>
      </c>
      <c r="F137" s="102">
        <v>-8452.8207446859124</v>
      </c>
    </row>
    <row r="138" spans="1:6" x14ac:dyDescent="0.25">
      <c r="A138" s="97">
        <v>538</v>
      </c>
      <c r="B138" s="97">
        <v>2006</v>
      </c>
      <c r="C138" s="97" t="s">
        <v>256</v>
      </c>
      <c r="D138" s="102">
        <v>-9281</v>
      </c>
      <c r="E138" s="102">
        <v>845.2820744685913</v>
      </c>
      <c r="F138" s="102">
        <v>-3922.5314665714977</v>
      </c>
    </row>
    <row r="139" spans="1:6" x14ac:dyDescent="0.25">
      <c r="A139" s="97">
        <v>539</v>
      </c>
      <c r="B139" s="97">
        <v>2006</v>
      </c>
      <c r="C139" s="97" t="s">
        <v>257</v>
      </c>
      <c r="D139" s="102">
        <v>-49275</v>
      </c>
      <c r="E139" s="102">
        <v>845.2820744685913</v>
      </c>
      <c r="F139" s="102">
        <v>-20825.637109719919</v>
      </c>
    </row>
    <row r="140" spans="1:6" x14ac:dyDescent="0.25">
      <c r="A140" s="97">
        <v>540</v>
      </c>
      <c r="B140" s="97">
        <v>2006</v>
      </c>
      <c r="C140" s="97" t="s">
        <v>258</v>
      </c>
      <c r="D140" s="102">
        <v>-3215</v>
      </c>
      <c r="E140" s="102">
        <v>845.2820744685913</v>
      </c>
      <c r="F140" s="102">
        <v>-1358.7909347082605</v>
      </c>
    </row>
    <row r="141" spans="1:6" x14ac:dyDescent="0.25">
      <c r="A141" s="97">
        <v>541</v>
      </c>
      <c r="B141" s="97">
        <v>2006</v>
      </c>
      <c r="C141" s="97" t="s">
        <v>260</v>
      </c>
      <c r="D141" s="102">
        <v>-77000</v>
      </c>
      <c r="E141" s="102">
        <v>845.2820744685913</v>
      </c>
      <c r="F141" s="102">
        <v>-32543.359867040763</v>
      </c>
    </row>
    <row r="142" spans="1:6" x14ac:dyDescent="0.25">
      <c r="A142" s="97">
        <v>542</v>
      </c>
      <c r="B142" s="97">
        <v>2006</v>
      </c>
      <c r="C142" s="97" t="s">
        <v>261</v>
      </c>
      <c r="D142" s="102">
        <v>-40881</v>
      </c>
      <c r="E142" s="102">
        <v>845.2820744685913</v>
      </c>
      <c r="F142" s="102">
        <v>-17277.988243175241</v>
      </c>
    </row>
    <row r="143" spans="1:6" x14ac:dyDescent="0.25">
      <c r="A143" s="97">
        <v>543</v>
      </c>
      <c r="B143" s="97">
        <v>2006</v>
      </c>
      <c r="C143" s="97" t="s">
        <v>262</v>
      </c>
      <c r="D143" s="102">
        <v>-8394</v>
      </c>
      <c r="E143" s="102">
        <v>845.2820744685913</v>
      </c>
      <c r="F143" s="102">
        <v>-3547.6488665446777</v>
      </c>
    </row>
    <row r="144" spans="1:6" x14ac:dyDescent="0.25">
      <c r="A144" s="97">
        <v>544</v>
      </c>
      <c r="B144" s="97">
        <v>2006</v>
      </c>
      <c r="C144" s="97" t="s">
        <v>194</v>
      </c>
      <c r="D144" s="102">
        <v>-252602</v>
      </c>
      <c r="E144" s="102">
        <v>845.2820744685913</v>
      </c>
      <c r="F144" s="102">
        <v>-106759.97128745755</v>
      </c>
    </row>
    <row r="145" spans="1:6" x14ac:dyDescent="0.25">
      <c r="A145" s="97">
        <v>545</v>
      </c>
      <c r="B145" s="97">
        <v>2006</v>
      </c>
      <c r="C145" s="97" t="s">
        <v>264</v>
      </c>
      <c r="D145" s="102">
        <v>-3417</v>
      </c>
      <c r="E145" s="102">
        <v>845.2820744685913</v>
      </c>
      <c r="F145" s="102">
        <v>-1444.1644242295883</v>
      </c>
    </row>
    <row r="146" spans="1:6" x14ac:dyDescent="0.25">
      <c r="A146" s="97">
        <v>546</v>
      </c>
      <c r="B146" s="97">
        <v>2006</v>
      </c>
      <c r="C146" s="97" t="s">
        <v>268</v>
      </c>
      <c r="D146" s="102">
        <v>-2072</v>
      </c>
      <c r="E146" s="102">
        <v>845.2820744685913</v>
      </c>
      <c r="F146" s="102">
        <v>-875.71222914946054</v>
      </c>
    </row>
    <row r="147" spans="1:6" x14ac:dyDescent="0.25">
      <c r="A147" s="97">
        <v>547</v>
      </c>
      <c r="B147" s="97">
        <v>2006</v>
      </c>
      <c r="C147" s="97" t="s">
        <v>270</v>
      </c>
      <c r="D147" s="102">
        <v>-17324</v>
      </c>
      <c r="E147" s="102">
        <v>845.2820744685913</v>
      </c>
      <c r="F147" s="102">
        <v>-7321.8333290469373</v>
      </c>
    </row>
    <row r="148" spans="1:6" x14ac:dyDescent="0.25">
      <c r="A148" s="97">
        <v>548</v>
      </c>
      <c r="B148" s="97">
        <v>2006</v>
      </c>
      <c r="C148" s="97" t="s">
        <v>271</v>
      </c>
      <c r="D148" s="102">
        <v>-25569</v>
      </c>
      <c r="E148" s="102">
        <v>845.2820744685913</v>
      </c>
      <c r="F148" s="102">
        <v>-10806.508681043704</v>
      </c>
    </row>
    <row r="149" spans="1:6" x14ac:dyDescent="0.25">
      <c r="A149" s="97">
        <v>549</v>
      </c>
      <c r="B149" s="97">
        <v>2006</v>
      </c>
      <c r="C149" s="97" t="s">
        <v>272</v>
      </c>
      <c r="D149" s="102">
        <v>-5300</v>
      </c>
      <c r="E149" s="102">
        <v>845.2820744685913</v>
      </c>
      <c r="F149" s="102">
        <v>-2239.997497341767</v>
      </c>
    </row>
    <row r="150" spans="1:6" x14ac:dyDescent="0.25">
      <c r="A150" s="97">
        <v>550</v>
      </c>
      <c r="B150" s="97">
        <v>2006</v>
      </c>
      <c r="C150" s="97" t="s">
        <v>273</v>
      </c>
      <c r="D150" s="102">
        <v>-260</v>
      </c>
      <c r="E150" s="102">
        <v>845.2820744685913</v>
      </c>
      <c r="F150" s="102">
        <v>-109.88666968091687</v>
      </c>
    </row>
    <row r="151" spans="1:6" x14ac:dyDescent="0.25">
      <c r="A151" s="97">
        <v>551</v>
      </c>
      <c r="B151" s="97">
        <v>2006</v>
      </c>
      <c r="C151" s="97" t="s">
        <v>274</v>
      </c>
      <c r="D151" s="102">
        <v>-7665</v>
      </c>
      <c r="E151" s="102">
        <v>845.2820744685913</v>
      </c>
      <c r="F151" s="102">
        <v>-3239.543550400876</v>
      </c>
    </row>
    <row r="152" spans="1:6" x14ac:dyDescent="0.25">
      <c r="A152" s="97">
        <v>552</v>
      </c>
      <c r="B152" s="97">
        <v>2006</v>
      </c>
      <c r="C152" s="97" t="s">
        <v>276</v>
      </c>
      <c r="D152" s="102">
        <v>-299493</v>
      </c>
      <c r="E152" s="102">
        <v>845.2820744685913</v>
      </c>
      <c r="F152" s="102">
        <v>-126578.03216441091</v>
      </c>
    </row>
    <row r="153" spans="1:6" x14ac:dyDescent="0.25">
      <c r="A153" s="97">
        <v>553</v>
      </c>
      <c r="B153" s="97">
        <v>2006</v>
      </c>
      <c r="C153" s="97" t="s">
        <v>277</v>
      </c>
      <c r="D153" s="102">
        <v>-10225</v>
      </c>
      <c r="E153" s="102">
        <v>845.2820744685913</v>
      </c>
      <c r="F153" s="102">
        <v>-4321.5046057206728</v>
      </c>
    </row>
    <row r="154" spans="1:6" x14ac:dyDescent="0.25">
      <c r="A154" s="97">
        <v>554</v>
      </c>
      <c r="B154" s="97">
        <v>2006</v>
      </c>
      <c r="C154" s="97" t="s">
        <v>278</v>
      </c>
      <c r="D154" s="102">
        <v>-11000</v>
      </c>
      <c r="E154" s="102">
        <v>845.2820744685913</v>
      </c>
      <c r="F154" s="102">
        <v>-4649.0514095772523</v>
      </c>
    </row>
    <row r="155" spans="1:6" x14ac:dyDescent="0.25">
      <c r="A155" s="97">
        <v>555</v>
      </c>
      <c r="B155" s="97">
        <v>2006</v>
      </c>
      <c r="C155" s="97" t="s">
        <v>280</v>
      </c>
      <c r="D155" s="102">
        <v>-84922</v>
      </c>
      <c r="E155" s="102">
        <v>845.2820744685913</v>
      </c>
      <c r="F155" s="102">
        <v>-35891.52216401085</v>
      </c>
    </row>
    <row r="156" spans="1:6" x14ac:dyDescent="0.25">
      <c r="A156" s="97">
        <v>556</v>
      </c>
      <c r="B156" s="97">
        <v>2006</v>
      </c>
      <c r="C156" s="97" t="s">
        <v>197</v>
      </c>
      <c r="D156" s="102">
        <v>-546974</v>
      </c>
      <c r="E156" s="102">
        <v>845.2820744685913</v>
      </c>
      <c r="F156" s="102">
        <v>-231173.65870019162</v>
      </c>
    </row>
    <row r="157" spans="1:6" x14ac:dyDescent="0.25">
      <c r="A157" s="97">
        <v>557</v>
      </c>
      <c r="B157" s="97">
        <v>2006</v>
      </c>
      <c r="C157" s="97" t="s">
        <v>281</v>
      </c>
      <c r="D157" s="102">
        <v>-54840</v>
      </c>
      <c r="E157" s="102">
        <v>845.2820744685913</v>
      </c>
      <c r="F157" s="102">
        <v>-23177.634481928773</v>
      </c>
    </row>
    <row r="158" spans="1:6" x14ac:dyDescent="0.25">
      <c r="A158" s="97">
        <v>558</v>
      </c>
      <c r="B158" s="97">
        <v>2006</v>
      </c>
      <c r="C158" s="97" t="s">
        <v>282</v>
      </c>
      <c r="D158" s="102">
        <v>-12930</v>
      </c>
      <c r="E158" s="102">
        <v>845.2820744685913</v>
      </c>
      <c r="F158" s="102">
        <v>-5464.7486114394433</v>
      </c>
    </row>
    <row r="159" spans="1:6" x14ac:dyDescent="0.25">
      <c r="A159" s="97">
        <v>559</v>
      </c>
      <c r="B159" s="97">
        <v>2006</v>
      </c>
      <c r="C159" s="97" t="s">
        <v>283</v>
      </c>
      <c r="D159" s="102">
        <v>-182633</v>
      </c>
      <c r="E159" s="102">
        <v>845.2820744685913</v>
      </c>
      <c r="F159" s="102">
        <v>-77188.200553211122</v>
      </c>
    </row>
    <row r="160" spans="1:6" x14ac:dyDescent="0.25">
      <c r="A160" s="97">
        <v>560</v>
      </c>
      <c r="B160" s="97">
        <v>2006</v>
      </c>
      <c r="C160" s="97" t="s">
        <v>284</v>
      </c>
      <c r="D160" s="102">
        <v>-2030</v>
      </c>
      <c r="E160" s="102">
        <v>845.2820744685913</v>
      </c>
      <c r="F160" s="102">
        <v>-857.96130558562027</v>
      </c>
    </row>
    <row r="161" spans="1:6" x14ac:dyDescent="0.25">
      <c r="A161" s="97">
        <v>561</v>
      </c>
      <c r="B161" s="97">
        <v>2006</v>
      </c>
      <c r="C161" s="97" t="s">
        <v>285</v>
      </c>
      <c r="D161" s="102">
        <v>-9398</v>
      </c>
      <c r="E161" s="102">
        <v>845.2820744685913</v>
      </c>
      <c r="F161" s="102">
        <v>-3971.9804679279105</v>
      </c>
    </row>
    <row r="162" spans="1:6" x14ac:dyDescent="0.25">
      <c r="A162" s="97">
        <v>562</v>
      </c>
      <c r="B162" s="97">
        <v>2006</v>
      </c>
      <c r="C162" s="97" t="s">
        <v>286</v>
      </c>
      <c r="D162" s="102">
        <v>-11112</v>
      </c>
      <c r="E162" s="102">
        <v>845.2820744685913</v>
      </c>
      <c r="F162" s="102">
        <v>-4696.3872057474937</v>
      </c>
    </row>
    <row r="163" spans="1:6" x14ac:dyDescent="0.25">
      <c r="A163" s="97">
        <v>563</v>
      </c>
      <c r="B163" s="97">
        <v>2006</v>
      </c>
      <c r="C163" s="97" t="s">
        <v>198</v>
      </c>
      <c r="D163" s="102">
        <v>-43046</v>
      </c>
      <c r="E163" s="102">
        <v>845.2820744685913</v>
      </c>
      <c r="F163" s="102">
        <v>-18193.006088787493</v>
      </c>
    </row>
    <row r="164" spans="1:6" x14ac:dyDescent="0.25">
      <c r="A164" s="97">
        <v>564</v>
      </c>
      <c r="B164" s="97">
        <v>2006</v>
      </c>
      <c r="C164" s="97" t="s">
        <v>287</v>
      </c>
      <c r="D164" s="102">
        <v>-186355</v>
      </c>
      <c r="E164" s="102">
        <v>845.2820744685913</v>
      </c>
      <c r="F164" s="102">
        <v>-78761.270493797172</v>
      </c>
    </row>
    <row r="165" spans="1:6" x14ac:dyDescent="0.25">
      <c r="A165" s="97">
        <v>565</v>
      </c>
      <c r="B165" s="97">
        <v>2006</v>
      </c>
      <c r="C165" s="97" t="s">
        <v>199</v>
      </c>
      <c r="D165" s="102">
        <v>-215517</v>
      </c>
      <c r="E165" s="102">
        <v>845.2820744685913</v>
      </c>
      <c r="F165" s="102">
        <v>-91086.328421623693</v>
      </c>
    </row>
    <row r="166" spans="1:6" x14ac:dyDescent="0.25">
      <c r="A166" s="97">
        <v>566</v>
      </c>
      <c r="B166" s="97">
        <v>2006</v>
      </c>
      <c r="C166" s="97" t="s">
        <v>290</v>
      </c>
      <c r="D166" s="102">
        <v>-23099</v>
      </c>
      <c r="E166" s="102">
        <v>845.2820744685913</v>
      </c>
      <c r="F166" s="102">
        <v>-9762.5853190749949</v>
      </c>
    </row>
    <row r="167" spans="1:6" x14ac:dyDescent="0.25">
      <c r="A167" s="97">
        <v>567</v>
      </c>
      <c r="B167" s="97">
        <v>2006</v>
      </c>
      <c r="C167" s="97" t="s">
        <v>291</v>
      </c>
      <c r="D167" s="102">
        <v>-16202</v>
      </c>
      <c r="E167" s="102">
        <v>845.2820744685913</v>
      </c>
      <c r="F167" s="102">
        <v>-6847.6300852700588</v>
      </c>
    </row>
    <row r="168" spans="1:6" x14ac:dyDescent="0.25">
      <c r="A168" s="97">
        <v>568</v>
      </c>
      <c r="B168" s="97">
        <v>2006</v>
      </c>
      <c r="C168" s="97" t="s">
        <v>292</v>
      </c>
      <c r="D168" s="102">
        <v>-29170</v>
      </c>
      <c r="E168" s="102">
        <v>845.2820744685913</v>
      </c>
      <c r="F168" s="102">
        <v>-12328.439056124404</v>
      </c>
    </row>
    <row r="169" spans="1:6" x14ac:dyDescent="0.25">
      <c r="A169" s="97">
        <v>569</v>
      </c>
      <c r="B169" s="97">
        <v>2006</v>
      </c>
      <c r="C169" s="97" t="s">
        <v>293</v>
      </c>
      <c r="D169" s="102">
        <v>-18966</v>
      </c>
      <c r="E169" s="102">
        <v>845.2820744685913</v>
      </c>
      <c r="F169" s="102">
        <v>-8015.8099121856512</v>
      </c>
    </row>
    <row r="170" spans="1:6" x14ac:dyDescent="0.25">
      <c r="A170" s="97">
        <v>570</v>
      </c>
      <c r="B170" s="97">
        <v>2006</v>
      </c>
      <c r="C170" s="97" t="s">
        <v>294</v>
      </c>
      <c r="D170" s="102">
        <v>-115860</v>
      </c>
      <c r="E170" s="102">
        <v>845.2820744685913</v>
      </c>
      <c r="F170" s="102">
        <v>-48967.190573965498</v>
      </c>
    </row>
    <row r="171" spans="1:6" x14ac:dyDescent="0.25">
      <c r="A171" s="97">
        <v>571</v>
      </c>
      <c r="B171" s="97">
        <v>2006</v>
      </c>
      <c r="C171" s="97" t="s">
        <v>200</v>
      </c>
      <c r="D171" s="102">
        <v>-9162</v>
      </c>
      <c r="E171" s="102">
        <v>845.2820744685913</v>
      </c>
      <c r="F171" s="102">
        <v>-3872.2371831406167</v>
      </c>
    </row>
    <row r="172" spans="1:6" x14ac:dyDescent="0.25">
      <c r="A172" s="97">
        <v>572</v>
      </c>
      <c r="B172" s="97">
        <v>2006</v>
      </c>
      <c r="C172" s="97" t="s">
        <v>202</v>
      </c>
      <c r="D172" s="102">
        <v>-618699</v>
      </c>
      <c r="E172" s="102">
        <v>845.2820744685913</v>
      </c>
      <c r="F172" s="102">
        <v>-261487.58709582151</v>
      </c>
    </row>
    <row r="173" spans="1:6" x14ac:dyDescent="0.25">
      <c r="A173" s="97">
        <v>573</v>
      </c>
      <c r="B173" s="97">
        <v>2006</v>
      </c>
      <c r="C173" s="97" t="s">
        <v>302</v>
      </c>
      <c r="D173" s="102">
        <v>-15432</v>
      </c>
      <c r="E173" s="102">
        <v>845.2820744685913</v>
      </c>
      <c r="F173" s="102">
        <v>-6522.1964865996506</v>
      </c>
    </row>
    <row r="174" spans="1:6" x14ac:dyDescent="0.25">
      <c r="A174" s="97">
        <v>574</v>
      </c>
      <c r="B174" s="97">
        <v>2006</v>
      </c>
      <c r="C174" s="97" t="s">
        <v>304</v>
      </c>
      <c r="D174" s="102">
        <v>-2765</v>
      </c>
      <c r="E174" s="102">
        <v>845.2820744685913</v>
      </c>
      <c r="F174" s="102">
        <v>-1168.6024679528275</v>
      </c>
    </row>
    <row r="175" spans="1:6" x14ac:dyDescent="0.25">
      <c r="A175" s="97">
        <v>575</v>
      </c>
      <c r="B175" s="97">
        <v>2006</v>
      </c>
      <c r="C175" s="97" t="s">
        <v>305</v>
      </c>
      <c r="D175" s="102">
        <v>-74264</v>
      </c>
      <c r="E175" s="102">
        <v>845.2820744685913</v>
      </c>
      <c r="F175" s="102">
        <v>-31387.013989167732</v>
      </c>
    </row>
    <row r="176" spans="1:6" x14ac:dyDescent="0.25">
      <c r="A176" s="97">
        <v>576</v>
      </c>
      <c r="B176" s="97">
        <v>2006</v>
      </c>
      <c r="C176" s="97" t="s">
        <v>307</v>
      </c>
      <c r="D176" s="102">
        <v>-515</v>
      </c>
      <c r="E176" s="102">
        <v>845.2820744685913</v>
      </c>
      <c r="F176" s="102">
        <v>-217.66013417566228</v>
      </c>
    </row>
    <row r="177" spans="1:6" x14ac:dyDescent="0.25">
      <c r="A177" s="97">
        <v>577</v>
      </c>
      <c r="B177" s="97">
        <v>2006</v>
      </c>
      <c r="C177" s="97" t="s">
        <v>309</v>
      </c>
      <c r="D177" s="102">
        <v>-425</v>
      </c>
      <c r="E177" s="102">
        <v>845.2820744685913</v>
      </c>
      <c r="F177" s="102">
        <v>-179.62244082457568</v>
      </c>
    </row>
    <row r="178" spans="1:6" x14ac:dyDescent="0.25">
      <c r="A178" s="97">
        <v>674</v>
      </c>
      <c r="B178" s="97">
        <v>2007</v>
      </c>
      <c r="C178" s="97" t="s">
        <v>207</v>
      </c>
      <c r="D178" s="102">
        <v>343</v>
      </c>
      <c r="E178" s="102">
        <v>858.78959999999995</v>
      </c>
      <c r="F178" s="102">
        <v>147.28241639999999</v>
      </c>
    </row>
    <row r="179" spans="1:6" x14ac:dyDescent="0.25">
      <c r="A179" s="97">
        <v>675</v>
      </c>
      <c r="B179" s="97">
        <v>2007</v>
      </c>
      <c r="C179" s="97" t="s">
        <v>208</v>
      </c>
      <c r="D179" s="102">
        <v>78343.520000000004</v>
      </c>
      <c r="E179" s="102">
        <v>858.78959999999995</v>
      </c>
      <c r="F179" s="102">
        <v>33640.300101695997</v>
      </c>
    </row>
    <row r="180" spans="1:6" x14ac:dyDescent="0.25">
      <c r="A180" s="97">
        <v>676</v>
      </c>
      <c r="B180" s="97">
        <v>2007</v>
      </c>
      <c r="C180" s="97" t="s">
        <v>186</v>
      </c>
      <c r="D180" s="102">
        <v>213884</v>
      </c>
      <c r="E180" s="102">
        <v>858.78959999999995</v>
      </c>
      <c r="F180" s="102">
        <v>91840.677403199996</v>
      </c>
    </row>
    <row r="181" spans="1:6" x14ac:dyDescent="0.25">
      <c r="A181" s="97">
        <v>677</v>
      </c>
      <c r="B181" s="97">
        <v>2007</v>
      </c>
      <c r="C181" s="97" t="s">
        <v>209</v>
      </c>
      <c r="D181" s="102">
        <v>61000</v>
      </c>
      <c r="E181" s="102">
        <v>858.78959999999995</v>
      </c>
      <c r="F181" s="102">
        <v>26193.082799999996</v>
      </c>
    </row>
    <row r="182" spans="1:6" x14ac:dyDescent="0.25">
      <c r="A182" s="97">
        <v>678</v>
      </c>
      <c r="B182" s="97">
        <v>2007</v>
      </c>
      <c r="C182" s="97" t="s">
        <v>210</v>
      </c>
      <c r="D182" s="102">
        <v>160006</v>
      </c>
      <c r="E182" s="102">
        <v>858.78959999999995</v>
      </c>
      <c r="F182" s="102">
        <v>68705.744368800006</v>
      </c>
    </row>
    <row r="183" spans="1:6" x14ac:dyDescent="0.25">
      <c r="A183" s="97">
        <v>679</v>
      </c>
      <c r="B183" s="97">
        <v>2007</v>
      </c>
      <c r="C183" s="97" t="s">
        <v>211</v>
      </c>
      <c r="D183" s="102">
        <v>23621</v>
      </c>
      <c r="E183" s="102">
        <v>858.78959999999995</v>
      </c>
      <c r="F183" s="102">
        <v>10142.734570799999</v>
      </c>
    </row>
    <row r="184" spans="1:6" x14ac:dyDescent="0.25">
      <c r="A184" s="97">
        <v>680</v>
      </c>
      <c r="B184" s="97">
        <v>2007</v>
      </c>
      <c r="C184" s="97" t="s">
        <v>212</v>
      </c>
      <c r="D184" s="102">
        <v>4400</v>
      </c>
      <c r="E184" s="102">
        <v>858.78959999999995</v>
      </c>
      <c r="F184" s="102">
        <v>1889.3371199999999</v>
      </c>
    </row>
    <row r="185" spans="1:6" x14ac:dyDescent="0.25">
      <c r="A185" s="97">
        <v>681</v>
      </c>
      <c r="B185" s="97">
        <v>2007</v>
      </c>
      <c r="C185" s="97" t="s">
        <v>214</v>
      </c>
      <c r="D185" s="102">
        <v>-2169507</v>
      </c>
      <c r="E185" s="102">
        <v>858.78959999999995</v>
      </c>
      <c r="F185" s="102">
        <v>-931575.02436359995</v>
      </c>
    </row>
    <row r="186" spans="1:6" x14ac:dyDescent="0.25">
      <c r="A186" s="97">
        <v>682</v>
      </c>
      <c r="B186" s="97">
        <v>2007</v>
      </c>
      <c r="C186" s="97" t="s">
        <v>215</v>
      </c>
      <c r="D186" s="102">
        <v>32332</v>
      </c>
      <c r="E186" s="102">
        <v>858.78959999999995</v>
      </c>
      <c r="F186" s="102">
        <v>13883.192673599999</v>
      </c>
    </row>
    <row r="187" spans="1:6" x14ac:dyDescent="0.25">
      <c r="A187" s="97">
        <v>683</v>
      </c>
      <c r="B187" s="97">
        <v>2007</v>
      </c>
      <c r="C187" s="97" t="s">
        <v>189</v>
      </c>
      <c r="D187" s="102">
        <v>246829</v>
      </c>
      <c r="E187" s="102">
        <v>858.78959999999995</v>
      </c>
      <c r="F187" s="102">
        <v>105987.08908919999</v>
      </c>
    </row>
    <row r="188" spans="1:6" x14ac:dyDescent="0.25">
      <c r="A188" s="97">
        <v>684</v>
      </c>
      <c r="B188" s="97">
        <v>2007</v>
      </c>
      <c r="C188" s="97" t="s">
        <v>216</v>
      </c>
      <c r="D188" s="102">
        <v>85</v>
      </c>
      <c r="E188" s="102">
        <v>858.78959999999995</v>
      </c>
      <c r="F188" s="102">
        <v>36.498557999999996</v>
      </c>
    </row>
    <row r="189" spans="1:6" x14ac:dyDescent="0.25">
      <c r="A189" s="97">
        <v>685</v>
      </c>
      <c r="B189" s="97">
        <v>2007</v>
      </c>
      <c r="C189" s="97" t="s">
        <v>218</v>
      </c>
      <c r="D189" s="102">
        <v>1105</v>
      </c>
      <c r="E189" s="102">
        <v>858.78959999999995</v>
      </c>
      <c r="F189" s="102">
        <v>474.48125399999998</v>
      </c>
    </row>
    <row r="190" spans="1:6" x14ac:dyDescent="0.25">
      <c r="A190" s="97">
        <v>686</v>
      </c>
      <c r="B190" s="97">
        <v>2007</v>
      </c>
      <c r="C190" s="97" t="s">
        <v>190</v>
      </c>
      <c r="D190" s="102">
        <v>87029</v>
      </c>
      <c r="E190" s="102">
        <v>858.78959999999995</v>
      </c>
      <c r="F190" s="102">
        <v>37369.800049199999</v>
      </c>
    </row>
    <row r="191" spans="1:6" x14ac:dyDescent="0.25">
      <c r="A191" s="97">
        <v>687</v>
      </c>
      <c r="B191" s="97">
        <v>2007</v>
      </c>
      <c r="C191" s="97" t="s">
        <v>223</v>
      </c>
      <c r="D191" s="102">
        <v>57329</v>
      </c>
      <c r="E191" s="102">
        <v>858.78959999999995</v>
      </c>
      <c r="F191" s="102">
        <v>24616.774489200001</v>
      </c>
    </row>
    <row r="192" spans="1:6" x14ac:dyDescent="0.25">
      <c r="A192" s="97">
        <v>688</v>
      </c>
      <c r="B192" s="97">
        <v>2007</v>
      </c>
      <c r="C192" s="97" t="s">
        <v>203</v>
      </c>
      <c r="D192" s="102">
        <v>186496</v>
      </c>
      <c r="E192" s="102">
        <v>858.78959999999995</v>
      </c>
      <c r="F192" s="102">
        <v>80080.412620799994</v>
      </c>
    </row>
    <row r="193" spans="1:6" x14ac:dyDescent="0.25">
      <c r="A193" s="97">
        <v>689</v>
      </c>
      <c r="B193" s="97">
        <v>2007</v>
      </c>
      <c r="C193" s="97" t="s">
        <v>229</v>
      </c>
      <c r="D193" s="102">
        <v>17582</v>
      </c>
      <c r="E193" s="102">
        <v>858.78959999999995</v>
      </c>
      <c r="F193" s="102">
        <v>7549.6193735999996</v>
      </c>
    </row>
    <row r="194" spans="1:6" x14ac:dyDescent="0.25">
      <c r="A194" s="97">
        <v>690</v>
      </c>
      <c r="B194" s="97">
        <v>2007</v>
      </c>
      <c r="C194" s="97" t="s">
        <v>230</v>
      </c>
      <c r="D194" s="102">
        <v>46240</v>
      </c>
      <c r="E194" s="102">
        <v>858.78959999999995</v>
      </c>
      <c r="F194" s="102">
        <v>19855.215551999998</v>
      </c>
    </row>
    <row r="195" spans="1:6" x14ac:dyDescent="0.25">
      <c r="A195" s="97">
        <v>691</v>
      </c>
      <c r="B195" s="97">
        <v>2007</v>
      </c>
      <c r="C195" s="97" t="s">
        <v>191</v>
      </c>
      <c r="D195" s="102">
        <v>927668</v>
      </c>
      <c r="E195" s="102">
        <v>858.78959999999995</v>
      </c>
      <c r="F195" s="102">
        <v>398335.81532639998</v>
      </c>
    </row>
    <row r="196" spans="1:6" x14ac:dyDescent="0.25">
      <c r="A196" s="97">
        <v>692</v>
      </c>
      <c r="B196" s="97">
        <v>2007</v>
      </c>
      <c r="C196" s="97" t="s">
        <v>231</v>
      </c>
      <c r="D196" s="102">
        <v>79114</v>
      </c>
      <c r="E196" s="102">
        <v>858.78959999999995</v>
      </c>
      <c r="F196" s="102">
        <v>33971.140207199998</v>
      </c>
    </row>
    <row r="197" spans="1:6" x14ac:dyDescent="0.25">
      <c r="A197" s="97">
        <v>693</v>
      </c>
      <c r="B197" s="97">
        <v>2007</v>
      </c>
      <c r="C197" s="97" t="s">
        <v>232</v>
      </c>
      <c r="D197" s="102">
        <v>153200</v>
      </c>
      <c r="E197" s="102">
        <v>858.78959999999995</v>
      </c>
      <c r="F197" s="102">
        <v>65783.283360000001</v>
      </c>
    </row>
    <row r="198" spans="1:6" x14ac:dyDescent="0.25">
      <c r="A198" s="97">
        <v>694</v>
      </c>
      <c r="B198" s="97">
        <v>2007</v>
      </c>
      <c r="C198" s="97" t="s">
        <v>233</v>
      </c>
      <c r="D198" s="102">
        <v>25400</v>
      </c>
      <c r="E198" s="102">
        <v>858.78959999999995</v>
      </c>
      <c r="F198" s="102">
        <v>10906.627920000001</v>
      </c>
    </row>
    <row r="199" spans="1:6" x14ac:dyDescent="0.25">
      <c r="A199" s="97">
        <v>695</v>
      </c>
      <c r="B199" s="97">
        <v>2007</v>
      </c>
      <c r="C199" s="97" t="s">
        <v>193</v>
      </c>
      <c r="D199" s="102">
        <v>299493</v>
      </c>
      <c r="E199" s="102">
        <v>858.78959999999995</v>
      </c>
      <c r="F199" s="102">
        <v>128600.73683639998</v>
      </c>
    </row>
    <row r="200" spans="1:6" x14ac:dyDescent="0.25">
      <c r="A200" s="97">
        <v>696</v>
      </c>
      <c r="B200" s="97">
        <v>2007</v>
      </c>
      <c r="C200" s="97" t="s">
        <v>238</v>
      </c>
      <c r="D200" s="102">
        <v>1711</v>
      </c>
      <c r="E200" s="102">
        <v>858.78959999999995</v>
      </c>
      <c r="F200" s="102">
        <v>734.6945027999999</v>
      </c>
    </row>
    <row r="201" spans="1:6" x14ac:dyDescent="0.25">
      <c r="A201" s="97">
        <v>698</v>
      </c>
      <c r="B201" s="97">
        <v>2007</v>
      </c>
      <c r="C201" s="97" t="s">
        <v>240</v>
      </c>
      <c r="D201" s="102">
        <v>94235</v>
      </c>
      <c r="E201" s="102">
        <v>858.78959999999995</v>
      </c>
      <c r="F201" s="102">
        <v>40464.018978</v>
      </c>
    </row>
    <row r="202" spans="1:6" x14ac:dyDescent="0.25">
      <c r="A202" s="97">
        <v>699</v>
      </c>
      <c r="B202" s="97">
        <v>2007</v>
      </c>
      <c r="C202" s="97" t="s">
        <v>242</v>
      </c>
      <c r="D202" s="102">
        <v>93400</v>
      </c>
      <c r="E202" s="102">
        <v>858.78959999999995</v>
      </c>
      <c r="F202" s="102">
        <v>40105.474320000001</v>
      </c>
    </row>
    <row r="203" spans="1:6" x14ac:dyDescent="0.25">
      <c r="A203" s="97">
        <v>700</v>
      </c>
      <c r="B203" s="97">
        <v>2007</v>
      </c>
      <c r="C203" s="97" t="s">
        <v>243</v>
      </c>
      <c r="D203" s="102">
        <v>18589</v>
      </c>
      <c r="E203" s="102">
        <v>858.78959999999995</v>
      </c>
      <c r="F203" s="102">
        <v>7982.0199371999997</v>
      </c>
    </row>
    <row r="204" spans="1:6" x14ac:dyDescent="0.25">
      <c r="A204" s="97">
        <v>701</v>
      </c>
      <c r="B204" s="97">
        <v>2007</v>
      </c>
      <c r="C204" s="97" t="s">
        <v>244</v>
      </c>
      <c r="D204" s="102">
        <v>56689</v>
      </c>
      <c r="E204" s="102">
        <v>858.78959999999995</v>
      </c>
      <c r="F204" s="102">
        <v>24341.961817199997</v>
      </c>
    </row>
    <row r="205" spans="1:6" x14ac:dyDescent="0.25">
      <c r="A205" s="97">
        <v>702</v>
      </c>
      <c r="B205" s="97">
        <v>2007</v>
      </c>
      <c r="C205" s="97" t="s">
        <v>245</v>
      </c>
      <c r="D205" s="102">
        <v>32287</v>
      </c>
      <c r="E205" s="102">
        <v>858.78959999999995</v>
      </c>
      <c r="F205" s="102">
        <v>13863.869907599999</v>
      </c>
    </row>
    <row r="206" spans="1:6" x14ac:dyDescent="0.25">
      <c r="A206" s="97">
        <v>703</v>
      </c>
      <c r="B206" s="97">
        <v>2007</v>
      </c>
      <c r="C206" s="97" t="s">
        <v>246</v>
      </c>
      <c r="D206" s="102">
        <v>950</v>
      </c>
      <c r="E206" s="102">
        <v>858.78959999999995</v>
      </c>
      <c r="F206" s="102">
        <v>407.92505999999997</v>
      </c>
    </row>
    <row r="207" spans="1:6" x14ac:dyDescent="0.25">
      <c r="A207" s="97">
        <v>704</v>
      </c>
      <c r="B207" s="97">
        <v>2007</v>
      </c>
      <c r="C207" s="97" t="s">
        <v>247</v>
      </c>
      <c r="D207" s="102">
        <v>1600</v>
      </c>
      <c r="E207" s="102">
        <v>858.78959999999995</v>
      </c>
      <c r="F207" s="102">
        <v>687.03167999999994</v>
      </c>
    </row>
    <row r="208" spans="1:6" x14ac:dyDescent="0.25">
      <c r="A208" s="97">
        <v>705</v>
      </c>
      <c r="B208" s="97">
        <v>2007</v>
      </c>
      <c r="C208" s="97" t="s">
        <v>248</v>
      </c>
      <c r="D208" s="102">
        <v>297538</v>
      </c>
      <c r="E208" s="102">
        <v>858.78959999999995</v>
      </c>
      <c r="F208" s="102">
        <v>127761.27000239999</v>
      </c>
    </row>
    <row r="209" spans="1:6" x14ac:dyDescent="0.25">
      <c r="A209" s="97">
        <v>706</v>
      </c>
      <c r="B209" s="97">
        <v>2007</v>
      </c>
      <c r="C209" s="97" t="s">
        <v>249</v>
      </c>
      <c r="D209" s="102">
        <v>42710</v>
      </c>
      <c r="E209" s="102">
        <v>858.78959999999995</v>
      </c>
      <c r="F209" s="102">
        <v>18339.451907999999</v>
      </c>
    </row>
    <row r="210" spans="1:6" x14ac:dyDescent="0.25">
      <c r="A210" s="97">
        <v>707</v>
      </c>
      <c r="B210" s="97">
        <v>2007</v>
      </c>
      <c r="C210" s="97" t="s">
        <v>250</v>
      </c>
      <c r="D210" s="102">
        <v>60463</v>
      </c>
      <c r="E210" s="102">
        <v>858.78959999999995</v>
      </c>
      <c r="F210" s="102">
        <v>25962.497792399998</v>
      </c>
    </row>
    <row r="211" spans="1:6" x14ac:dyDescent="0.25">
      <c r="A211" s="97">
        <v>708</v>
      </c>
      <c r="B211" s="97">
        <v>2007</v>
      </c>
      <c r="C211" s="97" t="s">
        <v>253</v>
      </c>
      <c r="D211" s="102">
        <v>22050</v>
      </c>
      <c r="E211" s="102">
        <v>858.78959999999995</v>
      </c>
      <c r="F211" s="102">
        <v>9468.1553399999993</v>
      </c>
    </row>
    <row r="212" spans="1:6" x14ac:dyDescent="0.25">
      <c r="A212" s="97">
        <v>709</v>
      </c>
      <c r="B212" s="97">
        <v>2007</v>
      </c>
      <c r="C212" s="97" t="s">
        <v>254</v>
      </c>
      <c r="D212" s="102">
        <v>79600</v>
      </c>
      <c r="E212" s="102">
        <v>858.78959999999995</v>
      </c>
      <c r="F212" s="102">
        <v>34179.826079999999</v>
      </c>
    </row>
    <row r="213" spans="1:6" x14ac:dyDescent="0.25">
      <c r="A213" s="97">
        <v>710</v>
      </c>
      <c r="B213" s="97">
        <v>2007</v>
      </c>
      <c r="C213" s="97" t="s">
        <v>256</v>
      </c>
      <c r="D213" s="102">
        <v>139856</v>
      </c>
      <c r="E213" s="102">
        <v>858.78959999999995</v>
      </c>
      <c r="F213" s="102">
        <v>60053.439148799996</v>
      </c>
    </row>
    <row r="214" spans="1:6" x14ac:dyDescent="0.25">
      <c r="A214" s="97">
        <v>711</v>
      </c>
      <c r="B214" s="97">
        <v>2007</v>
      </c>
      <c r="C214" s="97" t="s">
        <v>257</v>
      </c>
      <c r="D214" s="102">
        <v>67050</v>
      </c>
      <c r="E214" s="102">
        <v>858.78959999999995</v>
      </c>
      <c r="F214" s="102">
        <v>28790.921340000001</v>
      </c>
    </row>
    <row r="215" spans="1:6" x14ac:dyDescent="0.25">
      <c r="A215" s="97">
        <v>712</v>
      </c>
      <c r="B215" s="97">
        <v>2007</v>
      </c>
      <c r="C215" s="97" t="s">
        <v>258</v>
      </c>
      <c r="D215" s="102">
        <v>1425</v>
      </c>
      <c r="E215" s="102">
        <v>858.78959999999995</v>
      </c>
      <c r="F215" s="102">
        <v>611.88758999999993</v>
      </c>
    </row>
    <row r="216" spans="1:6" x14ac:dyDescent="0.25">
      <c r="A216" s="97">
        <v>713</v>
      </c>
      <c r="B216" s="97">
        <v>2007</v>
      </c>
      <c r="C216" s="97" t="s">
        <v>261</v>
      </c>
      <c r="D216" s="102">
        <v>16400</v>
      </c>
      <c r="E216" s="102">
        <v>858.78959999999995</v>
      </c>
      <c r="F216" s="102">
        <v>7042.0747199999996</v>
      </c>
    </row>
    <row r="217" spans="1:6" x14ac:dyDescent="0.25">
      <c r="A217" s="97">
        <v>714</v>
      </c>
      <c r="B217" s="97">
        <v>2007</v>
      </c>
      <c r="C217" s="97" t="s">
        <v>262</v>
      </c>
      <c r="D217" s="102">
        <v>2538</v>
      </c>
      <c r="E217" s="102">
        <v>858.78959999999995</v>
      </c>
      <c r="F217" s="102">
        <v>1089.8040023999999</v>
      </c>
    </row>
    <row r="218" spans="1:6" x14ac:dyDescent="0.25">
      <c r="A218" s="97">
        <v>715</v>
      </c>
      <c r="B218" s="97">
        <v>2007</v>
      </c>
      <c r="C218" s="97" t="s">
        <v>194</v>
      </c>
      <c r="D218" s="102">
        <v>744517</v>
      </c>
      <c r="E218" s="102">
        <v>858.78959999999995</v>
      </c>
      <c r="F218" s="102">
        <v>319691.72831159999</v>
      </c>
    </row>
    <row r="219" spans="1:6" x14ac:dyDescent="0.25">
      <c r="A219" s="97">
        <v>716</v>
      </c>
      <c r="B219" s="97">
        <v>2007</v>
      </c>
      <c r="C219" s="97" t="s">
        <v>264</v>
      </c>
      <c r="D219" s="102">
        <v>521</v>
      </c>
      <c r="E219" s="102">
        <v>858.78959999999995</v>
      </c>
      <c r="F219" s="102">
        <v>223.71469079999997</v>
      </c>
    </row>
    <row r="220" spans="1:6" x14ac:dyDescent="0.25">
      <c r="A220" s="97">
        <v>717</v>
      </c>
      <c r="B220" s="97">
        <v>2007</v>
      </c>
      <c r="C220" s="97" t="s">
        <v>268</v>
      </c>
      <c r="D220" s="102">
        <v>2096</v>
      </c>
      <c r="E220" s="102">
        <v>858.78959999999995</v>
      </c>
      <c r="F220" s="102">
        <v>900.01150079999991</v>
      </c>
    </row>
    <row r="221" spans="1:6" x14ac:dyDescent="0.25">
      <c r="A221" s="97">
        <v>718</v>
      </c>
      <c r="B221" s="97">
        <v>2007</v>
      </c>
      <c r="C221" s="97" t="s">
        <v>270</v>
      </c>
      <c r="D221" s="102">
        <v>6276</v>
      </c>
      <c r="E221" s="102">
        <v>858.78959999999995</v>
      </c>
      <c r="F221" s="102">
        <v>2694.8817647999999</v>
      </c>
    </row>
    <row r="222" spans="1:6" x14ac:dyDescent="0.25">
      <c r="A222" s="97">
        <v>719</v>
      </c>
      <c r="B222" s="97">
        <v>2007</v>
      </c>
      <c r="C222" s="97" t="s">
        <v>271</v>
      </c>
      <c r="D222" s="102">
        <v>12808</v>
      </c>
      <c r="E222" s="102">
        <v>858.78959999999995</v>
      </c>
      <c r="F222" s="102">
        <v>5499.6885983999991</v>
      </c>
    </row>
    <row r="223" spans="1:6" x14ac:dyDescent="0.25">
      <c r="A223" s="97">
        <v>720</v>
      </c>
      <c r="B223" s="97">
        <v>2007</v>
      </c>
      <c r="C223" s="97" t="s">
        <v>272</v>
      </c>
      <c r="D223" s="102">
        <v>10803</v>
      </c>
      <c r="E223" s="102">
        <v>858.78959999999995</v>
      </c>
      <c r="F223" s="102">
        <v>4638.7520243999998</v>
      </c>
    </row>
    <row r="224" spans="1:6" x14ac:dyDescent="0.25">
      <c r="A224" s="97">
        <v>721</v>
      </c>
      <c r="B224" s="97">
        <v>2007</v>
      </c>
      <c r="C224" s="97" t="s">
        <v>273</v>
      </c>
      <c r="D224" s="102">
        <v>4694</v>
      </c>
      <c r="E224" s="102">
        <v>858.78959999999995</v>
      </c>
      <c r="F224" s="102">
        <v>2015.5791911999997</v>
      </c>
    </row>
    <row r="225" spans="1:6" x14ac:dyDescent="0.25">
      <c r="A225" s="97">
        <v>722</v>
      </c>
      <c r="B225" s="97">
        <v>2007</v>
      </c>
      <c r="C225" s="97" t="s">
        <v>274</v>
      </c>
      <c r="D225" s="102">
        <v>170767</v>
      </c>
      <c r="E225" s="102">
        <v>858.78959999999995</v>
      </c>
      <c r="F225" s="102">
        <v>73326.461811600006</v>
      </c>
    </row>
    <row r="226" spans="1:6" x14ac:dyDescent="0.25">
      <c r="A226" s="97">
        <v>723</v>
      </c>
      <c r="B226" s="97">
        <v>2007</v>
      </c>
      <c r="C226" s="97" t="s">
        <v>275</v>
      </c>
      <c r="D226" s="102">
        <v>5580</v>
      </c>
      <c r="E226" s="102">
        <v>858.78959999999995</v>
      </c>
      <c r="F226" s="102">
        <v>2396.0229839999997</v>
      </c>
    </row>
    <row r="227" spans="1:6" x14ac:dyDescent="0.25">
      <c r="A227" s="97">
        <v>724</v>
      </c>
      <c r="B227" s="97">
        <v>2007</v>
      </c>
      <c r="C227" s="97" t="s">
        <v>276</v>
      </c>
      <c r="D227" s="102">
        <v>207443</v>
      </c>
      <c r="E227" s="102">
        <v>858.78959999999995</v>
      </c>
      <c r="F227" s="102">
        <v>89074.945496400003</v>
      </c>
    </row>
    <row r="228" spans="1:6" x14ac:dyDescent="0.25">
      <c r="A228" s="97">
        <v>725</v>
      </c>
      <c r="B228" s="97">
        <v>2007</v>
      </c>
      <c r="C228" s="97" t="s">
        <v>277</v>
      </c>
      <c r="D228" s="102">
        <v>7857</v>
      </c>
      <c r="E228" s="102">
        <v>858.78959999999995</v>
      </c>
      <c r="F228" s="102">
        <v>3373.7549435999999</v>
      </c>
    </row>
    <row r="229" spans="1:6" x14ac:dyDescent="0.25">
      <c r="A229" s="97">
        <v>726</v>
      </c>
      <c r="B229" s="97">
        <v>2007</v>
      </c>
      <c r="C229" s="97" t="s">
        <v>279</v>
      </c>
      <c r="D229" s="102">
        <v>21000</v>
      </c>
      <c r="E229" s="102">
        <v>858.78959999999995</v>
      </c>
      <c r="F229" s="102">
        <v>9017.2907999999989</v>
      </c>
    </row>
    <row r="230" spans="1:6" x14ac:dyDescent="0.25">
      <c r="A230" s="97">
        <v>727</v>
      </c>
      <c r="B230" s="97">
        <v>2007</v>
      </c>
      <c r="C230" s="97" t="s">
        <v>280</v>
      </c>
      <c r="D230" s="102">
        <v>315978</v>
      </c>
      <c r="E230" s="102">
        <v>858.78959999999995</v>
      </c>
      <c r="F230" s="102">
        <v>135679.3101144</v>
      </c>
    </row>
    <row r="231" spans="1:6" x14ac:dyDescent="0.25">
      <c r="A231" s="97">
        <v>728</v>
      </c>
      <c r="B231" s="97">
        <v>2007</v>
      </c>
      <c r="C231" s="97" t="s">
        <v>197</v>
      </c>
      <c r="D231" s="102">
        <v>287187</v>
      </c>
      <c r="E231" s="102">
        <v>858.78959999999995</v>
      </c>
      <c r="F231" s="102">
        <v>123316.6044276</v>
      </c>
    </row>
    <row r="232" spans="1:6" x14ac:dyDescent="0.25">
      <c r="A232" s="97">
        <v>729</v>
      </c>
      <c r="B232" s="97">
        <v>2007</v>
      </c>
      <c r="C232" s="97" t="s">
        <v>281</v>
      </c>
      <c r="D232" s="102">
        <v>61832</v>
      </c>
      <c r="E232" s="102">
        <v>858.78959999999995</v>
      </c>
      <c r="F232" s="102">
        <v>26550.339273599999</v>
      </c>
    </row>
    <row r="233" spans="1:6" x14ac:dyDescent="0.25">
      <c r="A233" s="97">
        <v>730</v>
      </c>
      <c r="B233" s="97">
        <v>2007</v>
      </c>
      <c r="C233" s="97" t="s">
        <v>282</v>
      </c>
      <c r="D233" s="102">
        <v>18791</v>
      </c>
      <c r="E233" s="102">
        <v>858.78959999999995</v>
      </c>
      <c r="F233" s="102">
        <v>8068.7576867999996</v>
      </c>
    </row>
    <row r="234" spans="1:6" x14ac:dyDescent="0.25">
      <c r="A234" s="97">
        <v>731</v>
      </c>
      <c r="B234" s="97">
        <v>2007</v>
      </c>
      <c r="C234" s="97" t="s">
        <v>283</v>
      </c>
      <c r="D234" s="102">
        <v>181241</v>
      </c>
      <c r="E234" s="102">
        <v>858.78959999999995</v>
      </c>
      <c r="F234" s="102">
        <v>77823.942946799987</v>
      </c>
    </row>
    <row r="235" spans="1:6" x14ac:dyDescent="0.25">
      <c r="A235" s="97">
        <v>732</v>
      </c>
      <c r="B235" s="97">
        <v>2007</v>
      </c>
      <c r="C235" s="97" t="s">
        <v>284</v>
      </c>
      <c r="D235" s="102">
        <v>1171</v>
      </c>
      <c r="E235" s="102">
        <v>858.78959999999995</v>
      </c>
      <c r="F235" s="102">
        <v>502.82131079999999</v>
      </c>
    </row>
    <row r="236" spans="1:6" x14ac:dyDescent="0.25">
      <c r="A236" s="97">
        <v>733</v>
      </c>
      <c r="B236" s="97">
        <v>2007</v>
      </c>
      <c r="C236" s="97" t="s">
        <v>285</v>
      </c>
      <c r="D236" s="102">
        <v>4925</v>
      </c>
      <c r="E236" s="102">
        <v>858.78959999999995</v>
      </c>
      <c r="F236" s="102">
        <v>2114.7693899999995</v>
      </c>
    </row>
    <row r="237" spans="1:6" x14ac:dyDescent="0.25">
      <c r="A237" s="97">
        <v>734</v>
      </c>
      <c r="B237" s="97">
        <v>2007</v>
      </c>
      <c r="C237" s="97" t="s">
        <v>286</v>
      </c>
      <c r="D237" s="102">
        <v>3300</v>
      </c>
      <c r="E237" s="102">
        <v>858.78959999999995</v>
      </c>
      <c r="F237" s="102">
        <v>1417.0028399999999</v>
      </c>
    </row>
    <row r="238" spans="1:6" x14ac:dyDescent="0.25">
      <c r="A238" s="97">
        <v>735</v>
      </c>
      <c r="B238" s="97">
        <v>2007</v>
      </c>
      <c r="C238" s="97" t="s">
        <v>198</v>
      </c>
      <c r="D238" s="102">
        <v>132332</v>
      </c>
      <c r="E238" s="102">
        <v>858.78959999999995</v>
      </c>
      <c r="F238" s="102">
        <v>56822.672673599998</v>
      </c>
    </row>
    <row r="239" spans="1:6" x14ac:dyDescent="0.25">
      <c r="A239" s="97">
        <v>736</v>
      </c>
      <c r="B239" s="97">
        <v>2007</v>
      </c>
      <c r="C239" s="97" t="s">
        <v>287</v>
      </c>
      <c r="D239" s="102">
        <v>934094</v>
      </c>
      <c r="E239" s="102">
        <v>858.78959999999995</v>
      </c>
      <c r="F239" s="102">
        <v>401095.10631119995</v>
      </c>
    </row>
    <row r="240" spans="1:6" x14ac:dyDescent="0.25">
      <c r="A240" s="97">
        <v>737</v>
      </c>
      <c r="B240" s="97">
        <v>2007</v>
      </c>
      <c r="C240" s="97" t="s">
        <v>199</v>
      </c>
      <c r="D240" s="102">
        <v>700864</v>
      </c>
      <c r="E240" s="102">
        <v>858.78959999999995</v>
      </c>
      <c r="F240" s="102">
        <v>300947.35710719996</v>
      </c>
    </row>
    <row r="241" spans="1:6" x14ac:dyDescent="0.25">
      <c r="A241" s="97">
        <v>738</v>
      </c>
      <c r="B241" s="97">
        <v>2007</v>
      </c>
      <c r="C241" s="97" t="s">
        <v>289</v>
      </c>
      <c r="D241" s="102">
        <v>13296.48</v>
      </c>
      <c r="E241" s="102">
        <v>858.78959999999995</v>
      </c>
      <c r="F241" s="102">
        <v>5709.4393703039996</v>
      </c>
    </row>
    <row r="242" spans="1:6" x14ac:dyDescent="0.25">
      <c r="A242" s="97">
        <v>739</v>
      </c>
      <c r="B242" s="97">
        <v>2007</v>
      </c>
      <c r="C242" s="97" t="s">
        <v>290</v>
      </c>
      <c r="D242" s="102">
        <v>16272</v>
      </c>
      <c r="E242" s="102">
        <v>858.78959999999995</v>
      </c>
      <c r="F242" s="102">
        <v>6987.1121855999991</v>
      </c>
    </row>
    <row r="243" spans="1:6" x14ac:dyDescent="0.25">
      <c r="A243" s="97">
        <v>740</v>
      </c>
      <c r="B243" s="97">
        <v>2007</v>
      </c>
      <c r="C243" s="97" t="s">
        <v>291</v>
      </c>
      <c r="D243" s="102">
        <v>80</v>
      </c>
      <c r="E243" s="102">
        <v>858.78959999999995</v>
      </c>
      <c r="F243" s="102">
        <v>34.351583999999995</v>
      </c>
    </row>
    <row r="244" spans="1:6" x14ac:dyDescent="0.25">
      <c r="A244" s="97">
        <v>741</v>
      </c>
      <c r="B244" s="97">
        <v>2007</v>
      </c>
      <c r="C244" s="97" t="s">
        <v>292</v>
      </c>
      <c r="D244" s="102">
        <v>72772</v>
      </c>
      <c r="E244" s="102">
        <v>858.78959999999995</v>
      </c>
      <c r="F244" s="102">
        <v>31247.918385599998</v>
      </c>
    </row>
    <row r="245" spans="1:6" x14ac:dyDescent="0.25">
      <c r="A245" s="97">
        <v>742</v>
      </c>
      <c r="B245" s="97">
        <v>2007</v>
      </c>
      <c r="C245" s="97" t="s">
        <v>293</v>
      </c>
      <c r="D245" s="102">
        <v>10850</v>
      </c>
      <c r="E245" s="102">
        <v>858.78959999999995</v>
      </c>
      <c r="F245" s="102">
        <v>4658.9335799999999</v>
      </c>
    </row>
    <row r="246" spans="1:6" x14ac:dyDescent="0.25">
      <c r="A246" s="97">
        <v>743</v>
      </c>
      <c r="B246" s="97">
        <v>2007</v>
      </c>
      <c r="C246" s="97" t="s">
        <v>294</v>
      </c>
      <c r="D246" s="102">
        <v>106896</v>
      </c>
      <c r="E246" s="102">
        <v>858.78959999999995</v>
      </c>
      <c r="F246" s="102">
        <v>45900.586540799995</v>
      </c>
    </row>
    <row r="247" spans="1:6" x14ac:dyDescent="0.25">
      <c r="A247" s="97">
        <v>744</v>
      </c>
      <c r="B247" s="97">
        <v>2007</v>
      </c>
      <c r="C247" s="97" t="s">
        <v>200</v>
      </c>
      <c r="D247" s="102">
        <v>81554</v>
      </c>
      <c r="E247" s="102">
        <v>858.78959999999995</v>
      </c>
      <c r="F247" s="102">
        <v>35018.8635192</v>
      </c>
    </row>
    <row r="248" spans="1:6" x14ac:dyDescent="0.25">
      <c r="A248" s="97">
        <v>745</v>
      </c>
      <c r="B248" s="97">
        <v>2007</v>
      </c>
      <c r="C248" s="97" t="s">
        <v>296</v>
      </c>
      <c r="D248" s="102">
        <v>11082</v>
      </c>
      <c r="E248" s="102">
        <v>858.78959999999995</v>
      </c>
      <c r="F248" s="102">
        <v>4758.5531735999994</v>
      </c>
    </row>
    <row r="249" spans="1:6" x14ac:dyDescent="0.25">
      <c r="A249" s="97">
        <v>746</v>
      </c>
      <c r="B249" s="97">
        <v>2007</v>
      </c>
      <c r="C249" s="97" t="s">
        <v>297</v>
      </c>
      <c r="D249" s="102">
        <v>658</v>
      </c>
      <c r="E249" s="102">
        <v>858.78959999999995</v>
      </c>
      <c r="F249" s="102">
        <v>282.5417784</v>
      </c>
    </row>
    <row r="250" spans="1:6" x14ac:dyDescent="0.25">
      <c r="A250" s="97">
        <v>747</v>
      </c>
      <c r="B250" s="97">
        <v>2007</v>
      </c>
      <c r="C250" s="97" t="s">
        <v>299</v>
      </c>
      <c r="D250" s="102">
        <v>13880</v>
      </c>
      <c r="E250" s="102">
        <v>858.78959999999995</v>
      </c>
      <c r="F250" s="102">
        <v>5959.9998240000004</v>
      </c>
    </row>
    <row r="251" spans="1:6" x14ac:dyDescent="0.25">
      <c r="A251" s="97">
        <v>748</v>
      </c>
      <c r="B251" s="97">
        <v>2007</v>
      </c>
      <c r="C251" s="97" t="s">
        <v>202</v>
      </c>
      <c r="D251" s="102">
        <v>1681755</v>
      </c>
      <c r="E251" s="102">
        <v>858.78959999999995</v>
      </c>
      <c r="F251" s="102">
        <v>722136.85187399993</v>
      </c>
    </row>
    <row r="252" spans="1:6" x14ac:dyDescent="0.25">
      <c r="A252" s="97">
        <v>749</v>
      </c>
      <c r="B252" s="97">
        <v>2007</v>
      </c>
      <c r="C252" s="97" t="s">
        <v>300</v>
      </c>
      <c r="D252" s="102">
        <v>9169</v>
      </c>
      <c r="E252" s="102">
        <v>858.78959999999995</v>
      </c>
      <c r="F252" s="102">
        <v>3937.1209211999999</v>
      </c>
    </row>
    <row r="253" spans="1:6" x14ac:dyDescent="0.25">
      <c r="A253" s="97">
        <v>750</v>
      </c>
      <c r="B253" s="97">
        <v>2007</v>
      </c>
      <c r="C253" s="97" t="s">
        <v>302</v>
      </c>
      <c r="D253" s="102">
        <v>5615</v>
      </c>
      <c r="E253" s="102">
        <v>858.78959999999995</v>
      </c>
      <c r="F253" s="102">
        <v>2411.0518019999995</v>
      </c>
    </row>
    <row r="254" spans="1:6" x14ac:dyDescent="0.25">
      <c r="A254" s="97">
        <v>751</v>
      </c>
      <c r="B254" s="97">
        <v>2007</v>
      </c>
      <c r="C254" s="97" t="s">
        <v>304</v>
      </c>
      <c r="D254" s="102">
        <v>8922</v>
      </c>
      <c r="E254" s="102">
        <v>858.78959999999995</v>
      </c>
      <c r="F254" s="102">
        <v>3831.0604055999997</v>
      </c>
    </row>
    <row r="255" spans="1:6" x14ac:dyDescent="0.25">
      <c r="A255" s="97">
        <v>752</v>
      </c>
      <c r="B255" s="97">
        <v>2007</v>
      </c>
      <c r="C255" s="97" t="s">
        <v>305</v>
      </c>
      <c r="D255" s="102">
        <v>20016</v>
      </c>
      <c r="E255" s="102">
        <v>858.78959999999995</v>
      </c>
      <c r="F255" s="102">
        <v>8594.7663167999999</v>
      </c>
    </row>
    <row r="256" spans="1:6" x14ac:dyDescent="0.25">
      <c r="A256" s="97">
        <v>753</v>
      </c>
      <c r="B256" s="97">
        <v>2007</v>
      </c>
      <c r="C256" s="97" t="s">
        <v>307</v>
      </c>
      <c r="D256" s="102">
        <v>171</v>
      </c>
      <c r="E256" s="102">
        <v>858.78959999999995</v>
      </c>
      <c r="F256" s="102">
        <v>73.426510799999988</v>
      </c>
    </row>
    <row r="257" spans="1:6" x14ac:dyDescent="0.25">
      <c r="A257" s="97">
        <v>754</v>
      </c>
      <c r="B257" s="97">
        <v>2007</v>
      </c>
      <c r="C257" s="97" t="s">
        <v>309</v>
      </c>
      <c r="D257" s="102">
        <v>90</v>
      </c>
      <c r="E257" s="102">
        <v>858.78959999999995</v>
      </c>
      <c r="F257" s="102">
        <v>38.645531999999996</v>
      </c>
    </row>
    <row r="258" spans="1:6" x14ac:dyDescent="0.25">
      <c r="A258" s="97">
        <v>756</v>
      </c>
      <c r="B258" s="97">
        <v>2007</v>
      </c>
      <c r="C258" s="97" t="s">
        <v>186</v>
      </c>
      <c r="D258" s="102">
        <v>31945</v>
      </c>
      <c r="E258" s="102">
        <v>858.78959999999995</v>
      </c>
      <c r="F258" s="102">
        <v>13717.016885999999</v>
      </c>
    </row>
    <row r="259" spans="1:6" x14ac:dyDescent="0.25">
      <c r="A259" s="97">
        <v>757</v>
      </c>
      <c r="B259" s="97">
        <v>2007</v>
      </c>
      <c r="C259" s="97" t="s">
        <v>188</v>
      </c>
      <c r="D259" s="102">
        <v>2245</v>
      </c>
      <c r="E259" s="102">
        <v>858.78959999999995</v>
      </c>
      <c r="F259" s="102">
        <v>963.99132599999996</v>
      </c>
    </row>
    <row r="260" spans="1:6" x14ac:dyDescent="0.25">
      <c r="A260" s="97">
        <v>758</v>
      </c>
      <c r="B260" s="97">
        <v>2007</v>
      </c>
      <c r="C260" s="97" t="s">
        <v>189</v>
      </c>
      <c r="D260" s="102">
        <v>82864</v>
      </c>
      <c r="E260" s="102">
        <v>858.78959999999995</v>
      </c>
      <c r="F260" s="102">
        <v>35581.370707199996</v>
      </c>
    </row>
    <row r="261" spans="1:6" x14ac:dyDescent="0.25">
      <c r="A261" s="97">
        <v>759</v>
      </c>
      <c r="B261" s="97">
        <v>2007</v>
      </c>
      <c r="C261" s="97" t="s">
        <v>190</v>
      </c>
      <c r="D261" s="102">
        <v>28800</v>
      </c>
      <c r="E261" s="102">
        <v>858.78959999999995</v>
      </c>
      <c r="F261" s="102">
        <v>12366.570239999999</v>
      </c>
    </row>
    <row r="262" spans="1:6" x14ac:dyDescent="0.25">
      <c r="A262" s="97">
        <v>760</v>
      </c>
      <c r="B262" s="97">
        <v>2007</v>
      </c>
      <c r="C262" s="97" t="s">
        <v>192</v>
      </c>
      <c r="D262" s="102">
        <v>24866</v>
      </c>
      <c r="E262" s="102">
        <v>858.78959999999995</v>
      </c>
      <c r="F262" s="102">
        <v>10677.331096799999</v>
      </c>
    </row>
    <row r="263" spans="1:6" x14ac:dyDescent="0.25">
      <c r="A263" s="97">
        <v>761</v>
      </c>
      <c r="B263" s="97">
        <v>2007</v>
      </c>
      <c r="C263" s="97" t="s">
        <v>193</v>
      </c>
      <c r="D263" s="102">
        <v>122</v>
      </c>
      <c r="E263" s="102">
        <v>858.78959999999995</v>
      </c>
      <c r="F263" s="102">
        <v>52.386165599999998</v>
      </c>
    </row>
    <row r="264" spans="1:6" x14ac:dyDescent="0.25">
      <c r="A264" s="97">
        <v>762</v>
      </c>
      <c r="B264" s="97">
        <v>2007</v>
      </c>
      <c r="C264" s="97" t="s">
        <v>195</v>
      </c>
      <c r="D264" s="102">
        <v>412900</v>
      </c>
      <c r="E264" s="102">
        <v>858.78959999999995</v>
      </c>
      <c r="F264" s="102">
        <v>177297.11291999999</v>
      </c>
    </row>
    <row r="265" spans="1:6" x14ac:dyDescent="0.25">
      <c r="A265" s="97">
        <v>763</v>
      </c>
      <c r="B265" s="97">
        <v>2007</v>
      </c>
      <c r="C265" s="97" t="s">
        <v>196</v>
      </c>
      <c r="D265" s="102">
        <v>483866</v>
      </c>
      <c r="E265" s="102">
        <v>858.78959999999995</v>
      </c>
      <c r="F265" s="102">
        <v>207769.54429679998</v>
      </c>
    </row>
    <row r="266" spans="1:6" x14ac:dyDescent="0.25">
      <c r="A266" s="97">
        <v>764</v>
      </c>
      <c r="B266" s="97">
        <v>2007</v>
      </c>
      <c r="C266" s="97" t="s">
        <v>199</v>
      </c>
      <c r="D266" s="102">
        <v>28832</v>
      </c>
      <c r="E266" s="102">
        <v>858.78959999999995</v>
      </c>
      <c r="F266" s="102">
        <v>12380.310873599999</v>
      </c>
    </row>
    <row r="267" spans="1:6" x14ac:dyDescent="0.25">
      <c r="A267" s="97">
        <v>765</v>
      </c>
      <c r="B267" s="97">
        <v>2007</v>
      </c>
      <c r="C267" s="97" t="s">
        <v>200</v>
      </c>
      <c r="D267" s="102">
        <v>30800</v>
      </c>
      <c r="E267" s="102">
        <v>858.78959999999995</v>
      </c>
      <c r="F267" s="102">
        <v>13225.359839999999</v>
      </c>
    </row>
    <row r="268" spans="1:6" x14ac:dyDescent="0.25">
      <c r="A268" s="97">
        <v>766</v>
      </c>
      <c r="B268" s="97">
        <v>2007</v>
      </c>
      <c r="C268" s="97" t="s">
        <v>202</v>
      </c>
      <c r="D268" s="102">
        <v>602125</v>
      </c>
      <c r="E268" s="102">
        <v>858.78959999999995</v>
      </c>
      <c r="F268" s="102">
        <v>258549.34394999998</v>
      </c>
    </row>
    <row r="269" spans="1:6" x14ac:dyDescent="0.25">
      <c r="A269" s="97">
        <v>768</v>
      </c>
      <c r="B269" s="97">
        <v>2007</v>
      </c>
      <c r="C269" s="97" t="s">
        <v>186</v>
      </c>
      <c r="D269" s="102">
        <v>-32120</v>
      </c>
      <c r="E269" s="102">
        <v>858.78959999999995</v>
      </c>
      <c r="F269" s="102">
        <v>-13792.160975999999</v>
      </c>
    </row>
    <row r="270" spans="1:6" x14ac:dyDescent="0.25">
      <c r="A270" s="97">
        <v>769</v>
      </c>
      <c r="B270" s="97">
        <v>2007</v>
      </c>
      <c r="C270" s="97" t="s">
        <v>188</v>
      </c>
      <c r="D270" s="102">
        <v>-2959</v>
      </c>
      <c r="E270" s="102">
        <v>858.78959999999995</v>
      </c>
      <c r="F270" s="102">
        <v>-1270.5792131999999</v>
      </c>
    </row>
    <row r="271" spans="1:6" x14ac:dyDescent="0.25">
      <c r="A271" s="97">
        <v>770</v>
      </c>
      <c r="B271" s="97">
        <v>2007</v>
      </c>
      <c r="C271" s="97" t="s">
        <v>189</v>
      </c>
      <c r="D271" s="102">
        <v>-83521</v>
      </c>
      <c r="E271" s="102">
        <v>858.78959999999995</v>
      </c>
      <c r="F271" s="102">
        <v>-35863.483090799993</v>
      </c>
    </row>
    <row r="272" spans="1:6" x14ac:dyDescent="0.25">
      <c r="A272" s="97">
        <v>771</v>
      </c>
      <c r="B272" s="97">
        <v>2007</v>
      </c>
      <c r="C272" s="97" t="s">
        <v>190</v>
      </c>
      <c r="D272" s="102">
        <v>-28800</v>
      </c>
      <c r="E272" s="102">
        <v>858.78959999999995</v>
      </c>
      <c r="F272" s="102">
        <v>-12366.570239999999</v>
      </c>
    </row>
    <row r="273" spans="1:6" x14ac:dyDescent="0.25">
      <c r="A273" s="97">
        <v>772</v>
      </c>
      <c r="B273" s="97">
        <v>2007</v>
      </c>
      <c r="C273" s="97" t="s">
        <v>203</v>
      </c>
      <c r="D273" s="102">
        <v>-50000</v>
      </c>
      <c r="E273" s="102">
        <v>858.78959999999995</v>
      </c>
      <c r="F273" s="102">
        <v>-21469.74</v>
      </c>
    </row>
    <row r="274" spans="1:6" x14ac:dyDescent="0.25">
      <c r="A274" s="97">
        <v>773</v>
      </c>
      <c r="B274" s="97">
        <v>2007</v>
      </c>
      <c r="C274" s="97" t="s">
        <v>193</v>
      </c>
      <c r="D274" s="102">
        <v>-122</v>
      </c>
      <c r="E274" s="102">
        <v>858.78959999999995</v>
      </c>
      <c r="F274" s="102">
        <v>-52.386165599999998</v>
      </c>
    </row>
    <row r="275" spans="1:6" x14ac:dyDescent="0.25">
      <c r="A275" s="97">
        <v>774</v>
      </c>
      <c r="B275" s="97">
        <v>2007</v>
      </c>
      <c r="C275" s="97" t="s">
        <v>195</v>
      </c>
      <c r="D275" s="102">
        <v>-413001</v>
      </c>
      <c r="E275" s="102">
        <v>858.78959999999995</v>
      </c>
      <c r="F275" s="102">
        <v>-177340.48179479997</v>
      </c>
    </row>
    <row r="276" spans="1:6" x14ac:dyDescent="0.25">
      <c r="A276" s="97">
        <v>775</v>
      </c>
      <c r="B276" s="97">
        <v>2007</v>
      </c>
      <c r="C276" s="97" t="s">
        <v>196</v>
      </c>
      <c r="D276" s="102">
        <v>-483866</v>
      </c>
      <c r="E276" s="102">
        <v>858.78959999999995</v>
      </c>
      <c r="F276" s="102">
        <v>-207769.54429679998</v>
      </c>
    </row>
    <row r="277" spans="1:6" x14ac:dyDescent="0.25">
      <c r="A277" s="97">
        <v>776</v>
      </c>
      <c r="B277" s="97">
        <v>2007</v>
      </c>
      <c r="C277" s="97" t="s">
        <v>199</v>
      </c>
      <c r="D277" s="102">
        <v>-28832</v>
      </c>
      <c r="E277" s="102">
        <v>858.78959999999995</v>
      </c>
      <c r="F277" s="102">
        <v>-12380.310873599999</v>
      </c>
    </row>
    <row r="278" spans="1:6" x14ac:dyDescent="0.25">
      <c r="A278" s="97">
        <v>777</v>
      </c>
      <c r="B278" s="97">
        <v>2007</v>
      </c>
      <c r="C278" s="97" t="s">
        <v>200</v>
      </c>
      <c r="D278" s="102">
        <v>-30800</v>
      </c>
      <c r="E278" s="102">
        <v>858.78959999999995</v>
      </c>
      <c r="F278" s="102">
        <v>-13225.359839999999</v>
      </c>
    </row>
    <row r="279" spans="1:6" x14ac:dyDescent="0.25">
      <c r="A279" s="97">
        <v>778</v>
      </c>
      <c r="B279" s="97">
        <v>2007</v>
      </c>
      <c r="C279" s="97" t="s">
        <v>202</v>
      </c>
      <c r="D279" s="102">
        <v>-552125</v>
      </c>
      <c r="E279" s="102">
        <v>858.78959999999995</v>
      </c>
      <c r="F279" s="102">
        <v>-237079.60394999999</v>
      </c>
    </row>
    <row r="280" spans="1:6" x14ac:dyDescent="0.25">
      <c r="A280" s="97">
        <v>834</v>
      </c>
      <c r="B280" s="97">
        <v>2007</v>
      </c>
      <c r="C280" s="97" t="s">
        <v>208</v>
      </c>
      <c r="D280" s="102">
        <v>-24864</v>
      </c>
      <c r="E280" s="102">
        <v>858.78959999999995</v>
      </c>
      <c r="F280" s="102">
        <v>-10676.4723072</v>
      </c>
    </row>
    <row r="281" spans="1:6" x14ac:dyDescent="0.25">
      <c r="A281" s="97">
        <v>835</v>
      </c>
      <c r="B281" s="97">
        <v>2007</v>
      </c>
      <c r="C281" s="97" t="s">
        <v>186</v>
      </c>
      <c r="D281" s="102">
        <v>-123747</v>
      </c>
      <c r="E281" s="102">
        <v>858.78959999999995</v>
      </c>
      <c r="F281" s="102">
        <v>-53136.318315600001</v>
      </c>
    </row>
    <row r="282" spans="1:6" x14ac:dyDescent="0.25">
      <c r="A282" s="97">
        <v>836</v>
      </c>
      <c r="B282" s="97">
        <v>2007</v>
      </c>
      <c r="C282" s="97" t="s">
        <v>209</v>
      </c>
      <c r="D282" s="102">
        <v>-78600</v>
      </c>
      <c r="E282" s="102">
        <v>858.78959999999995</v>
      </c>
      <c r="F282" s="102">
        <v>-33750.431280000004</v>
      </c>
    </row>
    <row r="283" spans="1:6" x14ac:dyDescent="0.25">
      <c r="A283" s="97">
        <v>837</v>
      </c>
      <c r="B283" s="97">
        <v>2007</v>
      </c>
      <c r="C283" s="97" t="s">
        <v>210</v>
      </c>
      <c r="D283" s="102">
        <v>-63113</v>
      </c>
      <c r="E283" s="102">
        <v>858.78959999999995</v>
      </c>
      <c r="F283" s="102">
        <v>-27100.394012399996</v>
      </c>
    </row>
    <row r="284" spans="1:6" x14ac:dyDescent="0.25">
      <c r="A284" s="97">
        <v>838</v>
      </c>
      <c r="B284" s="97">
        <v>2007</v>
      </c>
      <c r="C284" s="97" t="s">
        <v>211</v>
      </c>
      <c r="D284" s="102">
        <v>-5756</v>
      </c>
      <c r="E284" s="102">
        <v>858.78959999999995</v>
      </c>
      <c r="F284" s="102">
        <v>-2471.5964687999999</v>
      </c>
    </row>
    <row r="285" spans="1:6" x14ac:dyDescent="0.25">
      <c r="A285" s="97">
        <v>839</v>
      </c>
      <c r="B285" s="97">
        <v>2007</v>
      </c>
      <c r="C285" s="97" t="s">
        <v>212</v>
      </c>
      <c r="D285" s="102">
        <v>-4759</v>
      </c>
      <c r="E285" s="102">
        <v>858.78959999999995</v>
      </c>
      <c r="F285" s="102">
        <v>-2043.4898531999997</v>
      </c>
    </row>
    <row r="286" spans="1:6" x14ac:dyDescent="0.25">
      <c r="A286" s="97">
        <v>840</v>
      </c>
      <c r="B286" s="97">
        <v>2007</v>
      </c>
      <c r="C286" s="97" t="s">
        <v>214</v>
      </c>
      <c r="D286" s="102">
        <v>2169507</v>
      </c>
      <c r="E286" s="102">
        <v>858.78959999999995</v>
      </c>
      <c r="F286" s="102">
        <v>931575.02436359995</v>
      </c>
    </row>
    <row r="287" spans="1:6" x14ac:dyDescent="0.25">
      <c r="A287" s="97">
        <v>841</v>
      </c>
      <c r="B287" s="97">
        <v>2007</v>
      </c>
      <c r="C287" s="97" t="s">
        <v>215</v>
      </c>
      <c r="D287" s="102">
        <v>-29896</v>
      </c>
      <c r="E287" s="102">
        <v>858.78959999999995</v>
      </c>
      <c r="F287" s="102">
        <v>-12837.1869408</v>
      </c>
    </row>
    <row r="288" spans="1:6" x14ac:dyDescent="0.25">
      <c r="A288" s="97">
        <v>842</v>
      </c>
      <c r="B288" s="97">
        <v>2007</v>
      </c>
      <c r="C288" s="97" t="s">
        <v>189</v>
      </c>
      <c r="D288" s="102">
        <v>-166938</v>
      </c>
      <c r="E288" s="102">
        <v>858.78959999999995</v>
      </c>
      <c r="F288" s="102">
        <v>-71682.309122399995</v>
      </c>
    </row>
    <row r="289" spans="1:6" x14ac:dyDescent="0.25">
      <c r="A289" s="97">
        <v>843</v>
      </c>
      <c r="B289" s="97">
        <v>2007</v>
      </c>
      <c r="C289" s="97" t="s">
        <v>216</v>
      </c>
      <c r="D289" s="102">
        <v>-144</v>
      </c>
      <c r="E289" s="102">
        <v>858.78959999999995</v>
      </c>
      <c r="F289" s="102">
        <v>-61.8328512</v>
      </c>
    </row>
    <row r="290" spans="1:6" x14ac:dyDescent="0.25">
      <c r="A290" s="97">
        <v>844</v>
      </c>
      <c r="B290" s="97">
        <v>2007</v>
      </c>
      <c r="C290" s="97" t="s">
        <v>218</v>
      </c>
      <c r="D290" s="102">
        <v>-990</v>
      </c>
      <c r="E290" s="102">
        <v>858.78959999999995</v>
      </c>
      <c r="F290" s="102">
        <v>-425.10085199999997</v>
      </c>
    </row>
    <row r="291" spans="1:6" x14ac:dyDescent="0.25">
      <c r="A291" s="97">
        <v>845</v>
      </c>
      <c r="B291" s="97">
        <v>2007</v>
      </c>
      <c r="C291" s="97" t="s">
        <v>190</v>
      </c>
      <c r="D291" s="102">
        <v>-103403</v>
      </c>
      <c r="E291" s="102">
        <v>858.78959999999995</v>
      </c>
      <c r="F291" s="102">
        <v>-44400.710504399998</v>
      </c>
    </row>
    <row r="292" spans="1:6" x14ac:dyDescent="0.25">
      <c r="A292" s="97">
        <v>846</v>
      </c>
      <c r="B292" s="97">
        <v>2007</v>
      </c>
      <c r="C292" s="97" t="s">
        <v>223</v>
      </c>
      <c r="D292" s="102">
        <v>-1500</v>
      </c>
      <c r="E292" s="102">
        <v>858.78959999999995</v>
      </c>
      <c r="F292" s="102">
        <v>-644.09219999999993</v>
      </c>
    </row>
    <row r="293" spans="1:6" x14ac:dyDescent="0.25">
      <c r="A293" s="97">
        <v>847</v>
      </c>
      <c r="B293" s="97">
        <v>2007</v>
      </c>
      <c r="C293" s="97" t="s">
        <v>203</v>
      </c>
      <c r="D293" s="102">
        <v>-177691</v>
      </c>
      <c r="E293" s="102">
        <v>858.78959999999995</v>
      </c>
      <c r="F293" s="102">
        <v>-76299.591406799998</v>
      </c>
    </row>
    <row r="294" spans="1:6" x14ac:dyDescent="0.25">
      <c r="A294" s="97">
        <v>848</v>
      </c>
      <c r="B294" s="97">
        <v>2007</v>
      </c>
      <c r="C294" s="97" t="s">
        <v>229</v>
      </c>
      <c r="D294" s="102">
        <v>-8512</v>
      </c>
      <c r="E294" s="102">
        <v>858.78959999999995</v>
      </c>
      <c r="F294" s="102">
        <v>-3655.0085375999997</v>
      </c>
    </row>
    <row r="295" spans="1:6" x14ac:dyDescent="0.25">
      <c r="A295" s="97">
        <v>849</v>
      </c>
      <c r="B295" s="97">
        <v>2007</v>
      </c>
      <c r="C295" s="97" t="s">
        <v>230</v>
      </c>
      <c r="D295" s="102">
        <v>-27645</v>
      </c>
      <c r="E295" s="102">
        <v>858.78959999999995</v>
      </c>
      <c r="F295" s="102">
        <v>-11870.619246</v>
      </c>
    </row>
    <row r="296" spans="1:6" x14ac:dyDescent="0.25">
      <c r="A296" s="97">
        <v>850</v>
      </c>
      <c r="B296" s="97">
        <v>2007</v>
      </c>
      <c r="C296" s="97" t="s">
        <v>191</v>
      </c>
      <c r="D296" s="102">
        <v>-35515</v>
      </c>
      <c r="E296" s="102">
        <v>858.78959999999995</v>
      </c>
      <c r="F296" s="102">
        <v>-15249.956321999998</v>
      </c>
    </row>
    <row r="297" spans="1:6" x14ac:dyDescent="0.25">
      <c r="A297" s="97">
        <v>851</v>
      </c>
      <c r="B297" s="97">
        <v>2007</v>
      </c>
      <c r="C297" s="97" t="s">
        <v>231</v>
      </c>
      <c r="D297" s="102">
        <v>-46075</v>
      </c>
      <c r="E297" s="102">
        <v>858.78959999999995</v>
      </c>
      <c r="F297" s="102">
        <v>-19784.365409999999</v>
      </c>
    </row>
    <row r="298" spans="1:6" x14ac:dyDescent="0.25">
      <c r="A298" s="97">
        <v>852</v>
      </c>
      <c r="B298" s="97">
        <v>2007</v>
      </c>
      <c r="C298" s="97" t="s">
        <v>232</v>
      </c>
      <c r="D298" s="102">
        <v>-32236</v>
      </c>
      <c r="E298" s="102">
        <v>858.78959999999995</v>
      </c>
      <c r="F298" s="102">
        <v>-13841.970772799999</v>
      </c>
    </row>
    <row r="299" spans="1:6" x14ac:dyDescent="0.25">
      <c r="A299" s="97">
        <v>853</v>
      </c>
      <c r="B299" s="97">
        <v>2007</v>
      </c>
      <c r="C299" s="97" t="s">
        <v>233</v>
      </c>
      <c r="D299" s="102">
        <v>-5600</v>
      </c>
      <c r="E299" s="102">
        <v>858.78959999999995</v>
      </c>
      <c r="F299" s="102">
        <v>-2404.6108799999997</v>
      </c>
    </row>
    <row r="300" spans="1:6" x14ac:dyDescent="0.25">
      <c r="A300" s="97">
        <v>854</v>
      </c>
      <c r="B300" s="97">
        <v>2007</v>
      </c>
      <c r="C300" s="97" t="s">
        <v>193</v>
      </c>
      <c r="D300" s="102">
        <v>-220</v>
      </c>
      <c r="E300" s="102">
        <v>858.78959999999995</v>
      </c>
      <c r="F300" s="102">
        <v>-94.466855999999993</v>
      </c>
    </row>
    <row r="301" spans="1:6" x14ac:dyDescent="0.25">
      <c r="A301" s="97">
        <v>855</v>
      </c>
      <c r="B301" s="97">
        <v>2007</v>
      </c>
      <c r="C301" s="97" t="s">
        <v>238</v>
      </c>
      <c r="D301" s="102">
        <v>-4053</v>
      </c>
      <c r="E301" s="102">
        <v>858.78959999999995</v>
      </c>
      <c r="F301" s="102">
        <v>-1740.3371243999998</v>
      </c>
    </row>
    <row r="302" spans="1:6" x14ac:dyDescent="0.25">
      <c r="A302" s="97">
        <v>857</v>
      </c>
      <c r="B302" s="97">
        <v>2007</v>
      </c>
      <c r="C302" s="97" t="s">
        <v>240</v>
      </c>
      <c r="D302" s="102">
        <v>-20381</v>
      </c>
      <c r="E302" s="102">
        <v>858.78959999999995</v>
      </c>
      <c r="F302" s="102">
        <v>-8751.4954187999992</v>
      </c>
    </row>
    <row r="303" spans="1:6" x14ac:dyDescent="0.25">
      <c r="A303" s="97">
        <v>858</v>
      </c>
      <c r="B303" s="97">
        <v>2007</v>
      </c>
      <c r="C303" s="97" t="s">
        <v>242</v>
      </c>
      <c r="D303" s="102">
        <v>-82563</v>
      </c>
      <c r="E303" s="102">
        <v>858.78959999999995</v>
      </c>
      <c r="F303" s="102">
        <v>-35452.122872400003</v>
      </c>
    </row>
    <row r="304" spans="1:6" x14ac:dyDescent="0.25">
      <c r="A304" s="97">
        <v>859</v>
      </c>
      <c r="B304" s="97">
        <v>2007</v>
      </c>
      <c r="C304" s="97" t="s">
        <v>243</v>
      </c>
      <c r="D304" s="102">
        <v>-1984</v>
      </c>
      <c r="E304" s="102">
        <v>858.78959999999995</v>
      </c>
      <c r="F304" s="102">
        <v>-851.9192832</v>
      </c>
    </row>
    <row r="305" spans="1:6" x14ac:dyDescent="0.25">
      <c r="A305" s="97">
        <v>860</v>
      </c>
      <c r="B305" s="97">
        <v>2007</v>
      </c>
      <c r="C305" s="97" t="s">
        <v>244</v>
      </c>
      <c r="D305" s="102">
        <v>-10136</v>
      </c>
      <c r="E305" s="102">
        <v>858.78959999999995</v>
      </c>
      <c r="F305" s="102">
        <v>-4352.3456927999996</v>
      </c>
    </row>
    <row r="306" spans="1:6" x14ac:dyDescent="0.25">
      <c r="A306" s="97">
        <v>861</v>
      </c>
      <c r="B306" s="97">
        <v>2007</v>
      </c>
      <c r="C306" s="97" t="s">
        <v>245</v>
      </c>
      <c r="D306" s="102">
        <v>-4011</v>
      </c>
      <c r="E306" s="102">
        <v>858.78959999999995</v>
      </c>
      <c r="F306" s="102">
        <v>-1722.3025427999999</v>
      </c>
    </row>
    <row r="307" spans="1:6" x14ac:dyDescent="0.25">
      <c r="A307" s="97">
        <v>862</v>
      </c>
      <c r="B307" s="97">
        <v>2007</v>
      </c>
      <c r="C307" s="97" t="s">
        <v>246</v>
      </c>
      <c r="D307" s="102">
        <v>-50</v>
      </c>
      <c r="E307" s="102">
        <v>858.78959999999995</v>
      </c>
      <c r="F307" s="102">
        <v>-21.469739999999998</v>
      </c>
    </row>
    <row r="308" spans="1:6" x14ac:dyDescent="0.25">
      <c r="A308" s="97">
        <v>863</v>
      </c>
      <c r="B308" s="97">
        <v>2007</v>
      </c>
      <c r="C308" s="97" t="s">
        <v>247</v>
      </c>
      <c r="D308" s="102">
        <v>-4843</v>
      </c>
      <c r="E308" s="102">
        <v>858.78959999999995</v>
      </c>
      <c r="F308" s="102">
        <v>-2079.5590164</v>
      </c>
    </row>
    <row r="309" spans="1:6" x14ac:dyDescent="0.25">
      <c r="A309" s="97">
        <v>864</v>
      </c>
      <c r="B309" s="97">
        <v>2007</v>
      </c>
      <c r="C309" s="97" t="s">
        <v>248</v>
      </c>
      <c r="D309" s="102">
        <v>-168650</v>
      </c>
      <c r="E309" s="102">
        <v>858.78959999999995</v>
      </c>
      <c r="F309" s="102">
        <v>-72417.433019999997</v>
      </c>
    </row>
    <row r="310" spans="1:6" x14ac:dyDescent="0.25">
      <c r="A310" s="97">
        <v>866</v>
      </c>
      <c r="B310" s="97">
        <v>2007</v>
      </c>
      <c r="C310" s="97" t="s">
        <v>250</v>
      </c>
      <c r="D310" s="102">
        <v>-47675</v>
      </c>
      <c r="E310" s="102">
        <v>858.78959999999995</v>
      </c>
      <c r="F310" s="102">
        <v>-20471.397089999999</v>
      </c>
    </row>
    <row r="311" spans="1:6" x14ac:dyDescent="0.25">
      <c r="A311" s="97">
        <v>867</v>
      </c>
      <c r="B311" s="97">
        <v>2007</v>
      </c>
      <c r="C311" s="97" t="s">
        <v>253</v>
      </c>
      <c r="D311" s="102">
        <v>-35775</v>
      </c>
      <c r="E311" s="102">
        <v>858.78959999999995</v>
      </c>
      <c r="F311" s="102">
        <v>-15361.598969999999</v>
      </c>
    </row>
    <row r="312" spans="1:6" x14ac:dyDescent="0.25">
      <c r="A312" s="97">
        <v>868</v>
      </c>
      <c r="B312" s="97">
        <v>2007</v>
      </c>
      <c r="C312" s="97" t="s">
        <v>254</v>
      </c>
      <c r="D312" s="102">
        <v>-30400</v>
      </c>
      <c r="E312" s="102">
        <v>858.78959999999995</v>
      </c>
      <c r="F312" s="102">
        <v>-13053.601919999999</v>
      </c>
    </row>
    <row r="313" spans="1:6" x14ac:dyDescent="0.25">
      <c r="A313" s="97">
        <v>869</v>
      </c>
      <c r="B313" s="97">
        <v>2007</v>
      </c>
      <c r="C313" s="97" t="s">
        <v>256</v>
      </c>
      <c r="D313" s="102">
        <v>-1172</v>
      </c>
      <c r="E313" s="102">
        <v>858.78959999999995</v>
      </c>
      <c r="F313" s="102">
        <v>-503.2507056</v>
      </c>
    </row>
    <row r="314" spans="1:6" x14ac:dyDescent="0.25">
      <c r="A314" s="97">
        <v>870</v>
      </c>
      <c r="B314" s="97">
        <v>2007</v>
      </c>
      <c r="C314" s="97" t="s">
        <v>257</v>
      </c>
      <c r="D314" s="102">
        <v>-42162</v>
      </c>
      <c r="E314" s="102">
        <v>858.78959999999995</v>
      </c>
      <c r="F314" s="102">
        <v>-18104.1435576</v>
      </c>
    </row>
    <row r="315" spans="1:6" x14ac:dyDescent="0.25">
      <c r="A315" s="97">
        <v>871</v>
      </c>
      <c r="B315" s="97">
        <v>2007</v>
      </c>
      <c r="C315" s="97" t="s">
        <v>258</v>
      </c>
      <c r="D315" s="102">
        <v>-4310</v>
      </c>
      <c r="E315" s="102">
        <v>858.78959999999995</v>
      </c>
      <c r="F315" s="102">
        <v>-1850.6915879999999</v>
      </c>
    </row>
    <row r="316" spans="1:6" x14ac:dyDescent="0.25">
      <c r="A316" s="97">
        <v>872</v>
      </c>
      <c r="B316" s="97">
        <v>2007</v>
      </c>
      <c r="C316" s="97" t="s">
        <v>261</v>
      </c>
      <c r="D316" s="102">
        <v>-20775</v>
      </c>
      <c r="E316" s="102">
        <v>858.78959999999995</v>
      </c>
      <c r="F316" s="102">
        <v>-8920.6769699999986</v>
      </c>
    </row>
    <row r="317" spans="1:6" x14ac:dyDescent="0.25">
      <c r="A317" s="97">
        <v>873</v>
      </c>
      <c r="B317" s="97">
        <v>2007</v>
      </c>
      <c r="C317" s="97" t="s">
        <v>262</v>
      </c>
      <c r="D317" s="102">
        <v>-5467</v>
      </c>
      <c r="E317" s="102">
        <v>858.78959999999995</v>
      </c>
      <c r="F317" s="102">
        <v>-2347.5013715999999</v>
      </c>
    </row>
    <row r="318" spans="1:6" x14ac:dyDescent="0.25">
      <c r="A318" s="97">
        <v>874</v>
      </c>
      <c r="B318" s="97">
        <v>2007</v>
      </c>
      <c r="C318" s="97" t="s">
        <v>194</v>
      </c>
      <c r="D318" s="102">
        <v>-308680</v>
      </c>
      <c r="E318" s="102">
        <v>858.78959999999995</v>
      </c>
      <c r="F318" s="102">
        <v>-132545.58686399998</v>
      </c>
    </row>
    <row r="319" spans="1:6" x14ac:dyDescent="0.25">
      <c r="A319" s="97">
        <v>875</v>
      </c>
      <c r="B319" s="97">
        <v>2007</v>
      </c>
      <c r="C319" s="97" t="s">
        <v>264</v>
      </c>
      <c r="D319" s="102">
        <v>-789</v>
      </c>
      <c r="E319" s="102">
        <v>858.78959999999995</v>
      </c>
      <c r="F319" s="102">
        <v>-338.79249719999996</v>
      </c>
    </row>
    <row r="320" spans="1:6" x14ac:dyDescent="0.25">
      <c r="A320" s="97">
        <v>876</v>
      </c>
      <c r="B320" s="97">
        <v>2007</v>
      </c>
      <c r="C320" s="97" t="s">
        <v>268</v>
      </c>
      <c r="D320" s="102">
        <v>-5000</v>
      </c>
      <c r="E320" s="102">
        <v>858.78959999999995</v>
      </c>
      <c r="F320" s="102">
        <v>-2146.9740000000002</v>
      </c>
    </row>
    <row r="321" spans="1:6" x14ac:dyDescent="0.25">
      <c r="A321" s="97">
        <v>877</v>
      </c>
      <c r="B321" s="97">
        <v>2007</v>
      </c>
      <c r="C321" s="97" t="s">
        <v>270</v>
      </c>
      <c r="D321" s="102">
        <v>-12286</v>
      </c>
      <c r="E321" s="102">
        <v>858.78959999999995</v>
      </c>
      <c r="F321" s="102">
        <v>-5275.5445128000001</v>
      </c>
    </row>
    <row r="322" spans="1:6" x14ac:dyDescent="0.25">
      <c r="A322" s="97">
        <v>878</v>
      </c>
      <c r="B322" s="97">
        <v>2007</v>
      </c>
      <c r="C322" s="97" t="s">
        <v>271</v>
      </c>
      <c r="D322" s="102">
        <v>-19257</v>
      </c>
      <c r="E322" s="102">
        <v>858.78959999999995</v>
      </c>
      <c r="F322" s="102">
        <v>-8268.8556635999994</v>
      </c>
    </row>
    <row r="323" spans="1:6" x14ac:dyDescent="0.25">
      <c r="A323" s="97">
        <v>879</v>
      </c>
      <c r="B323" s="97">
        <v>2007</v>
      </c>
      <c r="C323" s="97" t="s">
        <v>272</v>
      </c>
      <c r="D323" s="102">
        <v>-1275</v>
      </c>
      <c r="E323" s="102">
        <v>858.78959999999995</v>
      </c>
      <c r="F323" s="102">
        <v>-547.47837000000004</v>
      </c>
    </row>
    <row r="324" spans="1:6" x14ac:dyDescent="0.25">
      <c r="A324" s="97">
        <v>880</v>
      </c>
      <c r="B324" s="97">
        <v>2007</v>
      </c>
      <c r="C324" s="97" t="s">
        <v>274</v>
      </c>
      <c r="D324" s="102">
        <v>-15299</v>
      </c>
      <c r="E324" s="102">
        <v>858.78959999999995</v>
      </c>
      <c r="F324" s="102">
        <v>-6569.3110451999992</v>
      </c>
    </row>
    <row r="325" spans="1:6" x14ac:dyDescent="0.25">
      <c r="A325" s="97">
        <v>881</v>
      </c>
      <c r="B325" s="97">
        <v>2007</v>
      </c>
      <c r="C325" s="97" t="s">
        <v>275</v>
      </c>
      <c r="D325" s="102">
        <v>-5250</v>
      </c>
      <c r="E325" s="102">
        <v>858.78959999999995</v>
      </c>
      <c r="F325" s="102">
        <v>-2254.3226999999997</v>
      </c>
    </row>
    <row r="326" spans="1:6" x14ac:dyDescent="0.25">
      <c r="A326" s="97">
        <v>882</v>
      </c>
      <c r="B326" s="97">
        <v>2007</v>
      </c>
      <c r="C326" s="97" t="s">
        <v>276</v>
      </c>
      <c r="D326" s="102">
        <v>-137660</v>
      </c>
      <c r="E326" s="102">
        <v>858.78959999999995</v>
      </c>
      <c r="F326" s="102">
        <v>-59110.488167999996</v>
      </c>
    </row>
    <row r="327" spans="1:6" x14ac:dyDescent="0.25">
      <c r="A327" s="97">
        <v>883</v>
      </c>
      <c r="B327" s="97">
        <v>2007</v>
      </c>
      <c r="C327" s="97" t="s">
        <v>277</v>
      </c>
      <c r="D327" s="102">
        <v>-2250</v>
      </c>
      <c r="E327" s="102">
        <v>858.78959999999995</v>
      </c>
      <c r="F327" s="102">
        <v>-966.13829999999996</v>
      </c>
    </row>
    <row r="328" spans="1:6" x14ac:dyDescent="0.25">
      <c r="A328" s="97">
        <v>885</v>
      </c>
      <c r="B328" s="97">
        <v>2007</v>
      </c>
      <c r="C328" s="97" t="s">
        <v>279</v>
      </c>
      <c r="D328" s="102">
        <v>-1034</v>
      </c>
      <c r="E328" s="102">
        <v>858.78959999999995</v>
      </c>
      <c r="F328" s="102">
        <v>-443.99422319999996</v>
      </c>
    </row>
    <row r="329" spans="1:6" x14ac:dyDescent="0.25">
      <c r="A329" s="97">
        <v>886</v>
      </c>
      <c r="B329" s="97">
        <v>2007</v>
      </c>
      <c r="C329" s="97" t="s">
        <v>280</v>
      </c>
      <c r="D329" s="102">
        <v>-98543</v>
      </c>
      <c r="E329" s="102">
        <v>858.78959999999995</v>
      </c>
      <c r="F329" s="102">
        <v>-42313.851776399999</v>
      </c>
    </row>
    <row r="330" spans="1:6" x14ac:dyDescent="0.25">
      <c r="A330" s="97">
        <v>887</v>
      </c>
      <c r="B330" s="97">
        <v>2007</v>
      </c>
      <c r="C330" s="97" t="s">
        <v>197</v>
      </c>
      <c r="D330" s="102">
        <v>-337035</v>
      </c>
      <c r="E330" s="102">
        <v>858.78959999999995</v>
      </c>
      <c r="F330" s="102">
        <v>-144721.07641799998</v>
      </c>
    </row>
    <row r="331" spans="1:6" x14ac:dyDescent="0.25">
      <c r="A331" s="97">
        <v>888</v>
      </c>
      <c r="B331" s="97">
        <v>2007</v>
      </c>
      <c r="C331" s="97" t="s">
        <v>281</v>
      </c>
      <c r="D331" s="102">
        <v>-29839</v>
      </c>
      <c r="E331" s="102">
        <v>858.78959999999995</v>
      </c>
      <c r="F331" s="102">
        <v>-12812.711437199998</v>
      </c>
    </row>
    <row r="332" spans="1:6" x14ac:dyDescent="0.25">
      <c r="A332" s="97">
        <v>889</v>
      </c>
      <c r="B332" s="97">
        <v>2007</v>
      </c>
      <c r="C332" s="97" t="s">
        <v>282</v>
      </c>
      <c r="D332" s="102">
        <v>-1668</v>
      </c>
      <c r="E332" s="102">
        <v>858.78959999999995</v>
      </c>
      <c r="F332" s="102">
        <v>-716.23052639999992</v>
      </c>
    </row>
    <row r="333" spans="1:6" x14ac:dyDescent="0.25">
      <c r="A333" s="97">
        <v>890</v>
      </c>
      <c r="B333" s="97">
        <v>2007</v>
      </c>
      <c r="C333" s="97" t="s">
        <v>283</v>
      </c>
      <c r="D333" s="102">
        <v>-174730</v>
      </c>
      <c r="E333" s="102">
        <v>858.78959999999995</v>
      </c>
      <c r="F333" s="102">
        <v>-75028.153403999997</v>
      </c>
    </row>
    <row r="334" spans="1:6" x14ac:dyDescent="0.25">
      <c r="A334" s="97">
        <v>891</v>
      </c>
      <c r="B334" s="97">
        <v>2007</v>
      </c>
      <c r="C334" s="97" t="s">
        <v>284</v>
      </c>
      <c r="D334" s="102">
        <v>-702</v>
      </c>
      <c r="E334" s="102">
        <v>858.78959999999995</v>
      </c>
      <c r="F334" s="102">
        <v>-301.43514959999999</v>
      </c>
    </row>
    <row r="335" spans="1:6" x14ac:dyDescent="0.25">
      <c r="A335" s="97">
        <v>892</v>
      </c>
      <c r="B335" s="97">
        <v>2007</v>
      </c>
      <c r="C335" s="97" t="s">
        <v>285</v>
      </c>
      <c r="D335" s="102">
        <v>-2980</v>
      </c>
      <c r="E335" s="102">
        <v>858.78959999999995</v>
      </c>
      <c r="F335" s="102">
        <v>-1279.5965039999999</v>
      </c>
    </row>
    <row r="336" spans="1:6" x14ac:dyDescent="0.25">
      <c r="A336" s="97">
        <v>893</v>
      </c>
      <c r="B336" s="97">
        <v>2007</v>
      </c>
      <c r="C336" s="97" t="s">
        <v>286</v>
      </c>
      <c r="D336" s="102">
        <v>-1200</v>
      </c>
      <c r="E336" s="102">
        <v>858.78959999999995</v>
      </c>
      <c r="F336" s="102">
        <v>-515.27375999999992</v>
      </c>
    </row>
    <row r="337" spans="1:6" x14ac:dyDescent="0.25">
      <c r="A337" s="97">
        <v>894</v>
      </c>
      <c r="B337" s="97">
        <v>2007</v>
      </c>
      <c r="C337" s="97" t="s">
        <v>198</v>
      </c>
      <c r="D337" s="102">
        <v>-45037</v>
      </c>
      <c r="E337" s="102">
        <v>858.78959999999995</v>
      </c>
      <c r="F337" s="102">
        <v>-19338.653607600001</v>
      </c>
    </row>
    <row r="338" spans="1:6" x14ac:dyDescent="0.25">
      <c r="A338" s="97">
        <v>895</v>
      </c>
      <c r="B338" s="97">
        <v>2007</v>
      </c>
      <c r="C338" s="97" t="s">
        <v>287</v>
      </c>
      <c r="D338" s="102">
        <v>-137302</v>
      </c>
      <c r="E338" s="102">
        <v>858.78959999999995</v>
      </c>
      <c r="F338" s="102">
        <v>-58956.764829599997</v>
      </c>
    </row>
    <row r="339" spans="1:6" x14ac:dyDescent="0.25">
      <c r="A339" s="97">
        <v>896</v>
      </c>
      <c r="B339" s="97">
        <v>2007</v>
      </c>
      <c r="C339" s="97" t="s">
        <v>199</v>
      </c>
      <c r="D339" s="102">
        <v>-155921</v>
      </c>
      <c r="E339" s="102">
        <v>858.78959999999995</v>
      </c>
      <c r="F339" s="102">
        <v>-66951.666610799992</v>
      </c>
    </row>
    <row r="340" spans="1:6" x14ac:dyDescent="0.25">
      <c r="A340" s="97">
        <v>897</v>
      </c>
      <c r="B340" s="97">
        <v>2007</v>
      </c>
      <c r="C340" s="97" t="s">
        <v>290</v>
      </c>
      <c r="D340" s="102">
        <v>-15870</v>
      </c>
      <c r="E340" s="102">
        <v>858.78959999999995</v>
      </c>
      <c r="F340" s="102">
        <v>-6814.4954760000001</v>
      </c>
    </row>
    <row r="341" spans="1:6" x14ac:dyDescent="0.25">
      <c r="A341" s="97">
        <v>898</v>
      </c>
      <c r="B341" s="97">
        <v>2007</v>
      </c>
      <c r="C341" s="97" t="s">
        <v>291</v>
      </c>
      <c r="D341" s="102">
        <v>-1548</v>
      </c>
      <c r="E341" s="102">
        <v>858.78959999999995</v>
      </c>
      <c r="F341" s="102">
        <v>-664.70315039999991</v>
      </c>
    </row>
    <row r="342" spans="1:6" x14ac:dyDescent="0.25">
      <c r="A342" s="97">
        <v>899</v>
      </c>
      <c r="B342" s="97">
        <v>2007</v>
      </c>
      <c r="C342" s="97" t="s">
        <v>292</v>
      </c>
      <c r="D342" s="102">
        <v>-25283</v>
      </c>
      <c r="E342" s="102">
        <v>858.78959999999995</v>
      </c>
      <c r="F342" s="102">
        <v>-10856.388728399999</v>
      </c>
    </row>
    <row r="343" spans="1:6" x14ac:dyDescent="0.25">
      <c r="A343" s="97">
        <v>900</v>
      </c>
      <c r="B343" s="97">
        <v>2007</v>
      </c>
      <c r="C343" s="97" t="s">
        <v>293</v>
      </c>
      <c r="D343" s="102">
        <v>-5734</v>
      </c>
      <c r="E343" s="102">
        <v>858.78959999999995</v>
      </c>
      <c r="F343" s="102">
        <v>-2462.1497832</v>
      </c>
    </row>
    <row r="344" spans="1:6" x14ac:dyDescent="0.25">
      <c r="A344" s="97">
        <v>901</v>
      </c>
      <c r="B344" s="97">
        <v>2007</v>
      </c>
      <c r="C344" s="97" t="s">
        <v>294</v>
      </c>
      <c r="D344" s="102">
        <v>-83511</v>
      </c>
      <c r="E344" s="102">
        <v>858.78959999999995</v>
      </c>
      <c r="F344" s="102">
        <v>-35859.189142799994</v>
      </c>
    </row>
    <row r="345" spans="1:6" x14ac:dyDescent="0.25">
      <c r="A345" s="97">
        <v>902</v>
      </c>
      <c r="B345" s="97">
        <v>2007</v>
      </c>
      <c r="C345" s="97" t="s">
        <v>200</v>
      </c>
      <c r="D345" s="102">
        <v>-6646</v>
      </c>
      <c r="E345" s="102">
        <v>858.78959999999995</v>
      </c>
      <c r="F345" s="102">
        <v>-2853.7578407999999</v>
      </c>
    </row>
    <row r="346" spans="1:6" x14ac:dyDescent="0.25">
      <c r="A346" s="97">
        <v>903</v>
      </c>
      <c r="B346" s="97">
        <v>2007</v>
      </c>
      <c r="C346" s="97" t="s">
        <v>296</v>
      </c>
      <c r="D346" s="102">
        <v>-1217</v>
      </c>
      <c r="E346" s="102">
        <v>858.78959999999995</v>
      </c>
      <c r="F346" s="102">
        <v>-522.57347159999995</v>
      </c>
    </row>
    <row r="347" spans="1:6" x14ac:dyDescent="0.25">
      <c r="A347" s="97">
        <v>904</v>
      </c>
      <c r="B347" s="97">
        <v>2007</v>
      </c>
      <c r="C347" s="97" t="s">
        <v>299</v>
      </c>
      <c r="D347" s="102">
        <v>-511</v>
      </c>
      <c r="E347" s="102">
        <v>858.78959999999995</v>
      </c>
      <c r="F347" s="102">
        <v>-219.42074279999997</v>
      </c>
    </row>
    <row r="348" spans="1:6" x14ac:dyDescent="0.25">
      <c r="A348" s="97">
        <v>905</v>
      </c>
      <c r="B348" s="97">
        <v>2007</v>
      </c>
      <c r="C348" s="97" t="s">
        <v>202</v>
      </c>
      <c r="D348" s="102">
        <v>-1339719</v>
      </c>
      <c r="E348" s="102">
        <v>858.78959999999995</v>
      </c>
      <c r="F348" s="102">
        <v>-575268.37206119997</v>
      </c>
    </row>
    <row r="349" spans="1:6" x14ac:dyDescent="0.25">
      <c r="A349" s="97">
        <v>906</v>
      </c>
      <c r="B349" s="97">
        <v>2007</v>
      </c>
      <c r="C349" s="97" t="s">
        <v>300</v>
      </c>
      <c r="D349" s="102">
        <v>-3855</v>
      </c>
      <c r="E349" s="102">
        <v>858.78959999999995</v>
      </c>
      <c r="F349" s="102">
        <v>-1655.3169539999999</v>
      </c>
    </row>
    <row r="350" spans="1:6" x14ac:dyDescent="0.25">
      <c r="A350" s="97">
        <v>907</v>
      </c>
      <c r="B350" s="97">
        <v>2007</v>
      </c>
      <c r="C350" s="97" t="s">
        <v>302</v>
      </c>
      <c r="D350" s="102">
        <v>-2083</v>
      </c>
      <c r="E350" s="102">
        <v>858.78959999999995</v>
      </c>
      <c r="F350" s="102">
        <v>-894.42936839999993</v>
      </c>
    </row>
    <row r="351" spans="1:6" x14ac:dyDescent="0.25">
      <c r="A351" s="97">
        <v>908</v>
      </c>
      <c r="B351" s="97">
        <v>2007</v>
      </c>
      <c r="C351" s="97" t="s">
        <v>304</v>
      </c>
      <c r="D351" s="102">
        <v>-1311</v>
      </c>
      <c r="E351" s="102">
        <v>858.78959999999995</v>
      </c>
      <c r="F351" s="102">
        <v>-562.9365828</v>
      </c>
    </row>
    <row r="352" spans="1:6" x14ac:dyDescent="0.25">
      <c r="A352" s="97">
        <v>909</v>
      </c>
      <c r="B352" s="97">
        <v>2007</v>
      </c>
      <c r="C352" s="97" t="s">
        <v>305</v>
      </c>
      <c r="D352" s="102">
        <v>-18330</v>
      </c>
      <c r="E352" s="102">
        <v>858.78959999999995</v>
      </c>
      <c r="F352" s="102">
        <v>-7870.8066839999992</v>
      </c>
    </row>
    <row r="353" spans="1:6" x14ac:dyDescent="0.25">
      <c r="A353" s="97">
        <v>910</v>
      </c>
      <c r="B353" s="97">
        <v>2007</v>
      </c>
      <c r="C353" s="97" t="s">
        <v>307</v>
      </c>
      <c r="D353" s="102">
        <v>-410</v>
      </c>
      <c r="E353" s="102">
        <v>858.78959999999995</v>
      </c>
      <c r="F353" s="102">
        <v>-176.05186799999998</v>
      </c>
    </row>
    <row r="354" spans="1:6" x14ac:dyDescent="0.25">
      <c r="A354" s="97">
        <v>911</v>
      </c>
      <c r="B354" s="97">
        <v>2007</v>
      </c>
      <c r="C354" s="97" t="s">
        <v>309</v>
      </c>
      <c r="D354" s="102">
        <v>-1186</v>
      </c>
      <c r="E354" s="102">
        <v>858.78959999999995</v>
      </c>
      <c r="F354" s="102">
        <v>-509.26223279999999</v>
      </c>
    </row>
    <row r="355" spans="1:6" x14ac:dyDescent="0.25">
      <c r="A355" s="97">
        <v>1013</v>
      </c>
      <c r="B355" s="97">
        <v>2008</v>
      </c>
      <c r="C355" s="97" t="s">
        <v>208</v>
      </c>
      <c r="D355" s="102">
        <v>228885.04</v>
      </c>
      <c r="E355" s="102">
        <v>845.2820744685913</v>
      </c>
      <c r="F355" s="102">
        <v>96736.21071301325</v>
      </c>
    </row>
    <row r="356" spans="1:6" x14ac:dyDescent="0.25">
      <c r="A356" s="97">
        <v>1014</v>
      </c>
      <c r="B356" s="97">
        <v>2008</v>
      </c>
      <c r="C356" s="97" t="s">
        <v>209</v>
      </c>
      <c r="D356" s="102">
        <v>54188</v>
      </c>
      <c r="E356" s="102">
        <v>845.2820744685913</v>
      </c>
      <c r="F356" s="102">
        <v>22902.072525652013</v>
      </c>
    </row>
    <row r="357" spans="1:6" x14ac:dyDescent="0.25">
      <c r="A357" s="97">
        <v>1015</v>
      </c>
      <c r="B357" s="97">
        <v>2008</v>
      </c>
      <c r="C357" s="97" t="s">
        <v>210</v>
      </c>
      <c r="D357" s="102">
        <v>82433</v>
      </c>
      <c r="E357" s="102">
        <v>845.2820744685913</v>
      </c>
      <c r="F357" s="102">
        <v>34839.568622334693</v>
      </c>
    </row>
    <row r="358" spans="1:6" x14ac:dyDescent="0.25">
      <c r="A358" s="97">
        <v>1016</v>
      </c>
      <c r="B358" s="97">
        <v>2008</v>
      </c>
      <c r="C358" s="97" t="s">
        <v>211</v>
      </c>
      <c r="D358" s="102">
        <v>5473</v>
      </c>
      <c r="E358" s="102">
        <v>845.2820744685913</v>
      </c>
      <c r="F358" s="102">
        <v>2313.1143967833004</v>
      </c>
    </row>
    <row r="359" spans="1:6" x14ac:dyDescent="0.25">
      <c r="A359" s="97">
        <v>1017</v>
      </c>
      <c r="B359" s="97">
        <v>2008</v>
      </c>
      <c r="C359" s="97" t="s">
        <v>212</v>
      </c>
      <c r="D359" s="102">
        <v>4193</v>
      </c>
      <c r="E359" s="102">
        <v>845.2820744685913</v>
      </c>
      <c r="F359" s="102">
        <v>1772.1338691234016</v>
      </c>
    </row>
    <row r="360" spans="1:6" x14ac:dyDescent="0.25">
      <c r="A360" s="97">
        <v>1018</v>
      </c>
      <c r="B360" s="97">
        <v>2008</v>
      </c>
      <c r="C360" s="97" t="s">
        <v>214</v>
      </c>
      <c r="D360" s="102">
        <v>-1458513</v>
      </c>
      <c r="E360" s="102">
        <v>845.2820744685913</v>
      </c>
      <c r="F360" s="102">
        <v>-616427.44713970425</v>
      </c>
    </row>
    <row r="361" spans="1:6" x14ac:dyDescent="0.25">
      <c r="A361" s="97">
        <v>1019</v>
      </c>
      <c r="B361" s="97">
        <v>2008</v>
      </c>
      <c r="C361" s="97" t="s">
        <v>215</v>
      </c>
      <c r="D361" s="102">
        <v>8471</v>
      </c>
      <c r="E361" s="102">
        <v>845.2820744685913</v>
      </c>
      <c r="F361" s="102">
        <v>3580.1922264117184</v>
      </c>
    </row>
    <row r="362" spans="1:6" x14ac:dyDescent="0.25">
      <c r="A362" s="97">
        <v>1020</v>
      </c>
      <c r="B362" s="97">
        <v>2008</v>
      </c>
      <c r="C362" s="97" t="s">
        <v>189</v>
      </c>
      <c r="D362" s="102">
        <v>287771</v>
      </c>
      <c r="E362" s="102">
        <v>845.2820744685913</v>
      </c>
      <c r="F362" s="102">
        <v>121623.8339259505</v>
      </c>
    </row>
    <row r="363" spans="1:6" x14ac:dyDescent="0.25">
      <c r="A363" s="97">
        <v>1021</v>
      </c>
      <c r="B363" s="97">
        <v>2008</v>
      </c>
      <c r="C363" s="97" t="s">
        <v>218</v>
      </c>
      <c r="D363" s="102">
        <v>1205</v>
      </c>
      <c r="E363" s="102">
        <v>845.2820744685913</v>
      </c>
      <c r="F363" s="102">
        <v>509.28244986732625</v>
      </c>
    </row>
    <row r="364" spans="1:6" x14ac:dyDescent="0.25">
      <c r="A364" s="97">
        <v>1022</v>
      </c>
      <c r="B364" s="97">
        <v>2008</v>
      </c>
      <c r="C364" s="97" t="s">
        <v>190</v>
      </c>
      <c r="D364" s="102">
        <v>156466</v>
      </c>
      <c r="E364" s="102">
        <v>845.2820744685913</v>
      </c>
      <c r="F364" s="102">
        <v>66128.952531901305</v>
      </c>
    </row>
    <row r="365" spans="1:6" x14ac:dyDescent="0.25">
      <c r="A365" s="97">
        <v>1023</v>
      </c>
      <c r="B365" s="97">
        <v>2008</v>
      </c>
      <c r="C365" s="97" t="s">
        <v>223</v>
      </c>
      <c r="D365" s="102">
        <v>60076</v>
      </c>
      <c r="E365" s="102">
        <v>845.2820744685913</v>
      </c>
      <c r="F365" s="102">
        <v>25390.582952887547</v>
      </c>
    </row>
    <row r="366" spans="1:6" x14ac:dyDescent="0.25">
      <c r="A366" s="97">
        <v>1024</v>
      </c>
      <c r="B366" s="97">
        <v>2008</v>
      </c>
      <c r="C366" s="97" t="s">
        <v>203</v>
      </c>
      <c r="D366" s="102">
        <v>176981</v>
      </c>
      <c r="E366" s="102">
        <v>845.2820744685913</v>
      </c>
      <c r="F366" s="102">
        <v>74799.433410762882</v>
      </c>
    </row>
    <row r="367" spans="1:6" x14ac:dyDescent="0.25">
      <c r="A367" s="97">
        <v>1025</v>
      </c>
      <c r="B367" s="97">
        <v>2008</v>
      </c>
      <c r="C367" s="97" t="s">
        <v>229</v>
      </c>
      <c r="D367" s="102">
        <v>29829</v>
      </c>
      <c r="E367" s="102">
        <v>845.2820744685913</v>
      </c>
      <c r="F367" s="102">
        <v>12606.959499661805</v>
      </c>
    </row>
    <row r="368" spans="1:6" x14ac:dyDescent="0.25">
      <c r="A368" s="97">
        <v>1026</v>
      </c>
      <c r="B368" s="97">
        <v>2008</v>
      </c>
      <c r="C368" s="97" t="s">
        <v>230</v>
      </c>
      <c r="D368" s="102">
        <v>260284</v>
      </c>
      <c r="E368" s="102">
        <v>845.2820744685913</v>
      </c>
      <c r="F368" s="102">
        <v>110006.69973549141</v>
      </c>
    </row>
    <row r="369" spans="1:6" x14ac:dyDescent="0.25">
      <c r="A369" s="97">
        <v>1027</v>
      </c>
      <c r="B369" s="97">
        <v>2008</v>
      </c>
      <c r="C369" s="97" t="s">
        <v>191</v>
      </c>
      <c r="D369" s="102">
        <v>447128</v>
      </c>
      <c r="E369" s="102">
        <v>845.2820744685913</v>
      </c>
      <c r="F369" s="102">
        <v>188974.64169649617</v>
      </c>
    </row>
    <row r="370" spans="1:6" x14ac:dyDescent="0.25">
      <c r="A370" s="97">
        <v>1028</v>
      </c>
      <c r="B370" s="97">
        <v>2008</v>
      </c>
      <c r="C370" s="97" t="s">
        <v>231</v>
      </c>
      <c r="D370" s="102">
        <v>30330</v>
      </c>
      <c r="E370" s="102">
        <v>845.2820744685913</v>
      </c>
      <c r="F370" s="102">
        <v>12818.702659316188</v>
      </c>
    </row>
    <row r="371" spans="1:6" x14ac:dyDescent="0.25">
      <c r="A371" s="97">
        <v>1029</v>
      </c>
      <c r="B371" s="97">
        <v>2008</v>
      </c>
      <c r="C371" s="97" t="s">
        <v>232</v>
      </c>
      <c r="D371" s="102">
        <v>28450</v>
      </c>
      <c r="E371" s="102">
        <v>845.2820744685913</v>
      </c>
      <c r="F371" s="102">
        <v>12024.137509315711</v>
      </c>
    </row>
    <row r="372" spans="1:6" x14ac:dyDescent="0.25">
      <c r="A372" s="97">
        <v>1030</v>
      </c>
      <c r="B372" s="97">
        <v>2008</v>
      </c>
      <c r="C372" s="97" t="s">
        <v>233</v>
      </c>
      <c r="D372" s="102">
        <v>43073</v>
      </c>
      <c r="E372" s="102">
        <v>845.2820744685913</v>
      </c>
      <c r="F372" s="102">
        <v>18204.417396792818</v>
      </c>
    </row>
    <row r="373" spans="1:6" x14ac:dyDescent="0.25">
      <c r="A373" s="97">
        <v>1031</v>
      </c>
      <c r="B373" s="97">
        <v>2008</v>
      </c>
      <c r="C373" s="97" t="s">
        <v>193</v>
      </c>
      <c r="D373" s="102">
        <v>239272</v>
      </c>
      <c r="E373" s="102">
        <v>845.2820744685913</v>
      </c>
      <c r="F373" s="102">
        <v>101126.16626112438</v>
      </c>
    </row>
    <row r="374" spans="1:6" x14ac:dyDescent="0.25">
      <c r="A374" s="97">
        <v>1032</v>
      </c>
      <c r="B374" s="97">
        <v>2008</v>
      </c>
      <c r="C374" s="97" t="s">
        <v>238</v>
      </c>
      <c r="D374" s="102">
        <v>868</v>
      </c>
      <c r="E374" s="102">
        <v>845.2820744685913</v>
      </c>
      <c r="F374" s="102">
        <v>366.8524203193686</v>
      </c>
    </row>
    <row r="375" spans="1:6" x14ac:dyDescent="0.25">
      <c r="A375" s="97">
        <v>1033</v>
      </c>
      <c r="B375" s="97">
        <v>2008</v>
      </c>
      <c r="C375" s="97" t="s">
        <v>240</v>
      </c>
      <c r="D375" s="102">
        <v>123300</v>
      </c>
      <c r="E375" s="102">
        <v>845.2820744685913</v>
      </c>
      <c r="F375" s="102">
        <v>52111.639890988656</v>
      </c>
    </row>
    <row r="376" spans="1:6" x14ac:dyDescent="0.25">
      <c r="A376" s="97">
        <v>1034</v>
      </c>
      <c r="B376" s="97">
        <v>2008</v>
      </c>
      <c r="C376" s="97" t="s">
        <v>242</v>
      </c>
      <c r="D376" s="102">
        <v>145965</v>
      </c>
      <c r="E376" s="102">
        <v>845.2820744685913</v>
      </c>
      <c r="F376" s="102">
        <v>61690.798999903964</v>
      </c>
    </row>
    <row r="377" spans="1:6" x14ac:dyDescent="0.25">
      <c r="A377" s="97">
        <v>1035</v>
      </c>
      <c r="B377" s="97">
        <v>2008</v>
      </c>
      <c r="C377" s="97" t="s">
        <v>243</v>
      </c>
      <c r="D377" s="102">
        <v>4960</v>
      </c>
      <c r="E377" s="102">
        <v>845.2820744685913</v>
      </c>
      <c r="F377" s="102">
        <v>2096.2995446821064</v>
      </c>
    </row>
    <row r="378" spans="1:6" x14ac:dyDescent="0.25">
      <c r="A378" s="97">
        <v>1036</v>
      </c>
      <c r="B378" s="97">
        <v>2008</v>
      </c>
      <c r="C378" s="97" t="s">
        <v>244</v>
      </c>
      <c r="D378" s="102">
        <v>40063</v>
      </c>
      <c r="E378" s="102">
        <v>845.2820744685913</v>
      </c>
      <c r="F378" s="102">
        <v>16932.267874717585</v>
      </c>
    </row>
    <row r="379" spans="1:6" x14ac:dyDescent="0.25">
      <c r="A379" s="97">
        <v>1037</v>
      </c>
      <c r="B379" s="97">
        <v>2008</v>
      </c>
      <c r="C379" s="97" t="s">
        <v>245</v>
      </c>
      <c r="D379" s="102">
        <v>10385</v>
      </c>
      <c r="E379" s="102">
        <v>845.2820744685913</v>
      </c>
      <c r="F379" s="102">
        <v>4389.1271716781603</v>
      </c>
    </row>
    <row r="380" spans="1:6" x14ac:dyDescent="0.25">
      <c r="A380" s="97">
        <v>1038</v>
      </c>
      <c r="B380" s="97">
        <v>2008</v>
      </c>
      <c r="C380" s="97" t="s">
        <v>246</v>
      </c>
      <c r="D380" s="102">
        <v>14297</v>
      </c>
      <c r="E380" s="102">
        <v>845.2820744685913</v>
      </c>
      <c r="F380" s="102">
        <v>6042.4989093387248</v>
      </c>
    </row>
    <row r="381" spans="1:6" x14ac:dyDescent="0.25">
      <c r="A381" s="97">
        <v>1039</v>
      </c>
      <c r="B381" s="97">
        <v>2008</v>
      </c>
      <c r="C381" s="97" t="s">
        <v>247</v>
      </c>
      <c r="D381" s="102">
        <v>2000</v>
      </c>
      <c r="E381" s="102">
        <v>845.2820744685913</v>
      </c>
      <c r="F381" s="102">
        <v>845.2820744685913</v>
      </c>
    </row>
    <row r="382" spans="1:6" x14ac:dyDescent="0.25">
      <c r="A382" s="97">
        <v>1040</v>
      </c>
      <c r="B382" s="97">
        <v>2008</v>
      </c>
      <c r="C382" s="97" t="s">
        <v>248</v>
      </c>
      <c r="D382" s="102">
        <v>448401</v>
      </c>
      <c r="E382" s="102">
        <v>845.2820744685913</v>
      </c>
      <c r="F382" s="102">
        <v>189512.66373689543</v>
      </c>
    </row>
    <row r="383" spans="1:6" x14ac:dyDescent="0.25">
      <c r="A383" s="97">
        <v>1041</v>
      </c>
      <c r="B383" s="97">
        <v>2008</v>
      </c>
      <c r="C383" s="97" t="s">
        <v>250</v>
      </c>
      <c r="D383" s="102">
        <v>55219</v>
      </c>
      <c r="E383" s="102">
        <v>845.2820744685913</v>
      </c>
      <c r="F383" s="102">
        <v>23337.815435040571</v>
      </c>
    </row>
    <row r="384" spans="1:6" x14ac:dyDescent="0.25">
      <c r="A384" s="97">
        <v>1042</v>
      </c>
      <c r="B384" s="97">
        <v>2008</v>
      </c>
      <c r="C384" s="97" t="s">
        <v>251</v>
      </c>
      <c r="D384" s="102">
        <v>2400</v>
      </c>
      <c r="E384" s="102">
        <v>845.2820744685913</v>
      </c>
      <c r="F384" s="102">
        <v>1014.3384893623096</v>
      </c>
    </row>
    <row r="385" spans="1:6" x14ac:dyDescent="0.25">
      <c r="A385" s="97">
        <v>1043</v>
      </c>
      <c r="B385" s="97">
        <v>2008</v>
      </c>
      <c r="C385" s="97" t="s">
        <v>253</v>
      </c>
      <c r="D385" s="102">
        <v>36400</v>
      </c>
      <c r="E385" s="102">
        <v>845.2820744685913</v>
      </c>
      <c r="F385" s="102">
        <v>15384.133755328361</v>
      </c>
    </row>
    <row r="386" spans="1:6" x14ac:dyDescent="0.25">
      <c r="A386" s="97">
        <v>1044</v>
      </c>
      <c r="B386" s="97">
        <v>2008</v>
      </c>
      <c r="C386" s="97" t="s">
        <v>254</v>
      </c>
      <c r="D386" s="102">
        <v>96579</v>
      </c>
      <c r="E386" s="102">
        <v>845.2820744685913</v>
      </c>
      <c r="F386" s="102">
        <v>40818.248735051042</v>
      </c>
    </row>
    <row r="387" spans="1:6" x14ac:dyDescent="0.25">
      <c r="A387" s="97">
        <v>1045</v>
      </c>
      <c r="B387" s="97">
        <v>2008</v>
      </c>
      <c r="C387" s="97" t="s">
        <v>257</v>
      </c>
      <c r="D387" s="102">
        <v>14444</v>
      </c>
      <c r="E387" s="102">
        <v>845.2820744685913</v>
      </c>
      <c r="F387" s="102">
        <v>6104.627141812166</v>
      </c>
    </row>
    <row r="388" spans="1:6" x14ac:dyDescent="0.25">
      <c r="A388" s="97">
        <v>1046</v>
      </c>
      <c r="B388" s="97">
        <v>2008</v>
      </c>
      <c r="C388" s="97" t="s">
        <v>258</v>
      </c>
      <c r="D388" s="102">
        <v>480</v>
      </c>
      <c r="E388" s="102">
        <v>845.2820744685913</v>
      </c>
      <c r="F388" s="102">
        <v>202.86769787246192</v>
      </c>
    </row>
    <row r="389" spans="1:6" x14ac:dyDescent="0.25">
      <c r="A389" s="97">
        <v>1047</v>
      </c>
      <c r="B389" s="97">
        <v>2008</v>
      </c>
      <c r="C389" s="97" t="s">
        <v>259</v>
      </c>
      <c r="D389" s="102">
        <v>285</v>
      </c>
      <c r="E389" s="102">
        <v>845.2820744685913</v>
      </c>
      <c r="F389" s="102">
        <v>120.45269561177426</v>
      </c>
    </row>
    <row r="390" spans="1:6" x14ac:dyDescent="0.25">
      <c r="A390" s="97">
        <v>1048</v>
      </c>
      <c r="B390" s="97">
        <v>2008</v>
      </c>
      <c r="C390" s="97" t="s">
        <v>262</v>
      </c>
      <c r="D390" s="102">
        <v>430</v>
      </c>
      <c r="E390" s="102">
        <v>845.2820744685913</v>
      </c>
      <c r="F390" s="102">
        <v>181.73564601074713</v>
      </c>
    </row>
    <row r="391" spans="1:6" x14ac:dyDescent="0.25">
      <c r="A391" s="97">
        <v>1049</v>
      </c>
      <c r="B391" s="97">
        <v>2008</v>
      </c>
      <c r="C391" s="97" t="s">
        <v>194</v>
      </c>
      <c r="D391" s="102">
        <v>1248783</v>
      </c>
      <c r="E391" s="102">
        <v>845.2820744685913</v>
      </c>
      <c r="F391" s="102">
        <v>527786.94240055548</v>
      </c>
    </row>
    <row r="392" spans="1:6" x14ac:dyDescent="0.25">
      <c r="A392" s="97">
        <v>1050</v>
      </c>
      <c r="B392" s="97">
        <v>2008</v>
      </c>
      <c r="C392" s="97" t="s">
        <v>264</v>
      </c>
      <c r="D392" s="102">
        <v>439</v>
      </c>
      <c r="E392" s="102">
        <v>845.2820744685913</v>
      </c>
      <c r="F392" s="102">
        <v>185.53941534585579</v>
      </c>
    </row>
    <row r="393" spans="1:6" x14ac:dyDescent="0.25">
      <c r="A393" s="97">
        <v>1051</v>
      </c>
      <c r="B393" s="97">
        <v>2008</v>
      </c>
      <c r="C393" s="97" t="s">
        <v>270</v>
      </c>
      <c r="D393" s="102">
        <v>8475</v>
      </c>
      <c r="E393" s="102">
        <v>845.2820744685913</v>
      </c>
      <c r="F393" s="102">
        <v>3581.8827905606558</v>
      </c>
    </row>
    <row r="394" spans="1:6" x14ac:dyDescent="0.25">
      <c r="A394" s="97">
        <v>1052</v>
      </c>
      <c r="B394" s="97">
        <v>2008</v>
      </c>
      <c r="C394" s="97" t="s">
        <v>271</v>
      </c>
      <c r="D394" s="102">
        <v>27923</v>
      </c>
      <c r="E394" s="102">
        <v>845.2820744685913</v>
      </c>
      <c r="F394" s="102">
        <v>11801.405682693237</v>
      </c>
    </row>
    <row r="395" spans="1:6" x14ac:dyDescent="0.25">
      <c r="A395" s="97">
        <v>1053</v>
      </c>
      <c r="B395" s="97">
        <v>2008</v>
      </c>
      <c r="C395" s="97" t="s">
        <v>272</v>
      </c>
      <c r="D395" s="102">
        <v>200</v>
      </c>
      <c r="E395" s="102">
        <v>845.2820744685913</v>
      </c>
      <c r="F395" s="102">
        <v>84.528207446859128</v>
      </c>
    </row>
    <row r="396" spans="1:6" x14ac:dyDescent="0.25">
      <c r="A396" s="97">
        <v>1054</v>
      </c>
      <c r="B396" s="97">
        <v>2008</v>
      </c>
      <c r="C396" s="97" t="s">
        <v>273</v>
      </c>
      <c r="D396" s="102">
        <v>3660</v>
      </c>
      <c r="E396" s="102">
        <v>845.2820744685913</v>
      </c>
      <c r="F396" s="102">
        <v>1546.866196277522</v>
      </c>
    </row>
    <row r="397" spans="1:6" x14ac:dyDescent="0.25">
      <c r="A397" s="97">
        <v>1055</v>
      </c>
      <c r="B397" s="97">
        <v>2008</v>
      </c>
      <c r="C397" s="97" t="s">
        <v>274</v>
      </c>
      <c r="D397" s="102">
        <v>156918</v>
      </c>
      <c r="E397" s="102">
        <v>845.2820744685913</v>
      </c>
      <c r="F397" s="102">
        <v>66319.986280731202</v>
      </c>
    </row>
    <row r="398" spans="1:6" x14ac:dyDescent="0.25">
      <c r="A398" s="97">
        <v>1056</v>
      </c>
      <c r="B398" s="97">
        <v>2008</v>
      </c>
      <c r="C398" s="97" t="s">
        <v>275</v>
      </c>
      <c r="D398" s="102">
        <v>82391</v>
      </c>
      <c r="E398" s="102">
        <v>845.2820744685913</v>
      </c>
      <c r="F398" s="102">
        <v>34821.81769877085</v>
      </c>
    </row>
    <row r="399" spans="1:6" x14ac:dyDescent="0.25">
      <c r="A399" s="97">
        <v>1057</v>
      </c>
      <c r="B399" s="97">
        <v>2008</v>
      </c>
      <c r="C399" s="97" t="s">
        <v>276</v>
      </c>
      <c r="D399" s="102">
        <v>290962</v>
      </c>
      <c r="E399" s="102">
        <v>845.2820744685913</v>
      </c>
      <c r="F399" s="102">
        <v>122972.48147576513</v>
      </c>
    </row>
    <row r="400" spans="1:6" x14ac:dyDescent="0.25">
      <c r="A400" s="97">
        <v>1058</v>
      </c>
      <c r="B400" s="97">
        <v>2008</v>
      </c>
      <c r="C400" s="97" t="s">
        <v>277</v>
      </c>
      <c r="D400" s="102">
        <v>506</v>
      </c>
      <c r="E400" s="102">
        <v>845.2820744685913</v>
      </c>
      <c r="F400" s="102">
        <v>213.8563648405536</v>
      </c>
    </row>
    <row r="401" spans="1:6" x14ac:dyDescent="0.25">
      <c r="A401" s="97">
        <v>1059</v>
      </c>
      <c r="B401" s="97">
        <v>2008</v>
      </c>
      <c r="C401" s="97" t="s">
        <v>280</v>
      </c>
      <c r="D401" s="102">
        <v>106316</v>
      </c>
      <c r="E401" s="102">
        <v>845.2820744685913</v>
      </c>
      <c r="F401" s="102">
        <v>44933.50451460138</v>
      </c>
    </row>
    <row r="402" spans="1:6" x14ac:dyDescent="0.25">
      <c r="A402" s="97">
        <v>1060</v>
      </c>
      <c r="B402" s="97">
        <v>2008</v>
      </c>
      <c r="C402" s="97" t="s">
        <v>197</v>
      </c>
      <c r="D402" s="102">
        <v>352187</v>
      </c>
      <c r="E402" s="102">
        <v>845.2820744685913</v>
      </c>
      <c r="F402" s="102">
        <v>148848.6789804349</v>
      </c>
    </row>
    <row r="403" spans="1:6" x14ac:dyDescent="0.25">
      <c r="A403" s="97">
        <v>1061</v>
      </c>
      <c r="B403" s="97">
        <v>2008</v>
      </c>
      <c r="C403" s="97" t="s">
        <v>282</v>
      </c>
      <c r="D403" s="102">
        <v>9806</v>
      </c>
      <c r="E403" s="102">
        <v>845.2820744685913</v>
      </c>
      <c r="F403" s="102">
        <v>4144.4180111195028</v>
      </c>
    </row>
    <row r="404" spans="1:6" x14ac:dyDescent="0.25">
      <c r="A404" s="97">
        <v>1062</v>
      </c>
      <c r="B404" s="97">
        <v>2008</v>
      </c>
      <c r="C404" s="97" t="s">
        <v>283</v>
      </c>
      <c r="D404" s="102">
        <v>82452</v>
      </c>
      <c r="E404" s="102">
        <v>845.2820744685913</v>
      </c>
      <c r="F404" s="102">
        <v>34847.598802042143</v>
      </c>
    </row>
    <row r="405" spans="1:6" x14ac:dyDescent="0.25">
      <c r="A405" s="97">
        <v>1063</v>
      </c>
      <c r="B405" s="97">
        <v>2008</v>
      </c>
      <c r="C405" s="97" t="s">
        <v>284</v>
      </c>
      <c r="D405" s="102">
        <v>1284</v>
      </c>
      <c r="E405" s="102">
        <v>845.2820744685913</v>
      </c>
      <c r="F405" s="102">
        <v>542.67109180883563</v>
      </c>
    </row>
    <row r="406" spans="1:6" x14ac:dyDescent="0.25">
      <c r="A406" s="97">
        <v>1064</v>
      </c>
      <c r="B406" s="97">
        <v>2008</v>
      </c>
      <c r="C406" s="97" t="s">
        <v>285</v>
      </c>
      <c r="D406" s="102">
        <v>2095</v>
      </c>
      <c r="E406" s="102">
        <v>845.2820744685913</v>
      </c>
      <c r="F406" s="102">
        <v>885.43297300584936</v>
      </c>
    </row>
    <row r="407" spans="1:6" x14ac:dyDescent="0.25">
      <c r="A407" s="97">
        <v>1065</v>
      </c>
      <c r="B407" s="97">
        <v>2008</v>
      </c>
      <c r="C407" s="97" t="s">
        <v>286</v>
      </c>
      <c r="D407" s="102">
        <v>1032</v>
      </c>
      <c r="E407" s="102">
        <v>845.2820744685913</v>
      </c>
      <c r="F407" s="102">
        <v>436.16555042579313</v>
      </c>
    </row>
    <row r="408" spans="1:6" x14ac:dyDescent="0.25">
      <c r="A408" s="97">
        <v>1066</v>
      </c>
      <c r="B408" s="97">
        <v>2008</v>
      </c>
      <c r="C408" s="97" t="s">
        <v>198</v>
      </c>
      <c r="D408" s="102">
        <v>113723</v>
      </c>
      <c r="E408" s="102">
        <v>845.2820744685913</v>
      </c>
      <c r="F408" s="102">
        <v>48064.006677395802</v>
      </c>
    </row>
    <row r="409" spans="1:6" x14ac:dyDescent="0.25">
      <c r="A409" s="97">
        <v>1067</v>
      </c>
      <c r="B409" s="97">
        <v>2008</v>
      </c>
      <c r="C409" s="97" t="s">
        <v>287</v>
      </c>
      <c r="D409" s="102">
        <v>894356</v>
      </c>
      <c r="E409" s="102">
        <v>845.2820744685913</v>
      </c>
      <c r="F409" s="102">
        <v>377991.54749671574</v>
      </c>
    </row>
    <row r="410" spans="1:6" x14ac:dyDescent="0.25">
      <c r="A410" s="97">
        <v>1068</v>
      </c>
      <c r="B410" s="97">
        <v>2008</v>
      </c>
      <c r="C410" s="97" t="s">
        <v>199</v>
      </c>
      <c r="D410" s="102">
        <v>940286</v>
      </c>
      <c r="E410" s="102">
        <v>845.2820744685913</v>
      </c>
      <c r="F410" s="102">
        <v>397403.45033688692</v>
      </c>
    </row>
    <row r="411" spans="1:6" x14ac:dyDescent="0.25">
      <c r="A411" s="97">
        <v>1069</v>
      </c>
      <c r="B411" s="97">
        <v>2008</v>
      </c>
      <c r="C411" s="97" t="s">
        <v>290</v>
      </c>
      <c r="D411" s="102">
        <v>7828</v>
      </c>
      <c r="E411" s="102">
        <v>845.2820744685913</v>
      </c>
      <c r="F411" s="102">
        <v>3308.4340394700662</v>
      </c>
    </row>
    <row r="412" spans="1:6" x14ac:dyDescent="0.25">
      <c r="A412" s="97">
        <v>1070</v>
      </c>
      <c r="B412" s="97">
        <v>2008</v>
      </c>
      <c r="C412" s="97" t="s">
        <v>291</v>
      </c>
      <c r="D412" s="102">
        <v>1820</v>
      </c>
      <c r="E412" s="102">
        <v>845.2820744685913</v>
      </c>
      <c r="F412" s="102">
        <v>769.2066877664181</v>
      </c>
    </row>
    <row r="413" spans="1:6" x14ac:dyDescent="0.25">
      <c r="A413" s="97">
        <v>1071</v>
      </c>
      <c r="B413" s="97">
        <v>2008</v>
      </c>
      <c r="C413" s="97" t="s">
        <v>292</v>
      </c>
      <c r="D413" s="102">
        <v>76572</v>
      </c>
      <c r="E413" s="102">
        <v>845.2820744685913</v>
      </c>
      <c r="F413" s="102">
        <v>32362.469503104487</v>
      </c>
    </row>
    <row r="414" spans="1:6" x14ac:dyDescent="0.25">
      <c r="A414" s="97">
        <v>1072</v>
      </c>
      <c r="B414" s="97">
        <v>2008</v>
      </c>
      <c r="C414" s="97" t="s">
        <v>293</v>
      </c>
      <c r="D414" s="102">
        <v>6100</v>
      </c>
      <c r="E414" s="102">
        <v>845.2820744685913</v>
      </c>
      <c r="F414" s="102">
        <v>2578.1103271292031</v>
      </c>
    </row>
    <row r="415" spans="1:6" x14ac:dyDescent="0.25">
      <c r="A415" s="97">
        <v>1073</v>
      </c>
      <c r="B415" s="97">
        <v>2008</v>
      </c>
      <c r="C415" s="97" t="s">
        <v>294</v>
      </c>
      <c r="D415" s="102">
        <v>24295</v>
      </c>
      <c r="E415" s="102">
        <v>845.2820744685913</v>
      </c>
      <c r="F415" s="102">
        <v>10268.063999607213</v>
      </c>
    </row>
    <row r="416" spans="1:6" x14ac:dyDescent="0.25">
      <c r="A416" s="97">
        <v>1074</v>
      </c>
      <c r="B416" s="97">
        <v>2008</v>
      </c>
      <c r="C416" s="97" t="s">
        <v>200</v>
      </c>
      <c r="D416" s="102">
        <v>100697</v>
      </c>
      <c r="E416" s="102">
        <v>845.2820744685913</v>
      </c>
      <c r="F416" s="102">
        <v>42558.684526381876</v>
      </c>
    </row>
    <row r="417" spans="1:6" x14ac:dyDescent="0.25">
      <c r="A417" s="97">
        <v>1075</v>
      </c>
      <c r="B417" s="97">
        <v>2008</v>
      </c>
      <c r="C417" s="97" t="s">
        <v>296</v>
      </c>
      <c r="D417" s="102">
        <v>103775</v>
      </c>
      <c r="E417" s="102">
        <v>845.2820744685913</v>
      </c>
      <c r="F417" s="102">
        <v>43859.57363898903</v>
      </c>
    </row>
    <row r="418" spans="1:6" x14ac:dyDescent="0.25">
      <c r="A418" s="97">
        <v>1076</v>
      </c>
      <c r="B418" s="97">
        <v>2008</v>
      </c>
      <c r="C418" s="97" t="s">
        <v>297</v>
      </c>
      <c r="D418" s="102">
        <v>114114</v>
      </c>
      <c r="E418" s="102">
        <v>845.2820744685913</v>
      </c>
      <c r="F418" s="102">
        <v>48229.259322954415</v>
      </c>
    </row>
    <row r="419" spans="1:6" x14ac:dyDescent="0.25">
      <c r="A419" s="97">
        <v>1077</v>
      </c>
      <c r="B419" s="97">
        <v>2008</v>
      </c>
      <c r="C419" s="97" t="s">
        <v>299</v>
      </c>
      <c r="D419" s="102">
        <v>54630</v>
      </c>
      <c r="E419" s="102">
        <v>845.2820744685913</v>
      </c>
      <c r="F419" s="102">
        <v>23088.879864109571</v>
      </c>
    </row>
    <row r="420" spans="1:6" x14ac:dyDescent="0.25">
      <c r="A420" s="97">
        <v>1078</v>
      </c>
      <c r="B420" s="97">
        <v>2008</v>
      </c>
      <c r="C420" s="97" t="s">
        <v>202</v>
      </c>
      <c r="D420" s="102">
        <v>583432</v>
      </c>
      <c r="E420" s="102">
        <v>845.2820744685913</v>
      </c>
      <c r="F420" s="102">
        <v>246582.30563567957</v>
      </c>
    </row>
    <row r="421" spans="1:6" x14ac:dyDescent="0.25">
      <c r="A421" s="97">
        <v>1079</v>
      </c>
      <c r="B421" s="97">
        <v>2008</v>
      </c>
      <c r="C421" s="97" t="s">
        <v>300</v>
      </c>
      <c r="D421" s="102">
        <v>11288</v>
      </c>
      <c r="E421" s="102">
        <v>845.2820744685913</v>
      </c>
      <c r="F421" s="102">
        <v>4770.7720283007293</v>
      </c>
    </row>
    <row r="422" spans="1:6" x14ac:dyDescent="0.25">
      <c r="A422" s="97">
        <v>1080</v>
      </c>
      <c r="B422" s="97">
        <v>2008</v>
      </c>
      <c r="C422" s="97" t="s">
        <v>302</v>
      </c>
      <c r="D422" s="102">
        <v>5120</v>
      </c>
      <c r="E422" s="102">
        <v>845.2820744685913</v>
      </c>
      <c r="F422" s="102">
        <v>2163.9221106395935</v>
      </c>
    </row>
    <row r="423" spans="1:6" x14ac:dyDescent="0.25">
      <c r="A423" s="97">
        <v>1081</v>
      </c>
      <c r="B423" s="97">
        <v>2008</v>
      </c>
      <c r="C423" s="97" t="s">
        <v>304</v>
      </c>
      <c r="D423" s="102">
        <v>6176</v>
      </c>
      <c r="E423" s="102">
        <v>845.2820744685913</v>
      </c>
      <c r="F423" s="102">
        <v>2610.2310459590099</v>
      </c>
    </row>
    <row r="424" spans="1:6" x14ac:dyDescent="0.25">
      <c r="A424" s="97">
        <v>1082</v>
      </c>
      <c r="B424" s="97">
        <v>2008</v>
      </c>
      <c r="C424" s="97" t="s">
        <v>305</v>
      </c>
      <c r="D424" s="102">
        <v>32800</v>
      </c>
      <c r="E424" s="102">
        <v>845.2820744685913</v>
      </c>
      <c r="F424" s="102">
        <v>13862.626021284897</v>
      </c>
    </row>
    <row r="425" spans="1:6" x14ac:dyDescent="0.25">
      <c r="A425" s="97">
        <v>1083</v>
      </c>
      <c r="B425" s="97">
        <v>2008</v>
      </c>
      <c r="C425" s="97" t="s">
        <v>307</v>
      </c>
      <c r="D425" s="102">
        <v>796</v>
      </c>
      <c r="E425" s="102">
        <v>845.2820744685913</v>
      </c>
      <c r="F425" s="102">
        <v>336.42226563849937</v>
      </c>
    </row>
    <row r="426" spans="1:6" x14ac:dyDescent="0.25">
      <c r="A426" s="97">
        <v>1085</v>
      </c>
      <c r="B426" s="97">
        <v>2008</v>
      </c>
      <c r="C426" s="97" t="s">
        <v>188</v>
      </c>
      <c r="D426" s="102">
        <v>4649</v>
      </c>
      <c r="E426" s="102">
        <v>845.2820744685913</v>
      </c>
      <c r="F426" s="102">
        <v>1964.8581821022403</v>
      </c>
    </row>
    <row r="427" spans="1:6" x14ac:dyDescent="0.25">
      <c r="A427" s="97">
        <v>1086</v>
      </c>
      <c r="B427" s="97">
        <v>2008</v>
      </c>
      <c r="C427" s="97" t="s">
        <v>189</v>
      </c>
      <c r="D427" s="102">
        <v>97704</v>
      </c>
      <c r="E427" s="102">
        <v>845.2820744685913</v>
      </c>
      <c r="F427" s="102">
        <v>41293.719901939621</v>
      </c>
    </row>
    <row r="428" spans="1:6" x14ac:dyDescent="0.25">
      <c r="A428" s="97">
        <v>1087</v>
      </c>
      <c r="B428" s="97">
        <v>2008</v>
      </c>
      <c r="C428" s="97" t="s">
        <v>191</v>
      </c>
      <c r="D428" s="102">
        <v>70000</v>
      </c>
      <c r="E428" s="102">
        <v>845.2820744685913</v>
      </c>
      <c r="F428" s="102">
        <v>29584.872606400695</v>
      </c>
    </row>
    <row r="429" spans="1:6" x14ac:dyDescent="0.25">
      <c r="A429" s="97">
        <v>1088</v>
      </c>
      <c r="B429" s="97">
        <v>2008</v>
      </c>
      <c r="C429" s="97" t="s">
        <v>192</v>
      </c>
      <c r="D429" s="102">
        <v>-28008</v>
      </c>
      <c r="E429" s="102">
        <v>845.2820744685913</v>
      </c>
      <c r="F429" s="102">
        <v>-11837.330170858153</v>
      </c>
    </row>
    <row r="430" spans="1:6" x14ac:dyDescent="0.25">
      <c r="A430" s="97">
        <v>1089</v>
      </c>
      <c r="B430" s="97">
        <v>2008</v>
      </c>
      <c r="C430" s="97" t="s">
        <v>195</v>
      </c>
      <c r="D430" s="102">
        <v>413116</v>
      </c>
      <c r="E430" s="102">
        <v>845.2820744685913</v>
      </c>
      <c r="F430" s="102">
        <v>174599.77473808327</v>
      </c>
    </row>
    <row r="431" spans="1:6" x14ac:dyDescent="0.25">
      <c r="A431" s="97">
        <v>1090</v>
      </c>
      <c r="B431" s="97">
        <v>2008</v>
      </c>
      <c r="C431" s="97" t="s">
        <v>196</v>
      </c>
      <c r="D431" s="102">
        <v>25607</v>
      </c>
      <c r="E431" s="102">
        <v>845.2820744685913</v>
      </c>
      <c r="F431" s="102">
        <v>10822.569040458608</v>
      </c>
    </row>
    <row r="432" spans="1:6" x14ac:dyDescent="0.25">
      <c r="A432" s="97">
        <v>1091</v>
      </c>
      <c r="B432" s="97">
        <v>2008</v>
      </c>
      <c r="C432" s="97" t="s">
        <v>198</v>
      </c>
      <c r="D432" s="102">
        <v>18800</v>
      </c>
      <c r="E432" s="102">
        <v>845.2820744685913</v>
      </c>
      <c r="F432" s="102">
        <v>7945.6515000047584</v>
      </c>
    </row>
    <row r="433" spans="1:6" x14ac:dyDescent="0.25">
      <c r="A433" s="97">
        <v>1092</v>
      </c>
      <c r="B433" s="97">
        <v>2008</v>
      </c>
      <c r="C433" s="97" t="s">
        <v>202</v>
      </c>
      <c r="D433" s="102">
        <v>1099250</v>
      </c>
      <c r="E433" s="102">
        <v>845.2820744685913</v>
      </c>
      <c r="F433" s="102">
        <v>464588.16017979948</v>
      </c>
    </row>
    <row r="434" spans="1:6" x14ac:dyDescent="0.25">
      <c r="A434" s="97">
        <v>1094</v>
      </c>
      <c r="B434" s="97">
        <v>2008</v>
      </c>
      <c r="C434" s="97" t="s">
        <v>188</v>
      </c>
      <c r="D434" s="102">
        <v>-4708</v>
      </c>
      <c r="E434" s="102">
        <v>845.2820744685913</v>
      </c>
      <c r="F434" s="102">
        <v>-1989.7940032990641</v>
      </c>
    </row>
    <row r="435" spans="1:6" x14ac:dyDescent="0.25">
      <c r="A435" s="97">
        <v>1095</v>
      </c>
      <c r="B435" s="97">
        <v>2008</v>
      </c>
      <c r="C435" s="97" t="s">
        <v>189</v>
      </c>
      <c r="D435" s="102">
        <v>-99125</v>
      </c>
      <c r="E435" s="102">
        <v>845.2820744685913</v>
      </c>
      <c r="F435" s="102">
        <v>-41894.292815849556</v>
      </c>
    </row>
    <row r="436" spans="1:6" x14ac:dyDescent="0.25">
      <c r="A436" s="97">
        <v>1096</v>
      </c>
      <c r="B436" s="97">
        <v>2008</v>
      </c>
      <c r="C436" s="97" t="s">
        <v>191</v>
      </c>
      <c r="D436" s="102">
        <v>-70000</v>
      </c>
      <c r="E436" s="102">
        <v>845.2820744685913</v>
      </c>
      <c r="F436" s="102">
        <v>-29584.872606400695</v>
      </c>
    </row>
    <row r="437" spans="1:6" x14ac:dyDescent="0.25">
      <c r="A437" s="97">
        <v>1097</v>
      </c>
      <c r="B437" s="97">
        <v>2008</v>
      </c>
      <c r="C437" s="97" t="s">
        <v>195</v>
      </c>
      <c r="D437" s="102">
        <v>-413016</v>
      </c>
      <c r="E437" s="102">
        <v>845.2820744685913</v>
      </c>
      <c r="F437" s="102">
        <v>-174557.51063435987</v>
      </c>
    </row>
    <row r="438" spans="1:6" x14ac:dyDescent="0.25">
      <c r="A438" s="97">
        <v>1098</v>
      </c>
      <c r="B438" s="97">
        <v>2008</v>
      </c>
      <c r="C438" s="97" t="s">
        <v>196</v>
      </c>
      <c r="D438" s="102">
        <v>-25607</v>
      </c>
      <c r="E438" s="102">
        <v>845.2820744685913</v>
      </c>
      <c r="F438" s="102">
        <v>-10822.569040458608</v>
      </c>
    </row>
    <row r="439" spans="1:6" x14ac:dyDescent="0.25">
      <c r="A439" s="97">
        <v>1099</v>
      </c>
      <c r="B439" s="97">
        <v>2008</v>
      </c>
      <c r="C439" s="97" t="s">
        <v>198</v>
      </c>
      <c r="D439" s="102">
        <v>-18800</v>
      </c>
      <c r="E439" s="102">
        <v>845.2820744685913</v>
      </c>
      <c r="F439" s="102">
        <v>-7945.6515000047584</v>
      </c>
    </row>
    <row r="440" spans="1:6" x14ac:dyDescent="0.25">
      <c r="A440" s="97">
        <v>1100</v>
      </c>
      <c r="B440" s="97">
        <v>2008</v>
      </c>
      <c r="C440" s="97" t="s">
        <v>202</v>
      </c>
      <c r="D440" s="102">
        <v>-1099250</v>
      </c>
      <c r="E440" s="102">
        <v>845.2820744685913</v>
      </c>
      <c r="F440" s="102">
        <v>-464588.16017979948</v>
      </c>
    </row>
    <row r="441" spans="1:6" x14ac:dyDescent="0.25">
      <c r="A441" s="97">
        <v>1154</v>
      </c>
      <c r="B441" s="97">
        <v>2008</v>
      </c>
      <c r="C441" s="97" t="s">
        <v>206</v>
      </c>
      <c r="D441" s="102">
        <v>-15</v>
      </c>
      <c r="E441" s="102">
        <v>845.2820744685913</v>
      </c>
      <c r="F441" s="102">
        <v>-6.3396155585144349</v>
      </c>
    </row>
    <row r="442" spans="1:6" x14ac:dyDescent="0.25">
      <c r="A442" s="97">
        <v>1155</v>
      </c>
      <c r="B442" s="97">
        <v>2008</v>
      </c>
      <c r="C442" s="97" t="s">
        <v>208</v>
      </c>
      <c r="D442" s="102">
        <v>-41915</v>
      </c>
      <c r="E442" s="102">
        <v>845.2820744685913</v>
      </c>
      <c r="F442" s="102">
        <v>-17714.999075675503</v>
      </c>
    </row>
    <row r="443" spans="1:6" x14ac:dyDescent="0.25">
      <c r="A443" s="97">
        <v>1156</v>
      </c>
      <c r="B443" s="97">
        <v>2008</v>
      </c>
      <c r="C443" s="97" t="s">
        <v>209</v>
      </c>
      <c r="D443" s="102">
        <v>-32027</v>
      </c>
      <c r="E443" s="102">
        <v>845.2820744685913</v>
      </c>
      <c r="F443" s="102">
        <v>-13535.924499502788</v>
      </c>
    </row>
    <row r="444" spans="1:6" x14ac:dyDescent="0.25">
      <c r="A444" s="97">
        <v>1157</v>
      </c>
      <c r="B444" s="97">
        <v>2008</v>
      </c>
      <c r="C444" s="97" t="s">
        <v>210</v>
      </c>
      <c r="D444" s="102">
        <v>-43931</v>
      </c>
      <c r="E444" s="102">
        <v>845.2820744685913</v>
      </c>
      <c r="F444" s="102">
        <v>-18567.043406739842</v>
      </c>
    </row>
    <row r="445" spans="1:6" x14ac:dyDescent="0.25">
      <c r="A445" s="97">
        <v>1158</v>
      </c>
      <c r="B445" s="97">
        <v>2008</v>
      </c>
      <c r="C445" s="97" t="s">
        <v>211</v>
      </c>
      <c r="D445" s="102">
        <v>-1335</v>
      </c>
      <c r="E445" s="102">
        <v>845.2820744685913</v>
      </c>
      <c r="F445" s="102">
        <v>-564.22578470778467</v>
      </c>
    </row>
    <row r="446" spans="1:6" x14ac:dyDescent="0.25">
      <c r="A446" s="97">
        <v>1159</v>
      </c>
      <c r="B446" s="97">
        <v>2008</v>
      </c>
      <c r="C446" s="97" t="s">
        <v>212</v>
      </c>
      <c r="D446" s="102">
        <v>-2123</v>
      </c>
      <c r="E446" s="102">
        <v>845.2820744685913</v>
      </c>
      <c r="F446" s="102">
        <v>-897.2669220484097</v>
      </c>
    </row>
    <row r="447" spans="1:6" x14ac:dyDescent="0.25">
      <c r="A447" s="97">
        <v>1160</v>
      </c>
      <c r="B447" s="97">
        <v>2008</v>
      </c>
      <c r="C447" s="97" t="s">
        <v>214</v>
      </c>
      <c r="D447" s="102">
        <v>1458513</v>
      </c>
      <c r="E447" s="102">
        <v>845.2820744685913</v>
      </c>
      <c r="F447" s="102">
        <v>616427.44713970425</v>
      </c>
    </row>
    <row r="448" spans="1:6" x14ac:dyDescent="0.25">
      <c r="A448" s="97">
        <v>1161</v>
      </c>
      <c r="B448" s="97">
        <v>2008</v>
      </c>
      <c r="C448" s="97" t="s">
        <v>215</v>
      </c>
      <c r="D448" s="102">
        <v>-28512</v>
      </c>
      <c r="E448" s="102">
        <v>845.2820744685913</v>
      </c>
      <c r="F448" s="102">
        <v>-12050.341253624238</v>
      </c>
    </row>
    <row r="449" spans="1:6" x14ac:dyDescent="0.25">
      <c r="A449" s="97">
        <v>1162</v>
      </c>
      <c r="B449" s="97">
        <v>2008</v>
      </c>
      <c r="C449" s="97" t="s">
        <v>189</v>
      </c>
      <c r="D449" s="102">
        <v>-138425</v>
      </c>
      <c r="E449" s="102">
        <v>845.2820744685913</v>
      </c>
      <c r="F449" s="102">
        <v>-58504.085579157378</v>
      </c>
    </row>
    <row r="450" spans="1:6" x14ac:dyDescent="0.25">
      <c r="A450" s="97">
        <v>1163</v>
      </c>
      <c r="B450" s="97">
        <v>2008</v>
      </c>
      <c r="C450" s="97" t="s">
        <v>216</v>
      </c>
      <c r="D450" s="102">
        <v>-23</v>
      </c>
      <c r="E450" s="102">
        <v>845.2820744685913</v>
      </c>
      <c r="F450" s="102">
        <v>-9.7207438563888005</v>
      </c>
    </row>
    <row r="451" spans="1:6" x14ac:dyDescent="0.25">
      <c r="A451" s="97">
        <v>1164</v>
      </c>
      <c r="B451" s="97">
        <v>2008</v>
      </c>
      <c r="C451" s="97" t="s">
        <v>218</v>
      </c>
      <c r="D451" s="102">
        <v>-1085</v>
      </c>
      <c r="E451" s="102">
        <v>845.2820744685913</v>
      </c>
      <c r="F451" s="102">
        <v>-458.5655253992108</v>
      </c>
    </row>
    <row r="452" spans="1:6" x14ac:dyDescent="0.25">
      <c r="A452" s="97">
        <v>1165</v>
      </c>
      <c r="B452" s="97">
        <v>2008</v>
      </c>
      <c r="C452" s="97" t="s">
        <v>190</v>
      </c>
      <c r="D452" s="102">
        <v>-177806</v>
      </c>
      <c r="E452" s="102">
        <v>845.2820744685913</v>
      </c>
      <c r="F452" s="102">
        <v>-75148.11226648117</v>
      </c>
    </row>
    <row r="453" spans="1:6" x14ac:dyDescent="0.25">
      <c r="A453" s="97">
        <v>1166</v>
      </c>
      <c r="B453" s="97">
        <v>2008</v>
      </c>
      <c r="C453" s="97" t="s">
        <v>223</v>
      </c>
      <c r="D453" s="102">
        <v>-7327</v>
      </c>
      <c r="E453" s="102">
        <v>845.2820744685913</v>
      </c>
      <c r="F453" s="102">
        <v>-3096.6908798156842</v>
      </c>
    </row>
    <row r="454" spans="1:6" x14ac:dyDescent="0.25">
      <c r="A454" s="97">
        <v>1167</v>
      </c>
      <c r="B454" s="97">
        <v>2008</v>
      </c>
      <c r="C454" s="97" t="s">
        <v>203</v>
      </c>
      <c r="D454" s="102">
        <v>-232727</v>
      </c>
      <c r="E454" s="102">
        <v>845.2820744685913</v>
      </c>
      <c r="F454" s="102">
        <v>-98359.980672425925</v>
      </c>
    </row>
    <row r="455" spans="1:6" x14ac:dyDescent="0.25">
      <c r="A455" s="97">
        <v>1168</v>
      </c>
      <c r="B455" s="97">
        <v>2008</v>
      </c>
      <c r="C455" s="97" t="s">
        <v>229</v>
      </c>
      <c r="D455" s="102">
        <v>-17042</v>
      </c>
      <c r="E455" s="102">
        <v>845.2820744685913</v>
      </c>
      <c r="F455" s="102">
        <v>-7202.6485565468665</v>
      </c>
    </row>
    <row r="456" spans="1:6" x14ac:dyDescent="0.25">
      <c r="A456" s="97">
        <v>1169</v>
      </c>
      <c r="B456" s="97">
        <v>2008</v>
      </c>
      <c r="C456" s="97" t="s">
        <v>230</v>
      </c>
      <c r="D456" s="102">
        <v>-8142</v>
      </c>
      <c r="E456" s="102">
        <v>845.2820744685913</v>
      </c>
      <c r="F456" s="102">
        <v>-3441.1433251616354</v>
      </c>
    </row>
    <row r="457" spans="1:6" x14ac:dyDescent="0.25">
      <c r="A457" s="97">
        <v>1170</v>
      </c>
      <c r="B457" s="97">
        <v>2008</v>
      </c>
      <c r="C457" s="97" t="s">
        <v>191</v>
      </c>
      <c r="D457" s="102">
        <v>-86673</v>
      </c>
      <c r="E457" s="102">
        <v>845.2820744685913</v>
      </c>
      <c r="F457" s="102">
        <v>-36631.566620208105</v>
      </c>
    </row>
    <row r="458" spans="1:6" x14ac:dyDescent="0.25">
      <c r="A458" s="97">
        <v>1171</v>
      </c>
      <c r="B458" s="97">
        <v>2008</v>
      </c>
      <c r="C458" s="97" t="s">
        <v>231</v>
      </c>
      <c r="D458" s="102">
        <v>-7691</v>
      </c>
      <c r="E458" s="102">
        <v>845.2820744685913</v>
      </c>
      <c r="F458" s="102">
        <v>-3250.5322173689678</v>
      </c>
    </row>
    <row r="459" spans="1:6" x14ac:dyDescent="0.25">
      <c r="A459" s="97">
        <v>1172</v>
      </c>
      <c r="B459" s="97">
        <v>2008</v>
      </c>
      <c r="C459" s="97" t="s">
        <v>232</v>
      </c>
      <c r="D459" s="102">
        <v>-1600</v>
      </c>
      <c r="E459" s="102">
        <v>845.2820744685913</v>
      </c>
      <c r="F459" s="102">
        <v>-676.22565957487302</v>
      </c>
    </row>
    <row r="460" spans="1:6" x14ac:dyDescent="0.25">
      <c r="A460" s="97">
        <v>1173</v>
      </c>
      <c r="B460" s="97">
        <v>2008</v>
      </c>
      <c r="C460" s="97" t="s">
        <v>233</v>
      </c>
      <c r="D460" s="102">
        <v>-53578</v>
      </c>
      <c r="E460" s="102">
        <v>845.2820744685913</v>
      </c>
      <c r="F460" s="102">
        <v>-22644.261492939091</v>
      </c>
    </row>
    <row r="461" spans="1:6" x14ac:dyDescent="0.25">
      <c r="A461" s="97">
        <v>1174</v>
      </c>
      <c r="B461" s="97">
        <v>2008</v>
      </c>
      <c r="C461" s="97" t="s">
        <v>193</v>
      </c>
      <c r="D461" s="102">
        <v>-461</v>
      </c>
      <c r="E461" s="102">
        <v>845.2820744685913</v>
      </c>
      <c r="F461" s="102">
        <v>-194.83751816501029</v>
      </c>
    </row>
    <row r="462" spans="1:6" x14ac:dyDescent="0.25">
      <c r="A462" s="97">
        <v>1175</v>
      </c>
      <c r="B462" s="97">
        <v>2008</v>
      </c>
      <c r="C462" s="97" t="s">
        <v>238</v>
      </c>
      <c r="D462" s="102">
        <v>-2690</v>
      </c>
      <c r="E462" s="102">
        <v>845.2820744685913</v>
      </c>
      <c r="F462" s="102">
        <v>-1136.9043901602554</v>
      </c>
    </row>
    <row r="463" spans="1:6" x14ac:dyDescent="0.25">
      <c r="A463" s="97">
        <v>1176</v>
      </c>
      <c r="B463" s="97">
        <v>2008</v>
      </c>
      <c r="C463" s="97" t="s">
        <v>240</v>
      </c>
      <c r="D463" s="102">
        <v>-38663</v>
      </c>
      <c r="E463" s="102">
        <v>845.2820744685913</v>
      </c>
      <c r="F463" s="102">
        <v>-16340.570422589572</v>
      </c>
    </row>
    <row r="464" spans="1:6" x14ac:dyDescent="0.25">
      <c r="A464" s="97">
        <v>1177</v>
      </c>
      <c r="B464" s="97">
        <v>2008</v>
      </c>
      <c r="C464" s="97" t="s">
        <v>242</v>
      </c>
      <c r="D464" s="102">
        <v>-131275</v>
      </c>
      <c r="E464" s="102">
        <v>845.2820744685913</v>
      </c>
      <c r="F464" s="102">
        <v>-55482.202162932168</v>
      </c>
    </row>
    <row r="465" spans="1:6" x14ac:dyDescent="0.25">
      <c r="A465" s="97">
        <v>1178</v>
      </c>
      <c r="B465" s="97">
        <v>2008</v>
      </c>
      <c r="C465" s="97" t="s">
        <v>243</v>
      </c>
      <c r="D465" s="102">
        <v>-690</v>
      </c>
      <c r="E465" s="102">
        <v>845.2820744685913</v>
      </c>
      <c r="F465" s="102">
        <v>-291.62231569166403</v>
      </c>
    </row>
    <row r="466" spans="1:6" x14ac:dyDescent="0.25">
      <c r="A466" s="97">
        <v>1179</v>
      </c>
      <c r="B466" s="97">
        <v>2008</v>
      </c>
      <c r="C466" s="97" t="s">
        <v>244</v>
      </c>
      <c r="D466" s="102">
        <v>-13801</v>
      </c>
      <c r="E466" s="102">
        <v>845.2820744685913</v>
      </c>
      <c r="F466" s="102">
        <v>-5832.8689548705142</v>
      </c>
    </row>
    <row r="467" spans="1:6" x14ac:dyDescent="0.25">
      <c r="A467" s="97">
        <v>1180</v>
      </c>
      <c r="B467" s="97">
        <v>2008</v>
      </c>
      <c r="C467" s="97" t="s">
        <v>245</v>
      </c>
      <c r="D467" s="102">
        <v>-937</v>
      </c>
      <c r="E467" s="102">
        <v>845.2820744685913</v>
      </c>
      <c r="F467" s="102">
        <v>-396.01465188853501</v>
      </c>
    </row>
    <row r="468" spans="1:6" x14ac:dyDescent="0.25">
      <c r="A468" s="97">
        <v>1181</v>
      </c>
      <c r="B468" s="97">
        <v>2008</v>
      </c>
      <c r="C468" s="97" t="s">
        <v>246</v>
      </c>
      <c r="D468" s="102">
        <v>-14406</v>
      </c>
      <c r="E468" s="102">
        <v>845.2820744685913</v>
      </c>
      <c r="F468" s="102">
        <v>-6088.5667823972626</v>
      </c>
    </row>
    <row r="469" spans="1:6" x14ac:dyDescent="0.25">
      <c r="A469" s="97">
        <v>1182</v>
      </c>
      <c r="B469" s="97">
        <v>2008</v>
      </c>
      <c r="C469" s="97" t="s">
        <v>247</v>
      </c>
      <c r="D469" s="102">
        <v>-10318</v>
      </c>
      <c r="E469" s="102">
        <v>845.2820744685913</v>
      </c>
      <c r="F469" s="102">
        <v>-4360.8102221834624</v>
      </c>
    </row>
    <row r="470" spans="1:6" x14ac:dyDescent="0.25">
      <c r="A470" s="97">
        <v>1183</v>
      </c>
      <c r="B470" s="97">
        <v>2008</v>
      </c>
      <c r="C470" s="97" t="s">
        <v>248</v>
      </c>
      <c r="D470" s="102">
        <v>-97329</v>
      </c>
      <c r="E470" s="102">
        <v>845.2820744685913</v>
      </c>
      <c r="F470" s="102">
        <v>-41135.229512976759</v>
      </c>
    </row>
    <row r="471" spans="1:6" x14ac:dyDescent="0.25">
      <c r="A471" s="97">
        <v>1184</v>
      </c>
      <c r="B471" s="97">
        <v>2008</v>
      </c>
      <c r="C471" s="97" t="s">
        <v>250</v>
      </c>
      <c r="D471" s="102">
        <v>-22104</v>
      </c>
      <c r="E471" s="102">
        <v>845.2820744685913</v>
      </c>
      <c r="F471" s="102">
        <v>-9342.0574870268701</v>
      </c>
    </row>
    <row r="472" spans="1:6" x14ac:dyDescent="0.25">
      <c r="A472" s="97">
        <v>1185</v>
      </c>
      <c r="B472" s="97">
        <v>2008</v>
      </c>
      <c r="C472" s="97" t="s">
        <v>251</v>
      </c>
      <c r="D472" s="102">
        <v>-3600</v>
      </c>
      <c r="E472" s="102">
        <v>845.2820744685913</v>
      </c>
      <c r="F472" s="102">
        <v>-1521.5077340434643</v>
      </c>
    </row>
    <row r="473" spans="1:6" x14ac:dyDescent="0.25">
      <c r="A473" s="97">
        <v>1186</v>
      </c>
      <c r="B473" s="97">
        <v>2008</v>
      </c>
      <c r="C473" s="97" t="s">
        <v>253</v>
      </c>
      <c r="D473" s="102">
        <v>-20700</v>
      </c>
      <c r="E473" s="102">
        <v>845.2820744685913</v>
      </c>
      <c r="F473" s="102">
        <v>-8748.6694707499209</v>
      </c>
    </row>
    <row r="474" spans="1:6" x14ac:dyDescent="0.25">
      <c r="A474" s="97">
        <v>1187</v>
      </c>
      <c r="B474" s="97">
        <v>2008</v>
      </c>
      <c r="C474" s="97" t="s">
        <v>254</v>
      </c>
      <c r="D474" s="102">
        <v>-98388</v>
      </c>
      <c r="E474" s="102">
        <v>845.2820744685913</v>
      </c>
      <c r="F474" s="102">
        <v>-41582.806371407882</v>
      </c>
    </row>
    <row r="475" spans="1:6" x14ac:dyDescent="0.25">
      <c r="A475" s="97">
        <v>1188</v>
      </c>
      <c r="B475" s="97">
        <v>2008</v>
      </c>
      <c r="C475" s="97" t="s">
        <v>257</v>
      </c>
      <c r="D475" s="102">
        <v>-5520</v>
      </c>
      <c r="E475" s="102">
        <v>845.2820744685913</v>
      </c>
      <c r="F475" s="102">
        <v>-2332.9785255333122</v>
      </c>
    </row>
    <row r="476" spans="1:6" x14ac:dyDescent="0.25">
      <c r="A476" s="97">
        <v>1189</v>
      </c>
      <c r="B476" s="97">
        <v>2008</v>
      </c>
      <c r="C476" s="97" t="s">
        <v>259</v>
      </c>
      <c r="D476" s="102">
        <v>-1113</v>
      </c>
      <c r="E476" s="102">
        <v>845.2820744685913</v>
      </c>
      <c r="F476" s="102">
        <v>-470.39947444177102</v>
      </c>
    </row>
    <row r="477" spans="1:6" x14ac:dyDescent="0.25">
      <c r="A477" s="97">
        <v>1190</v>
      </c>
      <c r="B477" s="97">
        <v>2008</v>
      </c>
      <c r="C477" s="97" t="s">
        <v>261</v>
      </c>
      <c r="D477" s="102">
        <v>-5200</v>
      </c>
      <c r="E477" s="102">
        <v>845.2820744685913</v>
      </c>
      <c r="F477" s="102">
        <v>-2197.7333936183372</v>
      </c>
    </row>
    <row r="478" spans="1:6" x14ac:dyDescent="0.25">
      <c r="A478" s="97">
        <v>1191</v>
      </c>
      <c r="B478" s="97">
        <v>2008</v>
      </c>
      <c r="C478" s="97" t="s">
        <v>262</v>
      </c>
      <c r="D478" s="102">
        <v>-180</v>
      </c>
      <c r="E478" s="102">
        <v>845.2820744685913</v>
      </c>
      <c r="F478" s="102">
        <v>-76.075386702173219</v>
      </c>
    </row>
    <row r="479" spans="1:6" x14ac:dyDescent="0.25">
      <c r="A479" s="97">
        <v>1192</v>
      </c>
      <c r="B479" s="97">
        <v>2008</v>
      </c>
      <c r="C479" s="97" t="s">
        <v>194</v>
      </c>
      <c r="D479" s="102">
        <v>-491984</v>
      </c>
      <c r="E479" s="102">
        <v>845.2820744685913</v>
      </c>
      <c r="F479" s="102">
        <v>-207932.62806267772</v>
      </c>
    </row>
    <row r="480" spans="1:6" x14ac:dyDescent="0.25">
      <c r="A480" s="97">
        <v>1193</v>
      </c>
      <c r="B480" s="97">
        <v>2008</v>
      </c>
      <c r="C480" s="97" t="s">
        <v>264</v>
      </c>
      <c r="D480" s="102">
        <v>-260</v>
      </c>
      <c r="E480" s="102">
        <v>845.2820744685913</v>
      </c>
      <c r="F480" s="102">
        <v>-109.88666968091687</v>
      </c>
    </row>
    <row r="481" spans="1:6" x14ac:dyDescent="0.25">
      <c r="A481" s="97">
        <v>1194</v>
      </c>
      <c r="B481" s="97">
        <v>2008</v>
      </c>
      <c r="C481" s="97" t="s">
        <v>270</v>
      </c>
      <c r="D481" s="102">
        <v>-5792</v>
      </c>
      <c r="E481" s="102">
        <v>845.2820744685913</v>
      </c>
      <c r="F481" s="102">
        <v>-2447.9368876610401</v>
      </c>
    </row>
    <row r="482" spans="1:6" x14ac:dyDescent="0.25">
      <c r="A482" s="97">
        <v>1195</v>
      </c>
      <c r="B482" s="97">
        <v>2008</v>
      </c>
      <c r="C482" s="97" t="s">
        <v>271</v>
      </c>
      <c r="D482" s="102">
        <v>-13384</v>
      </c>
      <c r="E482" s="102">
        <v>845.2820744685913</v>
      </c>
      <c r="F482" s="102">
        <v>-5656.627642343813</v>
      </c>
    </row>
    <row r="483" spans="1:6" x14ac:dyDescent="0.25">
      <c r="A483" s="97">
        <v>1196</v>
      </c>
      <c r="B483" s="97">
        <v>2008</v>
      </c>
      <c r="C483" s="97" t="s">
        <v>273</v>
      </c>
      <c r="D483" s="102">
        <v>-455</v>
      </c>
      <c r="E483" s="102">
        <v>845.2820744685913</v>
      </c>
      <c r="F483" s="102">
        <v>-192.30167194160452</v>
      </c>
    </row>
    <row r="484" spans="1:6" x14ac:dyDescent="0.25">
      <c r="A484" s="97">
        <v>1197</v>
      </c>
      <c r="B484" s="97">
        <v>2008</v>
      </c>
      <c r="C484" s="97" t="s">
        <v>274</v>
      </c>
      <c r="D484" s="102">
        <v>-11857</v>
      </c>
      <c r="E484" s="102">
        <v>845.2820744685913</v>
      </c>
      <c r="F484" s="102">
        <v>-5011.254778487043</v>
      </c>
    </row>
    <row r="485" spans="1:6" x14ac:dyDescent="0.25">
      <c r="A485" s="97">
        <v>1198</v>
      </c>
      <c r="B485" s="97">
        <v>2008</v>
      </c>
      <c r="C485" s="97" t="s">
        <v>275</v>
      </c>
      <c r="D485" s="102">
        <v>-80207</v>
      </c>
      <c r="E485" s="102">
        <v>845.2820744685913</v>
      </c>
      <c r="F485" s="102">
        <v>-33898.769673451148</v>
      </c>
    </row>
    <row r="486" spans="1:6" x14ac:dyDescent="0.25">
      <c r="A486" s="97">
        <v>1199</v>
      </c>
      <c r="B486" s="97">
        <v>2008</v>
      </c>
      <c r="C486" s="97" t="s">
        <v>276</v>
      </c>
      <c r="D486" s="102">
        <v>-122205</v>
      </c>
      <c r="E486" s="102">
        <v>845.2820744685913</v>
      </c>
      <c r="F486" s="102">
        <v>-51648.847955217097</v>
      </c>
    </row>
    <row r="487" spans="1:6" x14ac:dyDescent="0.25">
      <c r="A487" s="97">
        <v>1200</v>
      </c>
      <c r="B487" s="97">
        <v>2008</v>
      </c>
      <c r="C487" s="97" t="s">
        <v>277</v>
      </c>
      <c r="D487" s="102">
        <v>-800</v>
      </c>
      <c r="E487" s="102">
        <v>845.2820744685913</v>
      </c>
      <c r="F487" s="102">
        <v>-338.11282978743651</v>
      </c>
    </row>
    <row r="488" spans="1:6" x14ac:dyDescent="0.25">
      <c r="A488" s="97">
        <v>1201</v>
      </c>
      <c r="B488" s="97">
        <v>2008</v>
      </c>
      <c r="C488" s="97" t="s">
        <v>280</v>
      </c>
      <c r="D488" s="102">
        <v>-37229</v>
      </c>
      <c r="E488" s="102">
        <v>845.2820744685913</v>
      </c>
      <c r="F488" s="102">
        <v>-15734.503175195594</v>
      </c>
    </row>
    <row r="489" spans="1:6" x14ac:dyDescent="0.25">
      <c r="A489" s="97">
        <v>1202</v>
      </c>
      <c r="B489" s="97">
        <v>2008</v>
      </c>
      <c r="C489" s="97" t="s">
        <v>197</v>
      </c>
      <c r="D489" s="102">
        <v>-317422</v>
      </c>
      <c r="E489" s="102">
        <v>845.2820744685913</v>
      </c>
      <c r="F489" s="102">
        <v>-134155.5633209846</v>
      </c>
    </row>
    <row r="490" spans="1:6" x14ac:dyDescent="0.25">
      <c r="A490" s="97">
        <v>1203</v>
      </c>
      <c r="B490" s="97">
        <v>2008</v>
      </c>
      <c r="C490" s="97" t="s">
        <v>282</v>
      </c>
      <c r="D490" s="102">
        <v>-15435</v>
      </c>
      <c r="E490" s="102">
        <v>845.2820744685913</v>
      </c>
      <c r="F490" s="102">
        <v>-6523.4644097113533</v>
      </c>
    </row>
    <row r="491" spans="1:6" x14ac:dyDescent="0.25">
      <c r="A491" s="97">
        <v>1204</v>
      </c>
      <c r="B491" s="97">
        <v>2008</v>
      </c>
      <c r="C491" s="97" t="s">
        <v>283</v>
      </c>
      <c r="D491" s="102">
        <v>-74196</v>
      </c>
      <c r="E491" s="102">
        <v>845.2820744685913</v>
      </c>
      <c r="F491" s="102">
        <v>-31358.2743986358</v>
      </c>
    </row>
    <row r="492" spans="1:6" x14ac:dyDescent="0.25">
      <c r="A492" s="97">
        <v>1205</v>
      </c>
      <c r="B492" s="97">
        <v>2008</v>
      </c>
      <c r="C492" s="97" t="s">
        <v>284</v>
      </c>
      <c r="D492" s="102">
        <v>-1257</v>
      </c>
      <c r="E492" s="102">
        <v>845.2820744685913</v>
      </c>
      <c r="F492" s="102">
        <v>-531.25978380350966</v>
      </c>
    </row>
    <row r="493" spans="1:6" x14ac:dyDescent="0.25">
      <c r="A493" s="97">
        <v>1206</v>
      </c>
      <c r="B493" s="97">
        <v>2008</v>
      </c>
      <c r="C493" s="97" t="s">
        <v>285</v>
      </c>
      <c r="D493" s="102">
        <v>-2305</v>
      </c>
      <c r="E493" s="102">
        <v>845.2820744685913</v>
      </c>
      <c r="F493" s="102">
        <v>-974.18759082505153</v>
      </c>
    </row>
    <row r="494" spans="1:6" x14ac:dyDescent="0.25">
      <c r="A494" s="97">
        <v>1207</v>
      </c>
      <c r="B494" s="97">
        <v>2008</v>
      </c>
      <c r="C494" s="97" t="s">
        <v>286</v>
      </c>
      <c r="D494" s="102">
        <v>-30998</v>
      </c>
      <c r="E494" s="102">
        <v>845.2820744685913</v>
      </c>
      <c r="F494" s="102">
        <v>-13101.026872188697</v>
      </c>
    </row>
    <row r="495" spans="1:6" x14ac:dyDescent="0.25">
      <c r="A495" s="97">
        <v>1208</v>
      </c>
      <c r="B495" s="97">
        <v>2008</v>
      </c>
      <c r="C495" s="97" t="s">
        <v>198</v>
      </c>
      <c r="D495" s="102">
        <v>-51896</v>
      </c>
      <c r="E495" s="102">
        <v>845.2820744685913</v>
      </c>
      <c r="F495" s="102">
        <v>-21933.379268311008</v>
      </c>
    </row>
    <row r="496" spans="1:6" x14ac:dyDescent="0.25">
      <c r="A496" s="97">
        <v>1209</v>
      </c>
      <c r="B496" s="97">
        <v>2008</v>
      </c>
      <c r="C496" s="97" t="s">
        <v>287</v>
      </c>
      <c r="D496" s="102">
        <v>-38348</v>
      </c>
      <c r="E496" s="102">
        <v>845.2820744685913</v>
      </c>
      <c r="F496" s="102">
        <v>-16207.43849586077</v>
      </c>
    </row>
    <row r="497" spans="1:6" x14ac:dyDescent="0.25">
      <c r="A497" s="97">
        <v>1210</v>
      </c>
      <c r="B497" s="97">
        <v>2008</v>
      </c>
      <c r="C497" s="97" t="s">
        <v>199</v>
      </c>
      <c r="D497" s="102">
        <v>-158471</v>
      </c>
      <c r="E497" s="102">
        <v>845.2820744685913</v>
      </c>
      <c r="F497" s="102">
        <v>-66976.347811556057</v>
      </c>
    </row>
    <row r="498" spans="1:6" x14ac:dyDescent="0.25">
      <c r="A498" s="97">
        <v>1211</v>
      </c>
      <c r="B498" s="97">
        <v>2008</v>
      </c>
      <c r="C498" s="97" t="s">
        <v>290</v>
      </c>
      <c r="D498" s="102">
        <v>-17217</v>
      </c>
      <c r="E498" s="102">
        <v>845.2820744685913</v>
      </c>
      <c r="F498" s="102">
        <v>-7276.6107380628682</v>
      </c>
    </row>
    <row r="499" spans="1:6" x14ac:dyDescent="0.25">
      <c r="A499" s="97">
        <v>1212</v>
      </c>
      <c r="B499" s="97">
        <v>2008</v>
      </c>
      <c r="C499" s="97" t="s">
        <v>291</v>
      </c>
      <c r="D499" s="102">
        <v>-166</v>
      </c>
      <c r="E499" s="102">
        <v>845.2820744685913</v>
      </c>
      <c r="F499" s="102">
        <v>-70.15841218089308</v>
      </c>
    </row>
    <row r="500" spans="1:6" x14ac:dyDescent="0.25">
      <c r="A500" s="97">
        <v>1213</v>
      </c>
      <c r="B500" s="97">
        <v>2008</v>
      </c>
      <c r="C500" s="97" t="s">
        <v>292</v>
      </c>
      <c r="D500" s="102">
        <v>-22679</v>
      </c>
      <c r="E500" s="102">
        <v>845.2820744685913</v>
      </c>
      <c r="F500" s="102">
        <v>-9585.0760834365919</v>
      </c>
    </row>
    <row r="501" spans="1:6" x14ac:dyDescent="0.25">
      <c r="A501" s="97">
        <v>1214</v>
      </c>
      <c r="B501" s="97">
        <v>2008</v>
      </c>
      <c r="C501" s="97" t="s">
        <v>293</v>
      </c>
      <c r="D501" s="102">
        <v>-4250</v>
      </c>
      <c r="E501" s="102">
        <v>845.2820744685913</v>
      </c>
      <c r="F501" s="102">
        <v>-1796.2244082457564</v>
      </c>
    </row>
    <row r="502" spans="1:6" x14ac:dyDescent="0.25">
      <c r="A502" s="97">
        <v>1215</v>
      </c>
      <c r="B502" s="97">
        <v>2008</v>
      </c>
      <c r="C502" s="97" t="s">
        <v>294</v>
      </c>
      <c r="D502" s="102">
        <v>-15700</v>
      </c>
      <c r="E502" s="102">
        <v>845.2820744685913</v>
      </c>
      <c r="F502" s="102">
        <v>-6635.4642845784419</v>
      </c>
    </row>
    <row r="503" spans="1:6" x14ac:dyDescent="0.25">
      <c r="A503" s="97">
        <v>1216</v>
      </c>
      <c r="B503" s="97">
        <v>2008</v>
      </c>
      <c r="C503" s="97" t="s">
        <v>312</v>
      </c>
      <c r="D503" s="102">
        <v>-2578</v>
      </c>
      <c r="E503" s="102">
        <v>845.2820744685913</v>
      </c>
      <c r="F503" s="102">
        <v>-1089.5685939900143</v>
      </c>
    </row>
    <row r="504" spans="1:6" x14ac:dyDescent="0.25">
      <c r="A504" s="97">
        <v>1217</v>
      </c>
      <c r="B504" s="97">
        <v>2008</v>
      </c>
      <c r="C504" s="97" t="s">
        <v>200</v>
      </c>
      <c r="D504" s="102">
        <v>-3208</v>
      </c>
      <c r="E504" s="102">
        <v>845.2820744685913</v>
      </c>
      <c r="F504" s="102">
        <v>-1355.8324474476206</v>
      </c>
    </row>
    <row r="505" spans="1:6" x14ac:dyDescent="0.25">
      <c r="A505" s="97">
        <v>1218</v>
      </c>
      <c r="B505" s="97">
        <v>2008</v>
      </c>
      <c r="C505" s="97" t="s">
        <v>296</v>
      </c>
      <c r="D505" s="102">
        <v>-22392</v>
      </c>
      <c r="E505" s="102">
        <v>845.2820744685913</v>
      </c>
      <c r="F505" s="102">
        <v>-9463.7781057503489</v>
      </c>
    </row>
    <row r="506" spans="1:6" x14ac:dyDescent="0.25">
      <c r="A506" s="97">
        <v>1219</v>
      </c>
      <c r="B506" s="97">
        <v>2008</v>
      </c>
      <c r="C506" s="97" t="s">
        <v>299</v>
      </c>
      <c r="D506" s="102">
        <v>-11297</v>
      </c>
      <c r="E506" s="102">
        <v>845.2820744685913</v>
      </c>
      <c r="F506" s="102">
        <v>-4774.5757976358382</v>
      </c>
    </row>
    <row r="507" spans="1:6" x14ac:dyDescent="0.25">
      <c r="A507" s="97">
        <v>1220</v>
      </c>
      <c r="B507" s="97">
        <v>2008</v>
      </c>
      <c r="C507" s="97" t="s">
        <v>202</v>
      </c>
      <c r="D507" s="102">
        <v>-200683</v>
      </c>
      <c r="E507" s="102">
        <v>845.2820744685913</v>
      </c>
      <c r="F507" s="102">
        <v>-84816.871275290163</v>
      </c>
    </row>
    <row r="508" spans="1:6" x14ac:dyDescent="0.25">
      <c r="A508" s="97">
        <v>1221</v>
      </c>
      <c r="B508" s="97">
        <v>2008</v>
      </c>
      <c r="C508" s="97" t="s">
        <v>300</v>
      </c>
      <c r="D508" s="102">
        <v>-14678</v>
      </c>
      <c r="E508" s="102">
        <v>845.2820744685913</v>
      </c>
      <c r="F508" s="102">
        <v>-6203.5251445249914</v>
      </c>
    </row>
    <row r="509" spans="1:6" x14ac:dyDescent="0.25">
      <c r="A509" s="97">
        <v>1222</v>
      </c>
      <c r="B509" s="97">
        <v>2008</v>
      </c>
      <c r="C509" s="97" t="s">
        <v>304</v>
      </c>
      <c r="D509" s="102">
        <v>-2835</v>
      </c>
      <c r="E509" s="102">
        <v>845.2820744685913</v>
      </c>
      <c r="F509" s="102">
        <v>-1198.187340559228</v>
      </c>
    </row>
    <row r="510" spans="1:6" x14ac:dyDescent="0.25">
      <c r="A510" s="97">
        <v>1223</v>
      </c>
      <c r="B510" s="97">
        <v>2008</v>
      </c>
      <c r="C510" s="97" t="s">
        <v>305</v>
      </c>
      <c r="D510" s="102">
        <v>-1600</v>
      </c>
      <c r="E510" s="102">
        <v>845.2820744685913</v>
      </c>
      <c r="F510" s="102">
        <v>-676.22565957487302</v>
      </c>
    </row>
    <row r="511" spans="1:6" x14ac:dyDescent="0.25">
      <c r="A511" s="97">
        <v>1224</v>
      </c>
      <c r="B511" s="97">
        <v>2008</v>
      </c>
      <c r="C511" s="97" t="s">
        <v>307</v>
      </c>
      <c r="D511" s="102">
        <v>-275</v>
      </c>
      <c r="E511" s="102">
        <v>845.2820744685913</v>
      </c>
      <c r="F511" s="102">
        <v>-116.22628523943131</v>
      </c>
    </row>
    <row r="512" spans="1:6" x14ac:dyDescent="0.25">
      <c r="A512" s="97">
        <v>1328</v>
      </c>
      <c r="B512" s="97">
        <v>2009</v>
      </c>
      <c r="C512" s="97" t="s">
        <v>208</v>
      </c>
      <c r="D512" s="102">
        <v>165617.92000000001</v>
      </c>
      <c r="E512" s="102">
        <v>819.2079</v>
      </c>
      <c r="F512" s="102">
        <v>67837.754222784002</v>
      </c>
    </row>
    <row r="513" spans="1:6" x14ac:dyDescent="0.25">
      <c r="A513" s="97">
        <v>1329</v>
      </c>
      <c r="B513" s="97">
        <v>2009</v>
      </c>
      <c r="C513" s="97" t="s">
        <v>209</v>
      </c>
      <c r="D513" s="102">
        <v>16746</v>
      </c>
      <c r="E513" s="102">
        <v>819.2079</v>
      </c>
      <c r="F513" s="102">
        <v>6859.2277467000004</v>
      </c>
    </row>
    <row r="514" spans="1:6" x14ac:dyDescent="0.25">
      <c r="A514" s="97">
        <v>1330</v>
      </c>
      <c r="B514" s="97">
        <v>2009</v>
      </c>
      <c r="C514" s="97" t="s">
        <v>212</v>
      </c>
      <c r="D514" s="102">
        <v>3800</v>
      </c>
      <c r="E514" s="102">
        <v>819.2079</v>
      </c>
      <c r="F514" s="102">
        <v>1556.4950100000001</v>
      </c>
    </row>
    <row r="515" spans="1:6" x14ac:dyDescent="0.25">
      <c r="A515" s="97">
        <v>1331</v>
      </c>
      <c r="B515" s="97">
        <v>2009</v>
      </c>
      <c r="C515" s="97" t="s">
        <v>214</v>
      </c>
      <c r="D515" s="102">
        <v>-3599695</v>
      </c>
      <c r="E515" s="102">
        <v>819.2079</v>
      </c>
      <c r="F515" s="102">
        <v>-1474449.2907952499</v>
      </c>
    </row>
    <row r="516" spans="1:6" x14ac:dyDescent="0.25">
      <c r="A516" s="97">
        <v>1332</v>
      </c>
      <c r="B516" s="97">
        <v>2009</v>
      </c>
      <c r="C516" s="97" t="s">
        <v>215</v>
      </c>
      <c r="D516" s="102">
        <v>37192</v>
      </c>
      <c r="E516" s="102">
        <v>819.2079</v>
      </c>
      <c r="F516" s="102">
        <v>15233.990108399999</v>
      </c>
    </row>
    <row r="517" spans="1:6" x14ac:dyDescent="0.25">
      <c r="A517" s="97">
        <v>1333</v>
      </c>
      <c r="B517" s="97">
        <v>2009</v>
      </c>
      <c r="C517" s="97" t="s">
        <v>189</v>
      </c>
      <c r="D517" s="102">
        <v>334870</v>
      </c>
      <c r="E517" s="102">
        <v>819.2079</v>
      </c>
      <c r="F517" s="102">
        <v>137164.07473649998</v>
      </c>
    </row>
    <row r="518" spans="1:6" x14ac:dyDescent="0.25">
      <c r="A518" s="97">
        <v>1334</v>
      </c>
      <c r="B518" s="97">
        <v>2009</v>
      </c>
      <c r="C518" s="97" t="s">
        <v>218</v>
      </c>
      <c r="D518" s="102">
        <v>175</v>
      </c>
      <c r="E518" s="102">
        <v>819.2079</v>
      </c>
      <c r="F518" s="102">
        <v>71.68069125000001</v>
      </c>
    </row>
    <row r="519" spans="1:6" x14ac:dyDescent="0.25">
      <c r="A519" s="97">
        <v>1335</v>
      </c>
      <c r="B519" s="97">
        <v>2009</v>
      </c>
      <c r="C519" s="97" t="s">
        <v>190</v>
      </c>
      <c r="D519" s="102">
        <v>380859</v>
      </c>
      <c r="E519" s="102">
        <v>819.2079</v>
      </c>
      <c r="F519" s="102">
        <v>156001.35079304999</v>
      </c>
    </row>
    <row r="520" spans="1:6" x14ac:dyDescent="0.25">
      <c r="A520" s="97">
        <v>1336</v>
      </c>
      <c r="B520" s="97">
        <v>2009</v>
      </c>
      <c r="C520" s="97" t="s">
        <v>223</v>
      </c>
      <c r="D520" s="102">
        <v>29209</v>
      </c>
      <c r="E520" s="102">
        <v>819.2079</v>
      </c>
      <c r="F520" s="102">
        <v>11964.12177555</v>
      </c>
    </row>
    <row r="521" spans="1:6" x14ac:dyDescent="0.25">
      <c r="A521" s="97">
        <v>1337</v>
      </c>
      <c r="B521" s="97">
        <v>2009</v>
      </c>
      <c r="C521" s="97" t="s">
        <v>203</v>
      </c>
      <c r="D521" s="102">
        <v>338327</v>
      </c>
      <c r="E521" s="102">
        <v>819.2079</v>
      </c>
      <c r="F521" s="102">
        <v>138580.07559165001</v>
      </c>
    </row>
    <row r="522" spans="1:6" x14ac:dyDescent="0.25">
      <c r="A522" s="97">
        <v>1338</v>
      </c>
      <c r="B522" s="97">
        <v>2009</v>
      </c>
      <c r="C522" s="97" t="s">
        <v>229</v>
      </c>
      <c r="D522" s="102">
        <v>50919</v>
      </c>
      <c r="E522" s="102">
        <v>819.2079</v>
      </c>
      <c r="F522" s="102">
        <v>20856.623530049997</v>
      </c>
    </row>
    <row r="523" spans="1:6" x14ac:dyDescent="0.25">
      <c r="A523" s="97">
        <v>1339</v>
      </c>
      <c r="B523" s="97">
        <v>2009</v>
      </c>
      <c r="C523" s="97" t="s">
        <v>230</v>
      </c>
      <c r="D523" s="102">
        <v>73722</v>
      </c>
      <c r="E523" s="102">
        <v>819.2079</v>
      </c>
      <c r="F523" s="102">
        <v>30196.822401900001</v>
      </c>
    </row>
    <row r="524" spans="1:6" x14ac:dyDescent="0.25">
      <c r="A524" s="97">
        <v>1340</v>
      </c>
      <c r="B524" s="97">
        <v>2009</v>
      </c>
      <c r="C524" s="97" t="s">
        <v>191</v>
      </c>
      <c r="D524" s="102">
        <v>562741</v>
      </c>
      <c r="E524" s="102">
        <v>819.2079</v>
      </c>
      <c r="F524" s="102">
        <v>230500.93642695001</v>
      </c>
    </row>
    <row r="525" spans="1:6" x14ac:dyDescent="0.25">
      <c r="A525" s="97">
        <v>1341</v>
      </c>
      <c r="B525" s="97">
        <v>2009</v>
      </c>
      <c r="C525" s="97" t="s">
        <v>231</v>
      </c>
      <c r="D525" s="102">
        <v>28908</v>
      </c>
      <c r="E525" s="102">
        <v>819.2079</v>
      </c>
      <c r="F525" s="102">
        <v>11840.8309866</v>
      </c>
    </row>
    <row r="526" spans="1:6" x14ac:dyDescent="0.25">
      <c r="A526" s="97">
        <v>1342</v>
      </c>
      <c r="B526" s="97">
        <v>2009</v>
      </c>
      <c r="C526" s="97" t="s">
        <v>232</v>
      </c>
      <c r="D526" s="102">
        <v>445000</v>
      </c>
      <c r="E526" s="102">
        <v>819.2079</v>
      </c>
      <c r="F526" s="102">
        <v>182273.75774999999</v>
      </c>
    </row>
    <row r="527" spans="1:6" x14ac:dyDescent="0.25">
      <c r="A527" s="97">
        <v>1343</v>
      </c>
      <c r="B527" s="97">
        <v>2009</v>
      </c>
      <c r="C527" s="97" t="s">
        <v>233</v>
      </c>
      <c r="D527" s="102">
        <v>147600</v>
      </c>
      <c r="E527" s="102">
        <v>819.2079</v>
      </c>
      <c r="F527" s="102">
        <v>60457.543020000005</v>
      </c>
    </row>
    <row r="528" spans="1:6" x14ac:dyDescent="0.25">
      <c r="A528" s="97">
        <v>1344</v>
      </c>
      <c r="B528" s="97">
        <v>2009</v>
      </c>
      <c r="C528" s="97" t="s">
        <v>193</v>
      </c>
      <c r="D528" s="102">
        <v>187749</v>
      </c>
      <c r="E528" s="102">
        <v>819.2079</v>
      </c>
      <c r="F528" s="102">
        <v>76902.732008549996</v>
      </c>
    </row>
    <row r="529" spans="1:6" x14ac:dyDescent="0.25">
      <c r="A529" s="97">
        <v>1345</v>
      </c>
      <c r="B529" s="97">
        <v>2009</v>
      </c>
      <c r="C529" s="97" t="s">
        <v>234</v>
      </c>
      <c r="D529" s="102">
        <v>106240</v>
      </c>
      <c r="E529" s="102">
        <v>819.2079</v>
      </c>
      <c r="F529" s="102">
        <v>43516.323648000005</v>
      </c>
    </row>
    <row r="530" spans="1:6" x14ac:dyDescent="0.25">
      <c r="A530" s="97">
        <v>1346</v>
      </c>
      <c r="B530" s="97">
        <v>2009</v>
      </c>
      <c r="C530" s="97" t="s">
        <v>236</v>
      </c>
      <c r="D530" s="102">
        <v>31850</v>
      </c>
      <c r="E530" s="102">
        <v>819.2079</v>
      </c>
      <c r="F530" s="102">
        <v>13045.885807499999</v>
      </c>
    </row>
    <row r="531" spans="1:6" x14ac:dyDescent="0.25">
      <c r="A531" s="97">
        <v>1347</v>
      </c>
      <c r="B531" s="97">
        <v>2009</v>
      </c>
      <c r="C531" s="97" t="s">
        <v>237</v>
      </c>
      <c r="D531" s="102">
        <v>30600</v>
      </c>
      <c r="E531" s="102">
        <v>819.2079</v>
      </c>
      <c r="F531" s="102">
        <v>12533.880869999999</v>
      </c>
    </row>
    <row r="532" spans="1:6" x14ac:dyDescent="0.25">
      <c r="A532" s="97">
        <v>1348</v>
      </c>
      <c r="B532" s="97">
        <v>2009</v>
      </c>
      <c r="C532" s="97" t="s">
        <v>238</v>
      </c>
      <c r="D532" s="102">
        <v>2456</v>
      </c>
      <c r="E532" s="102">
        <v>819.2079</v>
      </c>
      <c r="F532" s="102">
        <v>1005.9873011999999</v>
      </c>
    </row>
    <row r="533" spans="1:6" x14ac:dyDescent="0.25">
      <c r="A533" s="97">
        <v>1349</v>
      </c>
      <c r="B533" s="97">
        <v>2009</v>
      </c>
      <c r="C533" s="97" t="s">
        <v>240</v>
      </c>
      <c r="D533" s="102">
        <v>89317</v>
      </c>
      <c r="E533" s="102">
        <v>819.2079</v>
      </c>
      <c r="F533" s="102">
        <v>36584.59600215</v>
      </c>
    </row>
    <row r="534" spans="1:6" x14ac:dyDescent="0.25">
      <c r="A534" s="97">
        <v>1350</v>
      </c>
      <c r="B534" s="97">
        <v>2009</v>
      </c>
      <c r="C534" s="97" t="s">
        <v>242</v>
      </c>
      <c r="D534" s="102">
        <v>133941</v>
      </c>
      <c r="E534" s="102">
        <v>819.2079</v>
      </c>
      <c r="F534" s="102">
        <v>54862.762666950002</v>
      </c>
    </row>
    <row r="535" spans="1:6" x14ac:dyDescent="0.25">
      <c r="A535" s="97">
        <v>1351</v>
      </c>
      <c r="B535" s="97">
        <v>2009</v>
      </c>
      <c r="C535" s="97" t="s">
        <v>244</v>
      </c>
      <c r="D535" s="102">
        <v>53441</v>
      </c>
      <c r="E535" s="102">
        <v>819.2079</v>
      </c>
      <c r="F535" s="102">
        <v>21889.644691950001</v>
      </c>
    </row>
    <row r="536" spans="1:6" x14ac:dyDescent="0.25">
      <c r="A536" s="97">
        <v>1352</v>
      </c>
      <c r="B536" s="97">
        <v>2009</v>
      </c>
      <c r="C536" s="97" t="s">
        <v>247</v>
      </c>
      <c r="D536" s="102">
        <v>800</v>
      </c>
      <c r="E536" s="102">
        <v>819.2079</v>
      </c>
      <c r="F536" s="102">
        <v>327.68315999999999</v>
      </c>
    </row>
    <row r="537" spans="1:6" x14ac:dyDescent="0.25">
      <c r="A537" s="97">
        <v>1353</v>
      </c>
      <c r="B537" s="97">
        <v>2009</v>
      </c>
      <c r="C537" s="97" t="s">
        <v>248</v>
      </c>
      <c r="D537" s="102">
        <v>882331</v>
      </c>
      <c r="E537" s="102">
        <v>819.2079</v>
      </c>
      <c r="F537" s="102">
        <v>361406.26280745002</v>
      </c>
    </row>
    <row r="538" spans="1:6" x14ac:dyDescent="0.25">
      <c r="A538" s="97">
        <v>1354</v>
      </c>
      <c r="B538" s="97">
        <v>2009</v>
      </c>
      <c r="C538" s="97" t="s">
        <v>249</v>
      </c>
      <c r="D538" s="102">
        <v>37654</v>
      </c>
      <c r="E538" s="102">
        <v>819.2079</v>
      </c>
      <c r="F538" s="102">
        <v>15423.227133300001</v>
      </c>
    </row>
    <row r="539" spans="1:6" x14ac:dyDescent="0.25">
      <c r="A539" s="97">
        <v>1355</v>
      </c>
      <c r="B539" s="97">
        <v>2009</v>
      </c>
      <c r="C539" s="97" t="s">
        <v>250</v>
      </c>
      <c r="D539" s="102">
        <v>92731</v>
      </c>
      <c r="E539" s="102">
        <v>819.2079</v>
      </c>
      <c r="F539" s="102">
        <v>37982.983887450006</v>
      </c>
    </row>
    <row r="540" spans="1:6" x14ac:dyDescent="0.25">
      <c r="A540" s="97">
        <v>1356</v>
      </c>
      <c r="B540" s="97">
        <v>2009</v>
      </c>
      <c r="C540" s="97" t="s">
        <v>251</v>
      </c>
      <c r="D540" s="102">
        <v>1800</v>
      </c>
      <c r="E540" s="102">
        <v>819.2079</v>
      </c>
      <c r="F540" s="102">
        <v>737.28710999999998</v>
      </c>
    </row>
    <row r="541" spans="1:6" x14ac:dyDescent="0.25">
      <c r="A541" s="97">
        <v>1357</v>
      </c>
      <c r="B541" s="97">
        <v>2009</v>
      </c>
      <c r="C541" s="97" t="s">
        <v>253</v>
      </c>
      <c r="D541" s="102">
        <v>14000</v>
      </c>
      <c r="E541" s="102">
        <v>819.2079</v>
      </c>
      <c r="F541" s="102">
        <v>5734.4552999999996</v>
      </c>
    </row>
    <row r="542" spans="1:6" x14ac:dyDescent="0.25">
      <c r="A542" s="97">
        <v>1358</v>
      </c>
      <c r="B542" s="97">
        <v>2009</v>
      </c>
      <c r="C542" s="97" t="s">
        <v>254</v>
      </c>
      <c r="D542" s="102">
        <v>143436</v>
      </c>
      <c r="E542" s="102">
        <v>819.2079</v>
      </c>
      <c r="F542" s="102">
        <v>58751.952172199999</v>
      </c>
    </row>
    <row r="543" spans="1:6" x14ac:dyDescent="0.25">
      <c r="A543" s="97">
        <v>1359</v>
      </c>
      <c r="B543" s="97">
        <v>2009</v>
      </c>
      <c r="C543" s="97" t="s">
        <v>258</v>
      </c>
      <c r="D543" s="102">
        <v>50</v>
      </c>
      <c r="E543" s="102">
        <v>819.2079</v>
      </c>
      <c r="F543" s="102">
        <v>20.480197499999999</v>
      </c>
    </row>
    <row r="544" spans="1:6" x14ac:dyDescent="0.25">
      <c r="A544" s="97">
        <v>1360</v>
      </c>
      <c r="B544" s="97">
        <v>2009</v>
      </c>
      <c r="C544" s="97" t="s">
        <v>261</v>
      </c>
      <c r="D544" s="102">
        <v>400</v>
      </c>
      <c r="E544" s="102">
        <v>819.2079</v>
      </c>
      <c r="F544" s="102">
        <v>163.84157999999999</v>
      </c>
    </row>
    <row r="545" spans="1:6" x14ac:dyDescent="0.25">
      <c r="A545" s="97">
        <v>1361</v>
      </c>
      <c r="B545" s="97">
        <v>2009</v>
      </c>
      <c r="C545" s="97" t="s">
        <v>262</v>
      </c>
      <c r="D545" s="102">
        <v>90</v>
      </c>
      <c r="E545" s="102">
        <v>819.2079</v>
      </c>
      <c r="F545" s="102">
        <v>36.864355499999995</v>
      </c>
    </row>
    <row r="546" spans="1:6" x14ac:dyDescent="0.25">
      <c r="A546" s="97">
        <v>1362</v>
      </c>
      <c r="B546" s="97">
        <v>2009</v>
      </c>
      <c r="C546" s="97" t="s">
        <v>194</v>
      </c>
      <c r="D546" s="102">
        <v>992212</v>
      </c>
      <c r="E546" s="102">
        <v>819.2079</v>
      </c>
      <c r="F546" s="102">
        <v>406413.95443739998</v>
      </c>
    </row>
    <row r="547" spans="1:6" x14ac:dyDescent="0.25">
      <c r="A547" s="97">
        <v>1363</v>
      </c>
      <c r="B547" s="97">
        <v>2009</v>
      </c>
      <c r="C547" s="97" t="s">
        <v>264</v>
      </c>
      <c r="D547" s="102">
        <v>323</v>
      </c>
      <c r="E547" s="102">
        <v>819.2079</v>
      </c>
      <c r="F547" s="102">
        <v>132.30207584999999</v>
      </c>
    </row>
    <row r="548" spans="1:6" x14ac:dyDescent="0.25">
      <c r="A548" s="97">
        <v>1365</v>
      </c>
      <c r="B548" s="97">
        <v>2009</v>
      </c>
      <c r="C548" s="97" t="s">
        <v>268</v>
      </c>
      <c r="D548" s="102">
        <v>3400</v>
      </c>
      <c r="E548" s="102">
        <v>819.2079</v>
      </c>
      <c r="F548" s="102">
        <v>1392.6534299999998</v>
      </c>
    </row>
    <row r="549" spans="1:6" x14ac:dyDescent="0.25">
      <c r="A549" s="97">
        <v>1366</v>
      </c>
      <c r="B549" s="97">
        <v>2009</v>
      </c>
      <c r="C549" s="97" t="s">
        <v>270</v>
      </c>
      <c r="D549" s="102">
        <v>6592</v>
      </c>
      <c r="E549" s="102">
        <v>819.2079</v>
      </c>
      <c r="F549" s="102">
        <v>2700.1092384000003</v>
      </c>
    </row>
    <row r="550" spans="1:6" x14ac:dyDescent="0.25">
      <c r="A550" s="97">
        <v>1367</v>
      </c>
      <c r="B550" s="97">
        <v>2009</v>
      </c>
      <c r="C550" s="97" t="s">
        <v>271</v>
      </c>
      <c r="D550" s="102">
        <v>7969</v>
      </c>
      <c r="E550" s="102">
        <v>819.2079</v>
      </c>
      <c r="F550" s="102">
        <v>3264.1338775499999</v>
      </c>
    </row>
    <row r="551" spans="1:6" x14ac:dyDescent="0.25">
      <c r="A551" s="97">
        <v>1368</v>
      </c>
      <c r="B551" s="97">
        <v>2009</v>
      </c>
      <c r="C551" s="97" t="s">
        <v>272</v>
      </c>
      <c r="D551" s="102">
        <v>31600</v>
      </c>
      <c r="E551" s="102">
        <v>819.2079</v>
      </c>
      <c r="F551" s="102">
        <v>12943.48482</v>
      </c>
    </row>
    <row r="552" spans="1:6" x14ac:dyDescent="0.25">
      <c r="A552" s="97">
        <v>1369</v>
      </c>
      <c r="B552" s="97">
        <v>2009</v>
      </c>
      <c r="C552" s="97" t="s">
        <v>273</v>
      </c>
      <c r="D552" s="102">
        <v>3810</v>
      </c>
      <c r="E552" s="102">
        <v>819.2079</v>
      </c>
      <c r="F552" s="102">
        <v>1560.5910495000001</v>
      </c>
    </row>
    <row r="553" spans="1:6" x14ac:dyDescent="0.25">
      <c r="A553" s="97">
        <v>1370</v>
      </c>
      <c r="B553" s="97">
        <v>2009</v>
      </c>
      <c r="C553" s="97" t="s">
        <v>274</v>
      </c>
      <c r="D553" s="102">
        <v>216587</v>
      </c>
      <c r="E553" s="102">
        <v>819.2079</v>
      </c>
      <c r="F553" s="102">
        <v>88714.89071865</v>
      </c>
    </row>
    <row r="554" spans="1:6" x14ac:dyDescent="0.25">
      <c r="A554" s="97">
        <v>1371</v>
      </c>
      <c r="B554" s="97">
        <v>2009</v>
      </c>
      <c r="C554" s="97" t="s">
        <v>275</v>
      </c>
      <c r="D554" s="102">
        <v>68094</v>
      </c>
      <c r="E554" s="102">
        <v>819.2079</v>
      </c>
      <c r="F554" s="102">
        <v>27891.5713713</v>
      </c>
    </row>
    <row r="555" spans="1:6" x14ac:dyDescent="0.25">
      <c r="A555" s="97">
        <v>1372</v>
      </c>
      <c r="B555" s="97">
        <v>2009</v>
      </c>
      <c r="C555" s="97" t="s">
        <v>276</v>
      </c>
      <c r="D555" s="102">
        <v>185612</v>
      </c>
      <c r="E555" s="102">
        <v>819.2079</v>
      </c>
      <c r="F555" s="102">
        <v>76027.408367399999</v>
      </c>
    </row>
    <row r="556" spans="1:6" x14ac:dyDescent="0.25">
      <c r="A556" s="97">
        <v>1373</v>
      </c>
      <c r="B556" s="97">
        <v>2009</v>
      </c>
      <c r="C556" s="97" t="s">
        <v>280</v>
      </c>
      <c r="D556" s="102">
        <v>208659</v>
      </c>
      <c r="E556" s="102">
        <v>819.2079</v>
      </c>
      <c r="F556" s="102">
        <v>85467.550603049996</v>
      </c>
    </row>
    <row r="557" spans="1:6" x14ac:dyDescent="0.25">
      <c r="A557" s="97">
        <v>1374</v>
      </c>
      <c r="B557" s="97">
        <v>2009</v>
      </c>
      <c r="C557" s="97" t="s">
        <v>197</v>
      </c>
      <c r="D557" s="102">
        <v>316076</v>
      </c>
      <c r="E557" s="102">
        <v>819.2079</v>
      </c>
      <c r="F557" s="102">
        <v>129465.97810019999</v>
      </c>
    </row>
    <row r="558" spans="1:6" x14ac:dyDescent="0.25">
      <c r="A558" s="97">
        <v>1375</v>
      </c>
      <c r="B558" s="97">
        <v>2009</v>
      </c>
      <c r="C558" s="97" t="s">
        <v>282</v>
      </c>
      <c r="D558" s="102">
        <v>3600</v>
      </c>
      <c r="E558" s="102">
        <v>819.2079</v>
      </c>
      <c r="F558" s="102">
        <v>1474.57422</v>
      </c>
    </row>
    <row r="559" spans="1:6" x14ac:dyDescent="0.25">
      <c r="A559" s="97">
        <v>1376</v>
      </c>
      <c r="B559" s="97">
        <v>2009</v>
      </c>
      <c r="C559" s="97" t="s">
        <v>283</v>
      </c>
      <c r="D559" s="102">
        <v>222154</v>
      </c>
      <c r="E559" s="102">
        <v>819.2079</v>
      </c>
      <c r="F559" s="102">
        <v>90995.155908300003</v>
      </c>
    </row>
    <row r="560" spans="1:6" x14ac:dyDescent="0.25">
      <c r="A560" s="97">
        <v>1377</v>
      </c>
      <c r="B560" s="97">
        <v>2009</v>
      </c>
      <c r="C560" s="97" t="s">
        <v>284</v>
      </c>
      <c r="D560" s="102">
        <v>496</v>
      </c>
      <c r="E560" s="102">
        <v>819.2079</v>
      </c>
      <c r="F560" s="102">
        <v>203.16355919999998</v>
      </c>
    </row>
    <row r="561" spans="1:6" x14ac:dyDescent="0.25">
      <c r="A561" s="97">
        <v>1378</v>
      </c>
      <c r="B561" s="97">
        <v>2009</v>
      </c>
      <c r="C561" s="97" t="s">
        <v>285</v>
      </c>
      <c r="D561" s="102">
        <v>6590</v>
      </c>
      <c r="E561" s="102">
        <v>819.2079</v>
      </c>
      <c r="F561" s="102">
        <v>2699.2900304999998</v>
      </c>
    </row>
    <row r="562" spans="1:6" x14ac:dyDescent="0.25">
      <c r="A562" s="97">
        <v>1379</v>
      </c>
      <c r="B562" s="97">
        <v>2009</v>
      </c>
      <c r="C562" s="97" t="s">
        <v>198</v>
      </c>
      <c r="D562" s="102">
        <v>211502</v>
      </c>
      <c r="E562" s="102">
        <v>819.2079</v>
      </c>
      <c r="F562" s="102">
        <v>86632.054632900006</v>
      </c>
    </row>
    <row r="563" spans="1:6" x14ac:dyDescent="0.25">
      <c r="A563" s="97">
        <v>1380</v>
      </c>
      <c r="B563" s="97">
        <v>2009</v>
      </c>
      <c r="C563" s="97" t="s">
        <v>287</v>
      </c>
      <c r="D563" s="102">
        <v>2267825</v>
      </c>
      <c r="E563" s="102">
        <v>819.2079</v>
      </c>
      <c r="F563" s="102">
        <v>928910.07790874992</v>
      </c>
    </row>
    <row r="564" spans="1:6" x14ac:dyDescent="0.25">
      <c r="A564" s="97">
        <v>1381</v>
      </c>
      <c r="B564" s="97">
        <v>2009</v>
      </c>
      <c r="C564" s="97" t="s">
        <v>199</v>
      </c>
      <c r="D564" s="102">
        <v>485252</v>
      </c>
      <c r="E564" s="102">
        <v>819.2079</v>
      </c>
      <c r="F564" s="102">
        <v>198761.13594539999</v>
      </c>
    </row>
    <row r="565" spans="1:6" x14ac:dyDescent="0.25">
      <c r="A565" s="97">
        <v>1382</v>
      </c>
      <c r="B565" s="97">
        <v>2009</v>
      </c>
      <c r="C565" s="97" t="s">
        <v>290</v>
      </c>
      <c r="D565" s="102">
        <v>25</v>
      </c>
      <c r="E565" s="102">
        <v>819.2079</v>
      </c>
      <c r="F565" s="102">
        <v>10.24009875</v>
      </c>
    </row>
    <row r="566" spans="1:6" x14ac:dyDescent="0.25">
      <c r="A566" s="97">
        <v>1383</v>
      </c>
      <c r="B566" s="97">
        <v>2009</v>
      </c>
      <c r="C566" s="97" t="s">
        <v>292</v>
      </c>
      <c r="D566" s="102">
        <v>57116</v>
      </c>
      <c r="E566" s="102">
        <v>819.2079</v>
      </c>
      <c r="F566" s="102">
        <v>23394.939208200001</v>
      </c>
    </row>
    <row r="567" spans="1:6" x14ac:dyDescent="0.25">
      <c r="A567" s="97">
        <v>1384</v>
      </c>
      <c r="B567" s="97">
        <v>2009</v>
      </c>
      <c r="C567" s="97" t="s">
        <v>293</v>
      </c>
      <c r="D567" s="102">
        <v>7805</v>
      </c>
      <c r="E567" s="102">
        <v>819.2079</v>
      </c>
      <c r="F567" s="102">
        <v>3196.9588297499999</v>
      </c>
    </row>
    <row r="568" spans="1:6" x14ac:dyDescent="0.25">
      <c r="A568" s="97">
        <v>1385</v>
      </c>
      <c r="B568" s="97">
        <v>2009</v>
      </c>
      <c r="C568" s="97" t="s">
        <v>200</v>
      </c>
      <c r="D568" s="102">
        <v>75813</v>
      </c>
      <c r="E568" s="102">
        <v>819.2079</v>
      </c>
      <c r="F568" s="102">
        <v>31053.30426135</v>
      </c>
    </row>
    <row r="569" spans="1:6" x14ac:dyDescent="0.25">
      <c r="A569" s="97">
        <v>1386</v>
      </c>
      <c r="B569" s="97">
        <v>2009</v>
      </c>
      <c r="C569" s="97" t="s">
        <v>296</v>
      </c>
      <c r="D569" s="102">
        <v>407444</v>
      </c>
      <c r="E569" s="102">
        <v>819.2079</v>
      </c>
      <c r="F569" s="102">
        <v>166890.67180379998</v>
      </c>
    </row>
    <row r="570" spans="1:6" x14ac:dyDescent="0.25">
      <c r="A570" s="97">
        <v>1387</v>
      </c>
      <c r="B570" s="97">
        <v>2009</v>
      </c>
      <c r="C570" s="97" t="s">
        <v>297</v>
      </c>
      <c r="D570" s="102">
        <v>2895</v>
      </c>
      <c r="E570" s="102">
        <v>819.2079</v>
      </c>
      <c r="F570" s="102">
        <v>1185.8034352500001</v>
      </c>
    </row>
    <row r="571" spans="1:6" x14ac:dyDescent="0.25">
      <c r="A571" s="97">
        <v>1388</v>
      </c>
      <c r="B571" s="97">
        <v>2009</v>
      </c>
      <c r="C571" s="97" t="s">
        <v>299</v>
      </c>
      <c r="D571" s="102">
        <v>122625</v>
      </c>
      <c r="E571" s="102">
        <v>819.2079</v>
      </c>
      <c r="F571" s="102">
        <v>50227.68436875</v>
      </c>
    </row>
    <row r="572" spans="1:6" x14ac:dyDescent="0.25">
      <c r="A572" s="97">
        <v>1389</v>
      </c>
      <c r="B572" s="97">
        <v>2009</v>
      </c>
      <c r="C572" s="97" t="s">
        <v>202</v>
      </c>
      <c r="D572" s="102">
        <v>278480</v>
      </c>
      <c r="E572" s="102">
        <v>819.2079</v>
      </c>
      <c r="F572" s="102">
        <v>114066.50799599999</v>
      </c>
    </row>
    <row r="573" spans="1:6" x14ac:dyDescent="0.25">
      <c r="A573" s="97">
        <v>1390</v>
      </c>
      <c r="B573" s="97">
        <v>2009</v>
      </c>
      <c r="C573" s="97" t="s">
        <v>300</v>
      </c>
      <c r="D573" s="102">
        <v>7326</v>
      </c>
      <c r="E573" s="102">
        <v>819.2079</v>
      </c>
      <c r="F573" s="102">
        <v>3000.7585376999996</v>
      </c>
    </row>
    <row r="574" spans="1:6" x14ac:dyDescent="0.25">
      <c r="A574" s="97">
        <v>1391</v>
      </c>
      <c r="B574" s="97">
        <v>2009</v>
      </c>
      <c r="C574" s="97" t="s">
        <v>301</v>
      </c>
      <c r="D574" s="102">
        <v>9898</v>
      </c>
      <c r="E574" s="102">
        <v>819.2079</v>
      </c>
      <c r="F574" s="102">
        <v>4054.2598971000002</v>
      </c>
    </row>
    <row r="575" spans="1:6" x14ac:dyDescent="0.25">
      <c r="A575" s="97">
        <v>1392</v>
      </c>
      <c r="B575" s="97">
        <v>2009</v>
      </c>
      <c r="C575" s="97" t="s">
        <v>304</v>
      </c>
      <c r="D575" s="102">
        <v>850</v>
      </c>
      <c r="E575" s="102">
        <v>819.2079</v>
      </c>
      <c r="F575" s="102">
        <v>348.16335749999996</v>
      </c>
    </row>
    <row r="576" spans="1:6" x14ac:dyDescent="0.25">
      <c r="A576" s="97">
        <v>1393</v>
      </c>
      <c r="B576" s="97">
        <v>2009</v>
      </c>
      <c r="C576" s="97" t="s">
        <v>307</v>
      </c>
      <c r="D576" s="102">
        <v>360</v>
      </c>
      <c r="E576" s="102">
        <v>819.2079</v>
      </c>
      <c r="F576" s="102">
        <v>147.45742199999998</v>
      </c>
    </row>
    <row r="577" spans="1:6" x14ac:dyDescent="0.25">
      <c r="A577" s="97">
        <v>1396</v>
      </c>
      <c r="B577" s="97">
        <v>2009</v>
      </c>
      <c r="C577" s="97" t="s">
        <v>188</v>
      </c>
      <c r="D577" s="102">
        <v>6088</v>
      </c>
      <c r="E577" s="102">
        <v>819.2079</v>
      </c>
      <c r="F577" s="102">
        <v>2493.6688475999999</v>
      </c>
    </row>
    <row r="578" spans="1:6" x14ac:dyDescent="0.25">
      <c r="A578" s="97">
        <v>1397</v>
      </c>
      <c r="B578" s="97">
        <v>2009</v>
      </c>
      <c r="C578" s="97" t="s">
        <v>189</v>
      </c>
      <c r="D578" s="102">
        <v>76504</v>
      </c>
      <c r="E578" s="102">
        <v>819.2079</v>
      </c>
      <c r="F578" s="102">
        <v>31336.340590799999</v>
      </c>
    </row>
    <row r="579" spans="1:6" x14ac:dyDescent="0.25">
      <c r="A579" s="97">
        <v>1398</v>
      </c>
      <c r="B579" s="97">
        <v>2009</v>
      </c>
      <c r="C579" s="97" t="s">
        <v>192</v>
      </c>
      <c r="D579" s="102">
        <v>-23317.616000000002</v>
      </c>
      <c r="E579" s="102">
        <v>819.2079</v>
      </c>
      <c r="F579" s="102">
        <v>-9550.9876181832005</v>
      </c>
    </row>
    <row r="580" spans="1:6" x14ac:dyDescent="0.25">
      <c r="A580" s="97">
        <v>1399</v>
      </c>
      <c r="B580" s="97">
        <v>2009</v>
      </c>
      <c r="C580" s="97" t="s">
        <v>194</v>
      </c>
      <c r="D580" s="102">
        <v>20000</v>
      </c>
      <c r="E580" s="102">
        <v>819.2079</v>
      </c>
      <c r="F580" s="102">
        <v>8192.0789999999997</v>
      </c>
    </row>
    <row r="581" spans="1:6" x14ac:dyDescent="0.25">
      <c r="A581" s="97">
        <v>1400</v>
      </c>
      <c r="B581" s="97">
        <v>2009</v>
      </c>
      <c r="C581" s="97" t="s">
        <v>195</v>
      </c>
      <c r="D581" s="102">
        <v>413000</v>
      </c>
      <c r="E581" s="102">
        <v>819.2079</v>
      </c>
      <c r="F581" s="102">
        <v>169166.43135</v>
      </c>
    </row>
    <row r="582" spans="1:6" x14ac:dyDescent="0.25">
      <c r="A582" s="97">
        <v>1401</v>
      </c>
      <c r="B582" s="97">
        <v>2009</v>
      </c>
      <c r="C582" s="97" t="s">
        <v>197</v>
      </c>
      <c r="D582" s="102">
        <v>38000</v>
      </c>
      <c r="E582" s="102">
        <v>819.2079</v>
      </c>
      <c r="F582" s="102">
        <v>15564.9501</v>
      </c>
    </row>
    <row r="583" spans="1:6" x14ac:dyDescent="0.25">
      <c r="A583" s="97">
        <v>1402</v>
      </c>
      <c r="B583" s="97">
        <v>2009</v>
      </c>
      <c r="C583" s="97" t="s">
        <v>202</v>
      </c>
      <c r="D583" s="102">
        <v>1533600</v>
      </c>
      <c r="E583" s="102">
        <v>819.2079</v>
      </c>
      <c r="F583" s="102">
        <v>628168.61771999998</v>
      </c>
    </row>
    <row r="584" spans="1:6" x14ac:dyDescent="0.25">
      <c r="A584" s="97">
        <v>1404</v>
      </c>
      <c r="B584" s="97">
        <v>2009</v>
      </c>
      <c r="C584" s="97" t="s">
        <v>188</v>
      </c>
      <c r="D584" s="102">
        <v>-4172</v>
      </c>
      <c r="E584" s="102">
        <v>819.2079</v>
      </c>
      <c r="F584" s="102">
        <v>-1708.8676794</v>
      </c>
    </row>
    <row r="585" spans="1:6" x14ac:dyDescent="0.25">
      <c r="A585" s="97">
        <v>1405</v>
      </c>
      <c r="B585" s="97">
        <v>2009</v>
      </c>
      <c r="C585" s="97" t="s">
        <v>189</v>
      </c>
      <c r="D585" s="102">
        <v>-81545</v>
      </c>
      <c r="E585" s="102">
        <v>819.2079</v>
      </c>
      <c r="F585" s="102">
        <v>-33401.154102749999</v>
      </c>
    </row>
    <row r="586" spans="1:6" x14ac:dyDescent="0.25">
      <c r="A586" s="97">
        <v>1406</v>
      </c>
      <c r="B586" s="97">
        <v>2009</v>
      </c>
      <c r="C586" s="97" t="s">
        <v>192</v>
      </c>
      <c r="D586" s="102">
        <v>-43828.805999999997</v>
      </c>
      <c r="E586" s="102">
        <v>819.2079</v>
      </c>
      <c r="F586" s="102">
        <v>-17952.452061383698</v>
      </c>
    </row>
    <row r="587" spans="1:6" x14ac:dyDescent="0.25">
      <c r="A587" s="97">
        <v>1407</v>
      </c>
      <c r="B587" s="97">
        <v>2009</v>
      </c>
      <c r="C587" s="97" t="s">
        <v>194</v>
      </c>
      <c r="D587" s="102">
        <v>-17200</v>
      </c>
      <c r="E587" s="102">
        <v>819.2079</v>
      </c>
      <c r="F587" s="102">
        <v>-7045.1879400000007</v>
      </c>
    </row>
    <row r="588" spans="1:6" x14ac:dyDescent="0.25">
      <c r="A588" s="97">
        <v>1408</v>
      </c>
      <c r="B588" s="97">
        <v>2009</v>
      </c>
      <c r="C588" s="97" t="s">
        <v>195</v>
      </c>
      <c r="D588" s="102">
        <v>-413000</v>
      </c>
      <c r="E588" s="102">
        <v>819.2079</v>
      </c>
      <c r="F588" s="102">
        <v>-169166.43135</v>
      </c>
    </row>
    <row r="589" spans="1:6" x14ac:dyDescent="0.25">
      <c r="A589" s="97">
        <v>1409</v>
      </c>
      <c r="B589" s="97">
        <v>2009</v>
      </c>
      <c r="C589" s="97" t="s">
        <v>197</v>
      </c>
      <c r="D589" s="102">
        <v>-68795</v>
      </c>
      <c r="E589" s="102">
        <v>819.2079</v>
      </c>
      <c r="F589" s="102">
        <v>-28178.703740249999</v>
      </c>
    </row>
    <row r="590" spans="1:6" x14ac:dyDescent="0.25">
      <c r="A590" s="97">
        <v>1410</v>
      </c>
      <c r="B590" s="97">
        <v>2009</v>
      </c>
      <c r="C590" s="97" t="s">
        <v>202</v>
      </c>
      <c r="D590" s="102">
        <v>-1533600</v>
      </c>
      <c r="E590" s="102">
        <v>819.2079</v>
      </c>
      <c r="F590" s="102">
        <v>-628168.61771999998</v>
      </c>
    </row>
    <row r="591" spans="1:6" x14ac:dyDescent="0.25">
      <c r="A591" s="97">
        <v>1461</v>
      </c>
      <c r="B591" s="97">
        <v>2009</v>
      </c>
      <c r="C591" s="97" t="s">
        <v>208</v>
      </c>
      <c r="D591" s="102">
        <v>-39571</v>
      </c>
      <c r="E591" s="102">
        <v>819.2079</v>
      </c>
      <c r="F591" s="102">
        <v>-16208.437905449999</v>
      </c>
    </row>
    <row r="592" spans="1:6" x14ac:dyDescent="0.25">
      <c r="A592" s="97">
        <v>1462</v>
      </c>
      <c r="B592" s="97">
        <v>2009</v>
      </c>
      <c r="C592" s="97" t="s">
        <v>209</v>
      </c>
      <c r="D592" s="102">
        <v>-33513</v>
      </c>
      <c r="E592" s="102">
        <v>819.2079</v>
      </c>
      <c r="F592" s="102">
        <v>-13727.057176349999</v>
      </c>
    </row>
    <row r="593" spans="1:6" x14ac:dyDescent="0.25">
      <c r="A593" s="97">
        <v>1463</v>
      </c>
      <c r="B593" s="97">
        <v>2009</v>
      </c>
      <c r="C593" s="97" t="s">
        <v>212</v>
      </c>
      <c r="D593" s="102">
        <v>-1600</v>
      </c>
      <c r="E593" s="102">
        <v>819.2079</v>
      </c>
      <c r="F593" s="102">
        <v>-655.36631999999997</v>
      </c>
    </row>
    <row r="594" spans="1:6" x14ac:dyDescent="0.25">
      <c r="A594" s="97">
        <v>1464</v>
      </c>
      <c r="B594" s="97">
        <v>2009</v>
      </c>
      <c r="C594" s="97" t="s">
        <v>214</v>
      </c>
      <c r="D594" s="102">
        <v>3599695</v>
      </c>
      <c r="E594" s="102">
        <v>819.2079</v>
      </c>
      <c r="F594" s="102">
        <v>1474449.2907952499</v>
      </c>
    </row>
    <row r="595" spans="1:6" x14ac:dyDescent="0.25">
      <c r="A595" s="97">
        <v>1465</v>
      </c>
      <c r="B595" s="97">
        <v>2009</v>
      </c>
      <c r="C595" s="97" t="s">
        <v>215</v>
      </c>
      <c r="D595" s="102">
        <v>-152945</v>
      </c>
      <c r="E595" s="102">
        <v>819.2079</v>
      </c>
      <c r="F595" s="102">
        <v>-62646.876132749996</v>
      </c>
    </row>
    <row r="596" spans="1:6" x14ac:dyDescent="0.25">
      <c r="A596" s="97">
        <v>1466</v>
      </c>
      <c r="B596" s="97">
        <v>2009</v>
      </c>
      <c r="C596" s="97" t="s">
        <v>189</v>
      </c>
      <c r="D596" s="102">
        <v>-254156</v>
      </c>
      <c r="E596" s="102">
        <v>819.2079</v>
      </c>
      <c r="F596" s="102">
        <v>-104103.30151620001</v>
      </c>
    </row>
    <row r="597" spans="1:6" x14ac:dyDescent="0.25">
      <c r="A597" s="97">
        <v>1467</v>
      </c>
      <c r="B597" s="97">
        <v>2009</v>
      </c>
      <c r="C597" s="97" t="s">
        <v>216</v>
      </c>
      <c r="D597" s="102">
        <v>-35</v>
      </c>
      <c r="E597" s="102">
        <v>819.2079</v>
      </c>
      <c r="F597" s="102">
        <v>-14.336138249999999</v>
      </c>
    </row>
    <row r="598" spans="1:6" x14ac:dyDescent="0.25">
      <c r="A598" s="97">
        <v>1468</v>
      </c>
      <c r="B598" s="97">
        <v>2009</v>
      </c>
      <c r="C598" s="97" t="s">
        <v>190</v>
      </c>
      <c r="D598" s="102">
        <v>-240421</v>
      </c>
      <c r="E598" s="102">
        <v>819.2079</v>
      </c>
      <c r="F598" s="102">
        <v>-98477.391262949997</v>
      </c>
    </row>
    <row r="599" spans="1:6" x14ac:dyDescent="0.25">
      <c r="A599" s="97">
        <v>1469</v>
      </c>
      <c r="B599" s="97">
        <v>2009</v>
      </c>
      <c r="C599" s="97" t="s">
        <v>223</v>
      </c>
      <c r="D599" s="102">
        <v>-3890</v>
      </c>
      <c r="E599" s="102">
        <v>819.2079</v>
      </c>
      <c r="F599" s="102">
        <v>-1593.3593655</v>
      </c>
    </row>
    <row r="600" spans="1:6" x14ac:dyDescent="0.25">
      <c r="A600" s="97">
        <v>1470</v>
      </c>
      <c r="B600" s="97">
        <v>2009</v>
      </c>
      <c r="C600" s="97" t="s">
        <v>203</v>
      </c>
      <c r="D600" s="102">
        <v>-635716</v>
      </c>
      <c r="E600" s="102">
        <v>819.2079</v>
      </c>
      <c r="F600" s="102">
        <v>-260391.7846782</v>
      </c>
    </row>
    <row r="601" spans="1:6" x14ac:dyDescent="0.25">
      <c r="A601" s="97">
        <v>1471</v>
      </c>
      <c r="B601" s="97">
        <v>2009</v>
      </c>
      <c r="C601" s="97" t="s">
        <v>229</v>
      </c>
      <c r="D601" s="102">
        <v>-15633</v>
      </c>
      <c r="E601" s="102">
        <v>819.2079</v>
      </c>
      <c r="F601" s="102">
        <v>-6403.3385503500003</v>
      </c>
    </row>
    <row r="602" spans="1:6" x14ac:dyDescent="0.25">
      <c r="A602" s="97">
        <v>1472</v>
      </c>
      <c r="B602" s="97">
        <v>2009</v>
      </c>
      <c r="C602" s="97" t="s">
        <v>230</v>
      </c>
      <c r="D602" s="102">
        <v>-111736</v>
      </c>
      <c r="E602" s="102">
        <v>819.2079</v>
      </c>
      <c r="F602" s="102">
        <v>-45767.506957199999</v>
      </c>
    </row>
    <row r="603" spans="1:6" x14ac:dyDescent="0.25">
      <c r="A603" s="97">
        <v>1473</v>
      </c>
      <c r="B603" s="97">
        <v>2009</v>
      </c>
      <c r="C603" s="97" t="s">
        <v>191</v>
      </c>
      <c r="D603" s="102">
        <v>-61701</v>
      </c>
      <c r="E603" s="102">
        <v>819.2079</v>
      </c>
      <c r="F603" s="102">
        <v>-25272.97331895</v>
      </c>
    </row>
    <row r="604" spans="1:6" x14ac:dyDescent="0.25">
      <c r="A604" s="97">
        <v>1474</v>
      </c>
      <c r="B604" s="97">
        <v>2009</v>
      </c>
      <c r="C604" s="97" t="s">
        <v>231</v>
      </c>
      <c r="D604" s="102">
        <v>-605</v>
      </c>
      <c r="E604" s="102">
        <v>819.2079</v>
      </c>
      <c r="F604" s="102">
        <v>-247.81038975000001</v>
      </c>
    </row>
    <row r="605" spans="1:6" x14ac:dyDescent="0.25">
      <c r="A605" s="97">
        <v>1475</v>
      </c>
      <c r="B605" s="97">
        <v>2009</v>
      </c>
      <c r="C605" s="97" t="s">
        <v>232</v>
      </c>
      <c r="D605" s="102">
        <v>-8444</v>
      </c>
      <c r="E605" s="102">
        <v>819.2079</v>
      </c>
      <c r="F605" s="102">
        <v>-3458.6957538000001</v>
      </c>
    </row>
    <row r="606" spans="1:6" x14ac:dyDescent="0.25">
      <c r="A606" s="97">
        <v>1476</v>
      </c>
      <c r="B606" s="97">
        <v>2009</v>
      </c>
      <c r="C606" s="97" t="s">
        <v>233</v>
      </c>
      <c r="D606" s="102">
        <v>-182400</v>
      </c>
      <c r="E606" s="102">
        <v>819.2079</v>
      </c>
      <c r="F606" s="102">
        <v>-74711.760479999997</v>
      </c>
    </row>
    <row r="607" spans="1:6" x14ac:dyDescent="0.25">
      <c r="A607" s="97">
        <v>1477</v>
      </c>
      <c r="B607" s="97">
        <v>2009</v>
      </c>
      <c r="C607" s="97" t="s">
        <v>193</v>
      </c>
      <c r="D607" s="102">
        <v>-450</v>
      </c>
      <c r="E607" s="102">
        <v>819.2079</v>
      </c>
      <c r="F607" s="102">
        <v>-184.3217775</v>
      </c>
    </row>
    <row r="608" spans="1:6" x14ac:dyDescent="0.25">
      <c r="A608" s="97">
        <v>1478</v>
      </c>
      <c r="B608" s="97">
        <v>2009</v>
      </c>
      <c r="C608" s="97" t="s">
        <v>234</v>
      </c>
      <c r="D608" s="102">
        <v>-10242</v>
      </c>
      <c r="E608" s="102">
        <v>819.2079</v>
      </c>
      <c r="F608" s="102">
        <v>-4195.1636558999999</v>
      </c>
    </row>
    <row r="609" spans="1:6" x14ac:dyDescent="0.25">
      <c r="A609" s="97">
        <v>1479</v>
      </c>
      <c r="B609" s="97">
        <v>2009</v>
      </c>
      <c r="C609" s="97" t="s">
        <v>238</v>
      </c>
      <c r="D609" s="102">
        <v>-6394</v>
      </c>
      <c r="E609" s="102">
        <v>819.2079</v>
      </c>
      <c r="F609" s="102">
        <v>-2619.0076562999998</v>
      </c>
    </row>
    <row r="610" spans="1:6" x14ac:dyDescent="0.25">
      <c r="A610" s="97">
        <v>1480</v>
      </c>
      <c r="B610" s="97">
        <v>2009</v>
      </c>
      <c r="C610" s="97" t="s">
        <v>240</v>
      </c>
      <c r="D610" s="102">
        <v>-19889</v>
      </c>
      <c r="E610" s="102">
        <v>819.2079</v>
      </c>
      <c r="F610" s="102">
        <v>-8146.6129615500004</v>
      </c>
    </row>
    <row r="611" spans="1:6" x14ac:dyDescent="0.25">
      <c r="A611" s="97">
        <v>1481</v>
      </c>
      <c r="B611" s="97">
        <v>2009</v>
      </c>
      <c r="C611" s="97" t="s">
        <v>242</v>
      </c>
      <c r="D611" s="102">
        <v>-110920</v>
      </c>
      <c r="E611" s="102">
        <v>819.2079</v>
      </c>
      <c r="F611" s="102">
        <v>-45433.270134000006</v>
      </c>
    </row>
    <row r="612" spans="1:6" x14ac:dyDescent="0.25">
      <c r="A612" s="97">
        <v>1482</v>
      </c>
      <c r="B612" s="97">
        <v>2009</v>
      </c>
      <c r="C612" s="97" t="s">
        <v>244</v>
      </c>
      <c r="D612" s="102">
        <v>-22571</v>
      </c>
      <c r="E612" s="102">
        <v>819.2079</v>
      </c>
      <c r="F612" s="102">
        <v>-9245.170755449999</v>
      </c>
    </row>
    <row r="613" spans="1:6" x14ac:dyDescent="0.25">
      <c r="A613" s="97">
        <v>1483</v>
      </c>
      <c r="B613" s="97">
        <v>2009</v>
      </c>
      <c r="C613" s="97" t="s">
        <v>247</v>
      </c>
      <c r="D613" s="102">
        <v>-3950</v>
      </c>
      <c r="E613" s="102">
        <v>819.2079</v>
      </c>
      <c r="F613" s="102">
        <v>-1617.9356025</v>
      </c>
    </row>
    <row r="614" spans="1:6" x14ac:dyDescent="0.25">
      <c r="A614" s="97">
        <v>1484</v>
      </c>
      <c r="B614" s="97">
        <v>2009</v>
      </c>
      <c r="C614" s="97" t="s">
        <v>248</v>
      </c>
      <c r="D614" s="102">
        <v>-485458</v>
      </c>
      <c r="E614" s="102">
        <v>819.2079</v>
      </c>
      <c r="F614" s="102">
        <v>-198845.51435909999</v>
      </c>
    </row>
    <row r="615" spans="1:6" x14ac:dyDescent="0.25">
      <c r="A615" s="97">
        <v>1485</v>
      </c>
      <c r="B615" s="97">
        <v>2009</v>
      </c>
      <c r="C615" s="97" t="s">
        <v>250</v>
      </c>
      <c r="D615" s="102">
        <v>-31952</v>
      </c>
      <c r="E615" s="102">
        <v>819.2079</v>
      </c>
      <c r="F615" s="102">
        <v>-13087.665410399999</v>
      </c>
    </row>
    <row r="616" spans="1:6" x14ac:dyDescent="0.25">
      <c r="A616" s="97">
        <v>1486</v>
      </c>
      <c r="B616" s="97">
        <v>2009</v>
      </c>
      <c r="C616" s="97" t="s">
        <v>251</v>
      </c>
      <c r="D616" s="102">
        <v>-4800</v>
      </c>
      <c r="E616" s="102">
        <v>819.2079</v>
      </c>
      <c r="F616" s="102">
        <v>-1966.09896</v>
      </c>
    </row>
    <row r="617" spans="1:6" x14ac:dyDescent="0.25">
      <c r="A617" s="97">
        <v>1487</v>
      </c>
      <c r="B617" s="97">
        <v>2009</v>
      </c>
      <c r="C617" s="97" t="s">
        <v>253</v>
      </c>
      <c r="D617" s="102">
        <v>-43800</v>
      </c>
      <c r="E617" s="102">
        <v>819.2079</v>
      </c>
      <c r="F617" s="102">
        <v>-17940.653010000002</v>
      </c>
    </row>
    <row r="618" spans="1:6" x14ac:dyDescent="0.25">
      <c r="A618" s="97">
        <v>1488</v>
      </c>
      <c r="B618" s="97">
        <v>2009</v>
      </c>
      <c r="C618" s="97" t="s">
        <v>254</v>
      </c>
      <c r="D618" s="102">
        <v>-162587</v>
      </c>
      <c r="E618" s="102">
        <v>819.2079</v>
      </c>
      <c r="F618" s="102">
        <v>-66596.277418650003</v>
      </c>
    </row>
    <row r="619" spans="1:6" x14ac:dyDescent="0.25">
      <c r="A619" s="97">
        <v>1489</v>
      </c>
      <c r="B619" s="97">
        <v>2009</v>
      </c>
      <c r="C619" s="97" t="s">
        <v>258</v>
      </c>
      <c r="D619" s="102">
        <v>-400</v>
      </c>
      <c r="E619" s="102">
        <v>819.2079</v>
      </c>
      <c r="F619" s="102">
        <v>-163.84157999999999</v>
      </c>
    </row>
    <row r="620" spans="1:6" x14ac:dyDescent="0.25">
      <c r="A620" s="97">
        <v>1490</v>
      </c>
      <c r="B620" s="97">
        <v>2009</v>
      </c>
      <c r="C620" s="97" t="s">
        <v>262</v>
      </c>
      <c r="D620" s="102">
        <v>-2329</v>
      </c>
      <c r="E620" s="102">
        <v>819.2079</v>
      </c>
      <c r="F620" s="102">
        <v>-953.96759955000005</v>
      </c>
    </row>
    <row r="621" spans="1:6" x14ac:dyDescent="0.25">
      <c r="A621" s="97">
        <v>1491</v>
      </c>
      <c r="B621" s="97">
        <v>2009</v>
      </c>
      <c r="C621" s="97" t="s">
        <v>194</v>
      </c>
      <c r="D621" s="102">
        <v>-660584</v>
      </c>
      <c r="E621" s="102">
        <v>819.2079</v>
      </c>
      <c r="F621" s="102">
        <v>-270577.81570679997</v>
      </c>
    </row>
    <row r="622" spans="1:6" x14ac:dyDescent="0.25">
      <c r="A622" s="97">
        <v>1492</v>
      </c>
      <c r="B622" s="97">
        <v>2009</v>
      </c>
      <c r="C622" s="97" t="s">
        <v>264</v>
      </c>
      <c r="D622" s="102">
        <v>-558</v>
      </c>
      <c r="E622" s="102">
        <v>819.2079</v>
      </c>
      <c r="F622" s="102">
        <v>-228.55900409999998</v>
      </c>
    </row>
    <row r="623" spans="1:6" x14ac:dyDescent="0.25">
      <c r="A623" s="97">
        <v>1493</v>
      </c>
      <c r="B623" s="97">
        <v>2009</v>
      </c>
      <c r="C623" s="97" t="s">
        <v>265</v>
      </c>
      <c r="D623" s="102">
        <v>-9</v>
      </c>
      <c r="E623" s="102">
        <v>819.2079</v>
      </c>
      <c r="F623" s="102">
        <v>-3.6864355500000001</v>
      </c>
    </row>
    <row r="624" spans="1:6" x14ac:dyDescent="0.25">
      <c r="A624" s="97">
        <v>1494</v>
      </c>
      <c r="B624" s="97">
        <v>2009</v>
      </c>
      <c r="C624" s="97" t="s">
        <v>270</v>
      </c>
      <c r="D624" s="102">
        <v>-40364</v>
      </c>
      <c r="E624" s="102">
        <v>819.2079</v>
      </c>
      <c r="F624" s="102">
        <v>-16533.253837799999</v>
      </c>
    </row>
    <row r="625" spans="1:6" x14ac:dyDescent="0.25">
      <c r="A625" s="97">
        <v>1495</v>
      </c>
      <c r="B625" s="97">
        <v>2009</v>
      </c>
      <c r="C625" s="97" t="s">
        <v>271</v>
      </c>
      <c r="D625" s="102">
        <v>-22137</v>
      </c>
      <c r="E625" s="102">
        <v>819.2079</v>
      </c>
      <c r="F625" s="102">
        <v>-9067.4026411499999</v>
      </c>
    </row>
    <row r="626" spans="1:6" x14ac:dyDescent="0.25">
      <c r="A626" s="97">
        <v>1496</v>
      </c>
      <c r="B626" s="97">
        <v>2009</v>
      </c>
      <c r="C626" s="97" t="s">
        <v>272</v>
      </c>
      <c r="D626" s="102">
        <v>-33200</v>
      </c>
      <c r="E626" s="102">
        <v>819.2079</v>
      </c>
      <c r="F626" s="102">
        <v>-13598.851140000001</v>
      </c>
    </row>
    <row r="627" spans="1:6" x14ac:dyDescent="0.25">
      <c r="A627" s="97">
        <v>1497</v>
      </c>
      <c r="B627" s="97">
        <v>2009</v>
      </c>
      <c r="C627" s="97" t="s">
        <v>273</v>
      </c>
      <c r="D627" s="102">
        <v>-180</v>
      </c>
      <c r="E627" s="102">
        <v>819.2079</v>
      </c>
      <c r="F627" s="102">
        <v>-73.72871099999999</v>
      </c>
    </row>
    <row r="628" spans="1:6" x14ac:dyDescent="0.25">
      <c r="A628" s="97">
        <v>1498</v>
      </c>
      <c r="B628" s="97">
        <v>2009</v>
      </c>
      <c r="C628" s="97" t="s">
        <v>274</v>
      </c>
      <c r="D628" s="102">
        <v>-15026</v>
      </c>
      <c r="E628" s="102">
        <v>819.2079</v>
      </c>
      <c r="F628" s="102">
        <v>-6154.7089526999998</v>
      </c>
    </row>
    <row r="629" spans="1:6" x14ac:dyDescent="0.25">
      <c r="A629" s="97">
        <v>1499</v>
      </c>
      <c r="B629" s="97">
        <v>2009</v>
      </c>
      <c r="C629" s="97" t="s">
        <v>275</v>
      </c>
      <c r="D629" s="102">
        <v>-141740</v>
      </c>
      <c r="E629" s="102">
        <v>819.2079</v>
      </c>
      <c r="F629" s="102">
        <v>-58057.263872999996</v>
      </c>
    </row>
    <row r="630" spans="1:6" x14ac:dyDescent="0.25">
      <c r="A630" s="97">
        <v>1500</v>
      </c>
      <c r="B630" s="97">
        <v>2009</v>
      </c>
      <c r="C630" s="97" t="s">
        <v>276</v>
      </c>
      <c r="D630" s="102">
        <v>-175631</v>
      </c>
      <c r="E630" s="102">
        <v>819.2079</v>
      </c>
      <c r="F630" s="102">
        <v>-71939.151342449986</v>
      </c>
    </row>
    <row r="631" spans="1:6" x14ac:dyDescent="0.25">
      <c r="A631" s="97">
        <v>1501</v>
      </c>
      <c r="B631" s="97">
        <v>2009</v>
      </c>
      <c r="C631" s="97" t="s">
        <v>277</v>
      </c>
      <c r="D631" s="102">
        <v>-1400</v>
      </c>
      <c r="E631" s="102">
        <v>819.2079</v>
      </c>
      <c r="F631" s="102">
        <v>-573.44553000000008</v>
      </c>
    </row>
    <row r="632" spans="1:6" x14ac:dyDescent="0.25">
      <c r="A632" s="97">
        <v>1502</v>
      </c>
      <c r="B632" s="97">
        <v>2009</v>
      </c>
      <c r="C632" s="97" t="s">
        <v>280</v>
      </c>
      <c r="D632" s="102">
        <v>-88446</v>
      </c>
      <c r="E632" s="102">
        <v>819.2079</v>
      </c>
      <c r="F632" s="102">
        <v>-36227.830961699998</v>
      </c>
    </row>
    <row r="633" spans="1:6" x14ac:dyDescent="0.25">
      <c r="A633" s="97">
        <v>1503</v>
      </c>
      <c r="B633" s="97">
        <v>2009</v>
      </c>
      <c r="C633" s="97" t="s">
        <v>197</v>
      </c>
      <c r="D633" s="102">
        <v>-547840</v>
      </c>
      <c r="E633" s="102">
        <v>819.2079</v>
      </c>
      <c r="F633" s="102">
        <v>-224397.427968</v>
      </c>
    </row>
    <row r="634" spans="1:6" x14ac:dyDescent="0.25">
      <c r="A634" s="97">
        <v>1504</v>
      </c>
      <c r="B634" s="97">
        <v>2009</v>
      </c>
      <c r="C634" s="97" t="s">
        <v>282</v>
      </c>
      <c r="D634" s="102">
        <v>-6800</v>
      </c>
      <c r="E634" s="102">
        <v>819.2079</v>
      </c>
      <c r="F634" s="102">
        <v>-2785.3068599999997</v>
      </c>
    </row>
    <row r="635" spans="1:6" x14ac:dyDescent="0.25">
      <c r="A635" s="97">
        <v>1505</v>
      </c>
      <c r="B635" s="97">
        <v>2009</v>
      </c>
      <c r="C635" s="97" t="s">
        <v>283</v>
      </c>
      <c r="D635" s="102">
        <v>-57994</v>
      </c>
      <c r="E635" s="102">
        <v>819.2079</v>
      </c>
      <c r="F635" s="102">
        <v>-23754.5714763</v>
      </c>
    </row>
    <row r="636" spans="1:6" x14ac:dyDescent="0.25">
      <c r="A636" s="97">
        <v>1506</v>
      </c>
      <c r="B636" s="97">
        <v>2009</v>
      </c>
      <c r="C636" s="97" t="s">
        <v>284</v>
      </c>
      <c r="D636" s="102">
        <v>-441</v>
      </c>
      <c r="E636" s="102">
        <v>819.2079</v>
      </c>
      <c r="F636" s="102">
        <v>-180.63534195</v>
      </c>
    </row>
    <row r="637" spans="1:6" x14ac:dyDescent="0.25">
      <c r="A637" s="97">
        <v>1507</v>
      </c>
      <c r="B637" s="97">
        <v>2009</v>
      </c>
      <c r="C637" s="97" t="s">
        <v>285</v>
      </c>
      <c r="D637" s="102">
        <v>-11919</v>
      </c>
      <c r="E637" s="102">
        <v>819.2079</v>
      </c>
      <c r="F637" s="102">
        <v>-4882.0694800500005</v>
      </c>
    </row>
    <row r="638" spans="1:6" x14ac:dyDescent="0.25">
      <c r="A638" s="97">
        <v>1508</v>
      </c>
      <c r="B638" s="97">
        <v>2009</v>
      </c>
      <c r="C638" s="97" t="s">
        <v>286</v>
      </c>
      <c r="D638" s="102">
        <v>-1032</v>
      </c>
      <c r="E638" s="102">
        <v>819.2079</v>
      </c>
      <c r="F638" s="102">
        <v>-422.71127639999997</v>
      </c>
    </row>
    <row r="639" spans="1:6" x14ac:dyDescent="0.25">
      <c r="A639" s="97">
        <v>1509</v>
      </c>
      <c r="B639" s="97">
        <v>2009</v>
      </c>
      <c r="C639" s="97" t="s">
        <v>198</v>
      </c>
      <c r="D639" s="102">
        <v>-33841</v>
      </c>
      <c r="E639" s="102">
        <v>819.2079</v>
      </c>
      <c r="F639" s="102">
        <v>-13861.407271949998</v>
      </c>
    </row>
    <row r="640" spans="1:6" x14ac:dyDescent="0.25">
      <c r="A640" s="97">
        <v>1510</v>
      </c>
      <c r="B640" s="97">
        <v>2009</v>
      </c>
      <c r="C640" s="97" t="s">
        <v>287</v>
      </c>
      <c r="D640" s="102">
        <v>-272319</v>
      </c>
      <c r="E640" s="102">
        <v>819.2079</v>
      </c>
      <c r="F640" s="102">
        <v>-111542.93806005</v>
      </c>
    </row>
    <row r="641" spans="1:6" x14ac:dyDescent="0.25">
      <c r="A641" s="97">
        <v>1511</v>
      </c>
      <c r="B641" s="97">
        <v>2009</v>
      </c>
      <c r="C641" s="97" t="s">
        <v>199</v>
      </c>
      <c r="D641" s="102">
        <v>-446690</v>
      </c>
      <c r="E641" s="102">
        <v>819.2079</v>
      </c>
      <c r="F641" s="102">
        <v>-182965.98842549999</v>
      </c>
    </row>
    <row r="642" spans="1:6" x14ac:dyDescent="0.25">
      <c r="A642" s="97">
        <v>1512</v>
      </c>
      <c r="B642" s="97">
        <v>2009</v>
      </c>
      <c r="C642" s="97" t="s">
        <v>290</v>
      </c>
      <c r="D642" s="102">
        <v>-3532</v>
      </c>
      <c r="E642" s="102">
        <v>819.2079</v>
      </c>
      <c r="F642" s="102">
        <v>-1446.7211514000001</v>
      </c>
    </row>
    <row r="643" spans="1:6" x14ac:dyDescent="0.25">
      <c r="A643" s="97">
        <v>1513</v>
      </c>
      <c r="B643" s="97">
        <v>2009</v>
      </c>
      <c r="C643" s="97" t="s">
        <v>291</v>
      </c>
      <c r="D643" s="102">
        <v>-35</v>
      </c>
      <c r="E643" s="102">
        <v>819.2079</v>
      </c>
      <c r="F643" s="102">
        <v>-14.336138249999999</v>
      </c>
    </row>
    <row r="644" spans="1:6" x14ac:dyDescent="0.25">
      <c r="A644" s="97">
        <v>1514</v>
      </c>
      <c r="B644" s="97">
        <v>2009</v>
      </c>
      <c r="C644" s="97" t="s">
        <v>292</v>
      </c>
      <c r="D644" s="102">
        <v>-10967</v>
      </c>
      <c r="E644" s="102">
        <v>819.2079</v>
      </c>
      <c r="F644" s="102">
        <v>-4492.1265196499999</v>
      </c>
    </row>
    <row r="645" spans="1:6" x14ac:dyDescent="0.25">
      <c r="A645" s="97">
        <v>1515</v>
      </c>
      <c r="B645" s="97">
        <v>2009</v>
      </c>
      <c r="C645" s="97" t="s">
        <v>293</v>
      </c>
      <c r="D645" s="102">
        <v>-502250</v>
      </c>
      <c r="E645" s="102">
        <v>819.2079</v>
      </c>
      <c r="F645" s="102">
        <v>-205723.58388749999</v>
      </c>
    </row>
    <row r="646" spans="1:6" x14ac:dyDescent="0.25">
      <c r="A646" s="97">
        <v>1516</v>
      </c>
      <c r="B646" s="97">
        <v>2009</v>
      </c>
      <c r="C646" s="97" t="s">
        <v>200</v>
      </c>
      <c r="D646" s="102">
        <v>-2294</v>
      </c>
      <c r="E646" s="102">
        <v>819.2079</v>
      </c>
      <c r="F646" s="102">
        <v>-939.63146129999996</v>
      </c>
    </row>
    <row r="647" spans="1:6" x14ac:dyDescent="0.25">
      <c r="A647" s="97">
        <v>1517</v>
      </c>
      <c r="B647" s="97">
        <v>2009</v>
      </c>
      <c r="C647" s="97" t="s">
        <v>296</v>
      </c>
      <c r="D647" s="102">
        <v>-71305</v>
      </c>
      <c r="E647" s="102">
        <v>819.2079</v>
      </c>
      <c r="F647" s="102">
        <v>-29206.809654749999</v>
      </c>
    </row>
    <row r="648" spans="1:6" x14ac:dyDescent="0.25">
      <c r="A648" s="97">
        <v>1518</v>
      </c>
      <c r="B648" s="97">
        <v>2009</v>
      </c>
      <c r="C648" s="97" t="s">
        <v>299</v>
      </c>
      <c r="D648" s="102">
        <v>-14698</v>
      </c>
      <c r="E648" s="102">
        <v>819.2079</v>
      </c>
      <c r="F648" s="102">
        <v>-6020.3588571</v>
      </c>
    </row>
    <row r="649" spans="1:6" x14ac:dyDescent="0.25">
      <c r="A649" s="97">
        <v>1519</v>
      </c>
      <c r="B649" s="97">
        <v>2009</v>
      </c>
      <c r="C649" s="97" t="s">
        <v>202</v>
      </c>
      <c r="D649" s="102">
        <v>-297158</v>
      </c>
      <c r="E649" s="102">
        <v>819.2079</v>
      </c>
      <c r="F649" s="102">
        <v>-121717.0905741</v>
      </c>
    </row>
    <row r="650" spans="1:6" x14ac:dyDescent="0.25">
      <c r="A650" s="97">
        <v>1520</v>
      </c>
      <c r="B650" s="97">
        <v>2009</v>
      </c>
      <c r="C650" s="97" t="s">
        <v>300</v>
      </c>
      <c r="D650" s="102">
        <v>-4687</v>
      </c>
      <c r="E650" s="102">
        <v>819.2079</v>
      </c>
      <c r="F650" s="102">
        <v>-1919.81371365</v>
      </c>
    </row>
    <row r="651" spans="1:6" x14ac:dyDescent="0.25">
      <c r="A651" s="97">
        <v>1521</v>
      </c>
      <c r="B651" s="97">
        <v>2009</v>
      </c>
      <c r="C651" s="97" t="s">
        <v>301</v>
      </c>
      <c r="D651" s="102">
        <v>-10850</v>
      </c>
      <c r="E651" s="102">
        <v>819.2079</v>
      </c>
      <c r="F651" s="102">
        <v>-4444.2028574999995</v>
      </c>
    </row>
    <row r="652" spans="1:6" x14ac:dyDescent="0.25">
      <c r="A652" s="97">
        <v>1522</v>
      </c>
      <c r="B652" s="97">
        <v>2009</v>
      </c>
      <c r="C652" s="97" t="s">
        <v>304</v>
      </c>
      <c r="D652" s="102">
        <v>-3013</v>
      </c>
      <c r="E652" s="102">
        <v>819.2079</v>
      </c>
      <c r="F652" s="102">
        <v>-1234.1367013500001</v>
      </c>
    </row>
    <row r="653" spans="1:6" x14ac:dyDescent="0.25">
      <c r="A653" s="97">
        <v>1523</v>
      </c>
      <c r="B653" s="97">
        <v>2009</v>
      </c>
      <c r="C653" s="97" t="s">
        <v>307</v>
      </c>
      <c r="D653" s="102">
        <v>-80</v>
      </c>
      <c r="E653" s="102">
        <v>819.2079</v>
      </c>
      <c r="F653" s="102">
        <v>-32.768315999999999</v>
      </c>
    </row>
    <row r="654" spans="1:6" x14ac:dyDescent="0.25">
      <c r="A654" s="97">
        <v>1638</v>
      </c>
      <c r="B654" s="97">
        <v>2010</v>
      </c>
      <c r="C654" s="97" t="s">
        <v>208</v>
      </c>
      <c r="D654" s="102">
        <v>165694.6</v>
      </c>
      <c r="E654" s="102">
        <v>842.57929999999999</v>
      </c>
      <c r="F654" s="102">
        <v>69805.420040890007</v>
      </c>
    </row>
    <row r="655" spans="1:6" x14ac:dyDescent="0.25">
      <c r="A655" s="97">
        <v>1640</v>
      </c>
      <c r="B655" s="97">
        <v>2010</v>
      </c>
      <c r="C655" s="97" t="s">
        <v>209</v>
      </c>
      <c r="D655" s="102">
        <v>138700</v>
      </c>
      <c r="E655" s="102">
        <v>842.57929999999999</v>
      </c>
      <c r="F655" s="102">
        <v>58432.874454999997</v>
      </c>
    </row>
    <row r="656" spans="1:6" x14ac:dyDescent="0.25">
      <c r="A656" s="97">
        <v>1641</v>
      </c>
      <c r="B656" s="97">
        <v>2010</v>
      </c>
      <c r="C656" s="97" t="s">
        <v>212</v>
      </c>
      <c r="D656" s="102">
        <v>1224</v>
      </c>
      <c r="E656" s="102">
        <v>842.57929999999999</v>
      </c>
      <c r="F656" s="102">
        <v>515.65853159999995</v>
      </c>
    </row>
    <row r="657" spans="1:6" x14ac:dyDescent="0.25">
      <c r="A657" s="97">
        <v>1642</v>
      </c>
      <c r="B657" s="97">
        <v>2010</v>
      </c>
      <c r="C657" s="97" t="s">
        <v>213</v>
      </c>
      <c r="D657" s="102">
        <v>15600</v>
      </c>
      <c r="E657" s="102">
        <v>842.57929999999999</v>
      </c>
      <c r="F657" s="102">
        <v>6572.1185400000004</v>
      </c>
    </row>
    <row r="658" spans="1:6" x14ac:dyDescent="0.25">
      <c r="A658" s="97">
        <v>1643</v>
      </c>
      <c r="B658" s="97">
        <v>2010</v>
      </c>
      <c r="C658" s="97" t="s">
        <v>214</v>
      </c>
      <c r="D658" s="102">
        <v>-3094185</v>
      </c>
      <c r="E658" s="102">
        <v>842.57929999999999</v>
      </c>
      <c r="F658" s="102">
        <v>-1303548.1156852501</v>
      </c>
    </row>
    <row r="659" spans="1:6" x14ac:dyDescent="0.25">
      <c r="A659" s="97">
        <v>1644</v>
      </c>
      <c r="B659" s="97">
        <v>2010</v>
      </c>
      <c r="C659" s="97" t="s">
        <v>215</v>
      </c>
      <c r="D659" s="102">
        <v>78616</v>
      </c>
      <c r="E659" s="102">
        <v>842.57929999999999</v>
      </c>
      <c r="F659" s="102">
        <v>33120.107124399998</v>
      </c>
    </row>
    <row r="660" spans="1:6" x14ac:dyDescent="0.25">
      <c r="A660" s="97">
        <v>1645</v>
      </c>
      <c r="B660" s="97">
        <v>2010</v>
      </c>
      <c r="C660" s="97" t="s">
        <v>189</v>
      </c>
      <c r="D660" s="102">
        <v>206160</v>
      </c>
      <c r="E660" s="102">
        <v>842.57929999999999</v>
      </c>
      <c r="F660" s="102">
        <v>86853.074244000003</v>
      </c>
    </row>
    <row r="661" spans="1:6" x14ac:dyDescent="0.25">
      <c r="A661" s="97">
        <v>1648</v>
      </c>
      <c r="B661" s="97">
        <v>2010</v>
      </c>
      <c r="C661" s="97" t="s">
        <v>218</v>
      </c>
      <c r="D661" s="102">
        <v>59686</v>
      </c>
      <c r="E661" s="102">
        <v>842.57929999999999</v>
      </c>
      <c r="F661" s="102">
        <v>25145.094049899999</v>
      </c>
    </row>
    <row r="662" spans="1:6" x14ac:dyDescent="0.25">
      <c r="A662" s="97">
        <v>1649</v>
      </c>
      <c r="B662" s="97">
        <v>2010</v>
      </c>
      <c r="C662" s="97" t="s">
        <v>190</v>
      </c>
      <c r="D662" s="102">
        <v>183821</v>
      </c>
      <c r="E662" s="102">
        <v>842.57929999999999</v>
      </c>
      <c r="F662" s="102">
        <v>77441.884752649989</v>
      </c>
    </row>
    <row r="663" spans="1:6" x14ac:dyDescent="0.25">
      <c r="A663" s="97">
        <v>1650</v>
      </c>
      <c r="B663" s="97">
        <v>2010</v>
      </c>
      <c r="C663" s="97" t="s">
        <v>223</v>
      </c>
      <c r="D663" s="102">
        <v>15633</v>
      </c>
      <c r="E663" s="102">
        <v>842.57929999999999</v>
      </c>
      <c r="F663" s="102">
        <v>6586.021098449999</v>
      </c>
    </row>
    <row r="664" spans="1:6" x14ac:dyDescent="0.25">
      <c r="A664" s="97">
        <v>1652</v>
      </c>
      <c r="B664" s="97">
        <v>2010</v>
      </c>
      <c r="C664" s="97" t="s">
        <v>203</v>
      </c>
      <c r="D664" s="102">
        <v>775756</v>
      </c>
      <c r="E664" s="102">
        <v>842.57929999999999</v>
      </c>
      <c r="F664" s="102">
        <v>326817.97372539999</v>
      </c>
    </row>
    <row r="665" spans="1:6" x14ac:dyDescent="0.25">
      <c r="A665" s="97">
        <v>1653</v>
      </c>
      <c r="B665" s="97">
        <v>2010</v>
      </c>
      <c r="C665" s="97" t="s">
        <v>229</v>
      </c>
      <c r="D665" s="102">
        <v>25594</v>
      </c>
      <c r="E665" s="102">
        <v>842.57929999999999</v>
      </c>
      <c r="F665" s="102">
        <v>10782.487302099998</v>
      </c>
    </row>
    <row r="666" spans="1:6" x14ac:dyDescent="0.25">
      <c r="A666" s="97">
        <v>1654</v>
      </c>
      <c r="B666" s="97">
        <v>2010</v>
      </c>
      <c r="C666" s="97" t="s">
        <v>230</v>
      </c>
      <c r="D666" s="102">
        <v>82208</v>
      </c>
      <c r="E666" s="102">
        <v>842.57929999999999</v>
      </c>
      <c r="F666" s="102">
        <v>34633.379547199998</v>
      </c>
    </row>
    <row r="667" spans="1:6" x14ac:dyDescent="0.25">
      <c r="A667" s="97">
        <v>1656</v>
      </c>
      <c r="B667" s="97">
        <v>2010</v>
      </c>
      <c r="C667" s="97" t="s">
        <v>191</v>
      </c>
      <c r="D667" s="102">
        <v>95234</v>
      </c>
      <c r="E667" s="102">
        <v>842.57929999999999</v>
      </c>
      <c r="F667" s="102">
        <v>40121.098528099996</v>
      </c>
    </row>
    <row r="668" spans="1:6" x14ac:dyDescent="0.25">
      <c r="A668" s="97">
        <v>1657</v>
      </c>
      <c r="B668" s="97">
        <v>2010</v>
      </c>
      <c r="C668" s="97" t="s">
        <v>231</v>
      </c>
      <c r="D668" s="102">
        <v>10876</v>
      </c>
      <c r="E668" s="102">
        <v>842.57929999999999</v>
      </c>
      <c r="F668" s="102">
        <v>4581.9462334</v>
      </c>
    </row>
    <row r="669" spans="1:6" x14ac:dyDescent="0.25">
      <c r="A669" s="97">
        <v>1658</v>
      </c>
      <c r="B669" s="97">
        <v>2010</v>
      </c>
      <c r="C669" s="97" t="s">
        <v>233</v>
      </c>
      <c r="D669" s="102">
        <v>117600</v>
      </c>
      <c r="E669" s="102">
        <v>842.57929999999999</v>
      </c>
      <c r="F669" s="102">
        <v>49543.662839999997</v>
      </c>
    </row>
    <row r="670" spans="1:6" x14ac:dyDescent="0.25">
      <c r="A670" s="97">
        <v>1660</v>
      </c>
      <c r="B670" s="97">
        <v>2010</v>
      </c>
      <c r="C670" s="97" t="s">
        <v>193</v>
      </c>
      <c r="D670" s="102">
        <v>184451</v>
      </c>
      <c r="E670" s="102">
        <v>842.57929999999999</v>
      </c>
      <c r="F670" s="102">
        <v>77707.297232149998</v>
      </c>
    </row>
    <row r="671" spans="1:6" x14ac:dyDescent="0.25">
      <c r="A671" s="97">
        <v>1661</v>
      </c>
      <c r="B671" s="97">
        <v>2010</v>
      </c>
      <c r="C671" s="97" t="s">
        <v>234</v>
      </c>
      <c r="D671" s="102">
        <v>31</v>
      </c>
      <c r="E671" s="102">
        <v>842.57929999999999</v>
      </c>
      <c r="F671" s="102">
        <v>13.059979149999998</v>
      </c>
    </row>
    <row r="672" spans="1:6" x14ac:dyDescent="0.25">
      <c r="A672" s="97">
        <v>1662</v>
      </c>
      <c r="B672" s="97">
        <v>2010</v>
      </c>
      <c r="C672" s="97" t="s">
        <v>236</v>
      </c>
      <c r="D672" s="102">
        <v>320131</v>
      </c>
      <c r="E672" s="102">
        <v>842.57929999999999</v>
      </c>
      <c r="F672" s="102">
        <v>134867.87694414999</v>
      </c>
    </row>
    <row r="673" spans="1:6" x14ac:dyDescent="0.25">
      <c r="A673" s="97">
        <v>1663</v>
      </c>
      <c r="B673" s="97">
        <v>2010</v>
      </c>
      <c r="C673" s="97" t="s">
        <v>237</v>
      </c>
      <c r="D673" s="102">
        <v>17600</v>
      </c>
      <c r="E673" s="102">
        <v>842.57929999999999</v>
      </c>
      <c r="F673" s="102">
        <v>7414.6978399999998</v>
      </c>
    </row>
    <row r="674" spans="1:6" x14ac:dyDescent="0.25">
      <c r="A674" s="97">
        <v>1664</v>
      </c>
      <c r="B674" s="97">
        <v>2010</v>
      </c>
      <c r="C674" s="97" t="s">
        <v>238</v>
      </c>
      <c r="D674" s="102">
        <v>430</v>
      </c>
      <c r="E674" s="102">
        <v>842.57929999999999</v>
      </c>
      <c r="F674" s="102">
        <v>181.1545495</v>
      </c>
    </row>
    <row r="675" spans="1:6" x14ac:dyDescent="0.25">
      <c r="A675" s="97">
        <v>1665</v>
      </c>
      <c r="B675" s="97">
        <v>2010</v>
      </c>
      <c r="C675" s="97" t="s">
        <v>240</v>
      </c>
      <c r="D675" s="102">
        <v>63929</v>
      </c>
      <c r="E675" s="102">
        <v>842.57929999999999</v>
      </c>
      <c r="F675" s="102">
        <v>26932.62603485</v>
      </c>
    </row>
    <row r="676" spans="1:6" x14ac:dyDescent="0.25">
      <c r="A676" s="97">
        <v>1666</v>
      </c>
      <c r="B676" s="97">
        <v>2010</v>
      </c>
      <c r="C676" s="97" t="s">
        <v>242</v>
      </c>
      <c r="D676" s="102">
        <v>4000</v>
      </c>
      <c r="E676" s="102">
        <v>842.57929999999999</v>
      </c>
      <c r="F676" s="102">
        <v>1685.1586000000002</v>
      </c>
    </row>
    <row r="677" spans="1:6" x14ac:dyDescent="0.25">
      <c r="A677" s="97">
        <v>1667</v>
      </c>
      <c r="B677" s="97">
        <v>2010</v>
      </c>
      <c r="C677" s="97" t="s">
        <v>244</v>
      </c>
      <c r="D677" s="102">
        <v>20495</v>
      </c>
      <c r="E677" s="102">
        <v>842.57929999999999</v>
      </c>
      <c r="F677" s="102">
        <v>8634.3313767500003</v>
      </c>
    </row>
    <row r="678" spans="1:6" x14ac:dyDescent="0.25">
      <c r="A678" s="97">
        <v>1668</v>
      </c>
      <c r="B678" s="97">
        <v>2010</v>
      </c>
      <c r="C678" s="97" t="s">
        <v>248</v>
      </c>
      <c r="D678" s="102">
        <v>682132</v>
      </c>
      <c r="E678" s="102">
        <v>842.57929999999999</v>
      </c>
      <c r="F678" s="102">
        <v>287375.1515338</v>
      </c>
    </row>
    <row r="679" spans="1:6" x14ac:dyDescent="0.25">
      <c r="A679" s="97">
        <v>1669</v>
      </c>
      <c r="B679" s="97">
        <v>2010</v>
      </c>
      <c r="C679" s="97" t="s">
        <v>250</v>
      </c>
      <c r="D679" s="102">
        <v>17382</v>
      </c>
      <c r="E679" s="102">
        <v>842.57929999999999</v>
      </c>
      <c r="F679" s="102">
        <v>7322.8566963000003</v>
      </c>
    </row>
    <row r="680" spans="1:6" x14ac:dyDescent="0.25">
      <c r="A680" s="97">
        <v>1670</v>
      </c>
      <c r="B680" s="97">
        <v>2010</v>
      </c>
      <c r="C680" s="97" t="s">
        <v>253</v>
      </c>
      <c r="D680" s="102">
        <v>32200</v>
      </c>
      <c r="E680" s="102">
        <v>842.57929999999999</v>
      </c>
      <c r="F680" s="102">
        <v>13565.52673</v>
      </c>
    </row>
    <row r="681" spans="1:6" x14ac:dyDescent="0.25">
      <c r="A681" s="97">
        <v>1672</v>
      </c>
      <c r="B681" s="97">
        <v>2010</v>
      </c>
      <c r="C681" s="97" t="s">
        <v>254</v>
      </c>
      <c r="D681" s="102">
        <v>136924</v>
      </c>
      <c r="E681" s="102">
        <v>842.57929999999999</v>
      </c>
      <c r="F681" s="102">
        <v>57684.664036599999</v>
      </c>
    </row>
    <row r="682" spans="1:6" x14ac:dyDescent="0.25">
      <c r="A682" s="97">
        <v>1674</v>
      </c>
      <c r="B682" s="97">
        <v>2010</v>
      </c>
      <c r="C682" s="97" t="s">
        <v>261</v>
      </c>
      <c r="D682" s="102">
        <v>55600</v>
      </c>
      <c r="E682" s="102">
        <v>842.57929999999999</v>
      </c>
      <c r="F682" s="102">
        <v>23423.704539999999</v>
      </c>
    </row>
    <row r="683" spans="1:6" x14ac:dyDescent="0.25">
      <c r="A683" s="97">
        <v>1675</v>
      </c>
      <c r="B683" s="97">
        <v>2010</v>
      </c>
      <c r="C683" s="97" t="s">
        <v>262</v>
      </c>
      <c r="D683" s="102">
        <v>45</v>
      </c>
      <c r="E683" s="102">
        <v>842.57929999999999</v>
      </c>
      <c r="F683" s="102">
        <v>18.958034250000001</v>
      </c>
    </row>
    <row r="684" spans="1:6" x14ac:dyDescent="0.25">
      <c r="A684" s="97">
        <v>1676</v>
      </c>
      <c r="B684" s="97">
        <v>2010</v>
      </c>
      <c r="C684" s="97" t="s">
        <v>194</v>
      </c>
      <c r="D684" s="102">
        <v>1135590</v>
      </c>
      <c r="E684" s="102">
        <v>842.57929999999999</v>
      </c>
      <c r="F684" s="102">
        <v>478412.31364349998</v>
      </c>
    </row>
    <row r="685" spans="1:6" x14ac:dyDescent="0.25">
      <c r="A685" s="97">
        <v>1678</v>
      </c>
      <c r="B685" s="97">
        <v>2010</v>
      </c>
      <c r="C685" s="97" t="s">
        <v>267</v>
      </c>
      <c r="D685" s="102">
        <v>20186</v>
      </c>
      <c r="E685" s="102">
        <v>842.57929999999999</v>
      </c>
      <c r="F685" s="102">
        <v>8504.1528749000008</v>
      </c>
    </row>
    <row r="686" spans="1:6" x14ac:dyDescent="0.25">
      <c r="A686" s="97">
        <v>1679</v>
      </c>
      <c r="B686" s="97">
        <v>2010</v>
      </c>
      <c r="C686" s="97" t="s">
        <v>268</v>
      </c>
      <c r="D686" s="102">
        <v>24200</v>
      </c>
      <c r="E686" s="102">
        <v>842.57929999999999</v>
      </c>
      <c r="F686" s="102">
        <v>10195.20953</v>
      </c>
    </row>
    <row r="687" spans="1:6" x14ac:dyDescent="0.25">
      <c r="A687" s="97">
        <v>1680</v>
      </c>
      <c r="B687" s="97">
        <v>2010</v>
      </c>
      <c r="C687" s="97" t="s">
        <v>270</v>
      </c>
      <c r="D687" s="102">
        <v>4037</v>
      </c>
      <c r="E687" s="102">
        <v>842.57929999999999</v>
      </c>
      <c r="F687" s="102">
        <v>1700.74631705</v>
      </c>
    </row>
    <row r="688" spans="1:6" x14ac:dyDescent="0.25">
      <c r="A688" s="97">
        <v>1681</v>
      </c>
      <c r="B688" s="97">
        <v>2010</v>
      </c>
      <c r="C688" s="97" t="s">
        <v>271</v>
      </c>
      <c r="D688" s="102">
        <v>2854</v>
      </c>
      <c r="E688" s="102">
        <v>842.57929999999999</v>
      </c>
      <c r="F688" s="102">
        <v>1202.3606611</v>
      </c>
    </row>
    <row r="689" spans="1:6" x14ac:dyDescent="0.25">
      <c r="A689" s="97">
        <v>1682</v>
      </c>
      <c r="B689" s="97">
        <v>2010</v>
      </c>
      <c r="C689" s="97" t="s">
        <v>272</v>
      </c>
      <c r="D689" s="102">
        <v>30400</v>
      </c>
      <c r="E689" s="102">
        <v>842.57929999999999</v>
      </c>
      <c r="F689" s="102">
        <v>12807.20536</v>
      </c>
    </row>
    <row r="690" spans="1:6" x14ac:dyDescent="0.25">
      <c r="A690" s="97">
        <v>1683</v>
      </c>
      <c r="B690" s="97">
        <v>2010</v>
      </c>
      <c r="C690" s="97" t="s">
        <v>273</v>
      </c>
      <c r="D690" s="102">
        <v>2374</v>
      </c>
      <c r="E690" s="102">
        <v>842.57929999999999</v>
      </c>
      <c r="F690" s="102">
        <v>1000.1416291</v>
      </c>
    </row>
    <row r="691" spans="1:6" x14ac:dyDescent="0.25">
      <c r="A691" s="97">
        <v>1684</v>
      </c>
      <c r="B691" s="97">
        <v>2010</v>
      </c>
      <c r="C691" s="97" t="s">
        <v>274</v>
      </c>
      <c r="D691" s="102">
        <v>87811</v>
      </c>
      <c r="E691" s="102">
        <v>842.57929999999999</v>
      </c>
      <c r="F691" s="102">
        <v>36993.865456150001</v>
      </c>
    </row>
    <row r="692" spans="1:6" x14ac:dyDescent="0.25">
      <c r="A692" s="97">
        <v>1685</v>
      </c>
      <c r="B692" s="97">
        <v>2010</v>
      </c>
      <c r="C692" s="97" t="s">
        <v>275</v>
      </c>
      <c r="D692" s="102">
        <v>46767</v>
      </c>
      <c r="E692" s="102">
        <v>842.57929999999999</v>
      </c>
      <c r="F692" s="102">
        <v>19702.453061549997</v>
      </c>
    </row>
    <row r="693" spans="1:6" x14ac:dyDescent="0.25">
      <c r="A693" s="97">
        <v>1686</v>
      </c>
      <c r="B693" s="97">
        <v>2010</v>
      </c>
      <c r="C693" s="97" t="s">
        <v>276</v>
      </c>
      <c r="D693" s="102">
        <v>80243</v>
      </c>
      <c r="E693" s="102">
        <v>842.57929999999999</v>
      </c>
      <c r="F693" s="102">
        <v>33805.545384949997</v>
      </c>
    </row>
    <row r="694" spans="1:6" x14ac:dyDescent="0.25">
      <c r="A694" s="97">
        <v>1687</v>
      </c>
      <c r="B694" s="97">
        <v>2010</v>
      </c>
      <c r="C694" s="97" t="s">
        <v>280</v>
      </c>
      <c r="D694" s="102">
        <v>292936</v>
      </c>
      <c r="E694" s="102">
        <v>842.57929999999999</v>
      </c>
      <c r="F694" s="102">
        <v>123410.90491239999</v>
      </c>
    </row>
    <row r="695" spans="1:6" x14ac:dyDescent="0.25">
      <c r="A695" s="97">
        <v>1688</v>
      </c>
      <c r="B695" s="97">
        <v>2010</v>
      </c>
      <c r="C695" s="97" t="s">
        <v>197</v>
      </c>
      <c r="D695" s="102">
        <v>300036</v>
      </c>
      <c r="E695" s="102">
        <v>842.57929999999999</v>
      </c>
      <c r="F695" s="102">
        <v>126402.0614274</v>
      </c>
    </row>
    <row r="696" spans="1:6" x14ac:dyDescent="0.25">
      <c r="A696" s="97">
        <v>1689</v>
      </c>
      <c r="B696" s="97">
        <v>2010</v>
      </c>
      <c r="C696" s="97" t="s">
        <v>282</v>
      </c>
      <c r="D696" s="102">
        <v>6500</v>
      </c>
      <c r="E696" s="102">
        <v>842.57929999999999</v>
      </c>
      <c r="F696" s="102">
        <v>2738.3827249999999</v>
      </c>
    </row>
    <row r="697" spans="1:6" x14ac:dyDescent="0.25">
      <c r="A697" s="97">
        <v>1690</v>
      </c>
      <c r="B697" s="97">
        <v>2010</v>
      </c>
      <c r="C697" s="97" t="s">
        <v>283</v>
      </c>
      <c r="D697" s="102">
        <v>98150</v>
      </c>
      <c r="E697" s="102">
        <v>842.57929999999999</v>
      </c>
      <c r="F697" s="102">
        <v>41349.579147500001</v>
      </c>
    </row>
    <row r="698" spans="1:6" x14ac:dyDescent="0.25">
      <c r="A698" s="97">
        <v>1691</v>
      </c>
      <c r="B698" s="97">
        <v>2010</v>
      </c>
      <c r="C698" s="97" t="s">
        <v>284</v>
      </c>
      <c r="D698" s="102">
        <v>173</v>
      </c>
      <c r="E698" s="102">
        <v>842.57929999999999</v>
      </c>
      <c r="F698" s="102">
        <v>72.883109450000006</v>
      </c>
    </row>
    <row r="699" spans="1:6" x14ac:dyDescent="0.25">
      <c r="A699" s="97">
        <v>1693</v>
      </c>
      <c r="B699" s="97">
        <v>2010</v>
      </c>
      <c r="C699" s="97" t="s">
        <v>285</v>
      </c>
      <c r="D699" s="102">
        <v>5475</v>
      </c>
      <c r="E699" s="102">
        <v>842.57929999999999</v>
      </c>
      <c r="F699" s="102">
        <v>2306.5608337499998</v>
      </c>
    </row>
    <row r="700" spans="1:6" x14ac:dyDescent="0.25">
      <c r="A700" s="97">
        <v>1694</v>
      </c>
      <c r="B700" s="97">
        <v>2010</v>
      </c>
      <c r="C700" s="97" t="s">
        <v>286</v>
      </c>
      <c r="D700" s="102">
        <v>684</v>
      </c>
      <c r="E700" s="102">
        <v>842.57929999999999</v>
      </c>
      <c r="F700" s="102">
        <v>288.16212060000004</v>
      </c>
    </row>
    <row r="701" spans="1:6" x14ac:dyDescent="0.25">
      <c r="A701" s="97">
        <v>1695</v>
      </c>
      <c r="B701" s="97">
        <v>2010</v>
      </c>
      <c r="C701" s="97" t="s">
        <v>198</v>
      </c>
      <c r="D701" s="102">
        <v>249821</v>
      </c>
      <c r="E701" s="102">
        <v>842.57929999999999</v>
      </c>
      <c r="F701" s="102">
        <v>105247.00165265</v>
      </c>
    </row>
    <row r="702" spans="1:6" x14ac:dyDescent="0.25">
      <c r="A702" s="97">
        <v>1696</v>
      </c>
      <c r="B702" s="97">
        <v>2010</v>
      </c>
      <c r="C702" s="97" t="s">
        <v>287</v>
      </c>
      <c r="D702" s="102">
        <v>995085</v>
      </c>
      <c r="E702" s="102">
        <v>842.57929999999999</v>
      </c>
      <c r="F702" s="102">
        <v>419219.01137024997</v>
      </c>
    </row>
    <row r="703" spans="1:6" x14ac:dyDescent="0.25">
      <c r="A703" s="97">
        <v>1697</v>
      </c>
      <c r="B703" s="97">
        <v>2010</v>
      </c>
      <c r="C703" s="97" t="s">
        <v>199</v>
      </c>
      <c r="D703" s="102">
        <v>355579</v>
      </c>
      <c r="E703" s="102">
        <v>842.57929999999999</v>
      </c>
      <c r="F703" s="102">
        <v>149801.75245735</v>
      </c>
    </row>
    <row r="704" spans="1:6" x14ac:dyDescent="0.25">
      <c r="A704" s="97">
        <v>1699</v>
      </c>
      <c r="B704" s="97">
        <v>2010</v>
      </c>
      <c r="C704" s="97" t="s">
        <v>290</v>
      </c>
      <c r="D704" s="102">
        <v>1600</v>
      </c>
      <c r="E704" s="102">
        <v>842.57929999999999</v>
      </c>
      <c r="F704" s="102">
        <v>674.0634399999999</v>
      </c>
    </row>
    <row r="705" spans="1:6" x14ac:dyDescent="0.25">
      <c r="A705" s="97">
        <v>1700</v>
      </c>
      <c r="B705" s="97">
        <v>2010</v>
      </c>
      <c r="C705" s="97" t="s">
        <v>292</v>
      </c>
      <c r="D705" s="102">
        <v>45702</v>
      </c>
      <c r="E705" s="102">
        <v>842.57929999999999</v>
      </c>
      <c r="F705" s="102">
        <v>19253.779584299999</v>
      </c>
    </row>
    <row r="706" spans="1:6" x14ac:dyDescent="0.25">
      <c r="A706" s="97">
        <v>1701</v>
      </c>
      <c r="B706" s="97">
        <v>2010</v>
      </c>
      <c r="C706" s="97" t="s">
        <v>293</v>
      </c>
      <c r="D706" s="102">
        <v>13647</v>
      </c>
      <c r="E706" s="102">
        <v>842.57929999999999</v>
      </c>
      <c r="F706" s="102">
        <v>5749.33985355</v>
      </c>
    </row>
    <row r="707" spans="1:6" x14ac:dyDescent="0.25">
      <c r="A707" s="97">
        <v>1702</v>
      </c>
      <c r="B707" s="97">
        <v>2010</v>
      </c>
      <c r="C707" s="97" t="s">
        <v>200</v>
      </c>
      <c r="D707" s="102">
        <v>47836</v>
      </c>
      <c r="E707" s="102">
        <v>842.57929999999999</v>
      </c>
      <c r="F707" s="102">
        <v>20152.8116974</v>
      </c>
    </row>
    <row r="708" spans="1:6" x14ac:dyDescent="0.25">
      <c r="A708" s="97">
        <v>1703</v>
      </c>
      <c r="B708" s="97">
        <v>2010</v>
      </c>
      <c r="C708" s="97" t="s">
        <v>296</v>
      </c>
      <c r="D708" s="102">
        <v>147357</v>
      </c>
      <c r="E708" s="102">
        <v>842.57929999999999</v>
      </c>
      <c r="F708" s="102">
        <v>62079.978955049999</v>
      </c>
    </row>
    <row r="709" spans="1:6" x14ac:dyDescent="0.25">
      <c r="A709" s="97">
        <v>1704</v>
      </c>
      <c r="B709" s="97">
        <v>2010</v>
      </c>
      <c r="C709" s="97" t="s">
        <v>297</v>
      </c>
      <c r="D709" s="102">
        <v>1038</v>
      </c>
      <c r="E709" s="102">
        <v>842.57929999999999</v>
      </c>
      <c r="F709" s="102">
        <v>437.29865669999998</v>
      </c>
    </row>
    <row r="710" spans="1:6" x14ac:dyDescent="0.25">
      <c r="A710" s="97">
        <v>1705</v>
      </c>
      <c r="B710" s="97">
        <v>2010</v>
      </c>
      <c r="C710" s="97" t="s">
        <v>299</v>
      </c>
      <c r="D710" s="102">
        <v>78028</v>
      </c>
      <c r="E710" s="102">
        <v>842.57929999999999</v>
      </c>
      <c r="F710" s="102">
        <v>32872.388810199998</v>
      </c>
    </row>
    <row r="711" spans="1:6" x14ac:dyDescent="0.25">
      <c r="A711" s="97">
        <v>1706</v>
      </c>
      <c r="B711" s="97">
        <v>2010</v>
      </c>
      <c r="C711" s="97" t="s">
        <v>202</v>
      </c>
      <c r="D711" s="102">
        <v>1107783</v>
      </c>
      <c r="E711" s="102">
        <v>842.57929999999999</v>
      </c>
      <c r="F711" s="102">
        <v>466697.51234595</v>
      </c>
    </row>
    <row r="712" spans="1:6" x14ac:dyDescent="0.25">
      <c r="A712" s="97">
        <v>1707</v>
      </c>
      <c r="B712" s="97">
        <v>2010</v>
      </c>
      <c r="C712" s="97" t="s">
        <v>301</v>
      </c>
      <c r="D712" s="102">
        <v>8791</v>
      </c>
      <c r="E712" s="102">
        <v>842.57929999999999</v>
      </c>
      <c r="F712" s="102">
        <v>3703.55731315</v>
      </c>
    </row>
    <row r="713" spans="1:6" x14ac:dyDescent="0.25">
      <c r="A713" s="97">
        <v>1708</v>
      </c>
      <c r="B713" s="97">
        <v>2010</v>
      </c>
      <c r="C713" s="97" t="s">
        <v>304</v>
      </c>
      <c r="D713" s="102">
        <v>52383</v>
      </c>
      <c r="E713" s="102">
        <v>842.57929999999999</v>
      </c>
      <c r="F713" s="102">
        <v>22068.415735950002</v>
      </c>
    </row>
    <row r="714" spans="1:6" x14ac:dyDescent="0.25">
      <c r="A714" s="97">
        <v>1709</v>
      </c>
      <c r="B714" s="97">
        <v>2010</v>
      </c>
      <c r="C714" s="97" t="s">
        <v>307</v>
      </c>
      <c r="D714" s="102">
        <v>20</v>
      </c>
      <c r="E714" s="102">
        <v>842.57929999999999</v>
      </c>
      <c r="F714" s="102">
        <v>8.4257930000000005</v>
      </c>
    </row>
    <row r="715" spans="1:6" x14ac:dyDescent="0.25">
      <c r="A715" s="97">
        <v>1711</v>
      </c>
      <c r="B715" s="97">
        <v>2010</v>
      </c>
      <c r="C715" s="97" t="s">
        <v>188</v>
      </c>
      <c r="D715" s="102">
        <v>11424</v>
      </c>
      <c r="E715" s="102">
        <v>842.57929999999999</v>
      </c>
      <c r="F715" s="102">
        <v>4812.8129615999997</v>
      </c>
    </row>
    <row r="716" spans="1:6" x14ac:dyDescent="0.25">
      <c r="A716" s="97">
        <v>1712</v>
      </c>
      <c r="B716" s="97">
        <v>2010</v>
      </c>
      <c r="C716" s="97" t="s">
        <v>189</v>
      </c>
      <c r="D716" s="102">
        <v>65580</v>
      </c>
      <c r="E716" s="102">
        <v>842.57929999999999</v>
      </c>
      <c r="F716" s="102">
        <v>27628.175247000003</v>
      </c>
    </row>
    <row r="717" spans="1:6" x14ac:dyDescent="0.25">
      <c r="A717" s="97">
        <v>1713</v>
      </c>
      <c r="B717" s="97">
        <v>2010</v>
      </c>
      <c r="C717" s="97" t="s">
        <v>195</v>
      </c>
      <c r="D717" s="102">
        <v>412908</v>
      </c>
      <c r="E717" s="102">
        <v>842.57929999999999</v>
      </c>
      <c r="F717" s="102">
        <v>173953.86680219998</v>
      </c>
    </row>
    <row r="718" spans="1:6" x14ac:dyDescent="0.25">
      <c r="A718" s="97">
        <v>1714</v>
      </c>
      <c r="B718" s="97">
        <v>2010</v>
      </c>
      <c r="C718" s="97" t="s">
        <v>202</v>
      </c>
      <c r="D718" s="102">
        <v>1533400</v>
      </c>
      <c r="E718" s="102">
        <v>842.57929999999999</v>
      </c>
      <c r="F718" s="102">
        <v>646005.54930999991</v>
      </c>
    </row>
    <row r="719" spans="1:6" x14ac:dyDescent="0.25">
      <c r="A719" s="97">
        <v>1716</v>
      </c>
      <c r="B719" s="97">
        <v>2010</v>
      </c>
      <c r="C719" s="97" t="s">
        <v>188</v>
      </c>
      <c r="D719" s="102">
        <v>-10438</v>
      </c>
      <c r="E719" s="102">
        <v>842.57929999999999</v>
      </c>
      <c r="F719" s="102">
        <v>-4397.4213667000004</v>
      </c>
    </row>
    <row r="720" spans="1:6" x14ac:dyDescent="0.25">
      <c r="A720" s="97">
        <v>1717</v>
      </c>
      <c r="B720" s="97">
        <v>2010</v>
      </c>
      <c r="C720" s="97" t="s">
        <v>189</v>
      </c>
      <c r="D720" s="102">
        <v>-57475</v>
      </c>
      <c r="E720" s="102">
        <v>842.57929999999999</v>
      </c>
      <c r="F720" s="102">
        <v>-24213.622633749997</v>
      </c>
    </row>
    <row r="721" spans="1:6" x14ac:dyDescent="0.25">
      <c r="A721" s="97">
        <v>1718</v>
      </c>
      <c r="B721" s="97">
        <v>2010</v>
      </c>
      <c r="C721" s="97" t="s">
        <v>192</v>
      </c>
      <c r="D721" s="102">
        <v>20831.312000000002</v>
      </c>
      <c r="E721" s="102">
        <v>842.57929999999999</v>
      </c>
      <c r="F721" s="102">
        <v>8776.0161415208004</v>
      </c>
    </row>
    <row r="722" spans="1:6" x14ac:dyDescent="0.25">
      <c r="A722" s="97">
        <v>1719</v>
      </c>
      <c r="B722" s="97">
        <v>2010</v>
      </c>
      <c r="C722" s="97" t="s">
        <v>195</v>
      </c>
      <c r="D722" s="102">
        <v>-413000</v>
      </c>
      <c r="E722" s="102">
        <v>842.57929999999999</v>
      </c>
      <c r="F722" s="102">
        <v>-173992.62544999999</v>
      </c>
    </row>
    <row r="723" spans="1:6" x14ac:dyDescent="0.25">
      <c r="A723" s="97">
        <v>1720</v>
      </c>
      <c r="B723" s="97">
        <v>2010</v>
      </c>
      <c r="C723" s="97" t="s">
        <v>202</v>
      </c>
      <c r="D723" s="102">
        <v>-1536249</v>
      </c>
      <c r="E723" s="102">
        <v>842.57929999999999</v>
      </c>
      <c r="F723" s="102">
        <v>-647205.80352285004</v>
      </c>
    </row>
    <row r="724" spans="1:6" x14ac:dyDescent="0.25">
      <c r="A724" s="97">
        <v>1775</v>
      </c>
      <c r="B724" s="97">
        <v>2010</v>
      </c>
      <c r="C724" s="97" t="s">
        <v>208</v>
      </c>
      <c r="D724" s="102">
        <v>-27014</v>
      </c>
      <c r="E724" s="102">
        <v>842.57929999999999</v>
      </c>
      <c r="F724" s="102">
        <v>-11380.718605100001</v>
      </c>
    </row>
    <row r="725" spans="1:6" x14ac:dyDescent="0.25">
      <c r="A725" s="97">
        <v>1776</v>
      </c>
      <c r="B725" s="97">
        <v>2010</v>
      </c>
      <c r="C725" s="97" t="s">
        <v>209</v>
      </c>
      <c r="D725" s="102">
        <v>-40109</v>
      </c>
      <c r="E725" s="102">
        <v>842.57929999999999</v>
      </c>
      <c r="F725" s="102">
        <v>-16897.506571849997</v>
      </c>
    </row>
    <row r="726" spans="1:6" x14ac:dyDescent="0.25">
      <c r="A726" s="97">
        <v>1777</v>
      </c>
      <c r="B726" s="97">
        <v>2010</v>
      </c>
      <c r="C726" s="97" t="s">
        <v>212</v>
      </c>
      <c r="D726" s="102">
        <v>-2465</v>
      </c>
      <c r="E726" s="102">
        <v>842.57929999999999</v>
      </c>
      <c r="F726" s="102">
        <v>-1038.47898725</v>
      </c>
    </row>
    <row r="727" spans="1:6" x14ac:dyDescent="0.25">
      <c r="A727" s="97">
        <v>1778</v>
      </c>
      <c r="B727" s="97">
        <v>2010</v>
      </c>
      <c r="C727" s="97" t="s">
        <v>213</v>
      </c>
      <c r="D727" s="102">
        <v>-29925</v>
      </c>
      <c r="E727" s="102">
        <v>842.57929999999999</v>
      </c>
      <c r="F727" s="102">
        <v>-12607.09277625</v>
      </c>
    </row>
    <row r="728" spans="1:6" x14ac:dyDescent="0.25">
      <c r="A728" s="97">
        <v>1779</v>
      </c>
      <c r="B728" s="97">
        <v>2010</v>
      </c>
      <c r="C728" s="97" t="s">
        <v>214</v>
      </c>
      <c r="D728" s="102">
        <v>3847988</v>
      </c>
      <c r="E728" s="102">
        <v>842.57929999999999</v>
      </c>
      <c r="F728" s="102">
        <v>1621117.5177241999</v>
      </c>
    </row>
    <row r="729" spans="1:6" x14ac:dyDescent="0.25">
      <c r="A729" s="97">
        <v>1780</v>
      </c>
      <c r="B729" s="97">
        <v>2010</v>
      </c>
      <c r="C729" s="97" t="s">
        <v>215</v>
      </c>
      <c r="D729" s="102">
        <v>-259544</v>
      </c>
      <c r="E729" s="102">
        <v>842.57929999999999</v>
      </c>
      <c r="F729" s="102">
        <v>-109343.2009196</v>
      </c>
    </row>
    <row r="730" spans="1:6" x14ac:dyDescent="0.25">
      <c r="A730" s="97">
        <v>1781</v>
      </c>
      <c r="B730" s="97">
        <v>2010</v>
      </c>
      <c r="C730" s="97" t="s">
        <v>189</v>
      </c>
      <c r="D730" s="102">
        <v>-159865</v>
      </c>
      <c r="E730" s="102">
        <v>842.57929999999999</v>
      </c>
      <c r="F730" s="102">
        <v>-67349.46989724999</v>
      </c>
    </row>
    <row r="731" spans="1:6" x14ac:dyDescent="0.25">
      <c r="A731" s="97">
        <v>1782</v>
      </c>
      <c r="B731" s="97">
        <v>2010</v>
      </c>
      <c r="C731" s="97" t="s">
        <v>216</v>
      </c>
      <c r="D731" s="102">
        <v>-49</v>
      </c>
      <c r="E731" s="102">
        <v>842.57929999999999</v>
      </c>
      <c r="F731" s="102">
        <v>-20.643192849999998</v>
      </c>
    </row>
    <row r="732" spans="1:6" x14ac:dyDescent="0.25">
      <c r="A732" s="97">
        <v>1783</v>
      </c>
      <c r="B732" s="97">
        <v>2010</v>
      </c>
      <c r="C732" s="97" t="s">
        <v>218</v>
      </c>
      <c r="D732" s="102">
        <v>-530</v>
      </c>
      <c r="E732" s="102">
        <v>842.57929999999999</v>
      </c>
      <c r="F732" s="102">
        <v>-223.2835145</v>
      </c>
    </row>
    <row r="733" spans="1:6" x14ac:dyDescent="0.25">
      <c r="A733" s="97">
        <v>1785</v>
      </c>
      <c r="B733" s="97">
        <v>2010</v>
      </c>
      <c r="C733" s="97" t="s">
        <v>190</v>
      </c>
      <c r="D733" s="102">
        <v>-261663</v>
      </c>
      <c r="E733" s="102">
        <v>842.57929999999999</v>
      </c>
      <c r="F733" s="102">
        <v>-110235.91368795</v>
      </c>
    </row>
    <row r="734" spans="1:6" x14ac:dyDescent="0.25">
      <c r="A734" s="97">
        <v>1786</v>
      </c>
      <c r="B734" s="97">
        <v>2010</v>
      </c>
      <c r="C734" s="97" t="s">
        <v>223</v>
      </c>
      <c r="D734" s="102">
        <v>-5161</v>
      </c>
      <c r="E734" s="102">
        <v>842.57929999999999</v>
      </c>
      <c r="F734" s="102">
        <v>-2174.2758836499997</v>
      </c>
    </row>
    <row r="735" spans="1:6" x14ac:dyDescent="0.25">
      <c r="A735" s="97">
        <v>1787</v>
      </c>
      <c r="B735" s="97">
        <v>2010</v>
      </c>
      <c r="C735" s="97" t="s">
        <v>203</v>
      </c>
      <c r="D735" s="102">
        <v>-767741</v>
      </c>
      <c r="E735" s="102">
        <v>842.57929999999999</v>
      </c>
      <c r="F735" s="102">
        <v>-323441.33718064998</v>
      </c>
    </row>
    <row r="736" spans="1:6" x14ac:dyDescent="0.25">
      <c r="A736" s="97">
        <v>1788</v>
      </c>
      <c r="B736" s="97">
        <v>2010</v>
      </c>
      <c r="C736" s="97" t="s">
        <v>229</v>
      </c>
      <c r="D736" s="102">
        <v>-10025</v>
      </c>
      <c r="E736" s="102">
        <v>842.57929999999999</v>
      </c>
      <c r="F736" s="102">
        <v>-4223.4287412499998</v>
      </c>
    </row>
    <row r="737" spans="1:6" x14ac:dyDescent="0.25">
      <c r="A737" s="97">
        <v>1789</v>
      </c>
      <c r="B737" s="97">
        <v>2010</v>
      </c>
      <c r="C737" s="97" t="s">
        <v>230</v>
      </c>
      <c r="D737" s="102">
        <v>-111624</v>
      </c>
      <c r="E737" s="102">
        <v>842.57929999999999</v>
      </c>
      <c r="F737" s="102">
        <v>-47026.035891599997</v>
      </c>
    </row>
    <row r="738" spans="1:6" x14ac:dyDescent="0.25">
      <c r="A738" s="97">
        <v>1790</v>
      </c>
      <c r="B738" s="97">
        <v>2010</v>
      </c>
      <c r="C738" s="97" t="s">
        <v>191</v>
      </c>
      <c r="D738" s="102">
        <v>-42662</v>
      </c>
      <c r="E738" s="102">
        <v>842.57929999999999</v>
      </c>
      <c r="F738" s="102">
        <v>-17973.059048299998</v>
      </c>
    </row>
    <row r="739" spans="1:6" x14ac:dyDescent="0.25">
      <c r="A739" s="97">
        <v>1791</v>
      </c>
      <c r="B739" s="97">
        <v>2010</v>
      </c>
      <c r="C739" s="97" t="s">
        <v>231</v>
      </c>
      <c r="D739" s="102">
        <v>-54095</v>
      </c>
      <c r="E739" s="102">
        <v>842.57929999999999</v>
      </c>
      <c r="F739" s="102">
        <v>-22789.663616749996</v>
      </c>
    </row>
    <row r="740" spans="1:6" x14ac:dyDescent="0.25">
      <c r="A740" s="97">
        <v>1792</v>
      </c>
      <c r="B740" s="97">
        <v>2010</v>
      </c>
      <c r="C740" s="97" t="s">
        <v>233</v>
      </c>
      <c r="D740" s="102">
        <v>-150800</v>
      </c>
      <c r="E740" s="102">
        <v>842.57929999999999</v>
      </c>
      <c r="F740" s="102">
        <v>-63530.479220000001</v>
      </c>
    </row>
    <row r="741" spans="1:6" x14ac:dyDescent="0.25">
      <c r="A741" s="97">
        <v>1793</v>
      </c>
      <c r="B741" s="97">
        <v>2010</v>
      </c>
      <c r="C741" s="97" t="s">
        <v>193</v>
      </c>
      <c r="D741" s="102">
        <v>-1065</v>
      </c>
      <c r="E741" s="102">
        <v>842.57929999999999</v>
      </c>
      <c r="F741" s="102">
        <v>-448.67347725000002</v>
      </c>
    </row>
    <row r="742" spans="1:6" x14ac:dyDescent="0.25">
      <c r="A742" s="97">
        <v>1794</v>
      </c>
      <c r="B742" s="97">
        <v>2010</v>
      </c>
      <c r="C742" s="97" t="s">
        <v>234</v>
      </c>
      <c r="D742" s="102">
        <v>-831</v>
      </c>
      <c r="E742" s="102">
        <v>842.57929999999999</v>
      </c>
      <c r="F742" s="102">
        <v>-350.09169915000001</v>
      </c>
    </row>
    <row r="743" spans="1:6" x14ac:dyDescent="0.25">
      <c r="A743" s="97">
        <v>1795</v>
      </c>
      <c r="B743" s="97">
        <v>2010</v>
      </c>
      <c r="C743" s="97" t="s">
        <v>236</v>
      </c>
      <c r="D743" s="102">
        <v>-58348</v>
      </c>
      <c r="E743" s="102">
        <v>842.57929999999999</v>
      </c>
      <c r="F743" s="102">
        <v>-24581.408498199999</v>
      </c>
    </row>
    <row r="744" spans="1:6" x14ac:dyDescent="0.25">
      <c r="A744" s="97">
        <v>1796</v>
      </c>
      <c r="B744" s="97">
        <v>2010</v>
      </c>
      <c r="C744" s="97" t="s">
        <v>237</v>
      </c>
      <c r="D744" s="102">
        <v>-1200</v>
      </c>
      <c r="E744" s="102">
        <v>842.57929999999999</v>
      </c>
      <c r="F744" s="102">
        <v>-505.54758000000004</v>
      </c>
    </row>
    <row r="745" spans="1:6" x14ac:dyDescent="0.25">
      <c r="A745" s="97">
        <v>1797</v>
      </c>
      <c r="B745" s="97">
        <v>2010</v>
      </c>
      <c r="C745" s="97" t="s">
        <v>238</v>
      </c>
      <c r="D745" s="102">
        <v>-1808</v>
      </c>
      <c r="E745" s="102">
        <v>842.57929999999999</v>
      </c>
      <c r="F745" s="102">
        <v>-761.69168720000005</v>
      </c>
    </row>
    <row r="746" spans="1:6" x14ac:dyDescent="0.25">
      <c r="A746" s="97">
        <v>1798</v>
      </c>
      <c r="B746" s="97">
        <v>2010</v>
      </c>
      <c r="C746" s="97" t="s">
        <v>240</v>
      </c>
      <c r="D746" s="102">
        <v>-14553</v>
      </c>
      <c r="E746" s="102">
        <v>842.57929999999999</v>
      </c>
      <c r="F746" s="102">
        <v>-6131.0282764499998</v>
      </c>
    </row>
    <row r="747" spans="1:6" x14ac:dyDescent="0.25">
      <c r="A747" s="97">
        <v>1799</v>
      </c>
      <c r="B747" s="97">
        <v>2010</v>
      </c>
      <c r="C747" s="97" t="s">
        <v>242</v>
      </c>
      <c r="D747" s="102">
        <v>-12000</v>
      </c>
      <c r="E747" s="102">
        <v>842.57929999999999</v>
      </c>
      <c r="F747" s="102">
        <v>-5055.4758000000002</v>
      </c>
    </row>
    <row r="748" spans="1:6" x14ac:dyDescent="0.25">
      <c r="A748" s="97">
        <v>1800</v>
      </c>
      <c r="B748" s="97">
        <v>2010</v>
      </c>
      <c r="C748" s="97" t="s">
        <v>244</v>
      </c>
      <c r="D748" s="102">
        <v>-45909</v>
      </c>
      <c r="E748" s="102">
        <v>842.57929999999999</v>
      </c>
      <c r="F748" s="102">
        <v>-19340.986541850001</v>
      </c>
    </row>
    <row r="749" spans="1:6" x14ac:dyDescent="0.25">
      <c r="A749" s="97">
        <v>1801</v>
      </c>
      <c r="B749" s="97">
        <v>2010</v>
      </c>
      <c r="C749" s="97" t="s">
        <v>248</v>
      </c>
      <c r="D749" s="102">
        <v>-442218</v>
      </c>
      <c r="E749" s="102">
        <v>842.57929999999999</v>
      </c>
      <c r="F749" s="102">
        <v>-186301.86644369998</v>
      </c>
    </row>
    <row r="750" spans="1:6" x14ac:dyDescent="0.25">
      <c r="A750" s="97">
        <v>1802</v>
      </c>
      <c r="B750" s="97">
        <v>2010</v>
      </c>
      <c r="C750" s="97" t="s">
        <v>250</v>
      </c>
      <c r="D750" s="102">
        <v>-60759</v>
      </c>
      <c r="E750" s="102">
        <v>842.57929999999999</v>
      </c>
      <c r="F750" s="102">
        <v>-25597.13784435</v>
      </c>
    </row>
    <row r="751" spans="1:6" x14ac:dyDescent="0.25">
      <c r="A751" s="97">
        <v>1803</v>
      </c>
      <c r="B751" s="97">
        <v>2010</v>
      </c>
      <c r="C751" s="97" t="s">
        <v>253</v>
      </c>
      <c r="D751" s="102">
        <v>-800</v>
      </c>
      <c r="E751" s="102">
        <v>842.57929999999999</v>
      </c>
      <c r="F751" s="102">
        <v>-337.03171999999995</v>
      </c>
    </row>
    <row r="752" spans="1:6" x14ac:dyDescent="0.25">
      <c r="A752" s="97">
        <v>1804</v>
      </c>
      <c r="B752" s="97">
        <v>2010</v>
      </c>
      <c r="C752" s="97" t="s">
        <v>254</v>
      </c>
      <c r="D752" s="102">
        <v>-92601</v>
      </c>
      <c r="E752" s="102">
        <v>842.57929999999999</v>
      </c>
      <c r="F752" s="102">
        <v>-39011.842879649994</v>
      </c>
    </row>
    <row r="753" spans="1:6" x14ac:dyDescent="0.25">
      <c r="A753" s="97">
        <v>1805</v>
      </c>
      <c r="B753" s="97">
        <v>2010</v>
      </c>
      <c r="C753" s="97" t="s">
        <v>261</v>
      </c>
      <c r="D753" s="102">
        <v>-75385</v>
      </c>
      <c r="E753" s="102">
        <v>842.57929999999999</v>
      </c>
      <c r="F753" s="102">
        <v>-31758.920265250003</v>
      </c>
    </row>
    <row r="754" spans="1:6" x14ac:dyDescent="0.25">
      <c r="A754" s="97">
        <v>1806</v>
      </c>
      <c r="B754" s="97">
        <v>2010</v>
      </c>
      <c r="C754" s="97" t="s">
        <v>262</v>
      </c>
      <c r="D754" s="102">
        <v>-10</v>
      </c>
      <c r="E754" s="102">
        <v>842.57929999999999</v>
      </c>
      <c r="F754" s="102">
        <v>-4.2128965000000003</v>
      </c>
    </row>
    <row r="755" spans="1:6" x14ac:dyDescent="0.25">
      <c r="A755" s="97">
        <v>1807</v>
      </c>
      <c r="B755" s="97">
        <v>2010</v>
      </c>
      <c r="C755" s="97" t="s">
        <v>194</v>
      </c>
      <c r="D755" s="102">
        <v>-454431</v>
      </c>
      <c r="E755" s="102">
        <v>842.57929999999999</v>
      </c>
      <c r="F755" s="102">
        <v>-191447.07693914999</v>
      </c>
    </row>
    <row r="756" spans="1:6" x14ac:dyDescent="0.25">
      <c r="A756" s="97">
        <v>1808</v>
      </c>
      <c r="B756" s="97">
        <v>2010</v>
      </c>
      <c r="C756" s="97" t="s">
        <v>264</v>
      </c>
      <c r="D756" s="102">
        <v>-356</v>
      </c>
      <c r="E756" s="102">
        <v>842.57929999999999</v>
      </c>
      <c r="F756" s="102">
        <v>-149.97911540000001</v>
      </c>
    </row>
    <row r="757" spans="1:6" x14ac:dyDescent="0.25">
      <c r="A757" s="97">
        <v>1809</v>
      </c>
      <c r="B757" s="97">
        <v>2010</v>
      </c>
      <c r="C757" s="97" t="s">
        <v>265</v>
      </c>
      <c r="D757" s="102">
        <v>-2</v>
      </c>
      <c r="E757" s="102">
        <v>842.57929999999999</v>
      </c>
      <c r="F757" s="102">
        <v>-0.84257930000000003</v>
      </c>
    </row>
    <row r="758" spans="1:6" x14ac:dyDescent="0.25">
      <c r="A758" s="97">
        <v>1810</v>
      </c>
      <c r="B758" s="97">
        <v>2010</v>
      </c>
      <c r="C758" s="97" t="s">
        <v>267</v>
      </c>
      <c r="D758" s="102">
        <v>-294</v>
      </c>
      <c r="E758" s="102">
        <v>842.57929999999999</v>
      </c>
      <c r="F758" s="102">
        <v>-123.85915709999999</v>
      </c>
    </row>
    <row r="759" spans="1:6" x14ac:dyDescent="0.25">
      <c r="A759" s="97">
        <v>1811</v>
      </c>
      <c r="B759" s="97">
        <v>2010</v>
      </c>
      <c r="C759" s="97" t="s">
        <v>270</v>
      </c>
      <c r="D759" s="102">
        <v>-10173</v>
      </c>
      <c r="E759" s="102">
        <v>842.57929999999999</v>
      </c>
      <c r="F759" s="102">
        <v>-4285.77960945</v>
      </c>
    </row>
    <row r="760" spans="1:6" x14ac:dyDescent="0.25">
      <c r="A760" s="97">
        <v>1812</v>
      </c>
      <c r="B760" s="97">
        <v>2010</v>
      </c>
      <c r="C760" s="97" t="s">
        <v>271</v>
      </c>
      <c r="D760" s="102">
        <v>-48784</v>
      </c>
      <c r="E760" s="102">
        <v>842.57929999999999</v>
      </c>
      <c r="F760" s="102">
        <v>-20552.194285599999</v>
      </c>
    </row>
    <row r="761" spans="1:6" x14ac:dyDescent="0.25">
      <c r="A761" s="97">
        <v>1813</v>
      </c>
      <c r="B761" s="97">
        <v>2010</v>
      </c>
      <c r="C761" s="97" t="s">
        <v>273</v>
      </c>
      <c r="D761" s="102">
        <v>-175</v>
      </c>
      <c r="E761" s="102">
        <v>842.57929999999999</v>
      </c>
      <c r="F761" s="102">
        <v>-73.725688750000003</v>
      </c>
    </row>
    <row r="762" spans="1:6" x14ac:dyDescent="0.25">
      <c r="A762" s="97">
        <v>1814</v>
      </c>
      <c r="B762" s="97">
        <v>2010</v>
      </c>
      <c r="C762" s="97" t="s">
        <v>274</v>
      </c>
      <c r="D762" s="102">
        <v>-4755</v>
      </c>
      <c r="E762" s="102">
        <v>842.57929999999999</v>
      </c>
      <c r="F762" s="102">
        <v>-2003.2322857500001</v>
      </c>
    </row>
    <row r="763" spans="1:6" x14ac:dyDescent="0.25">
      <c r="A763" s="97">
        <v>1815</v>
      </c>
      <c r="B763" s="97">
        <v>2010</v>
      </c>
      <c r="C763" s="97" t="s">
        <v>275</v>
      </c>
      <c r="D763" s="102">
        <v>-111596</v>
      </c>
      <c r="E763" s="102">
        <v>842.57929999999999</v>
      </c>
      <c r="F763" s="102">
        <v>-47014.2397814</v>
      </c>
    </row>
    <row r="764" spans="1:6" x14ac:dyDescent="0.25">
      <c r="A764" s="97">
        <v>1816</v>
      </c>
      <c r="B764" s="97">
        <v>2010</v>
      </c>
      <c r="C764" s="97" t="s">
        <v>276</v>
      </c>
      <c r="D764" s="102">
        <v>-167918</v>
      </c>
      <c r="E764" s="102">
        <v>842.57929999999999</v>
      </c>
      <c r="F764" s="102">
        <v>-70742.115448700002</v>
      </c>
    </row>
    <row r="765" spans="1:6" x14ac:dyDescent="0.25">
      <c r="A765" s="97">
        <v>1817</v>
      </c>
      <c r="B765" s="97">
        <v>2010</v>
      </c>
      <c r="C765" s="97" t="s">
        <v>280</v>
      </c>
      <c r="D765" s="102">
        <v>-68889</v>
      </c>
      <c r="E765" s="102">
        <v>842.57929999999999</v>
      </c>
      <c r="F765" s="102">
        <v>-29022.222698849997</v>
      </c>
    </row>
    <row r="766" spans="1:6" x14ac:dyDescent="0.25">
      <c r="A766" s="97">
        <v>1818</v>
      </c>
      <c r="B766" s="97">
        <v>2010</v>
      </c>
      <c r="C766" s="97" t="s">
        <v>197</v>
      </c>
      <c r="D766" s="102">
        <v>-330673</v>
      </c>
      <c r="E766" s="102">
        <v>842.57929999999999</v>
      </c>
      <c r="F766" s="102">
        <v>-139309.11243445001</v>
      </c>
    </row>
    <row r="767" spans="1:6" x14ac:dyDescent="0.25">
      <c r="A767" s="97">
        <v>1819</v>
      </c>
      <c r="B767" s="97">
        <v>2010</v>
      </c>
      <c r="C767" s="97" t="s">
        <v>282</v>
      </c>
      <c r="D767" s="102">
        <v>-4400</v>
      </c>
      <c r="E767" s="102">
        <v>842.57929999999999</v>
      </c>
      <c r="F767" s="102">
        <v>-1853.67446</v>
      </c>
    </row>
    <row r="768" spans="1:6" x14ac:dyDescent="0.25">
      <c r="A768" s="97">
        <v>1820</v>
      </c>
      <c r="B768" s="97">
        <v>2010</v>
      </c>
      <c r="C768" s="97" t="s">
        <v>283</v>
      </c>
      <c r="D768" s="102">
        <v>-46883</v>
      </c>
      <c r="E768" s="102">
        <v>842.57929999999999</v>
      </c>
      <c r="F768" s="102">
        <v>-19751.322660950002</v>
      </c>
    </row>
    <row r="769" spans="1:6" x14ac:dyDescent="0.25">
      <c r="A769" s="97">
        <v>1821</v>
      </c>
      <c r="B769" s="97">
        <v>2010</v>
      </c>
      <c r="C769" s="97" t="s">
        <v>284</v>
      </c>
      <c r="D769" s="102">
        <v>-463</v>
      </c>
      <c r="E769" s="102">
        <v>842.57929999999999</v>
      </c>
      <c r="F769" s="102">
        <v>-195.05710795000002</v>
      </c>
    </row>
    <row r="770" spans="1:6" x14ac:dyDescent="0.25">
      <c r="A770" s="97">
        <v>1822</v>
      </c>
      <c r="B770" s="97">
        <v>2010</v>
      </c>
      <c r="C770" s="97" t="s">
        <v>285</v>
      </c>
      <c r="D770" s="102">
        <v>-4178</v>
      </c>
      <c r="E770" s="102">
        <v>842.57929999999999</v>
      </c>
      <c r="F770" s="102">
        <v>-1760.1481577</v>
      </c>
    </row>
    <row r="771" spans="1:6" x14ac:dyDescent="0.25">
      <c r="A771" s="97">
        <v>1823</v>
      </c>
      <c r="B771" s="97">
        <v>2010</v>
      </c>
      <c r="C771" s="97" t="s">
        <v>286</v>
      </c>
      <c r="D771" s="102">
        <v>-10399</v>
      </c>
      <c r="E771" s="102">
        <v>842.57929999999999</v>
      </c>
      <c r="F771" s="102">
        <v>-4380.99107035</v>
      </c>
    </row>
    <row r="772" spans="1:6" x14ac:dyDescent="0.25">
      <c r="A772" s="97">
        <v>1824</v>
      </c>
      <c r="B772" s="97">
        <v>2010</v>
      </c>
      <c r="C772" s="97" t="s">
        <v>198</v>
      </c>
      <c r="D772" s="102">
        <v>-24056</v>
      </c>
      <c r="E772" s="102">
        <v>842.57929999999999</v>
      </c>
      <c r="F772" s="102">
        <v>-10134.5438204</v>
      </c>
    </row>
    <row r="773" spans="1:6" x14ac:dyDescent="0.25">
      <c r="A773" s="97">
        <v>1825</v>
      </c>
      <c r="B773" s="97">
        <v>2010</v>
      </c>
      <c r="C773" s="97" t="s">
        <v>287</v>
      </c>
      <c r="D773" s="102">
        <v>-112120</v>
      </c>
      <c r="E773" s="102">
        <v>842.57929999999999</v>
      </c>
      <c r="F773" s="102">
        <v>-47234.995557999995</v>
      </c>
    </row>
    <row r="774" spans="1:6" x14ac:dyDescent="0.25">
      <c r="A774" s="97">
        <v>1826</v>
      </c>
      <c r="B774" s="97">
        <v>2010</v>
      </c>
      <c r="C774" s="97" t="s">
        <v>199</v>
      </c>
      <c r="D774" s="102">
        <v>-449454</v>
      </c>
      <c r="E774" s="102">
        <v>842.57929999999999</v>
      </c>
      <c r="F774" s="102">
        <v>-189350.3183511</v>
      </c>
    </row>
    <row r="775" spans="1:6" x14ac:dyDescent="0.25">
      <c r="A775" s="97">
        <v>1827</v>
      </c>
      <c r="B775" s="97">
        <v>2010</v>
      </c>
      <c r="C775" s="97" t="s">
        <v>290</v>
      </c>
      <c r="D775" s="102">
        <v>-2937</v>
      </c>
      <c r="E775" s="102">
        <v>842.57929999999999</v>
      </c>
      <c r="F775" s="102">
        <v>-1237.32770205</v>
      </c>
    </row>
    <row r="776" spans="1:6" x14ac:dyDescent="0.25">
      <c r="A776" s="97">
        <v>1828</v>
      </c>
      <c r="B776" s="97">
        <v>2010</v>
      </c>
      <c r="C776" s="97" t="s">
        <v>292</v>
      </c>
      <c r="D776" s="102">
        <v>-6352</v>
      </c>
      <c r="E776" s="102">
        <v>842.57929999999999</v>
      </c>
      <c r="F776" s="102">
        <v>-2676.0318568000002</v>
      </c>
    </row>
    <row r="777" spans="1:6" x14ac:dyDescent="0.25">
      <c r="A777" s="97">
        <v>1829</v>
      </c>
      <c r="B777" s="97">
        <v>2010</v>
      </c>
      <c r="C777" s="97" t="s">
        <v>293</v>
      </c>
      <c r="D777" s="102">
        <v>-1236986</v>
      </c>
      <c r="E777" s="102">
        <v>842.57929999999999</v>
      </c>
      <c r="F777" s="102">
        <v>-521129.3989949</v>
      </c>
    </row>
    <row r="778" spans="1:6" x14ac:dyDescent="0.25">
      <c r="A778" s="97">
        <v>1830</v>
      </c>
      <c r="B778" s="97">
        <v>2010</v>
      </c>
      <c r="C778" s="97" t="s">
        <v>200</v>
      </c>
      <c r="D778" s="102">
        <v>-2132</v>
      </c>
      <c r="E778" s="102">
        <v>842.57929999999999</v>
      </c>
      <c r="F778" s="102">
        <v>-898.18953379999994</v>
      </c>
    </row>
    <row r="779" spans="1:6" x14ac:dyDescent="0.25">
      <c r="A779" s="97">
        <v>1831</v>
      </c>
      <c r="B779" s="97">
        <v>2010</v>
      </c>
      <c r="C779" s="97" t="s">
        <v>296</v>
      </c>
      <c r="D779" s="102">
        <v>-176278</v>
      </c>
      <c r="E779" s="102">
        <v>842.57929999999999</v>
      </c>
      <c r="F779" s="102">
        <v>-74264.096922700002</v>
      </c>
    </row>
    <row r="780" spans="1:6" x14ac:dyDescent="0.25">
      <c r="A780" s="97">
        <v>1832</v>
      </c>
      <c r="B780" s="97">
        <v>2010</v>
      </c>
      <c r="C780" s="97" t="s">
        <v>299</v>
      </c>
      <c r="D780" s="102">
        <v>-8119</v>
      </c>
      <c r="E780" s="102">
        <v>842.57929999999999</v>
      </c>
      <c r="F780" s="102">
        <v>-3420.4506683499999</v>
      </c>
    </row>
    <row r="781" spans="1:6" x14ac:dyDescent="0.25">
      <c r="A781" s="97">
        <v>1833</v>
      </c>
      <c r="B781" s="97">
        <v>2010</v>
      </c>
      <c r="C781" s="97" t="s">
        <v>202</v>
      </c>
      <c r="D781" s="102">
        <v>-318081</v>
      </c>
      <c r="E781" s="102">
        <v>842.57929999999999</v>
      </c>
      <c r="F781" s="102">
        <v>-134004.23316165002</v>
      </c>
    </row>
    <row r="782" spans="1:6" x14ac:dyDescent="0.25">
      <c r="A782" s="97">
        <v>1834</v>
      </c>
      <c r="B782" s="97">
        <v>2010</v>
      </c>
      <c r="C782" s="97" t="s">
        <v>301</v>
      </c>
      <c r="D782" s="102">
        <v>-9650</v>
      </c>
      <c r="E782" s="102">
        <v>842.57929999999999</v>
      </c>
      <c r="F782" s="102">
        <v>-4065.4451225000003</v>
      </c>
    </row>
    <row r="783" spans="1:6" x14ac:dyDescent="0.25">
      <c r="A783" s="97">
        <v>1835</v>
      </c>
      <c r="B783" s="97">
        <v>2010</v>
      </c>
      <c r="C783" s="97" t="s">
        <v>304</v>
      </c>
      <c r="D783" s="102">
        <v>-5147</v>
      </c>
      <c r="E783" s="102">
        <v>842.57929999999999</v>
      </c>
      <c r="F783" s="102">
        <v>-2168.3778285499998</v>
      </c>
    </row>
    <row r="784" spans="1:6" x14ac:dyDescent="0.25">
      <c r="A784" s="97">
        <v>1953</v>
      </c>
      <c r="B784" s="97">
        <v>2011</v>
      </c>
      <c r="C784" s="97" t="s">
        <v>208</v>
      </c>
      <c r="D784" s="102">
        <v>117376.28</v>
      </c>
      <c r="E784" s="102">
        <v>845.2820744685913</v>
      </c>
      <c r="F784" s="102">
        <v>49608.032725903111</v>
      </c>
    </row>
    <row r="785" spans="1:6" x14ac:dyDescent="0.25">
      <c r="A785" s="97">
        <v>1955</v>
      </c>
      <c r="B785" s="97">
        <v>2011</v>
      </c>
      <c r="C785" s="97" t="s">
        <v>209</v>
      </c>
      <c r="D785" s="102">
        <v>27750</v>
      </c>
      <c r="E785" s="102">
        <v>845.2820744685913</v>
      </c>
      <c r="F785" s="102">
        <v>11728.288783251704</v>
      </c>
    </row>
    <row r="786" spans="1:6" x14ac:dyDescent="0.25">
      <c r="A786" s="97">
        <v>1956</v>
      </c>
      <c r="B786" s="97">
        <v>2011</v>
      </c>
      <c r="C786" s="97" t="s">
        <v>212</v>
      </c>
      <c r="D786" s="102">
        <v>3515</v>
      </c>
      <c r="E786" s="102">
        <v>845.2820744685913</v>
      </c>
      <c r="F786" s="102">
        <v>1485.5832458785494</v>
      </c>
    </row>
    <row r="787" spans="1:6" x14ac:dyDescent="0.25">
      <c r="A787" s="97">
        <v>1957</v>
      </c>
      <c r="B787" s="97">
        <v>2011</v>
      </c>
      <c r="C787" s="97" t="s">
        <v>213</v>
      </c>
      <c r="D787" s="102">
        <v>119000</v>
      </c>
      <c r="E787" s="102">
        <v>845.2820744685913</v>
      </c>
      <c r="F787" s="102">
        <v>50294.28343088118</v>
      </c>
    </row>
    <row r="788" spans="1:6" x14ac:dyDescent="0.25">
      <c r="A788" s="97">
        <v>1958</v>
      </c>
      <c r="B788" s="97">
        <v>2011</v>
      </c>
      <c r="C788" s="97" t="s">
        <v>214</v>
      </c>
      <c r="D788" s="102">
        <v>-3113284</v>
      </c>
      <c r="E788" s="102">
        <v>845.2820744685913</v>
      </c>
      <c r="F788" s="102">
        <v>-1315801.578964937</v>
      </c>
    </row>
    <row r="789" spans="1:6" x14ac:dyDescent="0.25">
      <c r="A789" s="97">
        <v>1959</v>
      </c>
      <c r="B789" s="97">
        <v>2011</v>
      </c>
      <c r="C789" s="97" t="s">
        <v>215</v>
      </c>
      <c r="D789" s="102">
        <v>345552</v>
      </c>
      <c r="E789" s="102">
        <v>845.2820744685913</v>
      </c>
      <c r="F789" s="102">
        <v>146044.45569838534</v>
      </c>
    </row>
    <row r="790" spans="1:6" x14ac:dyDescent="0.25">
      <c r="A790" s="97">
        <v>1960</v>
      </c>
      <c r="B790" s="97">
        <v>2011</v>
      </c>
      <c r="C790" s="97" t="s">
        <v>189</v>
      </c>
      <c r="D790" s="102">
        <v>382105</v>
      </c>
      <c r="E790" s="102">
        <v>845.2820744685913</v>
      </c>
      <c r="F790" s="102">
        <v>161493.25353241054</v>
      </c>
    </row>
    <row r="791" spans="1:6" x14ac:dyDescent="0.25">
      <c r="A791" s="97">
        <v>1961</v>
      </c>
      <c r="B791" s="97">
        <v>2011</v>
      </c>
      <c r="C791" s="97" t="s">
        <v>216</v>
      </c>
      <c r="D791" s="102">
        <v>9</v>
      </c>
      <c r="E791" s="102">
        <v>845.2820744685913</v>
      </c>
      <c r="F791" s="102">
        <v>3.8037693351086608</v>
      </c>
    </row>
    <row r="792" spans="1:6" x14ac:dyDescent="0.25">
      <c r="A792" s="97">
        <v>1963</v>
      </c>
      <c r="B792" s="97">
        <v>2011</v>
      </c>
      <c r="C792" s="97" t="s">
        <v>218</v>
      </c>
      <c r="D792" s="102">
        <v>2000</v>
      </c>
      <c r="E792" s="102">
        <v>845.2820744685913</v>
      </c>
      <c r="F792" s="102">
        <v>845.2820744685913</v>
      </c>
    </row>
    <row r="793" spans="1:6" x14ac:dyDescent="0.25">
      <c r="A793" s="97">
        <v>1964</v>
      </c>
      <c r="B793" s="97">
        <v>2011</v>
      </c>
      <c r="C793" s="97" t="s">
        <v>190</v>
      </c>
      <c r="D793" s="102">
        <v>318865</v>
      </c>
      <c r="E793" s="102">
        <v>845.2820744685913</v>
      </c>
      <c r="F793" s="102">
        <v>134765.4343377137</v>
      </c>
    </row>
    <row r="794" spans="1:6" x14ac:dyDescent="0.25">
      <c r="A794" s="97">
        <v>1965</v>
      </c>
      <c r="B794" s="97">
        <v>2011</v>
      </c>
      <c r="C794" s="97" t="s">
        <v>223</v>
      </c>
      <c r="D794" s="102">
        <v>8620</v>
      </c>
      <c r="E794" s="102">
        <v>845.2820744685913</v>
      </c>
      <c r="F794" s="102">
        <v>3643.1657409596287</v>
      </c>
    </row>
    <row r="795" spans="1:6" x14ac:dyDescent="0.25">
      <c r="A795" s="97">
        <v>1967</v>
      </c>
      <c r="B795" s="97">
        <v>2011</v>
      </c>
      <c r="C795" s="97" t="s">
        <v>203</v>
      </c>
      <c r="D795" s="102">
        <v>1028188</v>
      </c>
      <c r="E795" s="102">
        <v>845.2820744685913</v>
      </c>
      <c r="F795" s="102">
        <v>434554.44279185601</v>
      </c>
    </row>
    <row r="796" spans="1:6" x14ac:dyDescent="0.25">
      <c r="A796" s="97">
        <v>1968</v>
      </c>
      <c r="B796" s="97">
        <v>2011</v>
      </c>
      <c r="C796" s="97" t="s">
        <v>228</v>
      </c>
      <c r="D796" s="102">
        <v>8570</v>
      </c>
      <c r="E796" s="102">
        <v>845.2820744685913</v>
      </c>
      <c r="F796" s="102">
        <v>3622.0336890979138</v>
      </c>
    </row>
    <row r="797" spans="1:6" x14ac:dyDescent="0.25">
      <c r="A797" s="97">
        <v>1969</v>
      </c>
      <c r="B797" s="97">
        <v>2011</v>
      </c>
      <c r="C797" s="97" t="s">
        <v>229</v>
      </c>
      <c r="D797" s="102">
        <v>15878</v>
      </c>
      <c r="E797" s="102">
        <v>845.2820744685913</v>
      </c>
      <c r="F797" s="102">
        <v>6710.6943892061472</v>
      </c>
    </row>
    <row r="798" spans="1:6" x14ac:dyDescent="0.25">
      <c r="A798" s="97">
        <v>1971</v>
      </c>
      <c r="B798" s="97">
        <v>2011</v>
      </c>
      <c r="C798" s="97" t="s">
        <v>191</v>
      </c>
      <c r="D798" s="102">
        <v>298689</v>
      </c>
      <c r="E798" s="102">
        <v>845.2820744685913</v>
      </c>
      <c r="F798" s="102">
        <v>126238.22877047454</v>
      </c>
    </row>
    <row r="799" spans="1:6" x14ac:dyDescent="0.25">
      <c r="A799" s="97">
        <v>1972</v>
      </c>
      <c r="B799" s="97">
        <v>2011</v>
      </c>
      <c r="C799" s="97" t="s">
        <v>231</v>
      </c>
      <c r="D799" s="102">
        <v>5848</v>
      </c>
      <c r="E799" s="102">
        <v>845.2820744685913</v>
      </c>
      <c r="F799" s="102">
        <v>2471.6047857461608</v>
      </c>
    </row>
    <row r="800" spans="1:6" x14ac:dyDescent="0.25">
      <c r="A800" s="97">
        <v>1973</v>
      </c>
      <c r="B800" s="97">
        <v>2011</v>
      </c>
      <c r="C800" s="97" t="s">
        <v>233</v>
      </c>
      <c r="D800" s="102">
        <v>197398</v>
      </c>
      <c r="E800" s="102">
        <v>845.2820744685913</v>
      </c>
      <c r="F800" s="102">
        <v>83428.495467975503</v>
      </c>
    </row>
    <row r="801" spans="1:6" x14ac:dyDescent="0.25">
      <c r="A801" s="97">
        <v>1975</v>
      </c>
      <c r="B801" s="97">
        <v>2011</v>
      </c>
      <c r="C801" s="97" t="s">
        <v>193</v>
      </c>
      <c r="D801" s="102">
        <v>277494</v>
      </c>
      <c r="E801" s="102">
        <v>845.2820744685913</v>
      </c>
      <c r="F801" s="102">
        <v>117280.35198629364</v>
      </c>
    </row>
    <row r="802" spans="1:6" x14ac:dyDescent="0.25">
      <c r="A802" s="97">
        <v>1977</v>
      </c>
      <c r="B802" s="97">
        <v>2011</v>
      </c>
      <c r="C802" s="97" t="s">
        <v>236</v>
      </c>
      <c r="D802" s="102">
        <v>585729</v>
      </c>
      <c r="E802" s="102">
        <v>845.2820744685913</v>
      </c>
      <c r="F802" s="102">
        <v>247553.11209820677</v>
      </c>
    </row>
    <row r="803" spans="1:6" x14ac:dyDescent="0.25">
      <c r="A803" s="97">
        <v>1978</v>
      </c>
      <c r="B803" s="97">
        <v>2011</v>
      </c>
      <c r="C803" s="97" t="s">
        <v>240</v>
      </c>
      <c r="D803" s="102">
        <v>63900</v>
      </c>
      <c r="E803" s="102">
        <v>845.2820744685913</v>
      </c>
      <c r="F803" s="102">
        <v>27006.76227927149</v>
      </c>
    </row>
    <row r="804" spans="1:6" x14ac:dyDescent="0.25">
      <c r="A804" s="97">
        <v>1979</v>
      </c>
      <c r="B804" s="97">
        <v>2011</v>
      </c>
      <c r="C804" s="97" t="s">
        <v>204</v>
      </c>
      <c r="D804" s="102">
        <v>10000</v>
      </c>
      <c r="E804" s="102">
        <v>845.2820744685913</v>
      </c>
      <c r="F804" s="102">
        <v>4226.4103723429562</v>
      </c>
    </row>
    <row r="805" spans="1:6" x14ac:dyDescent="0.25">
      <c r="A805" s="97">
        <v>1980</v>
      </c>
      <c r="B805" s="97">
        <v>2011</v>
      </c>
      <c r="C805" s="97" t="s">
        <v>244</v>
      </c>
      <c r="D805" s="102">
        <v>57335</v>
      </c>
      <c r="E805" s="102">
        <v>845.2820744685913</v>
      </c>
      <c r="F805" s="102">
        <v>24232.123869828341</v>
      </c>
    </row>
    <row r="806" spans="1:6" x14ac:dyDescent="0.25">
      <c r="A806" s="97">
        <v>1981</v>
      </c>
      <c r="B806" s="97">
        <v>2011</v>
      </c>
      <c r="C806" s="97" t="s">
        <v>247</v>
      </c>
      <c r="D806" s="102">
        <v>20800</v>
      </c>
      <c r="E806" s="102">
        <v>845.2820744685913</v>
      </c>
      <c r="F806" s="102">
        <v>8790.9335744733489</v>
      </c>
    </row>
    <row r="807" spans="1:6" x14ac:dyDescent="0.25">
      <c r="A807" s="97">
        <v>1982</v>
      </c>
      <c r="B807" s="97">
        <v>2011</v>
      </c>
      <c r="C807" s="97" t="s">
        <v>248</v>
      </c>
      <c r="D807" s="102">
        <v>587403</v>
      </c>
      <c r="E807" s="102">
        <v>845.2820744685913</v>
      </c>
      <c r="F807" s="102">
        <v>248260.61319453694</v>
      </c>
    </row>
    <row r="808" spans="1:6" x14ac:dyDescent="0.25">
      <c r="A808" s="97">
        <v>1983</v>
      </c>
      <c r="B808" s="97">
        <v>2011</v>
      </c>
      <c r="C808" s="97" t="s">
        <v>250</v>
      </c>
      <c r="D808" s="102">
        <v>73320</v>
      </c>
      <c r="E808" s="102">
        <v>845.2820744685913</v>
      </c>
      <c r="F808" s="102">
        <v>30988.040850018559</v>
      </c>
    </row>
    <row r="809" spans="1:6" x14ac:dyDescent="0.25">
      <c r="A809" s="97">
        <v>1984</v>
      </c>
      <c r="B809" s="97">
        <v>2011</v>
      </c>
      <c r="C809" s="97" t="s">
        <v>253</v>
      </c>
      <c r="D809" s="102">
        <v>400</v>
      </c>
      <c r="E809" s="102">
        <v>845.2820744685913</v>
      </c>
      <c r="F809" s="102">
        <v>169.05641489371826</v>
      </c>
    </row>
    <row r="810" spans="1:6" x14ac:dyDescent="0.25">
      <c r="A810" s="97">
        <v>1987</v>
      </c>
      <c r="B810" s="97">
        <v>2011</v>
      </c>
      <c r="C810" s="97" t="s">
        <v>254</v>
      </c>
      <c r="D810" s="102">
        <v>1148676</v>
      </c>
      <c r="E810" s="102">
        <v>845.2820744685913</v>
      </c>
      <c r="F810" s="102">
        <v>485477.61608614179</v>
      </c>
    </row>
    <row r="811" spans="1:6" x14ac:dyDescent="0.25">
      <c r="A811" s="97">
        <v>1990</v>
      </c>
      <c r="B811" s="97">
        <v>2011</v>
      </c>
      <c r="C811" s="97" t="s">
        <v>261</v>
      </c>
      <c r="D811" s="102">
        <v>350800</v>
      </c>
      <c r="E811" s="102">
        <v>845.2820744685913</v>
      </c>
      <c r="F811" s="102">
        <v>148262.47586179094</v>
      </c>
    </row>
    <row r="812" spans="1:6" x14ac:dyDescent="0.25">
      <c r="A812" s="97">
        <v>1991</v>
      </c>
      <c r="B812" s="97">
        <v>2011</v>
      </c>
      <c r="C812" s="97" t="s">
        <v>194</v>
      </c>
      <c r="D812" s="102">
        <v>1335550</v>
      </c>
      <c r="E812" s="102">
        <v>845.2820744685913</v>
      </c>
      <c r="F812" s="102">
        <v>564458.23727826355</v>
      </c>
    </row>
    <row r="813" spans="1:6" x14ac:dyDescent="0.25">
      <c r="A813" s="97">
        <v>1993</v>
      </c>
      <c r="B813" s="97">
        <v>2011</v>
      </c>
      <c r="C813" s="97" t="s">
        <v>267</v>
      </c>
      <c r="D813" s="102">
        <v>30168</v>
      </c>
      <c r="E813" s="102">
        <v>845.2820744685913</v>
      </c>
      <c r="F813" s="102">
        <v>12750.234811284232</v>
      </c>
    </row>
    <row r="814" spans="1:6" x14ac:dyDescent="0.25">
      <c r="A814" s="97">
        <v>1994</v>
      </c>
      <c r="B814" s="97">
        <v>2011</v>
      </c>
      <c r="C814" s="97" t="s">
        <v>268</v>
      </c>
      <c r="D814" s="102">
        <v>10800</v>
      </c>
      <c r="E814" s="102">
        <v>845.2820744685913</v>
      </c>
      <c r="F814" s="102">
        <v>4564.5232021303927</v>
      </c>
    </row>
    <row r="815" spans="1:6" x14ac:dyDescent="0.25">
      <c r="A815" s="97">
        <v>1995</v>
      </c>
      <c r="B815" s="97">
        <v>2011</v>
      </c>
      <c r="C815" s="97" t="s">
        <v>269</v>
      </c>
      <c r="D815" s="102">
        <v>3200</v>
      </c>
      <c r="E815" s="102">
        <v>845.2820744685913</v>
      </c>
      <c r="F815" s="102">
        <v>1352.451319149746</v>
      </c>
    </row>
    <row r="816" spans="1:6" x14ac:dyDescent="0.25">
      <c r="A816" s="97">
        <v>1997</v>
      </c>
      <c r="B816" s="97">
        <v>2011</v>
      </c>
      <c r="C816" s="97" t="s">
        <v>270</v>
      </c>
      <c r="D816" s="102">
        <v>430</v>
      </c>
      <c r="E816" s="102">
        <v>845.2820744685913</v>
      </c>
      <c r="F816" s="102">
        <v>181.73564601074713</v>
      </c>
    </row>
    <row r="817" spans="1:6" x14ac:dyDescent="0.25">
      <c r="A817" s="97">
        <v>1998</v>
      </c>
      <c r="B817" s="97">
        <v>2011</v>
      </c>
      <c r="C817" s="97" t="s">
        <v>271</v>
      </c>
      <c r="D817" s="102">
        <v>6224</v>
      </c>
      <c r="E817" s="102">
        <v>845.2820744685913</v>
      </c>
      <c r="F817" s="102">
        <v>2630.517815746256</v>
      </c>
    </row>
    <row r="818" spans="1:6" x14ac:dyDescent="0.25">
      <c r="A818" s="97">
        <v>1999</v>
      </c>
      <c r="B818" s="97">
        <v>2011</v>
      </c>
      <c r="C818" s="97" t="s">
        <v>273</v>
      </c>
      <c r="D818" s="102">
        <v>4945</v>
      </c>
      <c r="E818" s="102">
        <v>845.2820744685913</v>
      </c>
      <c r="F818" s="102">
        <v>2089.9599291235922</v>
      </c>
    </row>
    <row r="819" spans="1:6" x14ac:dyDescent="0.25">
      <c r="A819" s="97">
        <v>2000</v>
      </c>
      <c r="B819" s="97">
        <v>2011</v>
      </c>
      <c r="C819" s="97" t="s">
        <v>274</v>
      </c>
      <c r="D819" s="102">
        <v>337472</v>
      </c>
      <c r="E819" s="102">
        <v>845.2820744685913</v>
      </c>
      <c r="F819" s="102">
        <v>142629.51611753221</v>
      </c>
    </row>
    <row r="820" spans="1:6" x14ac:dyDescent="0.25">
      <c r="A820" s="97">
        <v>2001</v>
      </c>
      <c r="B820" s="97">
        <v>2011</v>
      </c>
      <c r="C820" s="97" t="s">
        <v>275</v>
      </c>
      <c r="D820" s="102">
        <v>1952</v>
      </c>
      <c r="E820" s="102">
        <v>845.2820744685913</v>
      </c>
      <c r="F820" s="102">
        <v>824.99530468134515</v>
      </c>
    </row>
    <row r="821" spans="1:6" x14ac:dyDescent="0.25">
      <c r="A821" s="97">
        <v>2002</v>
      </c>
      <c r="B821" s="97">
        <v>2011</v>
      </c>
      <c r="C821" s="97" t="s">
        <v>276</v>
      </c>
      <c r="D821" s="102">
        <v>78506</v>
      </c>
      <c r="E821" s="102">
        <v>845.2820744685913</v>
      </c>
      <c r="F821" s="102">
        <v>33179.857269115615</v>
      </c>
    </row>
    <row r="822" spans="1:6" x14ac:dyDescent="0.25">
      <c r="A822" s="97">
        <v>2003</v>
      </c>
      <c r="B822" s="97">
        <v>2011</v>
      </c>
      <c r="C822" s="97" t="s">
        <v>277</v>
      </c>
      <c r="D822" s="102">
        <v>104400</v>
      </c>
      <c r="E822" s="102">
        <v>845.2820744685913</v>
      </c>
      <c r="F822" s="102">
        <v>44123.724287260462</v>
      </c>
    </row>
    <row r="823" spans="1:6" x14ac:dyDescent="0.25">
      <c r="A823" s="97">
        <v>2004</v>
      </c>
      <c r="B823" s="97">
        <v>2011</v>
      </c>
      <c r="C823" s="97" t="s">
        <v>280</v>
      </c>
      <c r="D823" s="102">
        <v>41895</v>
      </c>
      <c r="E823" s="102">
        <v>845.2820744685913</v>
      </c>
      <c r="F823" s="102">
        <v>17706.546254930818</v>
      </c>
    </row>
    <row r="824" spans="1:6" x14ac:dyDescent="0.25">
      <c r="A824" s="97">
        <v>2005</v>
      </c>
      <c r="B824" s="97">
        <v>2011</v>
      </c>
      <c r="C824" s="97" t="s">
        <v>197</v>
      </c>
      <c r="D824" s="102">
        <v>168076</v>
      </c>
      <c r="E824" s="102">
        <v>845.2820744685913</v>
      </c>
      <c r="F824" s="102">
        <v>71035.814974191468</v>
      </c>
    </row>
    <row r="825" spans="1:6" x14ac:dyDescent="0.25">
      <c r="A825" s="97">
        <v>2006</v>
      </c>
      <c r="B825" s="97">
        <v>2011</v>
      </c>
      <c r="C825" s="97" t="s">
        <v>282</v>
      </c>
      <c r="D825" s="102">
        <v>800</v>
      </c>
      <c r="E825" s="102">
        <v>845.2820744685913</v>
      </c>
      <c r="F825" s="102">
        <v>338.11282978743651</v>
      </c>
    </row>
    <row r="826" spans="1:6" x14ac:dyDescent="0.25">
      <c r="A826" s="97">
        <v>2007</v>
      </c>
      <c r="B826" s="97">
        <v>2011</v>
      </c>
      <c r="C826" s="97" t="s">
        <v>283</v>
      </c>
      <c r="D826" s="102">
        <v>48216</v>
      </c>
      <c r="E826" s="102">
        <v>845.2820744685913</v>
      </c>
      <c r="F826" s="102">
        <v>20378.060251288796</v>
      </c>
    </row>
    <row r="827" spans="1:6" x14ac:dyDescent="0.25">
      <c r="A827" s="97">
        <v>2009</v>
      </c>
      <c r="B827" s="97">
        <v>2011</v>
      </c>
      <c r="C827" s="97" t="s">
        <v>285</v>
      </c>
      <c r="D827" s="102">
        <v>5763</v>
      </c>
      <c r="E827" s="102">
        <v>845.2820744685913</v>
      </c>
      <c r="F827" s="102">
        <v>2435.6802975812457</v>
      </c>
    </row>
    <row r="828" spans="1:6" x14ac:dyDescent="0.25">
      <c r="A828" s="97">
        <v>2010</v>
      </c>
      <c r="B828" s="97">
        <v>2011</v>
      </c>
      <c r="C828" s="97" t="s">
        <v>286</v>
      </c>
      <c r="D828" s="102">
        <v>556</v>
      </c>
      <c r="E828" s="102">
        <v>845.2820744685913</v>
      </c>
      <c r="F828" s="102">
        <v>234.98841670226838</v>
      </c>
    </row>
    <row r="829" spans="1:6" x14ac:dyDescent="0.25">
      <c r="A829" s="97">
        <v>2011</v>
      </c>
      <c r="B829" s="97">
        <v>2011</v>
      </c>
      <c r="C829" s="97" t="s">
        <v>198</v>
      </c>
      <c r="D829" s="102">
        <v>251794</v>
      </c>
      <c r="E829" s="102">
        <v>845.2820744685913</v>
      </c>
      <c r="F829" s="102">
        <v>106418.47732937224</v>
      </c>
    </row>
    <row r="830" spans="1:6" x14ac:dyDescent="0.25">
      <c r="A830" s="97">
        <v>2012</v>
      </c>
      <c r="B830" s="97">
        <v>2011</v>
      </c>
      <c r="C830" s="97" t="s">
        <v>287</v>
      </c>
      <c r="D830" s="102">
        <v>77538</v>
      </c>
      <c r="E830" s="102">
        <v>845.2820744685913</v>
      </c>
      <c r="F830" s="102">
        <v>32770.740745072813</v>
      </c>
    </row>
    <row r="831" spans="1:6" x14ac:dyDescent="0.25">
      <c r="A831" s="97">
        <v>2013</v>
      </c>
      <c r="B831" s="97">
        <v>2011</v>
      </c>
      <c r="C831" s="97" t="s">
        <v>199</v>
      </c>
      <c r="D831" s="102">
        <v>484678</v>
      </c>
      <c r="E831" s="102">
        <v>845.2820744685913</v>
      </c>
      <c r="F831" s="102">
        <v>204844.81264464397</v>
      </c>
    </row>
    <row r="832" spans="1:6" x14ac:dyDescent="0.25">
      <c r="A832" s="97">
        <v>2015</v>
      </c>
      <c r="B832" s="97">
        <v>2011</v>
      </c>
      <c r="C832" s="97" t="s">
        <v>290</v>
      </c>
      <c r="D832" s="102">
        <v>125</v>
      </c>
      <c r="E832" s="102">
        <v>845.2820744685913</v>
      </c>
      <c r="F832" s="102">
        <v>52.830129654286957</v>
      </c>
    </row>
    <row r="833" spans="1:6" x14ac:dyDescent="0.25">
      <c r="A833" s="97">
        <v>2016</v>
      </c>
      <c r="B833" s="97">
        <v>2011</v>
      </c>
      <c r="C833" s="97" t="s">
        <v>292</v>
      </c>
      <c r="D833" s="102">
        <v>43003</v>
      </c>
      <c r="E833" s="102">
        <v>845.2820744685913</v>
      </c>
      <c r="F833" s="102">
        <v>18174.832524186419</v>
      </c>
    </row>
    <row r="834" spans="1:6" x14ac:dyDescent="0.25">
      <c r="A834" s="97">
        <v>2017</v>
      </c>
      <c r="B834" s="97">
        <v>2011</v>
      </c>
      <c r="C834" s="97" t="s">
        <v>293</v>
      </c>
      <c r="D834" s="102">
        <v>14057</v>
      </c>
      <c r="E834" s="102">
        <v>845.2820744685913</v>
      </c>
      <c r="F834" s="102">
        <v>5941.0650604024941</v>
      </c>
    </row>
    <row r="835" spans="1:6" x14ac:dyDescent="0.25">
      <c r="A835" s="97">
        <v>2018</v>
      </c>
      <c r="B835" s="97">
        <v>2011</v>
      </c>
      <c r="C835" s="97" t="s">
        <v>200</v>
      </c>
      <c r="D835" s="102">
        <v>108837</v>
      </c>
      <c r="E835" s="102">
        <v>845.2820744685913</v>
      </c>
      <c r="F835" s="102">
        <v>45998.982569469037</v>
      </c>
    </row>
    <row r="836" spans="1:6" x14ac:dyDescent="0.25">
      <c r="A836" s="97">
        <v>2019</v>
      </c>
      <c r="B836" s="97">
        <v>2011</v>
      </c>
      <c r="C836" s="97" t="s">
        <v>296</v>
      </c>
      <c r="D836" s="102">
        <v>122522</v>
      </c>
      <c r="E836" s="102">
        <v>845.2820744685913</v>
      </c>
      <c r="F836" s="102">
        <v>51782.825164020374</v>
      </c>
    </row>
    <row r="837" spans="1:6" x14ac:dyDescent="0.25">
      <c r="A837" s="97">
        <v>2020</v>
      </c>
      <c r="B837" s="97">
        <v>2011</v>
      </c>
      <c r="C837" s="97" t="s">
        <v>297</v>
      </c>
      <c r="D837" s="102">
        <v>202</v>
      </c>
      <c r="E837" s="102">
        <v>845.2820744685913</v>
      </c>
      <c r="F837" s="102">
        <v>85.373489521327713</v>
      </c>
    </row>
    <row r="838" spans="1:6" x14ac:dyDescent="0.25">
      <c r="A838" s="97">
        <v>2021</v>
      </c>
      <c r="B838" s="97">
        <v>2011</v>
      </c>
      <c r="C838" s="97" t="s">
        <v>298</v>
      </c>
      <c r="D838" s="102">
        <v>400</v>
      </c>
      <c r="E838" s="102">
        <v>845.2820744685913</v>
      </c>
      <c r="F838" s="102">
        <v>169.05641489371826</v>
      </c>
    </row>
    <row r="839" spans="1:6" x14ac:dyDescent="0.25">
      <c r="A839" s="97">
        <v>2022</v>
      </c>
      <c r="B839" s="97">
        <v>2011</v>
      </c>
      <c r="C839" s="97" t="s">
        <v>299</v>
      </c>
      <c r="D839" s="102">
        <v>55496</v>
      </c>
      <c r="E839" s="102">
        <v>845.2820744685913</v>
      </c>
      <c r="F839" s="102">
        <v>23454.887002354473</v>
      </c>
    </row>
    <row r="840" spans="1:6" x14ac:dyDescent="0.25">
      <c r="A840" s="97">
        <v>2023</v>
      </c>
      <c r="B840" s="97">
        <v>2011</v>
      </c>
      <c r="C840" s="97" t="s">
        <v>202</v>
      </c>
      <c r="D840" s="102">
        <v>2238117</v>
      </c>
      <c r="E840" s="102">
        <v>845.2820744685913</v>
      </c>
      <c r="F840" s="102">
        <v>945920.09033171006</v>
      </c>
    </row>
    <row r="841" spans="1:6" x14ac:dyDescent="0.25">
      <c r="A841" s="97">
        <v>2024</v>
      </c>
      <c r="B841" s="97">
        <v>2011</v>
      </c>
      <c r="C841" s="97" t="s">
        <v>304</v>
      </c>
      <c r="D841" s="102">
        <v>37399</v>
      </c>
      <c r="E841" s="102">
        <v>845.2820744685913</v>
      </c>
      <c r="F841" s="102">
        <v>15806.352151525423</v>
      </c>
    </row>
    <row r="842" spans="1:6" x14ac:dyDescent="0.25">
      <c r="A842" s="97">
        <v>2025</v>
      </c>
      <c r="B842" s="97">
        <v>2011</v>
      </c>
      <c r="C842" s="97" t="s">
        <v>307</v>
      </c>
      <c r="D842" s="102">
        <v>1669</v>
      </c>
      <c r="E842" s="102">
        <v>845.2820744685913</v>
      </c>
      <c r="F842" s="102">
        <v>705.38789114403949</v>
      </c>
    </row>
    <row r="843" spans="1:6" x14ac:dyDescent="0.25">
      <c r="A843" s="97">
        <v>2027</v>
      </c>
      <c r="B843" s="97">
        <v>2011</v>
      </c>
      <c r="C843" s="97" t="s">
        <v>188</v>
      </c>
      <c r="D843" s="102">
        <v>3049</v>
      </c>
      <c r="E843" s="102">
        <v>845.2820744685913</v>
      </c>
      <c r="F843" s="102">
        <v>1288.6325225273674</v>
      </c>
    </row>
    <row r="844" spans="1:6" x14ac:dyDescent="0.25">
      <c r="A844" s="97">
        <v>2028</v>
      </c>
      <c r="B844" s="97">
        <v>2011</v>
      </c>
      <c r="C844" s="97" t="s">
        <v>189</v>
      </c>
      <c r="D844" s="102">
        <v>45405</v>
      </c>
      <c r="E844" s="102">
        <v>845.2820744685913</v>
      </c>
      <c r="F844" s="102">
        <v>19190.016295623194</v>
      </c>
    </row>
    <row r="845" spans="1:6" x14ac:dyDescent="0.25">
      <c r="A845" s="97">
        <v>2029</v>
      </c>
      <c r="B845" s="97">
        <v>2011</v>
      </c>
      <c r="C845" s="97" t="s">
        <v>195</v>
      </c>
      <c r="D845" s="102">
        <v>413092</v>
      </c>
      <c r="E845" s="102">
        <v>845.2820744685913</v>
      </c>
      <c r="F845" s="102">
        <v>174589.63135318964</v>
      </c>
    </row>
    <row r="846" spans="1:6" x14ac:dyDescent="0.25">
      <c r="A846" s="97">
        <v>2031</v>
      </c>
      <c r="B846" s="97">
        <v>2011</v>
      </c>
      <c r="C846" s="97" t="s">
        <v>188</v>
      </c>
      <c r="D846" s="102">
        <v>-6556</v>
      </c>
      <c r="E846" s="102">
        <v>845.2820744685913</v>
      </c>
      <c r="F846" s="102">
        <v>-2770.8346401080425</v>
      </c>
    </row>
    <row r="847" spans="1:6" x14ac:dyDescent="0.25">
      <c r="A847" s="97">
        <v>2032</v>
      </c>
      <c r="B847" s="97">
        <v>2011</v>
      </c>
      <c r="C847" s="97" t="s">
        <v>189</v>
      </c>
      <c r="D847" s="102">
        <v>-46691</v>
      </c>
      <c r="E847" s="102">
        <v>845.2820744685913</v>
      </c>
      <c r="F847" s="102">
        <v>-19733.532669506498</v>
      </c>
    </row>
    <row r="848" spans="1:6" x14ac:dyDescent="0.25">
      <c r="A848" s="97">
        <v>2033</v>
      </c>
      <c r="B848" s="97">
        <v>2011</v>
      </c>
      <c r="C848" s="97" t="s">
        <v>192</v>
      </c>
      <c r="D848" s="102">
        <v>34040.392</v>
      </c>
      <c r="E848" s="102">
        <v>845.2820744685913</v>
      </c>
      <c r="F848" s="102">
        <v>14386.866582742021</v>
      </c>
    </row>
    <row r="849" spans="1:6" x14ac:dyDescent="0.25">
      <c r="A849" s="97">
        <v>2034</v>
      </c>
      <c r="B849" s="97">
        <v>2011</v>
      </c>
      <c r="C849" s="97" t="s">
        <v>195</v>
      </c>
      <c r="D849" s="102">
        <v>-413000</v>
      </c>
      <c r="E849" s="102">
        <v>845.2820744685913</v>
      </c>
      <c r="F849" s="102">
        <v>-174550.7483777641</v>
      </c>
    </row>
    <row r="850" spans="1:6" x14ac:dyDescent="0.25">
      <c r="A850" s="97">
        <v>2091</v>
      </c>
      <c r="B850" s="97">
        <v>2011</v>
      </c>
      <c r="C850" s="97" t="s">
        <v>208</v>
      </c>
      <c r="D850" s="102">
        <v>-30733</v>
      </c>
      <c r="E850" s="102">
        <v>845.2820744685913</v>
      </c>
      <c r="F850" s="102">
        <v>-12989.026997321607</v>
      </c>
    </row>
    <row r="851" spans="1:6" x14ac:dyDescent="0.25">
      <c r="A851" s="97">
        <v>2092</v>
      </c>
      <c r="B851" s="97">
        <v>2011</v>
      </c>
      <c r="C851" s="97" t="s">
        <v>209</v>
      </c>
      <c r="D851" s="102">
        <v>-29465</v>
      </c>
      <c r="E851" s="102">
        <v>845.2820744685913</v>
      </c>
      <c r="F851" s="102">
        <v>-12453.118162108522</v>
      </c>
    </row>
    <row r="852" spans="1:6" x14ac:dyDescent="0.25">
      <c r="A852" s="97">
        <v>2093</v>
      </c>
      <c r="B852" s="97">
        <v>2011</v>
      </c>
      <c r="C852" s="97" t="s">
        <v>212</v>
      </c>
      <c r="D852" s="102">
        <v>-2654</v>
      </c>
      <c r="E852" s="102">
        <v>845.2820744685913</v>
      </c>
      <c r="F852" s="102">
        <v>-1121.6893128198205</v>
      </c>
    </row>
    <row r="853" spans="1:6" x14ac:dyDescent="0.25">
      <c r="A853" s="97">
        <v>2094</v>
      </c>
      <c r="B853" s="97">
        <v>2011</v>
      </c>
      <c r="C853" s="97" t="s">
        <v>213</v>
      </c>
      <c r="D853" s="102">
        <v>-20616</v>
      </c>
      <c r="E853" s="102">
        <v>845.2820744685913</v>
      </c>
      <c r="F853" s="102">
        <v>-8713.1676236222393</v>
      </c>
    </row>
    <row r="854" spans="1:6" x14ac:dyDescent="0.25">
      <c r="A854" s="97">
        <v>2095</v>
      </c>
      <c r="B854" s="97">
        <v>2011</v>
      </c>
      <c r="C854" s="97" t="s">
        <v>214</v>
      </c>
      <c r="D854" s="102">
        <v>3622674</v>
      </c>
      <c r="E854" s="102">
        <v>845.2820744685913</v>
      </c>
      <c r="F854" s="102">
        <v>1531090.6969217148</v>
      </c>
    </row>
    <row r="855" spans="1:6" x14ac:dyDescent="0.25">
      <c r="A855" s="97">
        <v>2096</v>
      </c>
      <c r="B855" s="97">
        <v>2011</v>
      </c>
      <c r="C855" s="97" t="s">
        <v>215</v>
      </c>
      <c r="D855" s="102">
        <v>-148410</v>
      </c>
      <c r="E855" s="102">
        <v>845.2820744685913</v>
      </c>
      <c r="F855" s="102">
        <v>-62724.156335941821</v>
      </c>
    </row>
    <row r="856" spans="1:6" x14ac:dyDescent="0.25">
      <c r="A856" s="97">
        <v>2097</v>
      </c>
      <c r="B856" s="97">
        <v>2011</v>
      </c>
      <c r="C856" s="97" t="s">
        <v>189</v>
      </c>
      <c r="D856" s="102">
        <v>-84760</v>
      </c>
      <c r="E856" s="102">
        <v>845.2820744685913</v>
      </c>
      <c r="F856" s="102">
        <v>-35823.054315978901</v>
      </c>
    </row>
    <row r="857" spans="1:6" x14ac:dyDescent="0.25">
      <c r="A857" s="97">
        <v>2098</v>
      </c>
      <c r="B857" s="97">
        <v>2011</v>
      </c>
      <c r="C857" s="97" t="s">
        <v>216</v>
      </c>
      <c r="D857" s="102">
        <v>-1</v>
      </c>
      <c r="E857" s="102">
        <v>845.2820744685913</v>
      </c>
      <c r="F857" s="102">
        <v>-0.42264103723429564</v>
      </c>
    </row>
    <row r="858" spans="1:6" x14ac:dyDescent="0.25">
      <c r="A858" s="97">
        <v>2099</v>
      </c>
      <c r="B858" s="97">
        <v>2011</v>
      </c>
      <c r="C858" s="97" t="s">
        <v>218</v>
      </c>
      <c r="D858" s="102">
        <v>-800</v>
      </c>
      <c r="E858" s="102">
        <v>845.2820744685913</v>
      </c>
      <c r="F858" s="102">
        <v>-338.11282978743651</v>
      </c>
    </row>
    <row r="859" spans="1:6" x14ac:dyDescent="0.25">
      <c r="A859" s="97">
        <v>2100</v>
      </c>
      <c r="B859" s="97">
        <v>2011</v>
      </c>
      <c r="C859" s="97" t="s">
        <v>190</v>
      </c>
      <c r="D859" s="102">
        <v>-141861</v>
      </c>
      <c r="E859" s="102">
        <v>845.2820744685913</v>
      </c>
      <c r="F859" s="102">
        <v>-59956.280183094415</v>
      </c>
    </row>
    <row r="860" spans="1:6" x14ac:dyDescent="0.25">
      <c r="A860" s="97">
        <v>2101</v>
      </c>
      <c r="B860" s="97">
        <v>2011</v>
      </c>
      <c r="C860" s="97" t="s">
        <v>223</v>
      </c>
      <c r="D860" s="102">
        <v>-1600</v>
      </c>
      <c r="E860" s="102">
        <v>845.2820744685913</v>
      </c>
      <c r="F860" s="102">
        <v>-676.22565957487302</v>
      </c>
    </row>
    <row r="861" spans="1:6" x14ac:dyDescent="0.25">
      <c r="A861" s="97">
        <v>2102</v>
      </c>
      <c r="B861" s="97">
        <v>2011</v>
      </c>
      <c r="C861" s="97" t="s">
        <v>203</v>
      </c>
      <c r="D861" s="102">
        <v>-167241</v>
      </c>
      <c r="E861" s="102">
        <v>845.2820744685913</v>
      </c>
      <c r="F861" s="102">
        <v>-70682.909708100837</v>
      </c>
    </row>
    <row r="862" spans="1:6" x14ac:dyDescent="0.25">
      <c r="A862" s="97">
        <v>2103</v>
      </c>
      <c r="B862" s="97">
        <v>2011</v>
      </c>
      <c r="C862" s="97" t="s">
        <v>228</v>
      </c>
      <c r="D862" s="102">
        <v>-6320</v>
      </c>
      <c r="E862" s="102">
        <v>845.2820744685913</v>
      </c>
      <c r="F862" s="102">
        <v>-2671.0913553207483</v>
      </c>
    </row>
    <row r="863" spans="1:6" x14ac:dyDescent="0.25">
      <c r="A863" s="97">
        <v>2104</v>
      </c>
      <c r="B863" s="97">
        <v>2011</v>
      </c>
      <c r="C863" s="97" t="s">
        <v>229</v>
      </c>
      <c r="D863" s="102">
        <v>-8952</v>
      </c>
      <c r="E863" s="102">
        <v>845.2820744685913</v>
      </c>
      <c r="F863" s="102">
        <v>-3783.4825653214148</v>
      </c>
    </row>
    <row r="864" spans="1:6" x14ac:dyDescent="0.25">
      <c r="A864" s="97">
        <v>2105</v>
      </c>
      <c r="B864" s="97">
        <v>2011</v>
      </c>
      <c r="C864" s="97" t="s">
        <v>230</v>
      </c>
      <c r="D864" s="102">
        <v>-40</v>
      </c>
      <c r="E864" s="102">
        <v>845.2820744685913</v>
      </c>
      <c r="F864" s="102">
        <v>-16.905641489371824</v>
      </c>
    </row>
    <row r="865" spans="1:6" x14ac:dyDescent="0.25">
      <c r="A865" s="97">
        <v>2106</v>
      </c>
      <c r="B865" s="97">
        <v>2011</v>
      </c>
      <c r="C865" s="97" t="s">
        <v>191</v>
      </c>
      <c r="D865" s="102">
        <v>-50578</v>
      </c>
      <c r="E865" s="102">
        <v>845.2820744685913</v>
      </c>
      <c r="F865" s="102">
        <v>-21376.338381236208</v>
      </c>
    </row>
    <row r="866" spans="1:6" x14ac:dyDescent="0.25">
      <c r="A866" s="97">
        <v>2107</v>
      </c>
      <c r="B866" s="97">
        <v>2011</v>
      </c>
      <c r="C866" s="97" t="s">
        <v>231</v>
      </c>
      <c r="D866" s="102">
        <v>-9659</v>
      </c>
      <c r="E866" s="102">
        <v>845.2820744685913</v>
      </c>
      <c r="F866" s="102">
        <v>-4082.2897786460617</v>
      </c>
    </row>
    <row r="867" spans="1:6" x14ac:dyDescent="0.25">
      <c r="A867" s="97">
        <v>2108</v>
      </c>
      <c r="B867" s="97">
        <v>2011</v>
      </c>
      <c r="C867" s="97" t="s">
        <v>233</v>
      </c>
      <c r="D867" s="102">
        <v>-73077</v>
      </c>
      <c r="E867" s="102">
        <v>845.2820744685913</v>
      </c>
      <c r="F867" s="102">
        <v>-30885.339077970624</v>
      </c>
    </row>
    <row r="868" spans="1:6" x14ac:dyDescent="0.25">
      <c r="A868" s="97">
        <v>2109</v>
      </c>
      <c r="B868" s="97">
        <v>2011</v>
      </c>
      <c r="C868" s="97" t="s">
        <v>193</v>
      </c>
      <c r="D868" s="102">
        <v>-1531</v>
      </c>
      <c r="E868" s="102">
        <v>845.2820744685913</v>
      </c>
      <c r="F868" s="102">
        <v>-647.06342800570667</v>
      </c>
    </row>
    <row r="869" spans="1:6" x14ac:dyDescent="0.25">
      <c r="A869" s="97">
        <v>2110</v>
      </c>
      <c r="B869" s="97">
        <v>2011</v>
      </c>
      <c r="C869" s="97" t="s">
        <v>236</v>
      </c>
      <c r="D869" s="102">
        <v>-95429</v>
      </c>
      <c r="E869" s="102">
        <v>845.2820744685913</v>
      </c>
      <c r="F869" s="102">
        <v>-40332.211542231598</v>
      </c>
    </row>
    <row r="870" spans="1:6" x14ac:dyDescent="0.25">
      <c r="A870" s="97">
        <v>2111</v>
      </c>
      <c r="B870" s="97">
        <v>2011</v>
      </c>
      <c r="C870" s="97" t="s">
        <v>238</v>
      </c>
      <c r="D870" s="102">
        <v>567</v>
      </c>
      <c r="E870" s="102">
        <v>845.2820744685913</v>
      </c>
      <c r="F870" s="102">
        <v>239.63746811184564</v>
      </c>
    </row>
    <row r="871" spans="1:6" x14ac:dyDescent="0.25">
      <c r="A871" s="97">
        <v>2112</v>
      </c>
      <c r="B871" s="97">
        <v>2011</v>
      </c>
      <c r="C871" s="97" t="s">
        <v>240</v>
      </c>
      <c r="D871" s="102">
        <v>-33425</v>
      </c>
      <c r="E871" s="102">
        <v>845.2820744685913</v>
      </c>
      <c r="F871" s="102">
        <v>-14126.776669556333</v>
      </c>
    </row>
    <row r="872" spans="1:6" x14ac:dyDescent="0.25">
      <c r="A872" s="97">
        <v>2113</v>
      </c>
      <c r="B872" s="97">
        <v>2011</v>
      </c>
      <c r="C872" s="97" t="s">
        <v>204</v>
      </c>
      <c r="D872" s="102">
        <v>-15200</v>
      </c>
      <c r="E872" s="102">
        <v>845.2820744685913</v>
      </c>
      <c r="F872" s="102">
        <v>-6424.1437659612939</v>
      </c>
    </row>
    <row r="873" spans="1:6" x14ac:dyDescent="0.25">
      <c r="A873" s="97">
        <v>2114</v>
      </c>
      <c r="B873" s="97">
        <v>2011</v>
      </c>
      <c r="C873" s="97" t="s">
        <v>244</v>
      </c>
      <c r="D873" s="102">
        <v>-27856</v>
      </c>
      <c r="E873" s="102">
        <v>845.2820744685913</v>
      </c>
      <c r="F873" s="102">
        <v>-11773.08873319854</v>
      </c>
    </row>
    <row r="874" spans="1:6" x14ac:dyDescent="0.25">
      <c r="A874" s="97">
        <v>2115</v>
      </c>
      <c r="B874" s="97">
        <v>2011</v>
      </c>
      <c r="C874" s="97" t="s">
        <v>248</v>
      </c>
      <c r="D874" s="102">
        <v>-428020</v>
      </c>
      <c r="E874" s="102">
        <v>845.2820744685913</v>
      </c>
      <c r="F874" s="102">
        <v>-180898.81675702322</v>
      </c>
    </row>
    <row r="875" spans="1:6" x14ac:dyDescent="0.25">
      <c r="A875" s="97">
        <v>2116</v>
      </c>
      <c r="B875" s="97">
        <v>2011</v>
      </c>
      <c r="C875" s="97" t="s">
        <v>250</v>
      </c>
      <c r="D875" s="102">
        <v>-24625</v>
      </c>
      <c r="E875" s="102">
        <v>845.2820744685913</v>
      </c>
      <c r="F875" s="102">
        <v>-10407.535541894531</v>
      </c>
    </row>
    <row r="876" spans="1:6" x14ac:dyDescent="0.25">
      <c r="A876" s="97">
        <v>2117</v>
      </c>
      <c r="B876" s="97">
        <v>2011</v>
      </c>
      <c r="C876" s="97" t="s">
        <v>253</v>
      </c>
      <c r="D876" s="102">
        <v>-21600</v>
      </c>
      <c r="E876" s="102">
        <v>845.2820744685913</v>
      </c>
      <c r="F876" s="102">
        <v>-9129.0464042607855</v>
      </c>
    </row>
    <row r="877" spans="1:6" x14ac:dyDescent="0.25">
      <c r="A877" s="97">
        <v>2118</v>
      </c>
      <c r="B877" s="97">
        <v>2011</v>
      </c>
      <c r="C877" s="97" t="s">
        <v>254</v>
      </c>
      <c r="D877" s="102">
        <v>-47261</v>
      </c>
      <c r="E877" s="102">
        <v>845.2820744685913</v>
      </c>
      <c r="F877" s="102">
        <v>-19974.438060730048</v>
      </c>
    </row>
    <row r="878" spans="1:6" x14ac:dyDescent="0.25">
      <c r="A878" s="97">
        <v>2119</v>
      </c>
      <c r="B878" s="97">
        <v>2011</v>
      </c>
      <c r="C878" s="97" t="s">
        <v>258</v>
      </c>
      <c r="D878" s="102">
        <v>-1150</v>
      </c>
      <c r="E878" s="102">
        <v>845.2820744685913</v>
      </c>
      <c r="F878" s="102">
        <v>-486.03719281944001</v>
      </c>
    </row>
    <row r="879" spans="1:6" x14ac:dyDescent="0.25">
      <c r="A879" s="97">
        <v>2120</v>
      </c>
      <c r="B879" s="97">
        <v>2011</v>
      </c>
      <c r="C879" s="97" t="s">
        <v>261</v>
      </c>
      <c r="D879" s="102">
        <v>-18800</v>
      </c>
      <c r="E879" s="102">
        <v>845.2820744685913</v>
      </c>
      <c r="F879" s="102">
        <v>-7945.6515000047584</v>
      </c>
    </row>
    <row r="880" spans="1:6" x14ac:dyDescent="0.25">
      <c r="A880" s="97">
        <v>2121</v>
      </c>
      <c r="B880" s="97">
        <v>2011</v>
      </c>
      <c r="C880" s="97" t="s">
        <v>194</v>
      </c>
      <c r="D880" s="102">
        <v>-586129</v>
      </c>
      <c r="E880" s="102">
        <v>845.2820744685913</v>
      </c>
      <c r="F880" s="102">
        <v>-247722.16851310048</v>
      </c>
    </row>
    <row r="881" spans="1:6" x14ac:dyDescent="0.25">
      <c r="A881" s="97">
        <v>2122</v>
      </c>
      <c r="B881" s="97">
        <v>2011</v>
      </c>
      <c r="C881" s="97" t="s">
        <v>264</v>
      </c>
      <c r="D881" s="102">
        <v>-482</v>
      </c>
      <c r="E881" s="102">
        <v>845.2820744685913</v>
      </c>
      <c r="F881" s="102">
        <v>-203.71297994693052</v>
      </c>
    </row>
    <row r="882" spans="1:6" x14ac:dyDescent="0.25">
      <c r="A882" s="97">
        <v>2123</v>
      </c>
      <c r="B882" s="97">
        <v>2011</v>
      </c>
      <c r="C882" s="97" t="s">
        <v>265</v>
      </c>
      <c r="D882" s="102">
        <v>-30</v>
      </c>
      <c r="E882" s="102">
        <v>845.2820744685913</v>
      </c>
      <c r="F882" s="102">
        <v>-12.67923111702887</v>
      </c>
    </row>
    <row r="883" spans="1:6" x14ac:dyDescent="0.25">
      <c r="A883" s="97">
        <v>2124</v>
      </c>
      <c r="B883" s="97">
        <v>2011</v>
      </c>
      <c r="C883" s="97" t="s">
        <v>267</v>
      </c>
      <c r="D883" s="102">
        <v>-9250</v>
      </c>
      <c r="E883" s="102">
        <v>845.2820744685913</v>
      </c>
      <c r="F883" s="102">
        <v>-3909.429594417235</v>
      </c>
    </row>
    <row r="884" spans="1:6" x14ac:dyDescent="0.25">
      <c r="A884" s="97">
        <v>2125</v>
      </c>
      <c r="B884" s="97">
        <v>2011</v>
      </c>
      <c r="C884" s="97" t="s">
        <v>268</v>
      </c>
      <c r="D884" s="102">
        <v>-800</v>
      </c>
      <c r="E884" s="102">
        <v>845.2820744685913</v>
      </c>
      <c r="F884" s="102">
        <v>-338.11282978743651</v>
      </c>
    </row>
    <row r="885" spans="1:6" x14ac:dyDescent="0.25">
      <c r="A885" s="97">
        <v>2126</v>
      </c>
      <c r="B885" s="97">
        <v>2011</v>
      </c>
      <c r="C885" s="97" t="s">
        <v>269</v>
      </c>
      <c r="D885" s="102">
        <v>-3388</v>
      </c>
      <c r="E885" s="102">
        <v>845.2820744685913</v>
      </c>
      <c r="F885" s="102">
        <v>-1431.9078341497936</v>
      </c>
    </row>
    <row r="886" spans="1:6" x14ac:dyDescent="0.25">
      <c r="A886" s="97">
        <v>2127</v>
      </c>
      <c r="B886" s="97">
        <v>2011</v>
      </c>
      <c r="C886" s="97" t="s">
        <v>270</v>
      </c>
      <c r="D886" s="102">
        <v>-7683</v>
      </c>
      <c r="E886" s="102">
        <v>845.2820744685913</v>
      </c>
      <c r="F886" s="102">
        <v>-3247.1510890710938</v>
      </c>
    </row>
    <row r="887" spans="1:6" x14ac:dyDescent="0.25">
      <c r="A887" s="97">
        <v>2128</v>
      </c>
      <c r="B887" s="97">
        <v>2011</v>
      </c>
      <c r="C887" s="97" t="s">
        <v>271</v>
      </c>
      <c r="D887" s="102">
        <v>-56370</v>
      </c>
      <c r="E887" s="102">
        <v>845.2820744685913</v>
      </c>
      <c r="F887" s="102">
        <v>-23824.275268897247</v>
      </c>
    </row>
    <row r="888" spans="1:6" x14ac:dyDescent="0.25">
      <c r="A888" s="97">
        <v>2129</v>
      </c>
      <c r="B888" s="97">
        <v>2011</v>
      </c>
      <c r="C888" s="97" t="s">
        <v>273</v>
      </c>
      <c r="D888" s="102">
        <v>-855</v>
      </c>
      <c r="E888" s="102">
        <v>845.2820744685913</v>
      </c>
      <c r="F888" s="102">
        <v>-361.35808683532281</v>
      </c>
    </row>
    <row r="889" spans="1:6" x14ac:dyDescent="0.25">
      <c r="A889" s="97">
        <v>2130</v>
      </c>
      <c r="B889" s="97">
        <v>2011</v>
      </c>
      <c r="C889" s="97" t="s">
        <v>274</v>
      </c>
      <c r="D889" s="102">
        <v>-1655</v>
      </c>
      <c r="E889" s="102">
        <v>845.2820744685913</v>
      </c>
      <c r="F889" s="102">
        <v>-699.47091662275932</v>
      </c>
    </row>
    <row r="890" spans="1:6" x14ac:dyDescent="0.25">
      <c r="A890" s="97">
        <v>2131</v>
      </c>
      <c r="B890" s="97">
        <v>2011</v>
      </c>
      <c r="C890" s="97" t="s">
        <v>275</v>
      </c>
      <c r="D890" s="102">
        <v>-57339</v>
      </c>
      <c r="E890" s="102">
        <v>845.2820744685913</v>
      </c>
      <c r="F890" s="102">
        <v>-24233.814433977281</v>
      </c>
    </row>
    <row r="891" spans="1:6" x14ac:dyDescent="0.25">
      <c r="A891" s="97">
        <v>2132</v>
      </c>
      <c r="B891" s="97">
        <v>2011</v>
      </c>
      <c r="C891" s="97" t="s">
        <v>276</v>
      </c>
      <c r="D891" s="102">
        <v>-246935</v>
      </c>
      <c r="E891" s="102">
        <v>845.2820744685913</v>
      </c>
      <c r="F891" s="102">
        <v>-104364.8645294508</v>
      </c>
    </row>
    <row r="892" spans="1:6" x14ac:dyDescent="0.25">
      <c r="A892" s="97">
        <v>2133</v>
      </c>
      <c r="B892" s="97">
        <v>2011</v>
      </c>
      <c r="C892" s="97" t="s">
        <v>277</v>
      </c>
      <c r="D892" s="102">
        <v>-790398</v>
      </c>
      <c r="E892" s="102">
        <v>845.2820744685913</v>
      </c>
      <c r="F892" s="102">
        <v>-334054.63054791285</v>
      </c>
    </row>
    <row r="893" spans="1:6" x14ac:dyDescent="0.25">
      <c r="A893" s="97">
        <v>2134</v>
      </c>
      <c r="B893" s="97">
        <v>2011</v>
      </c>
      <c r="C893" s="97" t="s">
        <v>280</v>
      </c>
      <c r="D893" s="102">
        <v>-251716</v>
      </c>
      <c r="E893" s="102">
        <v>845.2820744685913</v>
      </c>
      <c r="F893" s="102">
        <v>-106385.51132846797</v>
      </c>
    </row>
    <row r="894" spans="1:6" x14ac:dyDescent="0.25">
      <c r="A894" s="97">
        <v>2135</v>
      </c>
      <c r="B894" s="97">
        <v>2011</v>
      </c>
      <c r="C894" s="97" t="s">
        <v>197</v>
      </c>
      <c r="D894" s="102">
        <v>-294366</v>
      </c>
      <c r="E894" s="102">
        <v>845.2820744685913</v>
      </c>
      <c r="F894" s="102">
        <v>-124411.15156651067</v>
      </c>
    </row>
    <row r="895" spans="1:6" x14ac:dyDescent="0.25">
      <c r="A895" s="97">
        <v>2136</v>
      </c>
      <c r="B895" s="97">
        <v>2011</v>
      </c>
      <c r="C895" s="97" t="s">
        <v>282</v>
      </c>
      <c r="D895" s="102">
        <v>-1600</v>
      </c>
      <c r="E895" s="102">
        <v>845.2820744685913</v>
      </c>
      <c r="F895" s="102">
        <v>-676.22565957487302</v>
      </c>
    </row>
    <row r="896" spans="1:6" x14ac:dyDescent="0.25">
      <c r="A896" s="97">
        <v>2137</v>
      </c>
      <c r="B896" s="97">
        <v>2011</v>
      </c>
      <c r="C896" s="97" t="s">
        <v>283</v>
      </c>
      <c r="D896" s="102">
        <v>-69776</v>
      </c>
      <c r="E896" s="102">
        <v>845.2820744685913</v>
      </c>
      <c r="F896" s="102">
        <v>-29490.201014060214</v>
      </c>
    </row>
    <row r="897" spans="1:6" x14ac:dyDescent="0.25">
      <c r="A897" s="97">
        <v>2138</v>
      </c>
      <c r="B897" s="97">
        <v>2011</v>
      </c>
      <c r="C897" s="97" t="s">
        <v>284</v>
      </c>
      <c r="D897" s="102">
        <v>-69</v>
      </c>
      <c r="E897" s="102">
        <v>845.2820744685913</v>
      </c>
      <c r="F897" s="102">
        <v>-29.162231569166401</v>
      </c>
    </row>
    <row r="898" spans="1:6" x14ac:dyDescent="0.25">
      <c r="A898" s="97">
        <v>2139</v>
      </c>
      <c r="B898" s="97">
        <v>2011</v>
      </c>
      <c r="C898" s="97" t="s">
        <v>285</v>
      </c>
      <c r="D898" s="102">
        <v>-28531</v>
      </c>
      <c r="E898" s="102">
        <v>845.2820744685913</v>
      </c>
      <c r="F898" s="102">
        <v>-12058.371433331689</v>
      </c>
    </row>
    <row r="899" spans="1:6" x14ac:dyDescent="0.25">
      <c r="A899" s="97">
        <v>2140</v>
      </c>
      <c r="B899" s="97">
        <v>2011</v>
      </c>
      <c r="C899" s="97" t="s">
        <v>286</v>
      </c>
      <c r="D899" s="102">
        <v>-22412</v>
      </c>
      <c r="E899" s="102">
        <v>845.2820744685913</v>
      </c>
      <c r="F899" s="102">
        <v>-9472.2309264950345</v>
      </c>
    </row>
    <row r="900" spans="1:6" x14ac:dyDescent="0.25">
      <c r="A900" s="97">
        <v>2141</v>
      </c>
      <c r="B900" s="97">
        <v>2011</v>
      </c>
      <c r="C900" s="97" t="s">
        <v>198</v>
      </c>
      <c r="D900" s="102">
        <v>-23444</v>
      </c>
      <c r="E900" s="102">
        <v>845.2820744685913</v>
      </c>
      <c r="F900" s="102">
        <v>-9908.3964769208269</v>
      </c>
    </row>
    <row r="901" spans="1:6" x14ac:dyDescent="0.25">
      <c r="A901" s="97">
        <v>2142</v>
      </c>
      <c r="B901" s="97">
        <v>2011</v>
      </c>
      <c r="C901" s="97" t="s">
        <v>199</v>
      </c>
      <c r="D901" s="102">
        <v>-457267</v>
      </c>
      <c r="E901" s="102">
        <v>845.2820744685913</v>
      </c>
      <c r="F901" s="102">
        <v>-193259.79917301468</v>
      </c>
    </row>
    <row r="902" spans="1:6" x14ac:dyDescent="0.25">
      <c r="A902" s="97">
        <v>2143</v>
      </c>
      <c r="B902" s="97">
        <v>2011</v>
      </c>
      <c r="C902" s="97" t="s">
        <v>290</v>
      </c>
      <c r="D902" s="102">
        <v>-14123</v>
      </c>
      <c r="E902" s="102">
        <v>845.2820744685913</v>
      </c>
      <c r="F902" s="102">
        <v>-5968.959368859958</v>
      </c>
    </row>
    <row r="903" spans="1:6" x14ac:dyDescent="0.25">
      <c r="A903" s="97">
        <v>2144</v>
      </c>
      <c r="B903" s="97">
        <v>2011</v>
      </c>
      <c r="C903" s="97" t="s">
        <v>292</v>
      </c>
      <c r="D903" s="102">
        <v>-9938</v>
      </c>
      <c r="E903" s="102">
        <v>845.2820744685913</v>
      </c>
      <c r="F903" s="102">
        <v>-4200.2066280344307</v>
      </c>
    </row>
    <row r="904" spans="1:6" x14ac:dyDescent="0.25">
      <c r="A904" s="97">
        <v>2145</v>
      </c>
      <c r="B904" s="97">
        <v>2011</v>
      </c>
      <c r="C904" s="97" t="s">
        <v>293</v>
      </c>
      <c r="D904" s="102">
        <v>-526126</v>
      </c>
      <c r="E904" s="102">
        <v>845.2820744685913</v>
      </c>
      <c r="F904" s="102">
        <v>-222362.43835593105</v>
      </c>
    </row>
    <row r="905" spans="1:6" x14ac:dyDescent="0.25">
      <c r="A905" s="97">
        <v>2146</v>
      </c>
      <c r="B905" s="97">
        <v>2011</v>
      </c>
      <c r="C905" s="97" t="s">
        <v>200</v>
      </c>
      <c r="D905" s="102">
        <v>-19779</v>
      </c>
      <c r="E905" s="102">
        <v>845.2820744685913</v>
      </c>
      <c r="F905" s="102">
        <v>-8359.4170754571333</v>
      </c>
    </row>
    <row r="906" spans="1:6" x14ac:dyDescent="0.25">
      <c r="A906" s="97">
        <v>2147</v>
      </c>
      <c r="B906" s="97">
        <v>2011</v>
      </c>
      <c r="C906" s="97" t="s">
        <v>296</v>
      </c>
      <c r="D906" s="102">
        <v>-185885</v>
      </c>
      <c r="E906" s="102">
        <v>845.2820744685913</v>
      </c>
      <c r="F906" s="102">
        <v>-78562.629206297046</v>
      </c>
    </row>
    <row r="907" spans="1:6" x14ac:dyDescent="0.25">
      <c r="A907" s="97">
        <v>2148</v>
      </c>
      <c r="B907" s="97">
        <v>2011</v>
      </c>
      <c r="C907" s="97" t="s">
        <v>298</v>
      </c>
      <c r="D907" s="102">
        <v>-3600</v>
      </c>
      <c r="E907" s="102">
        <v>845.2820744685913</v>
      </c>
      <c r="F907" s="102">
        <v>-1521.5077340434643</v>
      </c>
    </row>
    <row r="908" spans="1:6" x14ac:dyDescent="0.25">
      <c r="A908" s="97">
        <v>2149</v>
      </c>
      <c r="B908" s="97">
        <v>2011</v>
      </c>
      <c r="C908" s="97" t="s">
        <v>299</v>
      </c>
      <c r="D908" s="102">
        <v>-19100</v>
      </c>
      <c r="E908" s="102">
        <v>845.2820744685913</v>
      </c>
      <c r="F908" s="102">
        <v>-8072.4438111750469</v>
      </c>
    </row>
    <row r="909" spans="1:6" x14ac:dyDescent="0.25">
      <c r="A909" s="97">
        <v>2150</v>
      </c>
      <c r="B909" s="97">
        <v>2011</v>
      </c>
      <c r="C909" s="97" t="s">
        <v>202</v>
      </c>
      <c r="D909" s="102">
        <v>-212919</v>
      </c>
      <c r="E909" s="102">
        <v>845.2820744685913</v>
      </c>
      <c r="F909" s="102">
        <v>-89988.307006888994</v>
      </c>
    </row>
    <row r="910" spans="1:6" x14ac:dyDescent="0.25">
      <c r="A910" s="97">
        <v>2151</v>
      </c>
      <c r="B910" s="97">
        <v>2011</v>
      </c>
      <c r="C910" s="97" t="s">
        <v>301</v>
      </c>
      <c r="D910" s="102">
        <v>-14806</v>
      </c>
      <c r="E910" s="102">
        <v>845.2820744685913</v>
      </c>
      <c r="F910" s="102">
        <v>-6257.6231972909809</v>
      </c>
    </row>
    <row r="911" spans="1:6" x14ac:dyDescent="0.25">
      <c r="A911" s="97">
        <v>2152</v>
      </c>
      <c r="B911" s="97">
        <v>2011</v>
      </c>
      <c r="C911" s="97" t="s">
        <v>304</v>
      </c>
      <c r="D911" s="102">
        <v>-24869</v>
      </c>
      <c r="E911" s="102">
        <v>845.2820744685913</v>
      </c>
      <c r="F911" s="102">
        <v>-10510.659954979699</v>
      </c>
    </row>
    <row r="912" spans="1:6" x14ac:dyDescent="0.25">
      <c r="A912" s="97">
        <v>2153</v>
      </c>
      <c r="B912" s="97">
        <v>2011</v>
      </c>
      <c r="C912" s="97" t="s">
        <v>307</v>
      </c>
      <c r="D912" s="102">
        <v>-1265</v>
      </c>
      <c r="E912" s="102">
        <v>845.2820744685913</v>
      </c>
      <c r="F912" s="102">
        <v>-534.64091210138406</v>
      </c>
    </row>
    <row r="913" spans="1:6" x14ac:dyDescent="0.25">
      <c r="A913" s="97">
        <v>2219</v>
      </c>
      <c r="B913" s="97">
        <v>2012</v>
      </c>
      <c r="C913" s="97" t="s">
        <v>185</v>
      </c>
      <c r="D913" s="102">
        <v>-52.36</v>
      </c>
      <c r="E913" s="102">
        <v>665.75434897682396</v>
      </c>
      <c r="F913" s="102">
        <v>-17.429448856213249</v>
      </c>
    </row>
    <row r="914" spans="1:6" x14ac:dyDescent="0.25">
      <c r="A914" s="97">
        <v>2229</v>
      </c>
      <c r="B914" s="97">
        <v>2012</v>
      </c>
      <c r="C914" s="97" t="s">
        <v>185</v>
      </c>
      <c r="D914" s="102">
        <v>-101.64</v>
      </c>
      <c r="E914" s="102">
        <v>665.75434897682396</v>
      </c>
      <c r="F914" s="102">
        <v>-33.833636015002192</v>
      </c>
    </row>
    <row r="915" spans="1:6" x14ac:dyDescent="0.25">
      <c r="A915" s="97">
        <v>2295</v>
      </c>
      <c r="B915" s="97">
        <v>2012</v>
      </c>
      <c r="C915" s="97" t="s">
        <v>208</v>
      </c>
      <c r="D915" s="102">
        <v>126962.18</v>
      </c>
      <c r="E915" s="102">
        <v>665.75434897682396</v>
      </c>
      <c r="F915" s="102">
        <v>42262.811745289167</v>
      </c>
    </row>
    <row r="916" spans="1:6" x14ac:dyDescent="0.25">
      <c r="A916" s="97">
        <v>2297</v>
      </c>
      <c r="B916" s="97">
        <v>2012</v>
      </c>
      <c r="C916" s="97" t="s">
        <v>209</v>
      </c>
      <c r="D916" s="102">
        <v>22000</v>
      </c>
      <c r="E916" s="102">
        <v>665.75434897682396</v>
      </c>
      <c r="F916" s="102">
        <v>7323.297838745063</v>
      </c>
    </row>
    <row r="917" spans="1:6" x14ac:dyDescent="0.25">
      <c r="A917" s="97">
        <v>2298</v>
      </c>
      <c r="B917" s="97">
        <v>2012</v>
      </c>
      <c r="C917" s="97" t="s">
        <v>212</v>
      </c>
      <c r="D917" s="102">
        <v>1600</v>
      </c>
      <c r="E917" s="102">
        <v>665.75434897682396</v>
      </c>
      <c r="F917" s="102">
        <v>532.60347918145919</v>
      </c>
    </row>
    <row r="918" spans="1:6" x14ac:dyDescent="0.25">
      <c r="A918" s="97">
        <v>2299</v>
      </c>
      <c r="B918" s="97">
        <v>2012</v>
      </c>
      <c r="C918" s="97" t="s">
        <v>214</v>
      </c>
      <c r="D918" s="102">
        <v>-2428057</v>
      </c>
      <c r="E918" s="102">
        <v>665.75434897682396</v>
      </c>
      <c r="F918" s="102">
        <v>-808244.75365681015</v>
      </c>
    </row>
    <row r="919" spans="1:6" x14ac:dyDescent="0.25">
      <c r="A919" s="97">
        <v>2300</v>
      </c>
      <c r="B919" s="97">
        <v>2012</v>
      </c>
      <c r="C919" s="97" t="s">
        <v>215</v>
      </c>
      <c r="D919" s="102">
        <v>1236010</v>
      </c>
      <c r="E919" s="102">
        <v>665.75434897682396</v>
      </c>
      <c r="F919" s="102">
        <v>411439.51643942209</v>
      </c>
    </row>
    <row r="920" spans="1:6" x14ac:dyDescent="0.25">
      <c r="A920" s="97">
        <v>2301</v>
      </c>
      <c r="B920" s="97">
        <v>2012</v>
      </c>
      <c r="C920" s="97" t="s">
        <v>189</v>
      </c>
      <c r="D920" s="102">
        <v>384112.7</v>
      </c>
      <c r="E920" s="102">
        <v>665.75434897682396</v>
      </c>
      <c r="F920" s="102">
        <v>127862.35026111505</v>
      </c>
    </row>
    <row r="921" spans="1:6" x14ac:dyDescent="0.25">
      <c r="A921" s="97">
        <v>2303</v>
      </c>
      <c r="B921" s="97">
        <v>2012</v>
      </c>
      <c r="C921" s="97" t="s">
        <v>217</v>
      </c>
      <c r="D921" s="102">
        <v>1200</v>
      </c>
      <c r="E921" s="102">
        <v>665.75434897682396</v>
      </c>
      <c r="F921" s="102">
        <v>399.45260938609437</v>
      </c>
    </row>
    <row r="922" spans="1:6" x14ac:dyDescent="0.25">
      <c r="A922" s="97">
        <v>2305</v>
      </c>
      <c r="B922" s="97">
        <v>2012</v>
      </c>
      <c r="C922" s="97" t="s">
        <v>221</v>
      </c>
      <c r="D922" s="102">
        <v>467588</v>
      </c>
      <c r="E922" s="102">
        <v>665.75434897682396</v>
      </c>
      <c r="F922" s="102">
        <v>155649.37226468755</v>
      </c>
    </row>
    <row r="923" spans="1:6" x14ac:dyDescent="0.25">
      <c r="A923" s="97">
        <v>2306</v>
      </c>
      <c r="B923" s="97">
        <v>2012</v>
      </c>
      <c r="C923" s="97" t="s">
        <v>190</v>
      </c>
      <c r="D923" s="102">
        <v>252059</v>
      </c>
      <c r="E923" s="102">
        <v>665.75434897682396</v>
      </c>
      <c r="F923" s="102">
        <v>83904.687724374642</v>
      </c>
    </row>
    <row r="924" spans="1:6" x14ac:dyDescent="0.25">
      <c r="A924" s="97">
        <v>2307</v>
      </c>
      <c r="B924" s="97">
        <v>2012</v>
      </c>
      <c r="C924" s="97" t="s">
        <v>223</v>
      </c>
      <c r="D924" s="102">
        <v>124383</v>
      </c>
      <c r="E924" s="102">
        <v>665.75434897682396</v>
      </c>
      <c r="F924" s="102">
        <v>41404.261594392148</v>
      </c>
    </row>
    <row r="925" spans="1:6" x14ac:dyDescent="0.25">
      <c r="A925" s="97">
        <v>2309</v>
      </c>
      <c r="B925" s="97">
        <v>2012</v>
      </c>
      <c r="C925" s="97" t="s">
        <v>203</v>
      </c>
      <c r="D925" s="102">
        <v>1014046</v>
      </c>
      <c r="E925" s="102">
        <v>665.75434897682396</v>
      </c>
      <c r="F925" s="102">
        <v>337552.76728127623</v>
      </c>
    </row>
    <row r="926" spans="1:6" x14ac:dyDescent="0.25">
      <c r="A926" s="97">
        <v>2310</v>
      </c>
      <c r="B926" s="97">
        <v>2012</v>
      </c>
      <c r="C926" s="97" t="s">
        <v>228</v>
      </c>
      <c r="D926" s="102">
        <v>26743</v>
      </c>
      <c r="E926" s="102">
        <v>665.75434897682396</v>
      </c>
      <c r="F926" s="102">
        <v>8902.1342773436008</v>
      </c>
    </row>
    <row r="927" spans="1:6" x14ac:dyDescent="0.25">
      <c r="A927" s="97">
        <v>2311</v>
      </c>
      <c r="B927" s="97">
        <v>2012</v>
      </c>
      <c r="C927" s="97" t="s">
        <v>229</v>
      </c>
      <c r="D927" s="102">
        <v>11019</v>
      </c>
      <c r="E927" s="102">
        <v>665.75434897682396</v>
      </c>
      <c r="F927" s="102">
        <v>3667.9735856878115</v>
      </c>
    </row>
    <row r="928" spans="1:6" x14ac:dyDescent="0.25">
      <c r="A928" s="97">
        <v>2313</v>
      </c>
      <c r="B928" s="97">
        <v>2012</v>
      </c>
      <c r="C928" s="97" t="s">
        <v>191</v>
      </c>
      <c r="D928" s="102">
        <v>65386</v>
      </c>
      <c r="E928" s="102">
        <v>665.75434897682396</v>
      </c>
      <c r="F928" s="102">
        <v>21765.506931099306</v>
      </c>
    </row>
    <row r="929" spans="1:6" x14ac:dyDescent="0.25">
      <c r="A929" s="97">
        <v>2314</v>
      </c>
      <c r="B929" s="97">
        <v>2012</v>
      </c>
      <c r="C929" s="97" t="s">
        <v>231</v>
      </c>
      <c r="D929" s="102">
        <v>1133</v>
      </c>
      <c r="E929" s="102">
        <v>665.75434897682396</v>
      </c>
      <c r="F929" s="102">
        <v>377.14983869537076</v>
      </c>
    </row>
    <row r="930" spans="1:6" x14ac:dyDescent="0.25">
      <c r="A930" s="97">
        <v>2315</v>
      </c>
      <c r="B930" s="97">
        <v>2012</v>
      </c>
      <c r="C930" s="97" t="s">
        <v>233</v>
      </c>
      <c r="D930" s="102">
        <v>502043</v>
      </c>
      <c r="E930" s="102">
        <v>665.75434897682396</v>
      </c>
      <c r="F930" s="102">
        <v>167118.65531168584</v>
      </c>
    </row>
    <row r="931" spans="1:6" x14ac:dyDescent="0.25">
      <c r="A931" s="97">
        <v>2317</v>
      </c>
      <c r="B931" s="97">
        <v>2012</v>
      </c>
      <c r="C931" s="97" t="s">
        <v>193</v>
      </c>
      <c r="D931" s="102">
        <v>336342</v>
      </c>
      <c r="E931" s="102">
        <v>665.75434897682396</v>
      </c>
      <c r="F931" s="102">
        <v>111960.57462178147</v>
      </c>
    </row>
    <row r="932" spans="1:6" x14ac:dyDescent="0.25">
      <c r="A932" s="97">
        <v>2319</v>
      </c>
      <c r="B932" s="97">
        <v>2012</v>
      </c>
      <c r="C932" s="97" t="s">
        <v>236</v>
      </c>
      <c r="D932" s="102">
        <v>222630</v>
      </c>
      <c r="E932" s="102">
        <v>665.75434897682396</v>
      </c>
      <c r="F932" s="102">
        <v>74108.445356355165</v>
      </c>
    </row>
    <row r="933" spans="1:6" x14ac:dyDescent="0.25">
      <c r="A933" s="97">
        <v>2320</v>
      </c>
      <c r="B933" s="97">
        <v>2012</v>
      </c>
      <c r="C933" s="97" t="s">
        <v>238</v>
      </c>
      <c r="D933" s="102">
        <v>75</v>
      </c>
      <c r="E933" s="102">
        <v>665.75434897682396</v>
      </c>
      <c r="F933" s="102">
        <v>24.965788086630898</v>
      </c>
    </row>
    <row r="934" spans="1:6" x14ac:dyDescent="0.25">
      <c r="A934" s="97">
        <v>2321</v>
      </c>
      <c r="B934" s="97">
        <v>2012</v>
      </c>
      <c r="C934" s="97" t="s">
        <v>240</v>
      </c>
      <c r="D934" s="102">
        <v>42962</v>
      </c>
      <c r="E934" s="102">
        <v>665.75434897682396</v>
      </c>
      <c r="F934" s="102">
        <v>14301.069170371156</v>
      </c>
    </row>
    <row r="935" spans="1:6" x14ac:dyDescent="0.25">
      <c r="A935" s="97">
        <v>2322</v>
      </c>
      <c r="B935" s="97">
        <v>2012</v>
      </c>
      <c r="C935" s="97" t="s">
        <v>244</v>
      </c>
      <c r="D935" s="102">
        <v>36506</v>
      </c>
      <c r="E935" s="102">
        <v>665.75434897682396</v>
      </c>
      <c r="F935" s="102">
        <v>12152.014131873968</v>
      </c>
    </row>
    <row r="936" spans="1:6" x14ac:dyDescent="0.25">
      <c r="A936" s="97">
        <v>2323</v>
      </c>
      <c r="B936" s="97">
        <v>2012</v>
      </c>
      <c r="C936" s="97" t="s">
        <v>248</v>
      </c>
      <c r="D936" s="102">
        <v>561582</v>
      </c>
      <c r="E936" s="102">
        <v>665.75434897682396</v>
      </c>
      <c r="F936" s="102">
        <v>186937.82940355138</v>
      </c>
    </row>
    <row r="937" spans="1:6" x14ac:dyDescent="0.25">
      <c r="A937" s="97">
        <v>2324</v>
      </c>
      <c r="B937" s="97">
        <v>2012</v>
      </c>
      <c r="C937" s="97" t="s">
        <v>249</v>
      </c>
      <c r="D937" s="102">
        <v>25</v>
      </c>
      <c r="E937" s="102">
        <v>665.75434897682396</v>
      </c>
      <c r="F937" s="102">
        <v>8.3219293622102999</v>
      </c>
    </row>
    <row r="938" spans="1:6" x14ac:dyDescent="0.25">
      <c r="A938" s="97">
        <v>2325</v>
      </c>
      <c r="B938" s="97">
        <v>2012</v>
      </c>
      <c r="C938" s="97" t="s">
        <v>250</v>
      </c>
      <c r="D938" s="102">
        <v>10082</v>
      </c>
      <c r="E938" s="102">
        <v>665.75434897682396</v>
      </c>
      <c r="F938" s="102">
        <v>3356.0676731921694</v>
      </c>
    </row>
    <row r="939" spans="1:6" x14ac:dyDescent="0.25">
      <c r="A939" s="97">
        <v>2326</v>
      </c>
      <c r="B939" s="97">
        <v>2012</v>
      </c>
      <c r="C939" s="97" t="s">
        <v>253</v>
      </c>
      <c r="D939" s="102">
        <v>2400</v>
      </c>
      <c r="E939" s="102">
        <v>665.75434897682396</v>
      </c>
      <c r="F939" s="102">
        <v>798.90521877218873</v>
      </c>
    </row>
    <row r="940" spans="1:6" x14ac:dyDescent="0.25">
      <c r="A940" s="97">
        <v>2329</v>
      </c>
      <c r="B940" s="97">
        <v>2012</v>
      </c>
      <c r="C940" s="97" t="s">
        <v>254</v>
      </c>
      <c r="D940" s="102">
        <v>1278611</v>
      </c>
      <c r="E940" s="102">
        <v>665.75434897682396</v>
      </c>
      <c r="F940" s="102">
        <v>425620.41694980295</v>
      </c>
    </row>
    <row r="941" spans="1:6" x14ac:dyDescent="0.25">
      <c r="A941" s="97">
        <v>2331</v>
      </c>
      <c r="B941" s="97">
        <v>2012</v>
      </c>
      <c r="C941" s="97" t="s">
        <v>261</v>
      </c>
      <c r="D941" s="102">
        <v>269356</v>
      </c>
      <c r="E941" s="102">
        <v>665.75434897682396</v>
      </c>
      <c r="F941" s="102">
        <v>89662.464211500701</v>
      </c>
    </row>
    <row r="942" spans="1:6" x14ac:dyDescent="0.25">
      <c r="A942" s="97">
        <v>2332</v>
      </c>
      <c r="B942" s="97">
        <v>2012</v>
      </c>
      <c r="C942" s="97" t="s">
        <v>194</v>
      </c>
      <c r="D942" s="102">
        <v>1078306</v>
      </c>
      <c r="E942" s="102">
        <v>665.75434897682396</v>
      </c>
      <c r="F942" s="102">
        <v>358943.45451390161</v>
      </c>
    </row>
    <row r="943" spans="1:6" x14ac:dyDescent="0.25">
      <c r="A943" s="97">
        <v>2334</v>
      </c>
      <c r="B943" s="97">
        <v>2012</v>
      </c>
      <c r="C943" s="97" t="s">
        <v>265</v>
      </c>
      <c r="D943" s="102">
        <v>448</v>
      </c>
      <c r="E943" s="102">
        <v>665.75434897682396</v>
      </c>
      <c r="F943" s="102">
        <v>149.12897417080856</v>
      </c>
    </row>
    <row r="944" spans="1:6" x14ac:dyDescent="0.25">
      <c r="A944" s="97">
        <v>2335</v>
      </c>
      <c r="B944" s="97">
        <v>2012</v>
      </c>
      <c r="C944" s="97" t="s">
        <v>267</v>
      </c>
      <c r="D944" s="102">
        <v>113935</v>
      </c>
      <c r="E944" s="102">
        <v>665.75434897682396</v>
      </c>
      <c r="F944" s="102">
        <v>37926.360875337217</v>
      </c>
    </row>
    <row r="945" spans="1:6" x14ac:dyDescent="0.25">
      <c r="A945" s="97">
        <v>2336</v>
      </c>
      <c r="B945" s="97">
        <v>2012</v>
      </c>
      <c r="C945" s="97" t="s">
        <v>268</v>
      </c>
      <c r="D945" s="102">
        <v>800</v>
      </c>
      <c r="E945" s="102">
        <v>665.75434897682396</v>
      </c>
      <c r="F945" s="102">
        <v>266.3017395907296</v>
      </c>
    </row>
    <row r="946" spans="1:6" x14ac:dyDescent="0.25">
      <c r="A946" s="97">
        <v>2337</v>
      </c>
      <c r="B946" s="97">
        <v>2012</v>
      </c>
      <c r="C946" s="97" t="s">
        <v>269</v>
      </c>
      <c r="D946" s="102">
        <v>800</v>
      </c>
      <c r="E946" s="102">
        <v>665.75434897682396</v>
      </c>
      <c r="F946" s="102">
        <v>266.3017395907296</v>
      </c>
    </row>
    <row r="947" spans="1:6" x14ac:dyDescent="0.25">
      <c r="A947" s="97">
        <v>2339</v>
      </c>
      <c r="B947" s="97">
        <v>2012</v>
      </c>
      <c r="C947" s="97" t="s">
        <v>270</v>
      </c>
      <c r="D947" s="102">
        <v>4</v>
      </c>
      <c r="E947" s="102">
        <v>665.75434897682396</v>
      </c>
      <c r="F947" s="102">
        <v>1.3315086979536479</v>
      </c>
    </row>
    <row r="948" spans="1:6" x14ac:dyDescent="0.25">
      <c r="A948" s="97">
        <v>2340</v>
      </c>
      <c r="B948" s="97">
        <v>2012</v>
      </c>
      <c r="C948" s="97" t="s">
        <v>271</v>
      </c>
      <c r="D948" s="102">
        <v>3418</v>
      </c>
      <c r="E948" s="102">
        <v>665.75434897682396</v>
      </c>
      <c r="F948" s="102">
        <v>1137.7741824013922</v>
      </c>
    </row>
    <row r="949" spans="1:6" x14ac:dyDescent="0.25">
      <c r="A949" s="97">
        <v>2341</v>
      </c>
      <c r="B949" s="97">
        <v>2012</v>
      </c>
      <c r="C949" s="97" t="s">
        <v>273</v>
      </c>
      <c r="D949" s="102">
        <v>1487</v>
      </c>
      <c r="E949" s="102">
        <v>665.75434897682396</v>
      </c>
      <c r="F949" s="102">
        <v>494.98835846426863</v>
      </c>
    </row>
    <row r="950" spans="1:6" x14ac:dyDescent="0.25">
      <c r="A950" s="97">
        <v>2342</v>
      </c>
      <c r="B950" s="97">
        <v>2012</v>
      </c>
      <c r="C950" s="97" t="s">
        <v>275</v>
      </c>
      <c r="D950" s="102">
        <v>1179</v>
      </c>
      <c r="E950" s="102">
        <v>665.75434897682396</v>
      </c>
      <c r="F950" s="102">
        <v>392.46218872183772</v>
      </c>
    </row>
    <row r="951" spans="1:6" x14ac:dyDescent="0.25">
      <c r="A951" s="97">
        <v>2343</v>
      </c>
      <c r="B951" s="97">
        <v>2012</v>
      </c>
      <c r="C951" s="97" t="s">
        <v>276</v>
      </c>
      <c r="D951" s="102">
        <v>76562</v>
      </c>
      <c r="E951" s="102">
        <v>665.75434897682396</v>
      </c>
      <c r="F951" s="102">
        <v>25485.742233181798</v>
      </c>
    </row>
    <row r="952" spans="1:6" x14ac:dyDescent="0.25">
      <c r="A952" s="97">
        <v>2344</v>
      </c>
      <c r="B952" s="97">
        <v>2012</v>
      </c>
      <c r="C952" s="97" t="s">
        <v>277</v>
      </c>
      <c r="D952" s="102">
        <v>70000</v>
      </c>
      <c r="E952" s="102">
        <v>665.75434897682396</v>
      </c>
      <c r="F952" s="102">
        <v>23301.402214188842</v>
      </c>
    </row>
    <row r="953" spans="1:6" x14ac:dyDescent="0.25">
      <c r="A953" s="97">
        <v>2345</v>
      </c>
      <c r="B953" s="97">
        <v>2012</v>
      </c>
      <c r="C953" s="97" t="s">
        <v>280</v>
      </c>
      <c r="D953" s="102">
        <v>24419</v>
      </c>
      <c r="E953" s="102">
        <v>665.75434897682396</v>
      </c>
      <c r="F953" s="102">
        <v>8128.5277238325316</v>
      </c>
    </row>
    <row r="954" spans="1:6" x14ac:dyDescent="0.25">
      <c r="A954" s="97">
        <v>2346</v>
      </c>
      <c r="B954" s="97">
        <v>2012</v>
      </c>
      <c r="C954" s="97" t="s">
        <v>197</v>
      </c>
      <c r="D954" s="102">
        <v>231003</v>
      </c>
      <c r="E954" s="102">
        <v>665.75434897682396</v>
      </c>
      <c r="F954" s="102">
        <v>76895.625938346639</v>
      </c>
    </row>
    <row r="955" spans="1:6" x14ac:dyDescent="0.25">
      <c r="A955" s="97">
        <v>2347</v>
      </c>
      <c r="B955" s="97">
        <v>2012</v>
      </c>
      <c r="C955" s="97" t="s">
        <v>283</v>
      </c>
      <c r="D955" s="102">
        <v>23628</v>
      </c>
      <c r="E955" s="102">
        <v>665.75434897682396</v>
      </c>
      <c r="F955" s="102">
        <v>7865.2218788121982</v>
      </c>
    </row>
    <row r="956" spans="1:6" x14ac:dyDescent="0.25">
      <c r="A956" s="97">
        <v>2349</v>
      </c>
      <c r="B956" s="97">
        <v>2012</v>
      </c>
      <c r="C956" s="97" t="s">
        <v>285</v>
      </c>
      <c r="D956" s="102">
        <v>3654</v>
      </c>
      <c r="E956" s="102">
        <v>665.75434897682396</v>
      </c>
      <c r="F956" s="102">
        <v>1216.3331955806573</v>
      </c>
    </row>
    <row r="957" spans="1:6" x14ac:dyDescent="0.25">
      <c r="A957" s="97">
        <v>2350</v>
      </c>
      <c r="B957" s="97">
        <v>2012</v>
      </c>
      <c r="C957" s="97" t="s">
        <v>286</v>
      </c>
      <c r="D957" s="102">
        <v>451</v>
      </c>
      <c r="E957" s="102">
        <v>665.75434897682396</v>
      </c>
      <c r="F957" s="102">
        <v>150.1276056942738</v>
      </c>
    </row>
    <row r="958" spans="1:6" x14ac:dyDescent="0.25">
      <c r="A958" s="97">
        <v>2351</v>
      </c>
      <c r="B958" s="97">
        <v>2012</v>
      </c>
      <c r="C958" s="97" t="s">
        <v>198</v>
      </c>
      <c r="D958" s="102">
        <v>246052</v>
      </c>
      <c r="E958" s="102">
        <v>665.75434897682396</v>
      </c>
      <c r="F958" s="102">
        <v>81905.094537222743</v>
      </c>
    </row>
    <row r="959" spans="1:6" x14ac:dyDescent="0.25">
      <c r="A959" s="97">
        <v>2352</v>
      </c>
      <c r="B959" s="97">
        <v>2012</v>
      </c>
      <c r="C959" s="97" t="s">
        <v>199</v>
      </c>
      <c r="D959" s="102">
        <v>182238</v>
      </c>
      <c r="E959" s="102">
        <v>665.75434897682396</v>
      </c>
      <c r="F959" s="102">
        <v>60662.870524419224</v>
      </c>
    </row>
    <row r="960" spans="1:6" x14ac:dyDescent="0.25">
      <c r="A960" s="97">
        <v>2354</v>
      </c>
      <c r="B960" s="97">
        <v>2012</v>
      </c>
      <c r="C960" s="97" t="s">
        <v>292</v>
      </c>
      <c r="D960" s="102">
        <v>176041</v>
      </c>
      <c r="E960" s="102">
        <v>665.75434897682396</v>
      </c>
      <c r="F960" s="102">
        <v>58600.030674114532</v>
      </c>
    </row>
    <row r="961" spans="1:6" x14ac:dyDescent="0.25">
      <c r="A961" s="97">
        <v>2355</v>
      </c>
      <c r="B961" s="97">
        <v>2012</v>
      </c>
      <c r="C961" s="97" t="s">
        <v>293</v>
      </c>
      <c r="D961" s="102">
        <v>62658</v>
      </c>
      <c r="E961" s="102">
        <v>665.75434897682396</v>
      </c>
      <c r="F961" s="102">
        <v>20857.41799909492</v>
      </c>
    </row>
    <row r="962" spans="1:6" x14ac:dyDescent="0.25">
      <c r="A962" s="97">
        <v>2357</v>
      </c>
      <c r="B962" s="97">
        <v>2012</v>
      </c>
      <c r="C962" s="97" t="s">
        <v>200</v>
      </c>
      <c r="D962" s="102">
        <v>200033</v>
      </c>
      <c r="E962" s="102">
        <v>665.75434897682396</v>
      </c>
      <c r="F962" s="102">
        <v>66586.419844440519</v>
      </c>
    </row>
    <row r="963" spans="1:6" x14ac:dyDescent="0.25">
      <c r="A963" s="97">
        <v>2358</v>
      </c>
      <c r="B963" s="97">
        <v>2012</v>
      </c>
      <c r="C963" s="97" t="s">
        <v>296</v>
      </c>
      <c r="D963" s="102">
        <v>109330</v>
      </c>
      <c r="E963" s="102">
        <v>665.75434897682396</v>
      </c>
      <c r="F963" s="102">
        <v>36393.46148681808</v>
      </c>
    </row>
    <row r="964" spans="1:6" x14ac:dyDescent="0.25">
      <c r="A964" s="97">
        <v>2360</v>
      </c>
      <c r="B964" s="97">
        <v>2012</v>
      </c>
      <c r="C964" s="97" t="s">
        <v>298</v>
      </c>
      <c r="D964" s="102">
        <v>32812</v>
      </c>
      <c r="E964" s="102">
        <v>665.75434897682396</v>
      </c>
      <c r="F964" s="102">
        <v>10922.365849313774</v>
      </c>
    </row>
    <row r="965" spans="1:6" x14ac:dyDescent="0.25">
      <c r="A965" s="97">
        <v>2361</v>
      </c>
      <c r="B965" s="97">
        <v>2012</v>
      </c>
      <c r="C965" s="97" t="s">
        <v>299</v>
      </c>
      <c r="D965" s="102">
        <v>457673</v>
      </c>
      <c r="E965" s="102">
        <v>665.75434897682396</v>
      </c>
      <c r="F965" s="102">
        <v>152348.89507963497</v>
      </c>
    </row>
    <row r="966" spans="1:6" x14ac:dyDescent="0.25">
      <c r="A966" s="97">
        <v>2362</v>
      </c>
      <c r="B966" s="97">
        <v>2012</v>
      </c>
      <c r="C966" s="97" t="s">
        <v>202</v>
      </c>
      <c r="D966" s="102">
        <v>1404952</v>
      </c>
      <c r="E966" s="102">
        <v>665.75434897682396</v>
      </c>
      <c r="F966" s="102">
        <v>467676.4520518434</v>
      </c>
    </row>
    <row r="967" spans="1:6" x14ac:dyDescent="0.25">
      <c r="A967" s="97">
        <v>2363</v>
      </c>
      <c r="B967" s="97">
        <v>2012</v>
      </c>
      <c r="C967" s="97" t="s">
        <v>300</v>
      </c>
      <c r="D967" s="102">
        <v>200</v>
      </c>
      <c r="E967" s="102">
        <v>665.75434897682396</v>
      </c>
      <c r="F967" s="102">
        <v>66.575434897682399</v>
      </c>
    </row>
    <row r="968" spans="1:6" x14ac:dyDescent="0.25">
      <c r="A968" s="97">
        <v>2364</v>
      </c>
      <c r="B968" s="97">
        <v>2012</v>
      </c>
      <c r="C968" s="97" t="s">
        <v>301</v>
      </c>
      <c r="D968" s="102">
        <v>-200</v>
      </c>
      <c r="E968" s="102">
        <v>665.75434897682396</v>
      </c>
      <c r="F968" s="102">
        <v>-66.575434897682399</v>
      </c>
    </row>
    <row r="969" spans="1:6" x14ac:dyDescent="0.25">
      <c r="A969" s="97">
        <v>2365</v>
      </c>
      <c r="B969" s="97">
        <v>2012</v>
      </c>
      <c r="C969" s="97" t="s">
        <v>303</v>
      </c>
      <c r="D969" s="102">
        <v>124</v>
      </c>
      <c r="E969" s="102">
        <v>665.75434897682396</v>
      </c>
      <c r="F969" s="102">
        <v>41.276769636563081</v>
      </c>
    </row>
    <row r="970" spans="1:6" x14ac:dyDescent="0.25">
      <c r="A970" s="97">
        <v>2366</v>
      </c>
      <c r="B970" s="97">
        <v>2012</v>
      </c>
      <c r="C970" s="97" t="s">
        <v>304</v>
      </c>
      <c r="D970" s="102">
        <v>3343</v>
      </c>
      <c r="E970" s="102">
        <v>665.75434897682396</v>
      </c>
      <c r="F970" s="102">
        <v>1112.8083943147612</v>
      </c>
    </row>
    <row r="971" spans="1:6" x14ac:dyDescent="0.25">
      <c r="A971" s="97">
        <v>2368</v>
      </c>
      <c r="B971" s="97">
        <v>2012</v>
      </c>
      <c r="C971" s="97" t="s">
        <v>189</v>
      </c>
      <c r="D971" s="102">
        <v>35599</v>
      </c>
      <c r="E971" s="102">
        <v>665.75434897682396</v>
      </c>
      <c r="F971" s="102">
        <v>11850.094534612977</v>
      </c>
    </row>
    <row r="972" spans="1:6" x14ac:dyDescent="0.25">
      <c r="A972" s="97">
        <v>2369</v>
      </c>
      <c r="B972" s="97">
        <v>2012</v>
      </c>
      <c r="C972" s="97" t="s">
        <v>195</v>
      </c>
      <c r="D972" s="102">
        <v>413000</v>
      </c>
      <c r="E972" s="102">
        <v>665.75434897682396</v>
      </c>
      <c r="F972" s="102">
        <v>137478.27306371415</v>
      </c>
    </row>
    <row r="973" spans="1:6" x14ac:dyDescent="0.25">
      <c r="A973" s="97">
        <v>2372</v>
      </c>
      <c r="B973" s="97">
        <v>2012</v>
      </c>
      <c r="C973" s="97" t="s">
        <v>189</v>
      </c>
      <c r="D973" s="102">
        <v>-35375</v>
      </c>
      <c r="E973" s="102">
        <v>665.75434897682396</v>
      </c>
      <c r="F973" s="102">
        <v>-11775.530047527574</v>
      </c>
    </row>
    <row r="974" spans="1:6" x14ac:dyDescent="0.25">
      <c r="A974" s="97">
        <v>2373</v>
      </c>
      <c r="B974" s="97">
        <v>2012</v>
      </c>
      <c r="C974" s="97" t="s">
        <v>192</v>
      </c>
      <c r="D974" s="102">
        <v>42716.544999999998</v>
      </c>
      <c r="E974" s="102">
        <v>665.75434897682396</v>
      </c>
      <c r="F974" s="102">
        <v>14219.362803507103</v>
      </c>
    </row>
    <row r="975" spans="1:6" x14ac:dyDescent="0.25">
      <c r="A975" s="97">
        <v>2374</v>
      </c>
      <c r="B975" s="97">
        <v>2012</v>
      </c>
      <c r="C975" s="97" t="s">
        <v>195</v>
      </c>
      <c r="D975" s="102">
        <v>-412995</v>
      </c>
      <c r="E975" s="102">
        <v>665.75434897682396</v>
      </c>
      <c r="F975" s="102">
        <v>-137476.60867784169</v>
      </c>
    </row>
    <row r="976" spans="1:6" x14ac:dyDescent="0.25">
      <c r="A976" s="97">
        <v>2431</v>
      </c>
      <c r="B976" s="97">
        <v>2012</v>
      </c>
      <c r="C976" s="97" t="s">
        <v>208</v>
      </c>
      <c r="D976" s="102">
        <v>-37126</v>
      </c>
      <c r="E976" s="102">
        <v>665.75434897682396</v>
      </c>
      <c r="F976" s="102">
        <v>-12358.397980056783</v>
      </c>
    </row>
    <row r="977" spans="1:6" x14ac:dyDescent="0.25">
      <c r="A977" s="97">
        <v>2432</v>
      </c>
      <c r="B977" s="97">
        <v>2012</v>
      </c>
      <c r="C977" s="97" t="s">
        <v>209</v>
      </c>
      <c r="D977" s="102">
        <v>-2400</v>
      </c>
      <c r="E977" s="102">
        <v>665.75434897682396</v>
      </c>
      <c r="F977" s="102">
        <v>-798.90521877218873</v>
      </c>
    </row>
    <row r="978" spans="1:6" x14ac:dyDescent="0.25">
      <c r="A978" s="97">
        <v>2433</v>
      </c>
      <c r="B978" s="97">
        <v>2012</v>
      </c>
      <c r="C978" s="97" t="s">
        <v>212</v>
      </c>
      <c r="D978" s="102">
        <v>-18302</v>
      </c>
      <c r="E978" s="102">
        <v>665.75434897682396</v>
      </c>
      <c r="F978" s="102">
        <v>-6092.3180474869159</v>
      </c>
    </row>
    <row r="979" spans="1:6" x14ac:dyDescent="0.25">
      <c r="A979" s="97">
        <v>2434</v>
      </c>
      <c r="B979" s="97">
        <v>2012</v>
      </c>
      <c r="C979" s="97" t="s">
        <v>214</v>
      </c>
      <c r="D979" s="102">
        <v>2877267</v>
      </c>
      <c r="E979" s="102">
        <v>665.75434897682396</v>
      </c>
      <c r="F979" s="102">
        <v>957776.50920874963</v>
      </c>
    </row>
    <row r="980" spans="1:6" x14ac:dyDescent="0.25">
      <c r="A980" s="97">
        <v>2435</v>
      </c>
      <c r="B980" s="97">
        <v>2012</v>
      </c>
      <c r="C980" s="97" t="s">
        <v>215</v>
      </c>
      <c r="D980" s="102">
        <v>-97731</v>
      </c>
      <c r="E980" s="102">
        <v>665.75434897682396</v>
      </c>
      <c r="F980" s="102">
        <v>-32532.419139926991</v>
      </c>
    </row>
    <row r="981" spans="1:6" x14ac:dyDescent="0.25">
      <c r="A981" s="97">
        <v>2436</v>
      </c>
      <c r="B981" s="97">
        <v>2012</v>
      </c>
      <c r="C981" s="97" t="s">
        <v>189</v>
      </c>
      <c r="D981" s="102">
        <v>-147151</v>
      </c>
      <c r="E981" s="102">
        <v>665.75434897682396</v>
      </c>
      <c r="F981" s="102">
        <v>-48983.209103144312</v>
      </c>
    </row>
    <row r="982" spans="1:6" x14ac:dyDescent="0.25">
      <c r="A982" s="97">
        <v>2437</v>
      </c>
      <c r="B982" s="97">
        <v>2012</v>
      </c>
      <c r="C982" s="97" t="s">
        <v>216</v>
      </c>
      <c r="D982" s="102">
        <v>-57</v>
      </c>
      <c r="E982" s="102">
        <v>665.75434897682396</v>
      </c>
      <c r="F982" s="102">
        <v>-18.97399894583948</v>
      </c>
    </row>
    <row r="983" spans="1:6" x14ac:dyDescent="0.25">
      <c r="A983" s="97">
        <v>2438</v>
      </c>
      <c r="B983" s="97">
        <v>2012</v>
      </c>
      <c r="C983" s="97" t="s">
        <v>217</v>
      </c>
      <c r="D983" s="102">
        <v>-2000</v>
      </c>
      <c r="E983" s="102">
        <v>665.75434897682396</v>
      </c>
      <c r="F983" s="102">
        <v>-665.75434897682396</v>
      </c>
    </row>
    <row r="984" spans="1:6" x14ac:dyDescent="0.25">
      <c r="A984" s="97">
        <v>2439</v>
      </c>
      <c r="B984" s="97">
        <v>2012</v>
      </c>
      <c r="C984" s="97" t="s">
        <v>221</v>
      </c>
      <c r="D984" s="102">
        <v>-142467</v>
      </c>
      <c r="E984" s="102">
        <v>665.75434897682396</v>
      </c>
      <c r="F984" s="102">
        <v>-47424.012417840589</v>
      </c>
    </row>
    <row r="985" spans="1:6" x14ac:dyDescent="0.25">
      <c r="A985" s="97">
        <v>2440</v>
      </c>
      <c r="B985" s="97">
        <v>2012</v>
      </c>
      <c r="C985" s="97" t="s">
        <v>190</v>
      </c>
      <c r="D985" s="102">
        <v>-311820</v>
      </c>
      <c r="E985" s="102">
        <v>665.75434897682396</v>
      </c>
      <c r="F985" s="102">
        <v>-103797.76054897663</v>
      </c>
    </row>
    <row r="986" spans="1:6" x14ac:dyDescent="0.25">
      <c r="A986" s="97">
        <v>2441</v>
      </c>
      <c r="B986" s="97">
        <v>2012</v>
      </c>
      <c r="C986" s="97" t="s">
        <v>223</v>
      </c>
      <c r="D986" s="102">
        <v>-6435</v>
      </c>
      <c r="E986" s="102">
        <v>665.75434897682396</v>
      </c>
      <c r="F986" s="102">
        <v>-2142.0646178329312</v>
      </c>
    </row>
    <row r="987" spans="1:6" x14ac:dyDescent="0.25">
      <c r="A987" s="97">
        <v>2442</v>
      </c>
      <c r="B987" s="97">
        <v>2012</v>
      </c>
      <c r="C987" s="97" t="s">
        <v>203</v>
      </c>
      <c r="D987" s="102">
        <v>-93176</v>
      </c>
      <c r="E987" s="102">
        <v>665.75434897682396</v>
      </c>
      <c r="F987" s="102">
        <v>-31016.163610132273</v>
      </c>
    </row>
    <row r="988" spans="1:6" x14ac:dyDescent="0.25">
      <c r="A988" s="97">
        <v>2443</v>
      </c>
      <c r="B988" s="97">
        <v>2012</v>
      </c>
      <c r="C988" s="97" t="s">
        <v>228</v>
      </c>
      <c r="D988" s="102">
        <v>-13840</v>
      </c>
      <c r="E988" s="102">
        <v>665.75434897682396</v>
      </c>
      <c r="F988" s="102">
        <v>-4607.0200949196224</v>
      </c>
    </row>
    <row r="989" spans="1:6" x14ac:dyDescent="0.25">
      <c r="A989" s="97">
        <v>2444</v>
      </c>
      <c r="B989" s="97">
        <v>2012</v>
      </c>
      <c r="C989" s="97" t="s">
        <v>229</v>
      </c>
      <c r="D989" s="102">
        <v>-5387</v>
      </c>
      <c r="E989" s="102">
        <v>665.75434897682396</v>
      </c>
      <c r="F989" s="102">
        <v>-1793.2093389690754</v>
      </c>
    </row>
    <row r="990" spans="1:6" x14ac:dyDescent="0.25">
      <c r="A990" s="97">
        <v>2445</v>
      </c>
      <c r="B990" s="97">
        <v>2012</v>
      </c>
      <c r="C990" s="97" t="s">
        <v>191</v>
      </c>
      <c r="D990" s="102">
        <v>-22185</v>
      </c>
      <c r="E990" s="102">
        <v>665.75434897682396</v>
      </c>
      <c r="F990" s="102">
        <v>-7384.8801160254197</v>
      </c>
    </row>
    <row r="991" spans="1:6" x14ac:dyDescent="0.25">
      <c r="A991" s="97">
        <v>2446</v>
      </c>
      <c r="B991" s="97">
        <v>2012</v>
      </c>
      <c r="C991" s="97" t="s">
        <v>231</v>
      </c>
      <c r="D991" s="102">
        <v>-1299</v>
      </c>
      <c r="E991" s="102">
        <v>665.75434897682396</v>
      </c>
      <c r="F991" s="102">
        <v>-432.40744966044713</v>
      </c>
    </row>
    <row r="992" spans="1:6" x14ac:dyDescent="0.25">
      <c r="A992" s="97">
        <v>2447</v>
      </c>
      <c r="B992" s="97">
        <v>2012</v>
      </c>
      <c r="C992" s="97" t="s">
        <v>233</v>
      </c>
      <c r="D992" s="102">
        <v>-242964</v>
      </c>
      <c r="E992" s="102">
        <v>665.75434897682396</v>
      </c>
      <c r="F992" s="102">
        <v>-80877.169822402517</v>
      </c>
    </row>
    <row r="993" spans="1:6" x14ac:dyDescent="0.25">
      <c r="A993" s="97">
        <v>2448</v>
      </c>
      <c r="B993" s="97">
        <v>2012</v>
      </c>
      <c r="C993" s="97" t="s">
        <v>193</v>
      </c>
      <c r="D993" s="102">
        <v>-1410</v>
      </c>
      <c r="E993" s="102">
        <v>665.75434897682396</v>
      </c>
      <c r="F993" s="102">
        <v>-469.35681602866094</v>
      </c>
    </row>
    <row r="994" spans="1:6" x14ac:dyDescent="0.25">
      <c r="A994" s="97">
        <v>2449</v>
      </c>
      <c r="B994" s="97">
        <v>2012</v>
      </c>
      <c r="C994" s="97" t="s">
        <v>236</v>
      </c>
      <c r="D994" s="102">
        <v>-34355</v>
      </c>
      <c r="E994" s="102">
        <v>665.75434897682396</v>
      </c>
      <c r="F994" s="102">
        <v>-11435.995329549392</v>
      </c>
    </row>
    <row r="995" spans="1:6" x14ac:dyDescent="0.25">
      <c r="A995" s="97">
        <v>2450</v>
      </c>
      <c r="B995" s="97">
        <v>2012</v>
      </c>
      <c r="C995" s="97" t="s">
        <v>238</v>
      </c>
      <c r="D995" s="102">
        <v>-225</v>
      </c>
      <c r="E995" s="102">
        <v>665.75434897682396</v>
      </c>
      <c r="F995" s="102">
        <v>-74.897364259892697</v>
      </c>
    </row>
    <row r="996" spans="1:6" x14ac:dyDescent="0.25">
      <c r="A996" s="97">
        <v>2451</v>
      </c>
      <c r="B996" s="97">
        <v>2012</v>
      </c>
      <c r="C996" s="97" t="s">
        <v>240</v>
      </c>
      <c r="D996" s="102">
        <v>-17869</v>
      </c>
      <c r="E996" s="102">
        <v>665.75434897682396</v>
      </c>
      <c r="F996" s="102">
        <v>-5948.1822309334329</v>
      </c>
    </row>
    <row r="997" spans="1:6" x14ac:dyDescent="0.25">
      <c r="A997" s="97">
        <v>2452</v>
      </c>
      <c r="B997" s="97">
        <v>2012</v>
      </c>
      <c r="C997" s="97" t="s">
        <v>204</v>
      </c>
      <c r="D997" s="102">
        <v>-2800</v>
      </c>
      <c r="E997" s="102">
        <v>665.75434897682396</v>
      </c>
      <c r="F997" s="102">
        <v>-932.0560885675535</v>
      </c>
    </row>
    <row r="998" spans="1:6" x14ac:dyDescent="0.25">
      <c r="A998" s="97">
        <v>2453</v>
      </c>
      <c r="B998" s="97">
        <v>2012</v>
      </c>
      <c r="C998" s="97" t="s">
        <v>310</v>
      </c>
      <c r="D998" s="102">
        <v>-56236</v>
      </c>
      <c r="E998" s="102">
        <v>665.75434897682396</v>
      </c>
      <c r="F998" s="102">
        <v>-18719.680784530337</v>
      </c>
    </row>
    <row r="999" spans="1:6" x14ac:dyDescent="0.25">
      <c r="A999" s="97">
        <v>2454</v>
      </c>
      <c r="B999" s="97">
        <v>2012</v>
      </c>
      <c r="C999" s="97" t="s">
        <v>244</v>
      </c>
      <c r="D999" s="102">
        <v>-11925</v>
      </c>
      <c r="E999" s="102">
        <v>665.75434897682396</v>
      </c>
      <c r="F999" s="102">
        <v>-3969.5603057743128</v>
      </c>
    </row>
    <row r="1000" spans="1:6" x14ac:dyDescent="0.25">
      <c r="A1000" s="97">
        <v>2455</v>
      </c>
      <c r="B1000" s="97">
        <v>2012</v>
      </c>
      <c r="C1000" s="97" t="s">
        <v>248</v>
      </c>
      <c r="D1000" s="102">
        <v>-541878</v>
      </c>
      <c r="E1000" s="102">
        <v>665.75434897682396</v>
      </c>
      <c r="F1000" s="102">
        <v>-180378.8175574317</v>
      </c>
    </row>
    <row r="1001" spans="1:6" x14ac:dyDescent="0.25">
      <c r="A1001" s="97">
        <v>2456</v>
      </c>
      <c r="B1001" s="97">
        <v>2012</v>
      </c>
      <c r="C1001" s="97" t="s">
        <v>250</v>
      </c>
      <c r="D1001" s="102">
        <v>-25835</v>
      </c>
      <c r="E1001" s="102">
        <v>665.75434897682396</v>
      </c>
      <c r="F1001" s="102">
        <v>-8599.8818029081249</v>
      </c>
    </row>
    <row r="1002" spans="1:6" x14ac:dyDescent="0.25">
      <c r="A1002" s="97">
        <v>2457</v>
      </c>
      <c r="B1002" s="97">
        <v>2012</v>
      </c>
      <c r="C1002" s="97" t="s">
        <v>253</v>
      </c>
      <c r="D1002" s="102">
        <v>-2800</v>
      </c>
      <c r="E1002" s="102">
        <v>665.75434897682396</v>
      </c>
      <c r="F1002" s="102">
        <v>-932.0560885675535</v>
      </c>
    </row>
    <row r="1003" spans="1:6" x14ac:dyDescent="0.25">
      <c r="A1003" s="97">
        <v>2458</v>
      </c>
      <c r="B1003" s="97">
        <v>2012</v>
      </c>
      <c r="C1003" s="97" t="s">
        <v>254</v>
      </c>
      <c r="D1003" s="102">
        <v>-52134</v>
      </c>
      <c r="E1003" s="102">
        <v>665.75434897682396</v>
      </c>
      <c r="F1003" s="102">
        <v>-17354.218614778867</v>
      </c>
    </row>
    <row r="1004" spans="1:6" x14ac:dyDescent="0.25">
      <c r="A1004" s="97">
        <v>2459</v>
      </c>
      <c r="B1004" s="97">
        <v>2012</v>
      </c>
      <c r="C1004" s="97" t="s">
        <v>194</v>
      </c>
      <c r="D1004" s="102">
        <v>-310918</v>
      </c>
      <c r="E1004" s="102">
        <v>665.75434897682396</v>
      </c>
      <c r="F1004" s="102">
        <v>-103497.50533758807</v>
      </c>
    </row>
    <row r="1005" spans="1:6" x14ac:dyDescent="0.25">
      <c r="A1005" s="97">
        <v>2460</v>
      </c>
      <c r="B1005" s="97">
        <v>2012</v>
      </c>
      <c r="C1005" s="97" t="s">
        <v>265</v>
      </c>
      <c r="D1005" s="102">
        <v>-6</v>
      </c>
      <c r="E1005" s="102">
        <v>665.75434897682396</v>
      </c>
      <c r="F1005" s="102">
        <v>-1.9972630469304717</v>
      </c>
    </row>
    <row r="1006" spans="1:6" x14ac:dyDescent="0.25">
      <c r="A1006" s="97">
        <v>2461</v>
      </c>
      <c r="B1006" s="97">
        <v>2012</v>
      </c>
      <c r="C1006" s="97" t="s">
        <v>267</v>
      </c>
      <c r="D1006" s="102">
        <v>-2739</v>
      </c>
      <c r="E1006" s="102">
        <v>665.75434897682396</v>
      </c>
      <c r="F1006" s="102">
        <v>-911.75058092376048</v>
      </c>
    </row>
    <row r="1007" spans="1:6" x14ac:dyDescent="0.25">
      <c r="A1007" s="97">
        <v>2462</v>
      </c>
      <c r="B1007" s="97">
        <v>2012</v>
      </c>
      <c r="C1007" s="97" t="s">
        <v>268</v>
      </c>
      <c r="D1007" s="102">
        <v>-2800</v>
      </c>
      <c r="E1007" s="102">
        <v>665.75434897682396</v>
      </c>
      <c r="F1007" s="102">
        <v>-932.0560885675535</v>
      </c>
    </row>
    <row r="1008" spans="1:6" x14ac:dyDescent="0.25">
      <c r="A1008" s="97">
        <v>2463</v>
      </c>
      <c r="B1008" s="97">
        <v>2012</v>
      </c>
      <c r="C1008" s="97" t="s">
        <v>269</v>
      </c>
      <c r="D1008" s="102">
        <v>-7600</v>
      </c>
      <c r="E1008" s="102">
        <v>665.75434897682396</v>
      </c>
      <c r="F1008" s="102">
        <v>-2529.8665261119309</v>
      </c>
    </row>
    <row r="1009" spans="1:6" x14ac:dyDescent="0.25">
      <c r="A1009" s="97">
        <v>2464</v>
      </c>
      <c r="B1009" s="97">
        <v>2012</v>
      </c>
      <c r="C1009" s="97" t="s">
        <v>270</v>
      </c>
      <c r="D1009" s="102">
        <v>-8404</v>
      </c>
      <c r="E1009" s="102">
        <v>665.75434897682396</v>
      </c>
      <c r="F1009" s="102">
        <v>-2797.4997744006141</v>
      </c>
    </row>
    <row r="1010" spans="1:6" x14ac:dyDescent="0.25">
      <c r="A1010" s="97">
        <v>2465</v>
      </c>
      <c r="B1010" s="97">
        <v>2012</v>
      </c>
      <c r="C1010" s="97" t="s">
        <v>271</v>
      </c>
      <c r="D1010" s="102">
        <v>-84493</v>
      </c>
      <c r="E1010" s="102">
        <v>665.75434897682396</v>
      </c>
      <c r="F1010" s="102">
        <v>-28125.791104049393</v>
      </c>
    </row>
    <row r="1011" spans="1:6" x14ac:dyDescent="0.25">
      <c r="A1011" s="97">
        <v>2466</v>
      </c>
      <c r="B1011" s="97">
        <v>2012</v>
      </c>
      <c r="C1011" s="97" t="s">
        <v>273</v>
      </c>
      <c r="D1011" s="102">
        <v>-470</v>
      </c>
      <c r="E1011" s="102">
        <v>665.75434897682396</v>
      </c>
      <c r="F1011" s="102">
        <v>-156.45227200955361</v>
      </c>
    </row>
    <row r="1012" spans="1:6" x14ac:dyDescent="0.25">
      <c r="A1012" s="97">
        <v>2467</v>
      </c>
      <c r="B1012" s="97">
        <v>2012</v>
      </c>
      <c r="C1012" s="97" t="s">
        <v>275</v>
      </c>
      <c r="D1012" s="102">
        <v>-430</v>
      </c>
      <c r="E1012" s="102">
        <v>665.75434897682396</v>
      </c>
      <c r="F1012" s="102">
        <v>-143.13718503001718</v>
      </c>
    </row>
    <row r="1013" spans="1:6" x14ac:dyDescent="0.25">
      <c r="A1013" s="97">
        <v>2468</v>
      </c>
      <c r="B1013" s="97">
        <v>2012</v>
      </c>
      <c r="C1013" s="97" t="s">
        <v>276</v>
      </c>
      <c r="D1013" s="102">
        <v>-116892</v>
      </c>
      <c r="E1013" s="102">
        <v>665.75434897682396</v>
      </c>
      <c r="F1013" s="102">
        <v>-38910.678680299454</v>
      </c>
    </row>
    <row r="1014" spans="1:6" x14ac:dyDescent="0.25">
      <c r="A1014" s="97">
        <v>2469</v>
      </c>
      <c r="B1014" s="97">
        <v>2012</v>
      </c>
      <c r="C1014" s="97" t="s">
        <v>277</v>
      </c>
      <c r="D1014" s="102">
        <v>-216530</v>
      </c>
      <c r="E1014" s="102">
        <v>665.75434897682396</v>
      </c>
      <c r="F1014" s="102">
        <v>-72077.894591975855</v>
      </c>
    </row>
    <row r="1015" spans="1:6" x14ac:dyDescent="0.25">
      <c r="A1015" s="97">
        <v>2470</v>
      </c>
      <c r="B1015" s="97">
        <v>2012</v>
      </c>
      <c r="C1015" s="97" t="s">
        <v>280</v>
      </c>
      <c r="D1015" s="102">
        <v>-72993</v>
      </c>
      <c r="E1015" s="102">
        <v>665.75434897682396</v>
      </c>
      <c r="F1015" s="102">
        <v>-24297.703597432654</v>
      </c>
    </row>
    <row r="1016" spans="1:6" x14ac:dyDescent="0.25">
      <c r="A1016" s="97">
        <v>2471</v>
      </c>
      <c r="B1016" s="97">
        <v>2012</v>
      </c>
      <c r="C1016" s="97" t="s">
        <v>197</v>
      </c>
      <c r="D1016" s="102">
        <v>-406530</v>
      </c>
      <c r="E1016" s="102">
        <v>665.75434897682396</v>
      </c>
      <c r="F1016" s="102">
        <v>-135324.55774477412</v>
      </c>
    </row>
    <row r="1017" spans="1:6" x14ac:dyDescent="0.25">
      <c r="A1017" s="97">
        <v>2472</v>
      </c>
      <c r="B1017" s="97">
        <v>2012</v>
      </c>
      <c r="C1017" s="97" t="s">
        <v>283</v>
      </c>
      <c r="D1017" s="102">
        <v>-58846</v>
      </c>
      <c r="E1017" s="102">
        <v>665.75434897682396</v>
      </c>
      <c r="F1017" s="102">
        <v>-19588.490209945092</v>
      </c>
    </row>
    <row r="1018" spans="1:6" x14ac:dyDescent="0.25">
      <c r="A1018" s="97">
        <v>2473</v>
      </c>
      <c r="B1018" s="97">
        <v>2012</v>
      </c>
      <c r="C1018" s="97" t="s">
        <v>285</v>
      </c>
      <c r="D1018" s="102">
        <v>-10011</v>
      </c>
      <c r="E1018" s="102">
        <v>665.75434897682396</v>
      </c>
      <c r="F1018" s="102">
        <v>-3332.433393803492</v>
      </c>
    </row>
    <row r="1019" spans="1:6" x14ac:dyDescent="0.25">
      <c r="A1019" s="97">
        <v>2474</v>
      </c>
      <c r="B1019" s="97">
        <v>2012</v>
      </c>
      <c r="C1019" s="97" t="s">
        <v>286</v>
      </c>
      <c r="D1019" s="102">
        <v>-29918</v>
      </c>
      <c r="E1019" s="102">
        <v>665.75434897682396</v>
      </c>
      <c r="F1019" s="102">
        <v>-9959.0193063443094</v>
      </c>
    </row>
    <row r="1020" spans="1:6" x14ac:dyDescent="0.25">
      <c r="A1020" s="97">
        <v>2475</v>
      </c>
      <c r="B1020" s="97">
        <v>2012</v>
      </c>
      <c r="C1020" s="97" t="s">
        <v>198</v>
      </c>
      <c r="D1020" s="102">
        <v>-46589</v>
      </c>
      <c r="E1020" s="102">
        <v>665.75434897682396</v>
      </c>
      <c r="F1020" s="102">
        <v>-15508.414682240626</v>
      </c>
    </row>
    <row r="1021" spans="1:6" x14ac:dyDescent="0.25">
      <c r="A1021" s="97">
        <v>2476</v>
      </c>
      <c r="B1021" s="97">
        <v>2012</v>
      </c>
      <c r="C1021" s="97" t="s">
        <v>199</v>
      </c>
      <c r="D1021" s="102">
        <v>-299293</v>
      </c>
      <c r="E1021" s="102">
        <v>665.75434897682396</v>
      </c>
      <c r="F1021" s="102">
        <v>-99627.808184160298</v>
      </c>
    </row>
    <row r="1022" spans="1:6" x14ac:dyDescent="0.25">
      <c r="A1022" s="97">
        <v>2477</v>
      </c>
      <c r="B1022" s="97">
        <v>2012</v>
      </c>
      <c r="C1022" s="97" t="s">
        <v>290</v>
      </c>
      <c r="D1022" s="102">
        <v>-1542</v>
      </c>
      <c r="E1022" s="102">
        <v>665.75434897682396</v>
      </c>
      <c r="F1022" s="102">
        <v>-513.29660306113124</v>
      </c>
    </row>
    <row r="1023" spans="1:6" x14ac:dyDescent="0.25">
      <c r="A1023" s="97">
        <v>2478</v>
      </c>
      <c r="B1023" s="97">
        <v>2012</v>
      </c>
      <c r="C1023" s="97" t="s">
        <v>292</v>
      </c>
      <c r="D1023" s="102">
        <v>-9531</v>
      </c>
      <c r="E1023" s="102">
        <v>665.75434897682396</v>
      </c>
      <c r="F1023" s="102">
        <v>-3172.6523500490548</v>
      </c>
    </row>
    <row r="1024" spans="1:6" x14ac:dyDescent="0.25">
      <c r="A1024" s="97">
        <v>2479</v>
      </c>
      <c r="B1024" s="97">
        <v>2012</v>
      </c>
      <c r="C1024" s="97" t="s">
        <v>293</v>
      </c>
      <c r="D1024" s="102">
        <v>-20000</v>
      </c>
      <c r="E1024" s="102">
        <v>665.75434897682396</v>
      </c>
      <c r="F1024" s="102">
        <v>-6657.5434897682399</v>
      </c>
    </row>
    <row r="1025" spans="1:6" x14ac:dyDescent="0.25">
      <c r="A1025" s="97">
        <v>2480</v>
      </c>
      <c r="B1025" s="97">
        <v>2012</v>
      </c>
      <c r="C1025" s="97" t="s">
        <v>200</v>
      </c>
      <c r="D1025" s="102">
        <v>-19628</v>
      </c>
      <c r="E1025" s="102">
        <v>665.75434897682396</v>
      </c>
      <c r="F1025" s="102">
        <v>-6533.7131808585509</v>
      </c>
    </row>
    <row r="1026" spans="1:6" x14ac:dyDescent="0.25">
      <c r="A1026" s="97">
        <v>2481</v>
      </c>
      <c r="B1026" s="97">
        <v>2012</v>
      </c>
      <c r="C1026" s="97" t="s">
        <v>296</v>
      </c>
      <c r="D1026" s="102">
        <v>-67867</v>
      </c>
      <c r="E1026" s="102">
        <v>665.75434897682396</v>
      </c>
      <c r="F1026" s="102">
        <v>-22591.375201005056</v>
      </c>
    </row>
    <row r="1027" spans="1:6" x14ac:dyDescent="0.25">
      <c r="A1027" s="97">
        <v>2482</v>
      </c>
      <c r="B1027" s="97">
        <v>2012</v>
      </c>
      <c r="C1027" s="97" t="s">
        <v>298</v>
      </c>
      <c r="D1027" s="102">
        <v>-36412</v>
      </c>
      <c r="E1027" s="102">
        <v>665.75434897682396</v>
      </c>
      <c r="F1027" s="102">
        <v>-12120.723677472057</v>
      </c>
    </row>
    <row r="1028" spans="1:6" x14ac:dyDescent="0.25">
      <c r="A1028" s="97">
        <v>2483</v>
      </c>
      <c r="B1028" s="97">
        <v>2012</v>
      </c>
      <c r="C1028" s="97" t="s">
        <v>299</v>
      </c>
      <c r="D1028" s="102">
        <v>-34934</v>
      </c>
      <c r="E1028" s="102">
        <v>665.75434897682396</v>
      </c>
      <c r="F1028" s="102">
        <v>-11628.731213578185</v>
      </c>
    </row>
    <row r="1029" spans="1:6" x14ac:dyDescent="0.25">
      <c r="A1029" s="97">
        <v>2484</v>
      </c>
      <c r="B1029" s="97">
        <v>2012</v>
      </c>
      <c r="C1029" s="97" t="s">
        <v>202</v>
      </c>
      <c r="D1029" s="102">
        <v>-443951</v>
      </c>
      <c r="E1029" s="102">
        <v>665.75434897682396</v>
      </c>
      <c r="F1029" s="102">
        <v>-147781.154491305</v>
      </c>
    </row>
    <row r="1030" spans="1:6" x14ac:dyDescent="0.25">
      <c r="A1030" s="97">
        <v>2486</v>
      </c>
      <c r="B1030" s="97">
        <v>2012</v>
      </c>
      <c r="C1030" s="97" t="s">
        <v>301</v>
      </c>
      <c r="D1030" s="102">
        <v>-49555</v>
      </c>
      <c r="E1030" s="102">
        <v>665.75434897682396</v>
      </c>
      <c r="F1030" s="102">
        <v>-16495.728381773257</v>
      </c>
    </row>
    <row r="1031" spans="1:6" x14ac:dyDescent="0.25">
      <c r="A1031" s="97">
        <v>2487</v>
      </c>
      <c r="B1031" s="97">
        <v>2012</v>
      </c>
      <c r="C1031" s="97" t="s">
        <v>303</v>
      </c>
      <c r="D1031" s="102">
        <v>-12499</v>
      </c>
      <c r="E1031" s="102">
        <v>665.75434897682396</v>
      </c>
      <c r="F1031" s="102">
        <v>-4160.6318039306616</v>
      </c>
    </row>
    <row r="1032" spans="1:6" x14ac:dyDescent="0.25">
      <c r="A1032" s="97">
        <v>2488</v>
      </c>
      <c r="B1032" s="97">
        <v>2012</v>
      </c>
      <c r="C1032" s="97" t="s">
        <v>304</v>
      </c>
      <c r="D1032" s="102">
        <v>-3606</v>
      </c>
      <c r="E1032" s="102">
        <v>665.75434897682396</v>
      </c>
      <c r="F1032" s="102">
        <v>-1200.3550912052137</v>
      </c>
    </row>
    <row r="1033" spans="1:6" x14ac:dyDescent="0.25">
      <c r="A1033" s="97">
        <v>2489</v>
      </c>
      <c r="B1033" s="97">
        <v>2012</v>
      </c>
      <c r="C1033" s="97" t="s">
        <v>307</v>
      </c>
      <c r="D1033" s="102">
        <v>-407</v>
      </c>
      <c r="E1033" s="102">
        <v>665.75434897682396</v>
      </c>
      <c r="F1033" s="102">
        <v>-135.48101001678367</v>
      </c>
    </row>
    <row r="1034" spans="1:6" x14ac:dyDescent="0.25">
      <c r="A1034" s="97">
        <v>2606</v>
      </c>
      <c r="B1034" s="97">
        <v>2013</v>
      </c>
      <c r="C1034" s="97" t="s">
        <v>208</v>
      </c>
      <c r="D1034" s="102">
        <v>231202.04</v>
      </c>
      <c r="E1034" s="102">
        <v>1132.1250533111745</v>
      </c>
      <c r="F1034" s="102">
        <v>130874.81093032614</v>
      </c>
    </row>
    <row r="1035" spans="1:6" x14ac:dyDescent="0.25">
      <c r="A1035" s="97">
        <v>2608</v>
      </c>
      <c r="B1035" s="97">
        <v>2013</v>
      </c>
      <c r="C1035" s="97" t="s">
        <v>212</v>
      </c>
      <c r="D1035" s="102">
        <v>4600</v>
      </c>
      <c r="E1035" s="102">
        <v>1132.1250533111745</v>
      </c>
      <c r="F1035" s="102">
        <v>2603.8876226157017</v>
      </c>
    </row>
    <row r="1036" spans="1:6" x14ac:dyDescent="0.25">
      <c r="A1036" s="97">
        <v>2609</v>
      </c>
      <c r="B1036" s="97">
        <v>2013</v>
      </c>
      <c r="C1036" s="97" t="s">
        <v>214</v>
      </c>
      <c r="D1036" s="102">
        <v>-3157200</v>
      </c>
      <c r="E1036" s="102">
        <v>1132.1250533111745</v>
      </c>
      <c r="F1036" s="102">
        <v>-1787172.60915702</v>
      </c>
    </row>
    <row r="1037" spans="1:6" x14ac:dyDescent="0.25">
      <c r="A1037" s="97">
        <v>2610</v>
      </c>
      <c r="B1037" s="97">
        <v>2013</v>
      </c>
      <c r="C1037" s="97" t="s">
        <v>215</v>
      </c>
      <c r="D1037" s="102">
        <v>1103049</v>
      </c>
      <c r="E1037" s="102">
        <v>1132.1250533111745</v>
      </c>
      <c r="F1037" s="102">
        <v>624394.70396491885</v>
      </c>
    </row>
    <row r="1038" spans="1:6" x14ac:dyDescent="0.25">
      <c r="A1038" s="97">
        <v>2611</v>
      </c>
      <c r="B1038" s="97">
        <v>2013</v>
      </c>
      <c r="C1038" s="97" t="s">
        <v>189</v>
      </c>
      <c r="D1038" s="102">
        <v>417735</v>
      </c>
      <c r="E1038" s="102">
        <v>1132.1250533111745</v>
      </c>
      <c r="F1038" s="102">
        <v>236464.12957247175</v>
      </c>
    </row>
    <row r="1039" spans="1:6" x14ac:dyDescent="0.25">
      <c r="A1039" s="97">
        <v>2613</v>
      </c>
      <c r="B1039" s="97">
        <v>2013</v>
      </c>
      <c r="C1039" s="97" t="s">
        <v>217</v>
      </c>
      <c r="D1039" s="102">
        <v>800</v>
      </c>
      <c r="E1039" s="102">
        <v>1132.1250533111745</v>
      </c>
      <c r="F1039" s="102">
        <v>452.85002132446982</v>
      </c>
    </row>
    <row r="1040" spans="1:6" x14ac:dyDescent="0.25">
      <c r="A1040" s="97">
        <v>2614</v>
      </c>
      <c r="B1040" s="97">
        <v>2013</v>
      </c>
      <c r="C1040" s="97" t="s">
        <v>218</v>
      </c>
      <c r="D1040" s="102">
        <v>200</v>
      </c>
      <c r="E1040" s="102">
        <v>1132.1250533111745</v>
      </c>
      <c r="F1040" s="102">
        <v>113.21250533111746</v>
      </c>
    </row>
    <row r="1041" spans="1:6" x14ac:dyDescent="0.25">
      <c r="A1041" s="97">
        <v>2615</v>
      </c>
      <c r="B1041" s="97">
        <v>2013</v>
      </c>
      <c r="C1041" s="97" t="s">
        <v>220</v>
      </c>
      <c r="D1041" s="102">
        <v>34629</v>
      </c>
      <c r="E1041" s="102">
        <v>1132.1250533111745</v>
      </c>
      <c r="F1041" s="102">
        <v>19602.17923555633</v>
      </c>
    </row>
    <row r="1042" spans="1:6" x14ac:dyDescent="0.25">
      <c r="A1042" s="97">
        <v>2616</v>
      </c>
      <c r="B1042" s="97">
        <v>2013</v>
      </c>
      <c r="C1042" s="97" t="s">
        <v>221</v>
      </c>
      <c r="D1042" s="102">
        <v>82375</v>
      </c>
      <c r="E1042" s="102">
        <v>1132.1250533111745</v>
      </c>
      <c r="F1042" s="102">
        <v>46629.400633254001</v>
      </c>
    </row>
    <row r="1043" spans="1:6" x14ac:dyDescent="0.25">
      <c r="A1043" s="97">
        <v>2617</v>
      </c>
      <c r="B1043" s="97">
        <v>2013</v>
      </c>
      <c r="C1043" s="97" t="s">
        <v>190</v>
      </c>
      <c r="D1043" s="102">
        <v>475057</v>
      </c>
      <c r="E1043" s="102">
        <v>1132.1250533111745</v>
      </c>
      <c r="F1043" s="102">
        <v>268911.96572542336</v>
      </c>
    </row>
    <row r="1044" spans="1:6" x14ac:dyDescent="0.25">
      <c r="A1044" s="97">
        <v>2618</v>
      </c>
      <c r="B1044" s="97">
        <v>2013</v>
      </c>
      <c r="C1044" s="97" t="s">
        <v>223</v>
      </c>
      <c r="D1044" s="102">
        <v>15616</v>
      </c>
      <c r="E1044" s="102">
        <v>1132.1250533111745</v>
      </c>
      <c r="F1044" s="102">
        <v>8839.6324162536512</v>
      </c>
    </row>
    <row r="1045" spans="1:6" x14ac:dyDescent="0.25">
      <c r="A1045" s="97">
        <v>2620</v>
      </c>
      <c r="B1045" s="97">
        <v>2013</v>
      </c>
      <c r="C1045" s="97" t="s">
        <v>203</v>
      </c>
      <c r="D1045" s="102">
        <v>209900</v>
      </c>
      <c r="E1045" s="102">
        <v>1132.1250533111745</v>
      </c>
      <c r="F1045" s="102">
        <v>118816.52434500777</v>
      </c>
    </row>
    <row r="1046" spans="1:6" x14ac:dyDescent="0.25">
      <c r="A1046" s="97">
        <v>2621</v>
      </c>
      <c r="B1046" s="97">
        <v>2013</v>
      </c>
      <c r="C1046" s="97" t="s">
        <v>228</v>
      </c>
      <c r="D1046" s="102">
        <v>16000</v>
      </c>
      <c r="E1046" s="102">
        <v>1132.1250533111745</v>
      </c>
      <c r="F1046" s="102">
        <v>9057.000426489396</v>
      </c>
    </row>
    <row r="1047" spans="1:6" x14ac:dyDescent="0.25">
      <c r="A1047" s="97">
        <v>2622</v>
      </c>
      <c r="B1047" s="97">
        <v>2013</v>
      </c>
      <c r="C1047" s="97" t="s">
        <v>229</v>
      </c>
      <c r="D1047" s="102">
        <v>2268</v>
      </c>
      <c r="E1047" s="102">
        <v>1132.1250533111745</v>
      </c>
      <c r="F1047" s="102">
        <v>1283.8298104548719</v>
      </c>
    </row>
    <row r="1048" spans="1:6" x14ac:dyDescent="0.25">
      <c r="A1048" s="97">
        <v>2623</v>
      </c>
      <c r="B1048" s="97">
        <v>2013</v>
      </c>
      <c r="C1048" s="97" t="s">
        <v>191</v>
      </c>
      <c r="D1048" s="102">
        <v>12317</v>
      </c>
      <c r="E1048" s="102">
        <v>1132.1250533111745</v>
      </c>
      <c r="F1048" s="102">
        <v>6972.1921408168682</v>
      </c>
    </row>
    <row r="1049" spans="1:6" x14ac:dyDescent="0.25">
      <c r="A1049" s="97">
        <v>2624</v>
      </c>
      <c r="B1049" s="97">
        <v>2013</v>
      </c>
      <c r="C1049" s="97" t="s">
        <v>231</v>
      </c>
      <c r="D1049" s="102">
        <v>5815</v>
      </c>
      <c r="E1049" s="102">
        <v>1132.1250533111745</v>
      </c>
      <c r="F1049" s="102">
        <v>3291.6535925022395</v>
      </c>
    </row>
    <row r="1050" spans="1:6" x14ac:dyDescent="0.25">
      <c r="A1050" s="97">
        <v>2625</v>
      </c>
      <c r="B1050" s="97">
        <v>2013</v>
      </c>
      <c r="C1050" s="97" t="s">
        <v>233</v>
      </c>
      <c r="D1050" s="102">
        <v>433233</v>
      </c>
      <c r="E1050" s="102">
        <v>1132.1250533111745</v>
      </c>
      <c r="F1050" s="102">
        <v>245236.96661058001</v>
      </c>
    </row>
    <row r="1051" spans="1:6" x14ac:dyDescent="0.25">
      <c r="A1051" s="97">
        <v>2627</v>
      </c>
      <c r="B1051" s="97">
        <v>2013</v>
      </c>
      <c r="C1051" s="97" t="s">
        <v>193</v>
      </c>
      <c r="D1051" s="102">
        <v>305577</v>
      </c>
      <c r="E1051" s="102">
        <v>1132.1250533111745</v>
      </c>
      <c r="F1051" s="102">
        <v>172975.6887078344</v>
      </c>
    </row>
    <row r="1052" spans="1:6" x14ac:dyDescent="0.25">
      <c r="A1052" s="97">
        <v>2629</v>
      </c>
      <c r="B1052" s="97">
        <v>2013</v>
      </c>
      <c r="C1052" s="97" t="s">
        <v>236</v>
      </c>
      <c r="D1052" s="102">
        <v>163552</v>
      </c>
      <c r="E1052" s="102">
        <v>1132.1250533111745</v>
      </c>
      <c r="F1052" s="102">
        <v>92580.658359574605</v>
      </c>
    </row>
    <row r="1053" spans="1:6" x14ac:dyDescent="0.25">
      <c r="A1053" s="97">
        <v>2630</v>
      </c>
      <c r="B1053" s="97">
        <v>2013</v>
      </c>
      <c r="C1053" s="97" t="s">
        <v>240</v>
      </c>
      <c r="D1053" s="102">
        <v>14487</v>
      </c>
      <c r="E1053" s="102">
        <v>1132.1250533111745</v>
      </c>
      <c r="F1053" s="102">
        <v>8200.5478236594918</v>
      </c>
    </row>
    <row r="1054" spans="1:6" x14ac:dyDescent="0.25">
      <c r="A1054" s="97">
        <v>2632</v>
      </c>
      <c r="B1054" s="97">
        <v>2013</v>
      </c>
      <c r="C1054" s="97" t="s">
        <v>204</v>
      </c>
      <c r="D1054" s="102">
        <v>60279</v>
      </c>
      <c r="E1054" s="102">
        <v>1132.1250533111745</v>
      </c>
      <c r="F1054" s="102">
        <v>34121.683044272148</v>
      </c>
    </row>
    <row r="1055" spans="1:6" x14ac:dyDescent="0.25">
      <c r="A1055" s="97">
        <v>2635</v>
      </c>
      <c r="B1055" s="97">
        <v>2013</v>
      </c>
      <c r="C1055" s="97" t="s">
        <v>244</v>
      </c>
      <c r="D1055" s="102">
        <v>27401</v>
      </c>
      <c r="E1055" s="102">
        <v>1132.1250533111745</v>
      </c>
      <c r="F1055" s="102">
        <v>15510.679292889747</v>
      </c>
    </row>
    <row r="1056" spans="1:6" x14ac:dyDescent="0.25">
      <c r="A1056" s="97">
        <v>2636</v>
      </c>
      <c r="B1056" s="97">
        <v>2013</v>
      </c>
      <c r="C1056" s="97" t="s">
        <v>248</v>
      </c>
      <c r="D1056" s="102">
        <v>862192</v>
      </c>
      <c r="E1056" s="102">
        <v>1132.1250533111745</v>
      </c>
      <c r="F1056" s="102">
        <v>488054.58198223409</v>
      </c>
    </row>
    <row r="1057" spans="1:6" x14ac:dyDescent="0.25">
      <c r="A1057" s="97">
        <v>2637</v>
      </c>
      <c r="B1057" s="97">
        <v>2013</v>
      </c>
      <c r="C1057" s="97" t="s">
        <v>250</v>
      </c>
      <c r="D1057" s="102">
        <v>8565</v>
      </c>
      <c r="E1057" s="102">
        <v>1132.1250533111745</v>
      </c>
      <c r="F1057" s="102">
        <v>4848.3255408051054</v>
      </c>
    </row>
    <row r="1058" spans="1:6" x14ac:dyDescent="0.25">
      <c r="A1058" s="97">
        <v>2638</v>
      </c>
      <c r="B1058" s="97">
        <v>2013</v>
      </c>
      <c r="C1058" s="97" t="s">
        <v>253</v>
      </c>
      <c r="D1058" s="102">
        <v>16200</v>
      </c>
      <c r="E1058" s="102">
        <v>1132.1250533111745</v>
      </c>
      <c r="F1058" s="102">
        <v>9170.2129318205134</v>
      </c>
    </row>
    <row r="1059" spans="1:6" x14ac:dyDescent="0.25">
      <c r="A1059" s="97">
        <v>2641</v>
      </c>
      <c r="B1059" s="97">
        <v>2013</v>
      </c>
      <c r="C1059" s="97" t="s">
        <v>254</v>
      </c>
      <c r="D1059" s="102">
        <v>1017850</v>
      </c>
      <c r="E1059" s="102">
        <v>1132.1250533111745</v>
      </c>
      <c r="F1059" s="102">
        <v>576166.74275638955</v>
      </c>
    </row>
    <row r="1060" spans="1:6" x14ac:dyDescent="0.25">
      <c r="A1060" s="97">
        <v>2644</v>
      </c>
      <c r="B1060" s="97">
        <v>2013</v>
      </c>
      <c r="C1060" s="97" t="s">
        <v>194</v>
      </c>
      <c r="D1060" s="102">
        <v>2038800</v>
      </c>
      <c r="E1060" s="102">
        <v>1132.1250533111745</v>
      </c>
      <c r="F1060" s="102">
        <v>1154088.2793454113</v>
      </c>
    </row>
    <row r="1061" spans="1:6" x14ac:dyDescent="0.25">
      <c r="A1061" s="97">
        <v>2646</v>
      </c>
      <c r="B1061" s="97">
        <v>2013</v>
      </c>
      <c r="C1061" s="97" t="s">
        <v>265</v>
      </c>
      <c r="D1061" s="102">
        <v>2</v>
      </c>
      <c r="E1061" s="102">
        <v>1132.1250533111745</v>
      </c>
      <c r="F1061" s="102">
        <v>1.1321250533111744</v>
      </c>
    </row>
    <row r="1062" spans="1:6" x14ac:dyDescent="0.25">
      <c r="A1062" s="97">
        <v>2647</v>
      </c>
      <c r="B1062" s="97">
        <v>2013</v>
      </c>
      <c r="C1062" s="97" t="s">
        <v>267</v>
      </c>
      <c r="D1062" s="102">
        <v>38830</v>
      </c>
      <c r="E1062" s="102">
        <v>1132.1250533111745</v>
      </c>
      <c r="F1062" s="102">
        <v>21980.207910036454</v>
      </c>
    </row>
    <row r="1063" spans="1:6" x14ac:dyDescent="0.25">
      <c r="A1063" s="97">
        <v>2648</v>
      </c>
      <c r="B1063" s="97">
        <v>2013</v>
      </c>
      <c r="C1063" s="97" t="s">
        <v>268</v>
      </c>
      <c r="D1063" s="102">
        <v>8800</v>
      </c>
      <c r="E1063" s="102">
        <v>1132.1250533111745</v>
      </c>
      <c r="F1063" s="102">
        <v>4981.3502345691677</v>
      </c>
    </row>
    <row r="1064" spans="1:6" x14ac:dyDescent="0.25">
      <c r="A1064" s="97">
        <v>2649</v>
      </c>
      <c r="B1064" s="97">
        <v>2013</v>
      </c>
      <c r="C1064" s="97" t="s">
        <v>269</v>
      </c>
      <c r="D1064" s="102">
        <v>400</v>
      </c>
      <c r="E1064" s="102">
        <v>1132.1250533111745</v>
      </c>
      <c r="F1064" s="102">
        <v>226.42501066223491</v>
      </c>
    </row>
    <row r="1065" spans="1:6" x14ac:dyDescent="0.25">
      <c r="A1065" s="97">
        <v>2650</v>
      </c>
      <c r="B1065" s="97">
        <v>2013</v>
      </c>
      <c r="C1065" s="97" t="s">
        <v>271</v>
      </c>
      <c r="D1065" s="102">
        <v>26622</v>
      </c>
      <c r="E1065" s="102">
        <v>1132.1250533111745</v>
      </c>
      <c r="F1065" s="102">
        <v>15069.716584625043</v>
      </c>
    </row>
    <row r="1066" spans="1:6" x14ac:dyDescent="0.25">
      <c r="A1066" s="97">
        <v>2651</v>
      </c>
      <c r="B1066" s="97">
        <v>2013</v>
      </c>
      <c r="C1066" s="97" t="s">
        <v>273</v>
      </c>
      <c r="D1066" s="102">
        <v>26282</v>
      </c>
      <c r="E1066" s="102">
        <v>1132.1250533111745</v>
      </c>
      <c r="F1066" s="102">
        <v>14877.255325562144</v>
      </c>
    </row>
    <row r="1067" spans="1:6" x14ac:dyDescent="0.25">
      <c r="A1067" s="97">
        <v>2652</v>
      </c>
      <c r="B1067" s="97">
        <v>2013</v>
      </c>
      <c r="C1067" s="97" t="s">
        <v>276</v>
      </c>
      <c r="D1067" s="102">
        <v>82864</v>
      </c>
      <c r="E1067" s="102">
        <v>1132.1250533111745</v>
      </c>
      <c r="F1067" s="102">
        <v>46906.205208788582</v>
      </c>
    </row>
    <row r="1068" spans="1:6" x14ac:dyDescent="0.25">
      <c r="A1068" s="97">
        <v>2653</v>
      </c>
      <c r="B1068" s="97">
        <v>2013</v>
      </c>
      <c r="C1068" s="97" t="s">
        <v>280</v>
      </c>
      <c r="D1068" s="102">
        <v>43399</v>
      </c>
      <c r="E1068" s="102">
        <v>1132.1250533111745</v>
      </c>
      <c r="F1068" s="102">
        <v>24566.547594325828</v>
      </c>
    </row>
    <row r="1069" spans="1:6" x14ac:dyDescent="0.25">
      <c r="A1069" s="97">
        <v>2654</v>
      </c>
      <c r="B1069" s="97">
        <v>2013</v>
      </c>
      <c r="C1069" s="97" t="s">
        <v>197</v>
      </c>
      <c r="D1069" s="102">
        <v>176702</v>
      </c>
      <c r="E1069" s="102">
        <v>1132.1250533111745</v>
      </c>
      <c r="F1069" s="102">
        <v>100024.38058509558</v>
      </c>
    </row>
    <row r="1070" spans="1:6" x14ac:dyDescent="0.25">
      <c r="A1070" s="97">
        <v>2655</v>
      </c>
      <c r="B1070" s="97">
        <v>2013</v>
      </c>
      <c r="C1070" s="97" t="s">
        <v>283</v>
      </c>
      <c r="D1070" s="102">
        <v>20918</v>
      </c>
      <c r="E1070" s="102">
        <v>1132.1250533111745</v>
      </c>
      <c r="F1070" s="102">
        <v>11840.895932581574</v>
      </c>
    </row>
    <row r="1071" spans="1:6" x14ac:dyDescent="0.25">
      <c r="A1071" s="97">
        <v>2656</v>
      </c>
      <c r="B1071" s="97">
        <v>2013</v>
      </c>
      <c r="C1071" s="97" t="s">
        <v>285</v>
      </c>
      <c r="D1071" s="102">
        <v>1700</v>
      </c>
      <c r="E1071" s="102">
        <v>1132.1250533111745</v>
      </c>
      <c r="F1071" s="102">
        <v>962.30629531449836</v>
      </c>
    </row>
    <row r="1072" spans="1:6" x14ac:dyDescent="0.25">
      <c r="A1072" s="97">
        <v>2657</v>
      </c>
      <c r="B1072" s="97">
        <v>2013</v>
      </c>
      <c r="C1072" s="97" t="s">
        <v>286</v>
      </c>
      <c r="D1072" s="102">
        <v>76</v>
      </c>
      <c r="E1072" s="102">
        <v>1132.1250533111745</v>
      </c>
      <c r="F1072" s="102">
        <v>43.020752025824628</v>
      </c>
    </row>
    <row r="1073" spans="1:6" x14ac:dyDescent="0.25">
      <c r="A1073" s="97">
        <v>2658</v>
      </c>
      <c r="B1073" s="97">
        <v>2013</v>
      </c>
      <c r="C1073" s="97" t="s">
        <v>198</v>
      </c>
      <c r="D1073" s="102">
        <v>144546</v>
      </c>
      <c r="E1073" s="102">
        <v>1132.1250533111745</v>
      </c>
      <c r="F1073" s="102">
        <v>81822.073977958513</v>
      </c>
    </row>
    <row r="1074" spans="1:6" x14ac:dyDescent="0.25">
      <c r="A1074" s="97">
        <v>2660</v>
      </c>
      <c r="B1074" s="97">
        <v>2013</v>
      </c>
      <c r="C1074" s="97" t="s">
        <v>199</v>
      </c>
      <c r="D1074" s="102">
        <v>611302</v>
      </c>
      <c r="E1074" s="102">
        <v>1132.1250533111745</v>
      </c>
      <c r="F1074" s="102">
        <v>346035.15466961375</v>
      </c>
    </row>
    <row r="1075" spans="1:6" x14ac:dyDescent="0.25">
      <c r="A1075" s="97">
        <v>2662</v>
      </c>
      <c r="B1075" s="97">
        <v>2013</v>
      </c>
      <c r="C1075" s="97" t="s">
        <v>292</v>
      </c>
      <c r="D1075" s="102">
        <v>49476</v>
      </c>
      <c r="E1075" s="102">
        <v>1132.1250533111745</v>
      </c>
      <c r="F1075" s="102">
        <v>28006.509568811834</v>
      </c>
    </row>
    <row r="1076" spans="1:6" x14ac:dyDescent="0.25">
      <c r="A1076" s="97">
        <v>2665</v>
      </c>
      <c r="B1076" s="97">
        <v>2013</v>
      </c>
      <c r="C1076" s="97" t="s">
        <v>293</v>
      </c>
      <c r="D1076" s="102">
        <v>49519</v>
      </c>
      <c r="E1076" s="102">
        <v>1132.1250533111745</v>
      </c>
      <c r="F1076" s="102">
        <v>28030.850257458023</v>
      </c>
    </row>
    <row r="1077" spans="1:6" x14ac:dyDescent="0.25">
      <c r="A1077" s="97">
        <v>2666</v>
      </c>
      <c r="B1077" s="97">
        <v>2013</v>
      </c>
      <c r="C1077" s="97" t="s">
        <v>200</v>
      </c>
      <c r="D1077" s="102">
        <v>104948</v>
      </c>
      <c r="E1077" s="102">
        <v>1132.1250533111745</v>
      </c>
      <c r="F1077" s="102">
        <v>59407.13004745057</v>
      </c>
    </row>
    <row r="1078" spans="1:6" x14ac:dyDescent="0.25">
      <c r="A1078" s="97">
        <v>2667</v>
      </c>
      <c r="B1078" s="97">
        <v>2013</v>
      </c>
      <c r="C1078" s="97" t="s">
        <v>296</v>
      </c>
      <c r="D1078" s="102">
        <v>172219</v>
      </c>
      <c r="E1078" s="102">
        <v>1132.1250533111745</v>
      </c>
      <c r="F1078" s="102">
        <v>97486.72227809859</v>
      </c>
    </row>
    <row r="1079" spans="1:6" x14ac:dyDescent="0.25">
      <c r="A1079" s="97">
        <v>2668</v>
      </c>
      <c r="B1079" s="97">
        <v>2013</v>
      </c>
      <c r="C1079" s="97" t="s">
        <v>298</v>
      </c>
      <c r="D1079" s="102">
        <v>5800</v>
      </c>
      <c r="E1079" s="102">
        <v>1132.1250533111745</v>
      </c>
      <c r="F1079" s="102">
        <v>3283.1626546024063</v>
      </c>
    </row>
    <row r="1080" spans="1:6" x14ac:dyDescent="0.25">
      <c r="A1080" s="97">
        <v>2669</v>
      </c>
      <c r="B1080" s="97">
        <v>2013</v>
      </c>
      <c r="C1080" s="97" t="s">
        <v>299</v>
      </c>
      <c r="D1080" s="102">
        <v>97683</v>
      </c>
      <c r="E1080" s="102">
        <v>1132.1250533111745</v>
      </c>
      <c r="F1080" s="102">
        <v>55294.685791297728</v>
      </c>
    </row>
    <row r="1081" spans="1:6" x14ac:dyDescent="0.25">
      <c r="A1081" s="97">
        <v>2670</v>
      </c>
      <c r="B1081" s="97">
        <v>2013</v>
      </c>
      <c r="C1081" s="97" t="s">
        <v>202</v>
      </c>
      <c r="D1081" s="102">
        <v>1129071</v>
      </c>
      <c r="E1081" s="102">
        <v>1132.1250533111745</v>
      </c>
      <c r="F1081" s="102">
        <v>639124.78303355048</v>
      </c>
    </row>
    <row r="1082" spans="1:6" x14ac:dyDescent="0.25">
      <c r="A1082" s="97">
        <v>2671</v>
      </c>
      <c r="B1082" s="97">
        <v>2013</v>
      </c>
      <c r="C1082" s="97" t="s">
        <v>301</v>
      </c>
      <c r="D1082" s="102">
        <v>681</v>
      </c>
      <c r="E1082" s="102">
        <v>1132.1250533111745</v>
      </c>
      <c r="F1082" s="102">
        <v>385.48858065245491</v>
      </c>
    </row>
    <row r="1083" spans="1:6" x14ac:dyDescent="0.25">
      <c r="A1083" s="97">
        <v>2673</v>
      </c>
      <c r="B1083" s="97">
        <v>2013</v>
      </c>
      <c r="C1083" s="97" t="s">
        <v>304</v>
      </c>
      <c r="D1083" s="102">
        <v>60816</v>
      </c>
      <c r="E1083" s="102">
        <v>1132.1250533111745</v>
      </c>
      <c r="F1083" s="102">
        <v>34425.658621086193</v>
      </c>
    </row>
    <row r="1084" spans="1:6" x14ac:dyDescent="0.25">
      <c r="A1084" s="97">
        <v>2674</v>
      </c>
      <c r="B1084" s="97">
        <v>2013</v>
      </c>
      <c r="C1084" s="97" t="s">
        <v>306</v>
      </c>
      <c r="D1084" s="102">
        <v>262136</v>
      </c>
      <c r="E1084" s="102">
        <v>1132.1250533111745</v>
      </c>
      <c r="F1084" s="102">
        <v>148385.36648738902</v>
      </c>
    </row>
    <row r="1085" spans="1:6" x14ac:dyDescent="0.25">
      <c r="A1085" s="97">
        <v>2676</v>
      </c>
      <c r="B1085" s="97">
        <v>2013</v>
      </c>
      <c r="C1085" s="97" t="s">
        <v>195</v>
      </c>
      <c r="D1085" s="102">
        <v>413000</v>
      </c>
      <c r="E1085" s="102">
        <v>1132.1250533111745</v>
      </c>
      <c r="F1085" s="102">
        <v>233783.82350875754</v>
      </c>
    </row>
    <row r="1086" spans="1:6" x14ac:dyDescent="0.25">
      <c r="A1086" s="97">
        <v>2678</v>
      </c>
      <c r="B1086" s="97">
        <v>2013</v>
      </c>
      <c r="C1086" s="97" t="s">
        <v>192</v>
      </c>
      <c r="D1086" s="102">
        <v>47848.936999999998</v>
      </c>
      <c r="E1086" s="102">
        <v>1132.1250533111745</v>
      </c>
      <c r="F1086" s="102">
        <v>27085.490176004016</v>
      </c>
    </row>
    <row r="1087" spans="1:6" x14ac:dyDescent="0.25">
      <c r="A1087" s="97">
        <v>2679</v>
      </c>
      <c r="B1087" s="97">
        <v>2013</v>
      </c>
      <c r="C1087" s="97" t="s">
        <v>195</v>
      </c>
      <c r="D1087" s="102">
        <v>-413000</v>
      </c>
      <c r="E1087" s="102">
        <v>1132.1250533111745</v>
      </c>
      <c r="F1087" s="102">
        <v>-233783.82350875754</v>
      </c>
    </row>
    <row r="1088" spans="1:6" x14ac:dyDescent="0.25">
      <c r="A1088" s="97">
        <v>2727</v>
      </c>
      <c r="B1088" s="97">
        <v>2013</v>
      </c>
      <c r="C1088" s="97" t="s">
        <v>208</v>
      </c>
      <c r="D1088" s="102">
        <v>-45139</v>
      </c>
      <c r="E1088" s="102">
        <v>1132.1250533111745</v>
      </c>
      <c r="F1088" s="102">
        <v>-25551.496390706554</v>
      </c>
    </row>
    <row r="1089" spans="1:6" x14ac:dyDescent="0.25">
      <c r="A1089" s="97">
        <v>2728</v>
      </c>
      <c r="B1089" s="97">
        <v>2013</v>
      </c>
      <c r="C1089" s="97" t="s">
        <v>209</v>
      </c>
      <c r="D1089" s="102">
        <v>-35</v>
      </c>
      <c r="E1089" s="102">
        <v>1132.1250533111745</v>
      </c>
      <c r="F1089" s="102">
        <v>-19.812188432945554</v>
      </c>
    </row>
    <row r="1090" spans="1:6" x14ac:dyDescent="0.25">
      <c r="A1090" s="97">
        <v>2729</v>
      </c>
      <c r="B1090" s="97">
        <v>2013</v>
      </c>
      <c r="C1090" s="97" t="s">
        <v>212</v>
      </c>
      <c r="D1090" s="102">
        <v>-1762</v>
      </c>
      <c r="E1090" s="102">
        <v>1132.1250533111745</v>
      </c>
      <c r="F1090" s="102">
        <v>-997.40217196714468</v>
      </c>
    </row>
    <row r="1091" spans="1:6" x14ac:dyDescent="0.25">
      <c r="A1091" s="97">
        <v>2731</v>
      </c>
      <c r="B1091" s="97">
        <v>2013</v>
      </c>
      <c r="C1091" s="97" t="s">
        <v>214</v>
      </c>
      <c r="D1091" s="102">
        <v>3361355</v>
      </c>
      <c r="E1091" s="102">
        <v>1132.1250533111745</v>
      </c>
      <c r="F1091" s="102">
        <v>1902737.1042863915</v>
      </c>
    </row>
    <row r="1092" spans="1:6" x14ac:dyDescent="0.25">
      <c r="A1092" s="97">
        <v>2732</v>
      </c>
      <c r="B1092" s="97">
        <v>2013</v>
      </c>
      <c r="C1092" s="97" t="s">
        <v>215</v>
      </c>
      <c r="D1092" s="102">
        <v>-297433</v>
      </c>
      <c r="E1092" s="102">
        <v>1132.1250533111745</v>
      </c>
      <c r="F1092" s="102">
        <v>-168365.67549075131</v>
      </c>
    </row>
    <row r="1093" spans="1:6" x14ac:dyDescent="0.25">
      <c r="A1093" s="97">
        <v>2733</v>
      </c>
      <c r="B1093" s="97">
        <v>2013</v>
      </c>
      <c r="C1093" s="97" t="s">
        <v>189</v>
      </c>
      <c r="D1093" s="102">
        <v>-165628</v>
      </c>
      <c r="E1093" s="102">
        <v>1132.1250533111745</v>
      </c>
      <c r="F1093" s="102">
        <v>-93755.804164911591</v>
      </c>
    </row>
    <row r="1094" spans="1:6" x14ac:dyDescent="0.25">
      <c r="A1094" s="97">
        <v>2734</v>
      </c>
      <c r="B1094" s="97">
        <v>2013</v>
      </c>
      <c r="C1094" s="97" t="s">
        <v>216</v>
      </c>
      <c r="D1094" s="102">
        <v>-65</v>
      </c>
      <c r="E1094" s="102">
        <v>1132.1250533111745</v>
      </c>
      <c r="F1094" s="102">
        <v>-36.794064232613174</v>
      </c>
    </row>
    <row r="1095" spans="1:6" x14ac:dyDescent="0.25">
      <c r="A1095" s="97">
        <v>2735</v>
      </c>
      <c r="B1095" s="97">
        <v>2013</v>
      </c>
      <c r="C1095" s="97" t="s">
        <v>217</v>
      </c>
      <c r="D1095" s="102">
        <v>-800</v>
      </c>
      <c r="E1095" s="102">
        <v>1132.1250533111745</v>
      </c>
      <c r="F1095" s="102">
        <v>-452.85002132446982</v>
      </c>
    </row>
    <row r="1096" spans="1:6" x14ac:dyDescent="0.25">
      <c r="A1096" s="97">
        <v>2736</v>
      </c>
      <c r="B1096" s="97">
        <v>2013</v>
      </c>
      <c r="C1096" s="97" t="s">
        <v>218</v>
      </c>
      <c r="D1096" s="102">
        <v>-2200</v>
      </c>
      <c r="E1096" s="102">
        <v>1132.1250533111745</v>
      </c>
      <c r="F1096" s="102">
        <v>-1245.3375586422919</v>
      </c>
    </row>
    <row r="1097" spans="1:6" x14ac:dyDescent="0.25">
      <c r="A1097" s="97">
        <v>2737</v>
      </c>
      <c r="B1097" s="97">
        <v>2013</v>
      </c>
      <c r="C1097" s="97" t="s">
        <v>220</v>
      </c>
      <c r="D1097" s="102">
        <v>-8579</v>
      </c>
      <c r="E1097" s="102">
        <v>1132.1250533111745</v>
      </c>
      <c r="F1097" s="102">
        <v>-4856.2504161782836</v>
      </c>
    </row>
    <row r="1098" spans="1:6" x14ac:dyDescent="0.25">
      <c r="A1098" s="97">
        <v>2738</v>
      </c>
      <c r="B1098" s="97">
        <v>2013</v>
      </c>
      <c r="C1098" s="97" t="s">
        <v>221</v>
      </c>
      <c r="D1098" s="102">
        <v>-390795</v>
      </c>
      <c r="E1098" s="102">
        <v>1132.1250533111745</v>
      </c>
      <c r="F1098" s="102">
        <v>-221214.40510437021</v>
      </c>
    </row>
    <row r="1099" spans="1:6" x14ac:dyDescent="0.25">
      <c r="A1099" s="97">
        <v>2739</v>
      </c>
      <c r="B1099" s="97">
        <v>2013</v>
      </c>
      <c r="C1099" s="97" t="s">
        <v>190</v>
      </c>
      <c r="D1099" s="102">
        <v>-158112</v>
      </c>
      <c r="E1099" s="102">
        <v>1132.1250533111745</v>
      </c>
      <c r="F1099" s="102">
        <v>-89501.278214568214</v>
      </c>
    </row>
    <row r="1100" spans="1:6" x14ac:dyDescent="0.25">
      <c r="A1100" s="97">
        <v>2740</v>
      </c>
      <c r="B1100" s="97">
        <v>2013</v>
      </c>
      <c r="C1100" s="97" t="s">
        <v>223</v>
      </c>
      <c r="D1100" s="102">
        <v>-25371</v>
      </c>
      <c r="E1100" s="102">
        <v>1132.1250533111745</v>
      </c>
      <c r="F1100" s="102">
        <v>-14361.572363778903</v>
      </c>
    </row>
    <row r="1101" spans="1:6" x14ac:dyDescent="0.25">
      <c r="A1101" s="97">
        <v>2741</v>
      </c>
      <c r="B1101" s="97">
        <v>2013</v>
      </c>
      <c r="C1101" s="97" t="s">
        <v>203</v>
      </c>
      <c r="D1101" s="102">
        <v>-60746</v>
      </c>
      <c r="E1101" s="102">
        <v>1132.1250533111745</v>
      </c>
      <c r="F1101" s="102">
        <v>-34386.034244220304</v>
      </c>
    </row>
    <row r="1102" spans="1:6" x14ac:dyDescent="0.25">
      <c r="A1102" s="97">
        <v>2742</v>
      </c>
      <c r="B1102" s="97">
        <v>2013</v>
      </c>
      <c r="C1102" s="97" t="s">
        <v>228</v>
      </c>
      <c r="D1102" s="102">
        <v>-18922</v>
      </c>
      <c r="E1102" s="102">
        <v>1132.1250533111745</v>
      </c>
      <c r="F1102" s="102">
        <v>-10711.035129377022</v>
      </c>
    </row>
    <row r="1103" spans="1:6" x14ac:dyDescent="0.25">
      <c r="A1103" s="97">
        <v>2743</v>
      </c>
      <c r="B1103" s="97">
        <v>2013</v>
      </c>
      <c r="C1103" s="97" t="s">
        <v>229</v>
      </c>
      <c r="D1103" s="102">
        <v>-5659</v>
      </c>
      <c r="E1103" s="102">
        <v>1132.1250533111745</v>
      </c>
      <c r="F1103" s="102">
        <v>-3203.3478383439683</v>
      </c>
    </row>
    <row r="1104" spans="1:6" x14ac:dyDescent="0.25">
      <c r="A1104" s="97">
        <v>2744</v>
      </c>
      <c r="B1104" s="97">
        <v>2013</v>
      </c>
      <c r="C1104" s="97" t="s">
        <v>191</v>
      </c>
      <c r="D1104" s="102">
        <v>-1</v>
      </c>
      <c r="E1104" s="102">
        <v>1132.1250533111745</v>
      </c>
      <c r="F1104" s="102">
        <v>-0.56606252665558721</v>
      </c>
    </row>
    <row r="1105" spans="1:6" x14ac:dyDescent="0.25">
      <c r="A1105" s="97">
        <v>2745</v>
      </c>
      <c r="B1105" s="97">
        <v>2013</v>
      </c>
      <c r="C1105" s="97" t="s">
        <v>231</v>
      </c>
      <c r="D1105" s="102">
        <v>-1115</v>
      </c>
      <c r="E1105" s="102">
        <v>1132.1250533111745</v>
      </c>
      <c r="F1105" s="102">
        <v>-631.1597172209797</v>
      </c>
    </row>
    <row r="1106" spans="1:6" x14ac:dyDescent="0.25">
      <c r="A1106" s="97">
        <v>2746</v>
      </c>
      <c r="B1106" s="97">
        <v>2013</v>
      </c>
      <c r="C1106" s="97" t="s">
        <v>233</v>
      </c>
      <c r="D1106" s="102">
        <v>8</v>
      </c>
      <c r="E1106" s="102">
        <v>1132.1250533111745</v>
      </c>
      <c r="F1106" s="102">
        <v>4.5285002132446976</v>
      </c>
    </row>
    <row r="1107" spans="1:6" x14ac:dyDescent="0.25">
      <c r="A1107" s="97">
        <v>2747</v>
      </c>
      <c r="B1107" s="97">
        <v>2013</v>
      </c>
      <c r="C1107" s="97" t="s">
        <v>193</v>
      </c>
      <c r="D1107" s="102">
        <v>-3025</v>
      </c>
      <c r="E1107" s="102">
        <v>1132.1250533111745</v>
      </c>
      <c r="F1107" s="102">
        <v>-1712.3391431331513</v>
      </c>
    </row>
    <row r="1108" spans="1:6" x14ac:dyDescent="0.25">
      <c r="A1108" s="97">
        <v>2748</v>
      </c>
      <c r="B1108" s="97">
        <v>2013</v>
      </c>
      <c r="C1108" s="97" t="s">
        <v>236</v>
      </c>
      <c r="D1108" s="102">
        <v>-40695</v>
      </c>
      <c r="E1108" s="102">
        <v>1132.1250533111745</v>
      </c>
      <c r="F1108" s="102">
        <v>-23035.914522249121</v>
      </c>
    </row>
    <row r="1109" spans="1:6" x14ac:dyDescent="0.25">
      <c r="A1109" s="97">
        <v>2749</v>
      </c>
      <c r="B1109" s="97">
        <v>2013</v>
      </c>
      <c r="C1109" s="97" t="s">
        <v>240</v>
      </c>
      <c r="D1109" s="102">
        <v>-35479</v>
      </c>
      <c r="E1109" s="102">
        <v>1132.1250533111745</v>
      </c>
      <c r="F1109" s="102">
        <v>-20083.332383213579</v>
      </c>
    </row>
    <row r="1110" spans="1:6" x14ac:dyDescent="0.25">
      <c r="A1110" s="97">
        <v>2750</v>
      </c>
      <c r="B1110" s="97">
        <v>2013</v>
      </c>
      <c r="C1110" s="97" t="s">
        <v>204</v>
      </c>
      <c r="D1110" s="102">
        <v>-34998</v>
      </c>
      <c r="E1110" s="102">
        <v>1132.1250533111745</v>
      </c>
      <c r="F1110" s="102">
        <v>-19811.056307892246</v>
      </c>
    </row>
    <row r="1111" spans="1:6" x14ac:dyDescent="0.25">
      <c r="A1111" s="97">
        <v>2751</v>
      </c>
      <c r="B1111" s="97">
        <v>2013</v>
      </c>
      <c r="C1111" s="97" t="s">
        <v>310</v>
      </c>
      <c r="D1111" s="102">
        <v>-144215</v>
      </c>
      <c r="E1111" s="102">
        <v>1132.1250533111745</v>
      </c>
      <c r="F1111" s="102">
        <v>-81634.707281635507</v>
      </c>
    </row>
    <row r="1112" spans="1:6" x14ac:dyDescent="0.25">
      <c r="A1112" s="97">
        <v>2753</v>
      </c>
      <c r="B1112" s="97">
        <v>2013</v>
      </c>
      <c r="C1112" s="97" t="s">
        <v>244</v>
      </c>
      <c r="D1112" s="102">
        <v>-26969</v>
      </c>
      <c r="E1112" s="102">
        <v>1132.1250533111745</v>
      </c>
      <c r="F1112" s="102">
        <v>-15266.140281374534</v>
      </c>
    </row>
    <row r="1113" spans="1:6" x14ac:dyDescent="0.25">
      <c r="A1113" s="97">
        <v>2754</v>
      </c>
      <c r="B1113" s="97">
        <v>2013</v>
      </c>
      <c r="C1113" s="97" t="s">
        <v>248</v>
      </c>
      <c r="D1113" s="102">
        <v>-646518</v>
      </c>
      <c r="E1113" s="102">
        <v>1132.1250533111745</v>
      </c>
      <c r="F1113" s="102">
        <v>-365969.61260831694</v>
      </c>
    </row>
    <row r="1114" spans="1:6" x14ac:dyDescent="0.25">
      <c r="A1114" s="97">
        <v>2755</v>
      </c>
      <c r="B1114" s="97">
        <v>2013</v>
      </c>
      <c r="C1114" s="97" t="s">
        <v>250</v>
      </c>
      <c r="D1114" s="102">
        <v>-27009</v>
      </c>
      <c r="E1114" s="102">
        <v>1132.1250533111745</v>
      </c>
      <c r="F1114" s="102">
        <v>-15288.782782440756</v>
      </c>
    </row>
    <row r="1115" spans="1:6" x14ac:dyDescent="0.25">
      <c r="A1115" s="97">
        <v>2756</v>
      </c>
      <c r="B1115" s="97">
        <v>2013</v>
      </c>
      <c r="C1115" s="97" t="s">
        <v>253</v>
      </c>
      <c r="D1115" s="102">
        <v>-52425</v>
      </c>
      <c r="E1115" s="102">
        <v>1132.1250533111745</v>
      </c>
      <c r="F1115" s="102">
        <v>-29675.827959919163</v>
      </c>
    </row>
    <row r="1116" spans="1:6" x14ac:dyDescent="0.25">
      <c r="A1116" s="97">
        <v>2757</v>
      </c>
      <c r="B1116" s="97">
        <v>2013</v>
      </c>
      <c r="C1116" s="97" t="s">
        <v>254</v>
      </c>
      <c r="D1116" s="102">
        <v>-54818</v>
      </c>
      <c r="E1116" s="102">
        <v>1132.1250533111745</v>
      </c>
      <c r="F1116" s="102">
        <v>-31030.415586205982</v>
      </c>
    </row>
    <row r="1117" spans="1:6" x14ac:dyDescent="0.25">
      <c r="A1117" s="97">
        <v>2758</v>
      </c>
      <c r="B1117" s="97">
        <v>2013</v>
      </c>
      <c r="C1117" s="97" t="s">
        <v>194</v>
      </c>
      <c r="D1117" s="102">
        <v>-389258</v>
      </c>
      <c r="E1117" s="102">
        <v>1132.1250533111745</v>
      </c>
      <c r="F1117" s="102">
        <v>-220344.36700090056</v>
      </c>
    </row>
    <row r="1118" spans="1:6" x14ac:dyDescent="0.25">
      <c r="A1118" s="97">
        <v>2759</v>
      </c>
      <c r="B1118" s="97">
        <v>2013</v>
      </c>
      <c r="C1118" s="97" t="s">
        <v>265</v>
      </c>
      <c r="D1118" s="102">
        <v>-9</v>
      </c>
      <c r="E1118" s="102">
        <v>1132.1250533111745</v>
      </c>
      <c r="F1118" s="102">
        <v>-5.0945627399002849</v>
      </c>
    </row>
    <row r="1119" spans="1:6" x14ac:dyDescent="0.25">
      <c r="A1119" s="97">
        <v>2760</v>
      </c>
      <c r="B1119" s="97">
        <v>2013</v>
      </c>
      <c r="C1119" s="97" t="s">
        <v>267</v>
      </c>
      <c r="D1119" s="102">
        <v>-1181</v>
      </c>
      <c r="E1119" s="102">
        <v>1132.1250533111745</v>
      </c>
      <c r="F1119" s="102">
        <v>-668.51984398024854</v>
      </c>
    </row>
    <row r="1120" spans="1:6" x14ac:dyDescent="0.25">
      <c r="A1120" s="97">
        <v>2761</v>
      </c>
      <c r="B1120" s="97">
        <v>2013</v>
      </c>
      <c r="C1120" s="97" t="s">
        <v>268</v>
      </c>
      <c r="D1120" s="102">
        <v>-5999</v>
      </c>
      <c r="E1120" s="102">
        <v>1132.1250533111745</v>
      </c>
      <c r="F1120" s="102">
        <v>-3395.8090974068677</v>
      </c>
    </row>
    <row r="1121" spans="1:6" x14ac:dyDescent="0.25">
      <c r="A1121" s="97">
        <v>2762</v>
      </c>
      <c r="B1121" s="97">
        <v>2013</v>
      </c>
      <c r="C1121" s="97" t="s">
        <v>269</v>
      </c>
      <c r="D1121" s="102">
        <v>-6600</v>
      </c>
      <c r="E1121" s="102">
        <v>1132.1250533111745</v>
      </c>
      <c r="F1121" s="102">
        <v>-3736.012675926876</v>
      </c>
    </row>
    <row r="1122" spans="1:6" x14ac:dyDescent="0.25">
      <c r="A1122" s="97">
        <v>2763</v>
      </c>
      <c r="B1122" s="97">
        <v>2013</v>
      </c>
      <c r="C1122" s="97" t="s">
        <v>270</v>
      </c>
      <c r="D1122" s="102">
        <v>-23745</v>
      </c>
      <c r="E1122" s="102">
        <v>1132.1250533111745</v>
      </c>
      <c r="F1122" s="102">
        <v>-13441.154695436919</v>
      </c>
    </row>
    <row r="1123" spans="1:6" x14ac:dyDescent="0.25">
      <c r="A1123" s="97">
        <v>2764</v>
      </c>
      <c r="B1123" s="97">
        <v>2013</v>
      </c>
      <c r="C1123" s="97" t="s">
        <v>271</v>
      </c>
      <c r="D1123" s="102">
        <v>-83310</v>
      </c>
      <c r="E1123" s="102">
        <v>1132.1250533111745</v>
      </c>
      <c r="F1123" s="102">
        <v>-47158.669095676974</v>
      </c>
    </row>
    <row r="1124" spans="1:6" x14ac:dyDescent="0.25">
      <c r="A1124" s="97">
        <v>2765</v>
      </c>
      <c r="B1124" s="97">
        <v>2013</v>
      </c>
      <c r="C1124" s="97" t="s">
        <v>273</v>
      </c>
      <c r="D1124" s="102">
        <v>-2675</v>
      </c>
      <c r="E1124" s="102">
        <v>1132.1250533111745</v>
      </c>
      <c r="F1124" s="102">
        <v>-1514.2172588036958</v>
      </c>
    </row>
    <row r="1125" spans="1:6" x14ac:dyDescent="0.25">
      <c r="A1125" s="97">
        <v>2766</v>
      </c>
      <c r="B1125" s="97">
        <v>2013</v>
      </c>
      <c r="C1125" s="97" t="s">
        <v>276</v>
      </c>
      <c r="D1125" s="102">
        <v>-277031</v>
      </c>
      <c r="E1125" s="102">
        <v>1132.1250533111745</v>
      </c>
      <c r="F1125" s="102">
        <v>-156816.86782192401</v>
      </c>
    </row>
    <row r="1126" spans="1:6" x14ac:dyDescent="0.25">
      <c r="A1126" s="97">
        <v>2767</v>
      </c>
      <c r="B1126" s="97">
        <v>2013</v>
      </c>
      <c r="C1126" s="97" t="s">
        <v>280</v>
      </c>
      <c r="D1126" s="102">
        <v>-192170</v>
      </c>
      <c r="E1126" s="102">
        <v>1132.1250533111745</v>
      </c>
      <c r="F1126" s="102">
        <v>-108780.23574740421</v>
      </c>
    </row>
    <row r="1127" spans="1:6" x14ac:dyDescent="0.25">
      <c r="A1127" s="97">
        <v>2768</v>
      </c>
      <c r="B1127" s="97">
        <v>2013</v>
      </c>
      <c r="C1127" s="97" t="s">
        <v>197</v>
      </c>
      <c r="D1127" s="102">
        <v>-403044</v>
      </c>
      <c r="E1127" s="102">
        <v>1132.1250533111745</v>
      </c>
      <c r="F1127" s="102">
        <v>-228148.10499337449</v>
      </c>
    </row>
    <row r="1128" spans="1:6" x14ac:dyDescent="0.25">
      <c r="A1128" s="97">
        <v>2769</v>
      </c>
      <c r="B1128" s="97">
        <v>2013</v>
      </c>
      <c r="C1128" s="97" t="s">
        <v>283</v>
      </c>
      <c r="D1128" s="102">
        <v>-35434</v>
      </c>
      <c r="E1128" s="102">
        <v>1132.1250533111745</v>
      </c>
      <c r="F1128" s="102">
        <v>-20057.859569514076</v>
      </c>
    </row>
    <row r="1129" spans="1:6" x14ac:dyDescent="0.25">
      <c r="A1129" s="97">
        <v>2770</v>
      </c>
      <c r="B1129" s="97">
        <v>2013</v>
      </c>
      <c r="C1129" s="97" t="s">
        <v>285</v>
      </c>
      <c r="D1129" s="102">
        <v>-7107</v>
      </c>
      <c r="E1129" s="102">
        <v>1132.1250533111745</v>
      </c>
      <c r="F1129" s="102">
        <v>-4023.0063769412586</v>
      </c>
    </row>
    <row r="1130" spans="1:6" x14ac:dyDescent="0.25">
      <c r="A1130" s="97">
        <v>2771</v>
      </c>
      <c r="B1130" s="97">
        <v>2013</v>
      </c>
      <c r="C1130" s="97" t="s">
        <v>286</v>
      </c>
      <c r="D1130" s="102">
        <v>-975</v>
      </c>
      <c r="E1130" s="102">
        <v>1132.1250533111745</v>
      </c>
      <c r="F1130" s="102">
        <v>-551.91096348919757</v>
      </c>
    </row>
    <row r="1131" spans="1:6" x14ac:dyDescent="0.25">
      <c r="A1131" s="97">
        <v>2772</v>
      </c>
      <c r="B1131" s="97">
        <v>2013</v>
      </c>
      <c r="C1131" s="97" t="s">
        <v>198</v>
      </c>
      <c r="D1131" s="102">
        <v>-23533</v>
      </c>
      <c r="E1131" s="102">
        <v>1132.1250533111745</v>
      </c>
      <c r="F1131" s="102">
        <v>-13321.149439785935</v>
      </c>
    </row>
    <row r="1132" spans="1:6" x14ac:dyDescent="0.25">
      <c r="A1132" s="97">
        <v>2773</v>
      </c>
      <c r="B1132" s="97">
        <v>2013</v>
      </c>
      <c r="C1132" s="97" t="s">
        <v>199</v>
      </c>
      <c r="D1132" s="102">
        <v>-279421</v>
      </c>
      <c r="E1132" s="102">
        <v>1132.1250533111745</v>
      </c>
      <c r="F1132" s="102">
        <v>-158169.75726063084</v>
      </c>
    </row>
    <row r="1133" spans="1:6" x14ac:dyDescent="0.25">
      <c r="A1133" s="97">
        <v>2774</v>
      </c>
      <c r="B1133" s="97">
        <v>2013</v>
      </c>
      <c r="C1133" s="97" t="s">
        <v>290</v>
      </c>
      <c r="D1133" s="102">
        <v>-2095</v>
      </c>
      <c r="E1133" s="102">
        <v>1132.1250533111745</v>
      </c>
      <c r="F1133" s="102">
        <v>-1185.9009933434552</v>
      </c>
    </row>
    <row r="1134" spans="1:6" x14ac:dyDescent="0.25">
      <c r="A1134" s="97">
        <v>2775</v>
      </c>
      <c r="B1134" s="97">
        <v>2013</v>
      </c>
      <c r="C1134" s="97" t="s">
        <v>292</v>
      </c>
      <c r="D1134" s="102">
        <v>-30000</v>
      </c>
      <c r="E1134" s="102">
        <v>1132.1250533111745</v>
      </c>
      <c r="F1134" s="102">
        <v>-16981.875799667618</v>
      </c>
    </row>
    <row r="1135" spans="1:6" x14ac:dyDescent="0.25">
      <c r="A1135" s="97">
        <v>2776</v>
      </c>
      <c r="B1135" s="97">
        <v>2013</v>
      </c>
      <c r="C1135" s="97" t="s">
        <v>293</v>
      </c>
      <c r="D1135" s="102">
        <v>-175</v>
      </c>
      <c r="E1135" s="102">
        <v>1132.1250533111745</v>
      </c>
      <c r="F1135" s="102">
        <v>-99.060942164727763</v>
      </c>
    </row>
    <row r="1136" spans="1:6" x14ac:dyDescent="0.25">
      <c r="A1136" s="97">
        <v>2777</v>
      </c>
      <c r="B1136" s="97">
        <v>2013</v>
      </c>
      <c r="C1136" s="97" t="s">
        <v>200</v>
      </c>
      <c r="D1136" s="102">
        <v>-36049</v>
      </c>
      <c r="E1136" s="102">
        <v>1132.1250533111745</v>
      </c>
      <c r="F1136" s="102">
        <v>-20405.988023407266</v>
      </c>
    </row>
    <row r="1137" spans="1:6" x14ac:dyDescent="0.25">
      <c r="A1137" s="97">
        <v>2778</v>
      </c>
      <c r="B1137" s="97">
        <v>2013</v>
      </c>
      <c r="C1137" s="97" t="s">
        <v>296</v>
      </c>
      <c r="D1137" s="102">
        <v>-64235</v>
      </c>
      <c r="E1137" s="102">
        <v>1132.1250533111745</v>
      </c>
      <c r="F1137" s="102">
        <v>-36361.026399721646</v>
      </c>
    </row>
    <row r="1138" spans="1:6" x14ac:dyDescent="0.25">
      <c r="A1138" s="97">
        <v>2779</v>
      </c>
      <c r="B1138" s="97">
        <v>2013</v>
      </c>
      <c r="C1138" s="97" t="s">
        <v>298</v>
      </c>
      <c r="D1138" s="102">
        <v>-870</v>
      </c>
      <c r="E1138" s="102">
        <v>1132.1250533111745</v>
      </c>
      <c r="F1138" s="102">
        <v>-492.47439819036094</v>
      </c>
    </row>
    <row r="1139" spans="1:6" x14ac:dyDescent="0.25">
      <c r="A1139" s="97">
        <v>2780</v>
      </c>
      <c r="B1139" s="97">
        <v>2013</v>
      </c>
      <c r="C1139" s="97" t="s">
        <v>299</v>
      </c>
      <c r="D1139" s="102">
        <v>-43118</v>
      </c>
      <c r="E1139" s="102">
        <v>1132.1250533111745</v>
      </c>
      <c r="F1139" s="102">
        <v>-24407.484024335612</v>
      </c>
    </row>
    <row r="1140" spans="1:6" x14ac:dyDescent="0.25">
      <c r="A1140" s="97">
        <v>2781</v>
      </c>
      <c r="B1140" s="97">
        <v>2013</v>
      </c>
      <c r="C1140" s="97" t="s">
        <v>202</v>
      </c>
      <c r="D1140" s="102">
        <v>-391631</v>
      </c>
      <c r="E1140" s="102">
        <v>1132.1250533111745</v>
      </c>
      <c r="F1140" s="102">
        <v>-221687.6333766543</v>
      </c>
    </row>
    <row r="1141" spans="1:6" x14ac:dyDescent="0.25">
      <c r="A1141" s="97">
        <v>2782</v>
      </c>
      <c r="B1141" s="97">
        <v>2013</v>
      </c>
      <c r="C1141" s="97" t="s">
        <v>300</v>
      </c>
      <c r="D1141" s="102">
        <v>-3692</v>
      </c>
      <c r="E1141" s="102">
        <v>1132.1250533111745</v>
      </c>
      <c r="F1141" s="102">
        <v>-2089.9028484124278</v>
      </c>
    </row>
    <row r="1142" spans="1:6" x14ac:dyDescent="0.25">
      <c r="A1142" s="97">
        <v>2783</v>
      </c>
      <c r="B1142" s="97">
        <v>2013</v>
      </c>
      <c r="C1142" s="97" t="s">
        <v>301</v>
      </c>
      <c r="D1142" s="102">
        <v>-27429</v>
      </c>
      <c r="E1142" s="102">
        <v>1132.1250533111745</v>
      </c>
      <c r="F1142" s="102">
        <v>-15526.529043636103</v>
      </c>
    </row>
    <row r="1143" spans="1:6" x14ac:dyDescent="0.25">
      <c r="A1143" s="97">
        <v>2784</v>
      </c>
      <c r="B1143" s="97">
        <v>2013</v>
      </c>
      <c r="C1143" s="97" t="s">
        <v>304</v>
      </c>
      <c r="D1143" s="102">
        <v>-3960</v>
      </c>
      <c r="E1143" s="102">
        <v>1132.1250533111745</v>
      </c>
      <c r="F1143" s="102">
        <v>-2241.6076055561252</v>
      </c>
    </row>
    <row r="1144" spans="1:6" x14ac:dyDescent="0.25">
      <c r="A1144" s="97">
        <v>2785</v>
      </c>
      <c r="B1144" s="97">
        <v>2013</v>
      </c>
      <c r="C1144" s="97" t="s">
        <v>306</v>
      </c>
      <c r="D1144" s="102">
        <v>-466011</v>
      </c>
      <c r="E1144" s="102">
        <v>1132.1250533111745</v>
      </c>
      <c r="F1144" s="102">
        <v>-263791.36410929688</v>
      </c>
    </row>
    <row r="1145" spans="1:6" x14ac:dyDescent="0.25">
      <c r="A1145" s="97">
        <v>2879</v>
      </c>
      <c r="B1145" s="97">
        <v>2014</v>
      </c>
      <c r="C1145" s="97" t="s">
        <v>208</v>
      </c>
      <c r="D1145" s="102">
        <v>321265</v>
      </c>
      <c r="E1145" s="102">
        <v>696.27801899214046</v>
      </c>
      <c r="F1145" s="102">
        <v>111844.878885755</v>
      </c>
    </row>
    <row r="1146" spans="1:6" x14ac:dyDescent="0.25">
      <c r="A1146" s="97">
        <v>2881</v>
      </c>
      <c r="B1146" s="97">
        <v>2014</v>
      </c>
      <c r="C1146" s="97" t="s">
        <v>212</v>
      </c>
      <c r="D1146" s="102">
        <v>875</v>
      </c>
      <c r="E1146" s="102">
        <v>696.27801899214046</v>
      </c>
      <c r="F1146" s="102">
        <v>304.62163330906145</v>
      </c>
    </row>
    <row r="1147" spans="1:6" x14ac:dyDescent="0.25">
      <c r="A1147" s="97">
        <v>2882</v>
      </c>
      <c r="B1147" s="97">
        <v>2014</v>
      </c>
      <c r="C1147" s="97" t="s">
        <v>214</v>
      </c>
      <c r="D1147" s="102">
        <v>-2005870</v>
      </c>
      <c r="E1147" s="102">
        <v>696.27801899214046</v>
      </c>
      <c r="F1147" s="102">
        <v>-698321.59497788234</v>
      </c>
    </row>
    <row r="1148" spans="1:6" x14ac:dyDescent="0.25">
      <c r="A1148" s="97">
        <v>2883</v>
      </c>
      <c r="B1148" s="97">
        <v>2014</v>
      </c>
      <c r="C1148" s="97" t="s">
        <v>215</v>
      </c>
      <c r="D1148" s="102">
        <v>1096755</v>
      </c>
      <c r="E1148" s="102">
        <v>696.27801899214046</v>
      </c>
      <c r="F1148" s="102">
        <v>381823.19935986248</v>
      </c>
    </row>
    <row r="1149" spans="1:6" x14ac:dyDescent="0.25">
      <c r="A1149" s="97">
        <v>2884</v>
      </c>
      <c r="B1149" s="97">
        <v>2014</v>
      </c>
      <c r="C1149" s="97" t="s">
        <v>189</v>
      </c>
      <c r="D1149" s="102">
        <v>169672</v>
      </c>
      <c r="E1149" s="102">
        <v>696.27801899214046</v>
      </c>
      <c r="F1149" s="102">
        <v>59069.442019217233</v>
      </c>
    </row>
    <row r="1150" spans="1:6" x14ac:dyDescent="0.25">
      <c r="A1150" s="97">
        <v>2886</v>
      </c>
      <c r="B1150" s="97">
        <v>2014</v>
      </c>
      <c r="C1150" s="97" t="s">
        <v>218</v>
      </c>
      <c r="D1150" s="102">
        <v>200</v>
      </c>
      <c r="E1150" s="102">
        <v>696.27801899214046</v>
      </c>
      <c r="F1150" s="102">
        <v>69.627801899214049</v>
      </c>
    </row>
    <row r="1151" spans="1:6" x14ac:dyDescent="0.25">
      <c r="A1151" s="97">
        <v>2887</v>
      </c>
      <c r="B1151" s="97">
        <v>2014</v>
      </c>
      <c r="C1151" s="97" t="s">
        <v>220</v>
      </c>
      <c r="D1151" s="102">
        <v>65176</v>
      </c>
      <c r="E1151" s="102">
        <v>696.27801899214046</v>
      </c>
      <c r="F1151" s="102">
        <v>22690.308082915872</v>
      </c>
    </row>
    <row r="1152" spans="1:6" x14ac:dyDescent="0.25">
      <c r="A1152" s="97">
        <v>2888</v>
      </c>
      <c r="B1152" s="97">
        <v>2014</v>
      </c>
      <c r="C1152" s="97" t="s">
        <v>221</v>
      </c>
      <c r="D1152" s="102">
        <v>47482</v>
      </c>
      <c r="E1152" s="102">
        <v>696.27801899214046</v>
      </c>
      <c r="F1152" s="102">
        <v>16530.336448892405</v>
      </c>
    </row>
    <row r="1153" spans="1:6" x14ac:dyDescent="0.25">
      <c r="A1153" s="97">
        <v>2889</v>
      </c>
      <c r="B1153" s="97">
        <v>2014</v>
      </c>
      <c r="C1153" s="97" t="s">
        <v>190</v>
      </c>
      <c r="D1153" s="102">
        <v>609585</v>
      </c>
      <c r="E1153" s="102">
        <v>696.27801899214046</v>
      </c>
      <c r="F1153" s="102">
        <v>212220.31810366199</v>
      </c>
    </row>
    <row r="1154" spans="1:6" x14ac:dyDescent="0.25">
      <c r="A1154" s="97">
        <v>2890</v>
      </c>
      <c r="B1154" s="97">
        <v>2014</v>
      </c>
      <c r="C1154" s="97" t="s">
        <v>223</v>
      </c>
      <c r="D1154" s="102">
        <v>4821</v>
      </c>
      <c r="E1154" s="102">
        <v>696.27801899214046</v>
      </c>
      <c r="F1154" s="102">
        <v>1678.3781647805547</v>
      </c>
    </row>
    <row r="1155" spans="1:6" x14ac:dyDescent="0.25">
      <c r="A1155" s="97">
        <v>2892</v>
      </c>
      <c r="B1155" s="97">
        <v>2014</v>
      </c>
      <c r="C1155" s="97" t="s">
        <v>203</v>
      </c>
      <c r="D1155" s="102">
        <v>145653</v>
      </c>
      <c r="E1155" s="102">
        <v>696.27801899214046</v>
      </c>
      <c r="F1155" s="102">
        <v>50707.491150131114</v>
      </c>
    </row>
    <row r="1156" spans="1:6" x14ac:dyDescent="0.25">
      <c r="A1156" s="97">
        <v>2893</v>
      </c>
      <c r="B1156" s="97">
        <v>2014</v>
      </c>
      <c r="C1156" s="97" t="s">
        <v>227</v>
      </c>
      <c r="D1156" s="102">
        <v>10</v>
      </c>
      <c r="E1156" s="102">
        <v>696.27801899214046</v>
      </c>
      <c r="F1156" s="102">
        <v>3.4813900949607022</v>
      </c>
    </row>
    <row r="1157" spans="1:6" x14ac:dyDescent="0.25">
      <c r="A1157" s="97">
        <v>2894</v>
      </c>
      <c r="B1157" s="97">
        <v>2014</v>
      </c>
      <c r="C1157" s="97" t="s">
        <v>228</v>
      </c>
      <c r="D1157" s="102">
        <v>5396</v>
      </c>
      <c r="E1157" s="102">
        <v>696.27801899214046</v>
      </c>
      <c r="F1157" s="102">
        <v>1878.558095240795</v>
      </c>
    </row>
    <row r="1158" spans="1:6" x14ac:dyDescent="0.25">
      <c r="A1158" s="97">
        <v>2895</v>
      </c>
      <c r="B1158" s="97">
        <v>2014</v>
      </c>
      <c r="C1158" s="97" t="s">
        <v>229</v>
      </c>
      <c r="D1158" s="102">
        <v>2270</v>
      </c>
      <c r="E1158" s="102">
        <v>696.27801899214046</v>
      </c>
      <c r="F1158" s="102">
        <v>790.27555155607945</v>
      </c>
    </row>
    <row r="1159" spans="1:6" x14ac:dyDescent="0.25">
      <c r="A1159" s="97">
        <v>2896</v>
      </c>
      <c r="B1159" s="97">
        <v>2014</v>
      </c>
      <c r="C1159" s="97" t="s">
        <v>191</v>
      </c>
      <c r="D1159" s="102">
        <v>20</v>
      </c>
      <c r="E1159" s="102">
        <v>696.27801899214046</v>
      </c>
      <c r="F1159" s="102">
        <v>6.9627801899214044</v>
      </c>
    </row>
    <row r="1160" spans="1:6" x14ac:dyDescent="0.25">
      <c r="A1160" s="97">
        <v>2897</v>
      </c>
      <c r="B1160" s="97">
        <v>2014</v>
      </c>
      <c r="C1160" s="97" t="s">
        <v>231</v>
      </c>
      <c r="D1160" s="102">
        <v>825</v>
      </c>
      <c r="E1160" s="102">
        <v>696.27801899214046</v>
      </c>
      <c r="F1160" s="102">
        <v>287.21468283425793</v>
      </c>
    </row>
    <row r="1161" spans="1:6" x14ac:dyDescent="0.25">
      <c r="A1161" s="97">
        <v>2899</v>
      </c>
      <c r="B1161" s="97">
        <v>2014</v>
      </c>
      <c r="C1161" s="97" t="s">
        <v>193</v>
      </c>
      <c r="D1161" s="102">
        <v>277023</v>
      </c>
      <c r="E1161" s="102">
        <v>696.27801899214046</v>
      </c>
      <c r="F1161" s="102">
        <v>96442.512827629864</v>
      </c>
    </row>
    <row r="1162" spans="1:6" x14ac:dyDescent="0.25">
      <c r="A1162" s="97">
        <v>2901</v>
      </c>
      <c r="B1162" s="97">
        <v>2014</v>
      </c>
      <c r="C1162" s="97" t="s">
        <v>236</v>
      </c>
      <c r="D1162" s="102">
        <v>611857</v>
      </c>
      <c r="E1162" s="102">
        <v>696.27801899214046</v>
      </c>
      <c r="F1162" s="102">
        <v>213011.28993323704</v>
      </c>
    </row>
    <row r="1163" spans="1:6" x14ac:dyDescent="0.25">
      <c r="A1163" s="97">
        <v>2902</v>
      </c>
      <c r="B1163" s="97">
        <v>2014</v>
      </c>
      <c r="C1163" s="97" t="s">
        <v>238</v>
      </c>
      <c r="D1163" s="102">
        <v>100</v>
      </c>
      <c r="E1163" s="102">
        <v>696.27801899214046</v>
      </c>
      <c r="F1163" s="102">
        <v>34.813900949607024</v>
      </c>
    </row>
    <row r="1164" spans="1:6" x14ac:dyDescent="0.25">
      <c r="A1164" s="97">
        <v>2903</v>
      </c>
      <c r="B1164" s="97">
        <v>2014</v>
      </c>
      <c r="C1164" s="97" t="s">
        <v>240</v>
      </c>
      <c r="D1164" s="102">
        <v>12875</v>
      </c>
      <c r="E1164" s="102">
        <v>696.27801899214046</v>
      </c>
      <c r="F1164" s="102">
        <v>4482.2897472619043</v>
      </c>
    </row>
    <row r="1165" spans="1:6" x14ac:dyDescent="0.25">
      <c r="A1165" s="97">
        <v>2904</v>
      </c>
      <c r="B1165" s="97">
        <v>2014</v>
      </c>
      <c r="C1165" s="97" t="s">
        <v>204</v>
      </c>
      <c r="D1165" s="102">
        <v>187630</v>
      </c>
      <c r="E1165" s="102">
        <v>696.27801899214046</v>
      </c>
      <c r="F1165" s="102">
        <v>65321.322351747651</v>
      </c>
    </row>
    <row r="1166" spans="1:6" x14ac:dyDescent="0.25">
      <c r="A1166" s="97">
        <v>2905</v>
      </c>
      <c r="B1166" s="97">
        <v>2014</v>
      </c>
      <c r="C1166" s="97" t="s">
        <v>244</v>
      </c>
      <c r="D1166" s="102">
        <v>12652</v>
      </c>
      <c r="E1166" s="102">
        <v>696.27801899214046</v>
      </c>
      <c r="F1166" s="102">
        <v>4404.6547481442803</v>
      </c>
    </row>
    <row r="1167" spans="1:6" x14ac:dyDescent="0.25">
      <c r="A1167" s="97">
        <v>2906</v>
      </c>
      <c r="B1167" s="97">
        <v>2014</v>
      </c>
      <c r="C1167" s="97" t="s">
        <v>248</v>
      </c>
      <c r="D1167" s="102">
        <v>716696</v>
      </c>
      <c r="E1167" s="102">
        <v>696.27801899214046</v>
      </c>
      <c r="F1167" s="102">
        <v>249509.83554979553</v>
      </c>
    </row>
    <row r="1168" spans="1:6" x14ac:dyDescent="0.25">
      <c r="A1168" s="97">
        <v>2907</v>
      </c>
      <c r="B1168" s="97">
        <v>2014</v>
      </c>
      <c r="C1168" s="97" t="s">
        <v>250</v>
      </c>
      <c r="D1168" s="102">
        <v>12466</v>
      </c>
      <c r="E1168" s="102">
        <v>696.27801899214046</v>
      </c>
      <c r="F1168" s="102">
        <v>4339.900892378012</v>
      </c>
    </row>
    <row r="1169" spans="1:6" x14ac:dyDescent="0.25">
      <c r="A1169" s="97">
        <v>2908</v>
      </c>
      <c r="B1169" s="97">
        <v>2014</v>
      </c>
      <c r="C1169" s="97" t="s">
        <v>253</v>
      </c>
      <c r="D1169" s="102">
        <v>20400</v>
      </c>
      <c r="E1169" s="102">
        <v>696.27801899214046</v>
      </c>
      <c r="F1169" s="102">
        <v>7102.0357937198332</v>
      </c>
    </row>
    <row r="1170" spans="1:6" x14ac:dyDescent="0.25">
      <c r="A1170" s="97">
        <v>2910</v>
      </c>
      <c r="B1170" s="97">
        <v>2014</v>
      </c>
      <c r="C1170" s="97" t="s">
        <v>254</v>
      </c>
      <c r="D1170" s="102">
        <v>156705</v>
      </c>
      <c r="E1170" s="102">
        <v>696.27801899214046</v>
      </c>
      <c r="F1170" s="102">
        <v>54555.123483081683</v>
      </c>
    </row>
    <row r="1171" spans="1:6" x14ac:dyDescent="0.25">
      <c r="A1171" s="97">
        <v>2913</v>
      </c>
      <c r="B1171" s="97">
        <v>2014</v>
      </c>
      <c r="C1171" s="97" t="s">
        <v>194</v>
      </c>
      <c r="D1171" s="102">
        <v>1790503</v>
      </c>
      <c r="E1171" s="102">
        <v>696.27801899214046</v>
      </c>
      <c r="F1171" s="102">
        <v>623343.94091974222</v>
      </c>
    </row>
    <row r="1172" spans="1:6" x14ac:dyDescent="0.25">
      <c r="A1172" s="97">
        <v>2914</v>
      </c>
      <c r="B1172" s="97">
        <v>2014</v>
      </c>
      <c r="C1172" s="97" t="s">
        <v>265</v>
      </c>
      <c r="D1172" s="102">
        <v>1</v>
      </c>
      <c r="E1172" s="102">
        <v>696.27801899214046</v>
      </c>
      <c r="F1172" s="102">
        <v>0.34813900949607024</v>
      </c>
    </row>
    <row r="1173" spans="1:6" x14ac:dyDescent="0.25">
      <c r="A1173" s="97">
        <v>2915</v>
      </c>
      <c r="B1173" s="97">
        <v>2014</v>
      </c>
      <c r="C1173" s="97" t="s">
        <v>267</v>
      </c>
      <c r="D1173" s="102">
        <v>56233</v>
      </c>
      <c r="E1173" s="102">
        <v>696.27801899214046</v>
      </c>
      <c r="F1173" s="102">
        <v>19576.900920992517</v>
      </c>
    </row>
    <row r="1174" spans="1:6" x14ac:dyDescent="0.25">
      <c r="A1174" s="97">
        <v>2916</v>
      </c>
      <c r="B1174" s="97">
        <v>2014</v>
      </c>
      <c r="C1174" s="97" t="s">
        <v>268</v>
      </c>
      <c r="D1174" s="102">
        <v>4000</v>
      </c>
      <c r="E1174" s="102">
        <v>696.27801899214046</v>
      </c>
      <c r="F1174" s="102">
        <v>1392.5560379842809</v>
      </c>
    </row>
    <row r="1175" spans="1:6" x14ac:dyDescent="0.25">
      <c r="A1175" s="97">
        <v>2917</v>
      </c>
      <c r="B1175" s="97">
        <v>2014</v>
      </c>
      <c r="C1175" s="97" t="s">
        <v>269</v>
      </c>
      <c r="D1175" s="102">
        <v>4000</v>
      </c>
      <c r="E1175" s="102">
        <v>696.27801899214046</v>
      </c>
      <c r="F1175" s="102">
        <v>1392.5560379842809</v>
      </c>
    </row>
    <row r="1176" spans="1:6" x14ac:dyDescent="0.25">
      <c r="A1176" s="97">
        <v>2918</v>
      </c>
      <c r="B1176" s="97">
        <v>2014</v>
      </c>
      <c r="C1176" s="97" t="s">
        <v>270</v>
      </c>
      <c r="D1176" s="102">
        <v>871</v>
      </c>
      <c r="E1176" s="102">
        <v>696.27801899214046</v>
      </c>
      <c r="F1176" s="102">
        <v>303.22907727107713</v>
      </c>
    </row>
    <row r="1177" spans="1:6" x14ac:dyDescent="0.25">
      <c r="A1177" s="97">
        <v>2919</v>
      </c>
      <c r="B1177" s="97">
        <v>2014</v>
      </c>
      <c r="C1177" s="97" t="s">
        <v>271</v>
      </c>
      <c r="D1177" s="102">
        <v>1948</v>
      </c>
      <c r="E1177" s="102">
        <v>696.27801899214046</v>
      </c>
      <c r="F1177" s="102">
        <v>678.17479049834481</v>
      </c>
    </row>
    <row r="1178" spans="1:6" x14ac:dyDescent="0.25">
      <c r="A1178" s="97">
        <v>2920</v>
      </c>
      <c r="B1178" s="97">
        <v>2014</v>
      </c>
      <c r="C1178" s="97" t="s">
        <v>273</v>
      </c>
      <c r="D1178" s="102">
        <v>7707</v>
      </c>
      <c r="E1178" s="102">
        <v>696.27801899214046</v>
      </c>
      <c r="F1178" s="102">
        <v>2683.1073461862134</v>
      </c>
    </row>
    <row r="1179" spans="1:6" x14ac:dyDescent="0.25">
      <c r="A1179" s="97">
        <v>2921</v>
      </c>
      <c r="B1179" s="97">
        <v>2014</v>
      </c>
      <c r="C1179" s="97" t="s">
        <v>276</v>
      </c>
      <c r="D1179" s="102">
        <v>71357</v>
      </c>
      <c r="E1179" s="102">
        <v>696.27801899214046</v>
      </c>
      <c r="F1179" s="102">
        <v>24842.155300611081</v>
      </c>
    </row>
    <row r="1180" spans="1:6" x14ac:dyDescent="0.25">
      <c r="A1180" s="97">
        <v>2922</v>
      </c>
      <c r="B1180" s="97">
        <v>2014</v>
      </c>
      <c r="C1180" s="97" t="s">
        <v>280</v>
      </c>
      <c r="D1180" s="102">
        <v>183483</v>
      </c>
      <c r="E1180" s="102">
        <v>696.27801899214046</v>
      </c>
      <c r="F1180" s="102">
        <v>63877.589879367457</v>
      </c>
    </row>
    <row r="1181" spans="1:6" x14ac:dyDescent="0.25">
      <c r="A1181" s="97">
        <v>2923</v>
      </c>
      <c r="B1181" s="97">
        <v>2014</v>
      </c>
      <c r="C1181" s="97" t="s">
        <v>197</v>
      </c>
      <c r="D1181" s="102">
        <v>100896</v>
      </c>
      <c r="E1181" s="102">
        <v>696.27801899214046</v>
      </c>
      <c r="F1181" s="102">
        <v>35125.8335021155</v>
      </c>
    </row>
    <row r="1182" spans="1:6" x14ac:dyDescent="0.25">
      <c r="A1182" s="97">
        <v>2924</v>
      </c>
      <c r="B1182" s="97">
        <v>2014</v>
      </c>
      <c r="C1182" s="97" t="s">
        <v>283</v>
      </c>
      <c r="D1182" s="102">
        <v>5071</v>
      </c>
      <c r="E1182" s="102">
        <v>696.27801899214046</v>
      </c>
      <c r="F1182" s="102">
        <v>1765.4129171545721</v>
      </c>
    </row>
    <row r="1183" spans="1:6" x14ac:dyDescent="0.25">
      <c r="A1183" s="97">
        <v>2925</v>
      </c>
      <c r="B1183" s="97">
        <v>2014</v>
      </c>
      <c r="C1183" s="97" t="s">
        <v>285</v>
      </c>
      <c r="D1183" s="102">
        <v>2075</v>
      </c>
      <c r="E1183" s="102">
        <v>696.27801899214046</v>
      </c>
      <c r="F1183" s="102">
        <v>722.38844470434583</v>
      </c>
    </row>
    <row r="1184" spans="1:6" x14ac:dyDescent="0.25">
      <c r="A1184" s="97">
        <v>2926</v>
      </c>
      <c r="B1184" s="97">
        <v>2014</v>
      </c>
      <c r="C1184" s="97" t="s">
        <v>198</v>
      </c>
      <c r="D1184" s="102">
        <v>69998</v>
      </c>
      <c r="E1184" s="102">
        <v>696.27801899214046</v>
      </c>
      <c r="F1184" s="102">
        <v>24369.034386705924</v>
      </c>
    </row>
    <row r="1185" spans="1:6" x14ac:dyDescent="0.25">
      <c r="A1185" s="97">
        <v>2928</v>
      </c>
      <c r="B1185" s="97">
        <v>2014</v>
      </c>
      <c r="C1185" s="97" t="s">
        <v>199</v>
      </c>
      <c r="D1185" s="102">
        <v>365203</v>
      </c>
      <c r="E1185" s="102">
        <v>696.27801899214046</v>
      </c>
      <c r="F1185" s="102">
        <v>127141.41068499335</v>
      </c>
    </row>
    <row r="1186" spans="1:6" x14ac:dyDescent="0.25">
      <c r="A1186" s="97">
        <v>2930</v>
      </c>
      <c r="B1186" s="97">
        <v>2014</v>
      </c>
      <c r="C1186" s="97" t="s">
        <v>292</v>
      </c>
      <c r="D1186" s="102">
        <v>20464</v>
      </c>
      <c r="E1186" s="102">
        <v>696.27801899214046</v>
      </c>
      <c r="F1186" s="102">
        <v>7124.3166903275815</v>
      </c>
    </row>
    <row r="1187" spans="1:6" x14ac:dyDescent="0.25">
      <c r="A1187" s="97">
        <v>2931</v>
      </c>
      <c r="B1187" s="97">
        <v>2014</v>
      </c>
      <c r="C1187" s="97" t="s">
        <v>293</v>
      </c>
      <c r="D1187" s="102">
        <v>47417</v>
      </c>
      <c r="E1187" s="102">
        <v>696.27801899214046</v>
      </c>
      <c r="F1187" s="102">
        <v>16507.707413275162</v>
      </c>
    </row>
    <row r="1188" spans="1:6" x14ac:dyDescent="0.25">
      <c r="A1188" s="97">
        <v>2932</v>
      </c>
      <c r="B1188" s="97">
        <v>2014</v>
      </c>
      <c r="C1188" s="97" t="s">
        <v>200</v>
      </c>
      <c r="D1188" s="102">
        <v>151109</v>
      </c>
      <c r="E1188" s="102">
        <v>696.27801899214046</v>
      </c>
      <c r="F1188" s="102">
        <v>52606.937585941683</v>
      </c>
    </row>
    <row r="1189" spans="1:6" x14ac:dyDescent="0.25">
      <c r="A1189" s="97">
        <v>2933</v>
      </c>
      <c r="B1189" s="97">
        <v>2014</v>
      </c>
      <c r="C1189" s="97" t="s">
        <v>296</v>
      </c>
      <c r="D1189" s="102">
        <v>235629</v>
      </c>
      <c r="E1189" s="102">
        <v>696.27801899214046</v>
      </c>
      <c r="F1189" s="102">
        <v>82031.64666854954</v>
      </c>
    </row>
    <row r="1190" spans="1:6" x14ac:dyDescent="0.25">
      <c r="A1190" s="97">
        <v>2934</v>
      </c>
      <c r="B1190" s="97">
        <v>2014</v>
      </c>
      <c r="C1190" s="97" t="s">
        <v>298</v>
      </c>
      <c r="D1190" s="102">
        <v>4534</v>
      </c>
      <c r="E1190" s="102">
        <v>696.27801899214046</v>
      </c>
      <c r="F1190" s="102">
        <v>1578.4622690551823</v>
      </c>
    </row>
    <row r="1191" spans="1:6" x14ac:dyDescent="0.25">
      <c r="A1191" s="97">
        <v>2935</v>
      </c>
      <c r="B1191" s="97">
        <v>2014</v>
      </c>
      <c r="C1191" s="97" t="s">
        <v>299</v>
      </c>
      <c r="D1191" s="102">
        <v>51948</v>
      </c>
      <c r="E1191" s="102">
        <v>696.27801899214046</v>
      </c>
      <c r="F1191" s="102">
        <v>18085.125265301856</v>
      </c>
    </row>
    <row r="1192" spans="1:6" x14ac:dyDescent="0.25">
      <c r="A1192" s="97">
        <v>2936</v>
      </c>
      <c r="B1192" s="97">
        <v>2014</v>
      </c>
      <c r="C1192" s="97" t="s">
        <v>202</v>
      </c>
      <c r="D1192" s="102">
        <v>1300789</v>
      </c>
      <c r="E1192" s="102">
        <v>696.27801899214046</v>
      </c>
      <c r="F1192" s="102">
        <v>452855.39402338368</v>
      </c>
    </row>
    <row r="1193" spans="1:6" x14ac:dyDescent="0.25">
      <c r="A1193" s="97">
        <v>2937</v>
      </c>
      <c r="B1193" s="97">
        <v>2014</v>
      </c>
      <c r="C1193" s="97" t="s">
        <v>301</v>
      </c>
      <c r="D1193" s="102">
        <v>2410</v>
      </c>
      <c r="E1193" s="102">
        <v>696.27801899214046</v>
      </c>
      <c r="F1193" s="102">
        <v>839.01501288552925</v>
      </c>
    </row>
    <row r="1194" spans="1:6" x14ac:dyDescent="0.25">
      <c r="A1194" s="97">
        <v>2938</v>
      </c>
      <c r="B1194" s="97">
        <v>2014</v>
      </c>
      <c r="C1194" s="97" t="s">
        <v>304</v>
      </c>
      <c r="D1194" s="102">
        <v>81172</v>
      </c>
      <c r="E1194" s="102">
        <v>696.27801899214046</v>
      </c>
      <c r="F1194" s="102">
        <v>28259.139678815012</v>
      </c>
    </row>
    <row r="1195" spans="1:6" x14ac:dyDescent="0.25">
      <c r="A1195" s="97">
        <v>2939</v>
      </c>
      <c r="B1195" s="97">
        <v>2014</v>
      </c>
      <c r="C1195" s="97" t="s">
        <v>306</v>
      </c>
      <c r="D1195" s="102">
        <v>452905</v>
      </c>
      <c r="E1195" s="102">
        <v>696.27801899214046</v>
      </c>
      <c r="F1195" s="102">
        <v>157673.89809581768</v>
      </c>
    </row>
    <row r="1196" spans="1:6" x14ac:dyDescent="0.25">
      <c r="A1196" s="97">
        <v>2941</v>
      </c>
      <c r="B1196" s="97">
        <v>2014</v>
      </c>
      <c r="C1196" s="97" t="s">
        <v>187</v>
      </c>
      <c r="D1196" s="102">
        <v>22326.400000000001</v>
      </c>
      <c r="E1196" s="102">
        <v>696.27801899214046</v>
      </c>
      <c r="F1196" s="102">
        <v>7772.6907816130633</v>
      </c>
    </row>
    <row r="1197" spans="1:6" x14ac:dyDescent="0.25">
      <c r="A1197" s="97">
        <v>2942</v>
      </c>
      <c r="B1197" s="97">
        <v>2014</v>
      </c>
      <c r="C1197" s="97" t="s">
        <v>195</v>
      </c>
      <c r="D1197" s="102">
        <v>413000</v>
      </c>
      <c r="E1197" s="102">
        <v>696.27801899214046</v>
      </c>
      <c r="F1197" s="102">
        <v>143781.41092187699</v>
      </c>
    </row>
    <row r="1198" spans="1:6" x14ac:dyDescent="0.25">
      <c r="A1198" s="97">
        <v>2944</v>
      </c>
      <c r="B1198" s="97">
        <v>2014</v>
      </c>
      <c r="C1198" s="97" t="s">
        <v>192</v>
      </c>
      <c r="D1198" s="102">
        <v>76073.797000000006</v>
      </c>
      <c r="E1198" s="102">
        <v>696.27801899214046</v>
      </c>
      <c r="F1198" s="102">
        <v>26484.256336185121</v>
      </c>
    </row>
    <row r="1199" spans="1:6" x14ac:dyDescent="0.25">
      <c r="A1199" s="97">
        <v>2945</v>
      </c>
      <c r="B1199" s="97">
        <v>2014</v>
      </c>
      <c r="C1199" s="97" t="s">
        <v>204</v>
      </c>
      <c r="D1199" s="102">
        <v>-25</v>
      </c>
      <c r="E1199" s="102">
        <v>696.27801899214046</v>
      </c>
      <c r="F1199" s="102">
        <v>-8.7034752374017561</v>
      </c>
    </row>
    <row r="1200" spans="1:6" x14ac:dyDescent="0.25">
      <c r="A1200" s="97">
        <v>2946</v>
      </c>
      <c r="B1200" s="97">
        <v>2014</v>
      </c>
      <c r="C1200" s="97" t="s">
        <v>195</v>
      </c>
      <c r="D1200" s="102">
        <v>-413000</v>
      </c>
      <c r="E1200" s="102">
        <v>696.27801899214046</v>
      </c>
      <c r="F1200" s="102">
        <v>-143781.41092187699</v>
      </c>
    </row>
    <row r="1201" spans="1:6" x14ac:dyDescent="0.25">
      <c r="A1201" s="97">
        <v>2995</v>
      </c>
      <c r="B1201" s="97">
        <v>2014</v>
      </c>
      <c r="C1201" s="97" t="s">
        <v>208</v>
      </c>
      <c r="D1201" s="102">
        <v>-60183</v>
      </c>
      <c r="E1201" s="102">
        <v>696.27801899214046</v>
      </c>
      <c r="F1201" s="102">
        <v>-20952.050008501996</v>
      </c>
    </row>
    <row r="1202" spans="1:6" x14ac:dyDescent="0.25">
      <c r="A1202" s="97">
        <v>2996</v>
      </c>
      <c r="B1202" s="97">
        <v>2014</v>
      </c>
      <c r="C1202" s="97" t="s">
        <v>212</v>
      </c>
      <c r="D1202" s="102">
        <v>-390</v>
      </c>
      <c r="E1202" s="102">
        <v>696.27801899214046</v>
      </c>
      <c r="F1202" s="102">
        <v>-135.77421370346738</v>
      </c>
    </row>
    <row r="1203" spans="1:6" x14ac:dyDescent="0.25">
      <c r="A1203" s="97">
        <v>2997</v>
      </c>
      <c r="B1203" s="97">
        <v>2014</v>
      </c>
      <c r="C1203" s="97" t="s">
        <v>214</v>
      </c>
      <c r="D1203" s="102">
        <v>2016042</v>
      </c>
      <c r="E1203" s="102">
        <v>696.27801899214046</v>
      </c>
      <c r="F1203" s="102">
        <v>701862.86498247646</v>
      </c>
    </row>
    <row r="1204" spans="1:6" x14ac:dyDescent="0.25">
      <c r="A1204" s="97">
        <v>2998</v>
      </c>
      <c r="B1204" s="97">
        <v>2014</v>
      </c>
      <c r="C1204" s="97" t="s">
        <v>215</v>
      </c>
      <c r="D1204" s="102">
        <v>-51111</v>
      </c>
      <c r="E1204" s="102">
        <v>696.27801899214046</v>
      </c>
      <c r="F1204" s="102">
        <v>-17793.732914353648</v>
      </c>
    </row>
    <row r="1205" spans="1:6" x14ac:dyDescent="0.25">
      <c r="A1205" s="97">
        <v>2999</v>
      </c>
      <c r="B1205" s="97">
        <v>2014</v>
      </c>
      <c r="C1205" s="97" t="s">
        <v>189</v>
      </c>
      <c r="D1205" s="102">
        <v>-159211</v>
      </c>
      <c r="E1205" s="102">
        <v>696.27801899214046</v>
      </c>
      <c r="F1205" s="102">
        <v>-55427.559840878836</v>
      </c>
    </row>
    <row r="1206" spans="1:6" x14ac:dyDescent="0.25">
      <c r="A1206" s="97">
        <v>3000</v>
      </c>
      <c r="B1206" s="97">
        <v>2014</v>
      </c>
      <c r="C1206" s="97" t="s">
        <v>216</v>
      </c>
      <c r="D1206" s="102">
        <v>-49</v>
      </c>
      <c r="E1206" s="102">
        <v>696.27801899214046</v>
      </c>
      <c r="F1206" s="102">
        <v>-17.058811465307439</v>
      </c>
    </row>
    <row r="1207" spans="1:6" x14ac:dyDescent="0.25">
      <c r="A1207" s="97">
        <v>3001</v>
      </c>
      <c r="B1207" s="97">
        <v>2014</v>
      </c>
      <c r="C1207" s="97" t="s">
        <v>217</v>
      </c>
      <c r="D1207" s="102">
        <v>-800</v>
      </c>
      <c r="E1207" s="102">
        <v>696.27801899214046</v>
      </c>
      <c r="F1207" s="102">
        <v>-278.5112075968562</v>
      </c>
    </row>
    <row r="1208" spans="1:6" x14ac:dyDescent="0.25">
      <c r="A1208" s="97">
        <v>3002</v>
      </c>
      <c r="B1208" s="97">
        <v>2014</v>
      </c>
      <c r="C1208" s="97" t="s">
        <v>218</v>
      </c>
      <c r="D1208" s="102">
        <v>-2400</v>
      </c>
      <c r="E1208" s="102">
        <v>696.27801899214046</v>
      </c>
      <c r="F1208" s="102">
        <v>-835.53362279056853</v>
      </c>
    </row>
    <row r="1209" spans="1:6" x14ac:dyDescent="0.25">
      <c r="A1209" s="97">
        <v>3004</v>
      </c>
      <c r="B1209" s="97">
        <v>2014</v>
      </c>
      <c r="C1209" s="97" t="s">
        <v>221</v>
      </c>
      <c r="D1209" s="102">
        <v>-117424</v>
      </c>
      <c r="E1209" s="102">
        <v>696.27801899214046</v>
      </c>
      <c r="F1209" s="102">
        <v>-40879.875051066549</v>
      </c>
    </row>
    <row r="1210" spans="1:6" x14ac:dyDescent="0.25">
      <c r="A1210" s="97">
        <v>3005</v>
      </c>
      <c r="B1210" s="97">
        <v>2014</v>
      </c>
      <c r="C1210" s="97" t="s">
        <v>190</v>
      </c>
      <c r="D1210" s="102">
        <v>-190421</v>
      </c>
      <c r="E1210" s="102">
        <v>696.27801899214046</v>
      </c>
      <c r="F1210" s="102">
        <v>-66292.978327251185</v>
      </c>
    </row>
    <row r="1211" spans="1:6" x14ac:dyDescent="0.25">
      <c r="A1211" s="97">
        <v>3006</v>
      </c>
      <c r="B1211" s="97">
        <v>2014</v>
      </c>
      <c r="C1211" s="97" t="s">
        <v>223</v>
      </c>
      <c r="D1211" s="102">
        <v>-16609</v>
      </c>
      <c r="E1211" s="102">
        <v>696.27801899214046</v>
      </c>
      <c r="F1211" s="102">
        <v>-5782.2408087202302</v>
      </c>
    </row>
    <row r="1212" spans="1:6" x14ac:dyDescent="0.25">
      <c r="A1212" s="97">
        <v>3007</v>
      </c>
      <c r="B1212" s="97">
        <v>2014</v>
      </c>
      <c r="C1212" s="97" t="s">
        <v>203</v>
      </c>
      <c r="D1212" s="102">
        <v>-26800</v>
      </c>
      <c r="E1212" s="102">
        <v>696.27801899214046</v>
      </c>
      <c r="F1212" s="102">
        <v>-9330.1254544946823</v>
      </c>
    </row>
    <row r="1213" spans="1:6" x14ac:dyDescent="0.25">
      <c r="A1213" s="97">
        <v>3008</v>
      </c>
      <c r="B1213" s="97">
        <v>2014</v>
      </c>
      <c r="C1213" s="97" t="s">
        <v>228</v>
      </c>
      <c r="D1213" s="102">
        <v>-9222</v>
      </c>
      <c r="E1213" s="102">
        <v>696.27801899214046</v>
      </c>
      <c r="F1213" s="102">
        <v>-3210.5379455727593</v>
      </c>
    </row>
    <row r="1214" spans="1:6" x14ac:dyDescent="0.25">
      <c r="A1214" s="97">
        <v>3009</v>
      </c>
      <c r="B1214" s="97">
        <v>2014</v>
      </c>
      <c r="C1214" s="97" t="s">
        <v>229</v>
      </c>
      <c r="D1214" s="102">
        <v>-4124</v>
      </c>
      <c r="E1214" s="102">
        <v>696.27801899214046</v>
      </c>
      <c r="F1214" s="102">
        <v>-1435.7252751617937</v>
      </c>
    </row>
    <row r="1215" spans="1:6" x14ac:dyDescent="0.25">
      <c r="A1215" s="97">
        <v>3010</v>
      </c>
      <c r="B1215" s="97">
        <v>2014</v>
      </c>
      <c r="C1215" s="97" t="s">
        <v>230</v>
      </c>
      <c r="D1215" s="102">
        <v>-1200</v>
      </c>
      <c r="E1215" s="102">
        <v>696.27801899214046</v>
      </c>
      <c r="F1215" s="102">
        <v>-417.76681139528426</v>
      </c>
    </row>
    <row r="1216" spans="1:6" x14ac:dyDescent="0.25">
      <c r="A1216" s="97">
        <v>3011</v>
      </c>
      <c r="B1216" s="97">
        <v>2014</v>
      </c>
      <c r="C1216" s="97" t="s">
        <v>191</v>
      </c>
      <c r="D1216" s="102">
        <v>-119</v>
      </c>
      <c r="E1216" s="102">
        <v>696.27801899214046</v>
      </c>
      <c r="F1216" s="102">
        <v>-41.428542130032355</v>
      </c>
    </row>
    <row r="1217" spans="1:6" x14ac:dyDescent="0.25">
      <c r="A1217" s="97">
        <v>3012</v>
      </c>
      <c r="B1217" s="97">
        <v>2014</v>
      </c>
      <c r="C1217" s="97" t="s">
        <v>231</v>
      </c>
      <c r="D1217" s="102">
        <v>-947</v>
      </c>
      <c r="E1217" s="102">
        <v>696.27801899214046</v>
      </c>
      <c r="F1217" s="102">
        <v>-329.68764199277854</v>
      </c>
    </row>
    <row r="1218" spans="1:6" x14ac:dyDescent="0.25">
      <c r="A1218" s="97">
        <v>3013</v>
      </c>
      <c r="B1218" s="97">
        <v>2014</v>
      </c>
      <c r="C1218" s="97" t="s">
        <v>193</v>
      </c>
      <c r="D1218" s="102">
        <v>-1819</v>
      </c>
      <c r="E1218" s="102">
        <v>696.27801899214046</v>
      </c>
      <c r="F1218" s="102">
        <v>-633.26485827335182</v>
      </c>
    </row>
    <row r="1219" spans="1:6" x14ac:dyDescent="0.25">
      <c r="A1219" s="97">
        <v>3014</v>
      </c>
      <c r="B1219" s="97">
        <v>2014</v>
      </c>
      <c r="C1219" s="97" t="s">
        <v>236</v>
      </c>
      <c r="D1219" s="102">
        <v>-136984</v>
      </c>
      <c r="E1219" s="102">
        <v>696.27801899214046</v>
      </c>
      <c r="F1219" s="102">
        <v>-47689.474076809682</v>
      </c>
    </row>
    <row r="1220" spans="1:6" x14ac:dyDescent="0.25">
      <c r="A1220" s="97">
        <v>3016</v>
      </c>
      <c r="B1220" s="97">
        <v>2014</v>
      </c>
      <c r="C1220" s="97" t="s">
        <v>240</v>
      </c>
      <c r="D1220" s="102">
        <v>-38757</v>
      </c>
      <c r="E1220" s="102">
        <v>696.27801899214046</v>
      </c>
      <c r="F1220" s="102">
        <v>-13492.823591039194</v>
      </c>
    </row>
    <row r="1221" spans="1:6" x14ac:dyDescent="0.25">
      <c r="A1221" s="97">
        <v>3017</v>
      </c>
      <c r="B1221" s="97">
        <v>2014</v>
      </c>
      <c r="C1221" s="97" t="s">
        <v>204</v>
      </c>
      <c r="D1221" s="102">
        <v>-16580</v>
      </c>
      <c r="E1221" s="102">
        <v>696.27801899214046</v>
      </c>
      <c r="F1221" s="102">
        <v>-5772.1447774448443</v>
      </c>
    </row>
    <row r="1222" spans="1:6" x14ac:dyDescent="0.25">
      <c r="A1222" s="97">
        <v>3018</v>
      </c>
      <c r="B1222" s="97">
        <v>2014</v>
      </c>
      <c r="C1222" s="97" t="s">
        <v>310</v>
      </c>
      <c r="D1222" s="102">
        <v>-27508</v>
      </c>
      <c r="E1222" s="102">
        <v>696.27801899214046</v>
      </c>
      <c r="F1222" s="102">
        <v>-9576.6078732178994</v>
      </c>
    </row>
    <row r="1223" spans="1:6" x14ac:dyDescent="0.25">
      <c r="A1223" s="97">
        <v>3019</v>
      </c>
      <c r="B1223" s="97">
        <v>2014</v>
      </c>
      <c r="C1223" s="97" t="s">
        <v>244</v>
      </c>
      <c r="D1223" s="102">
        <v>-27899</v>
      </c>
      <c r="E1223" s="102">
        <v>696.27801899214046</v>
      </c>
      <c r="F1223" s="102">
        <v>-9712.7302259308635</v>
      </c>
    </row>
    <row r="1224" spans="1:6" x14ac:dyDescent="0.25">
      <c r="A1224" s="97">
        <v>3020</v>
      </c>
      <c r="B1224" s="97">
        <v>2014</v>
      </c>
      <c r="C1224" s="97" t="s">
        <v>248</v>
      </c>
      <c r="D1224" s="102">
        <v>-536036</v>
      </c>
      <c r="E1224" s="102">
        <v>696.27801899214046</v>
      </c>
      <c r="F1224" s="102">
        <v>-186615.04209423551</v>
      </c>
    </row>
    <row r="1225" spans="1:6" x14ac:dyDescent="0.25">
      <c r="A1225" s="97">
        <v>3021</v>
      </c>
      <c r="B1225" s="97">
        <v>2014</v>
      </c>
      <c r="C1225" s="97" t="s">
        <v>250</v>
      </c>
      <c r="D1225" s="102">
        <v>-15235</v>
      </c>
      <c r="E1225" s="102">
        <v>696.27801899214046</v>
      </c>
      <c r="F1225" s="102">
        <v>-5303.8978096726305</v>
      </c>
    </row>
    <row r="1226" spans="1:6" x14ac:dyDescent="0.25">
      <c r="A1226" s="97">
        <v>3022</v>
      </c>
      <c r="B1226" s="97">
        <v>2014</v>
      </c>
      <c r="C1226" s="97" t="s">
        <v>253</v>
      </c>
      <c r="D1226" s="102">
        <v>-2600</v>
      </c>
      <c r="E1226" s="102">
        <v>696.27801899214046</v>
      </c>
      <c r="F1226" s="102">
        <v>-905.16142468978251</v>
      </c>
    </row>
    <row r="1227" spans="1:6" x14ac:dyDescent="0.25">
      <c r="A1227" s="97">
        <v>3023</v>
      </c>
      <c r="B1227" s="97">
        <v>2014</v>
      </c>
      <c r="C1227" s="97" t="s">
        <v>254</v>
      </c>
      <c r="D1227" s="102">
        <v>-5071</v>
      </c>
      <c r="E1227" s="102">
        <v>696.27801899214046</v>
      </c>
      <c r="F1227" s="102">
        <v>-1765.4129171545721</v>
      </c>
    </row>
    <row r="1228" spans="1:6" x14ac:dyDescent="0.25">
      <c r="A1228" s="97">
        <v>3024</v>
      </c>
      <c r="B1228" s="97">
        <v>2014</v>
      </c>
      <c r="C1228" s="97" t="s">
        <v>194</v>
      </c>
      <c r="D1228" s="102">
        <v>-332554</v>
      </c>
      <c r="E1228" s="102">
        <v>696.27801899214046</v>
      </c>
      <c r="F1228" s="102">
        <v>-115775.02016395614</v>
      </c>
    </row>
    <row r="1229" spans="1:6" x14ac:dyDescent="0.25">
      <c r="A1229" s="97">
        <v>3025</v>
      </c>
      <c r="B1229" s="97">
        <v>2014</v>
      </c>
      <c r="C1229" s="97" t="s">
        <v>265</v>
      </c>
      <c r="D1229" s="102">
        <v>-24</v>
      </c>
      <c r="E1229" s="102">
        <v>696.27801899214046</v>
      </c>
      <c r="F1229" s="102">
        <v>-8.3553362279056849</v>
      </c>
    </row>
    <row r="1230" spans="1:6" x14ac:dyDescent="0.25">
      <c r="A1230" s="97">
        <v>3026</v>
      </c>
      <c r="B1230" s="97">
        <v>2014</v>
      </c>
      <c r="C1230" s="97" t="s">
        <v>311</v>
      </c>
      <c r="D1230" s="102">
        <v>-159</v>
      </c>
      <c r="E1230" s="102">
        <v>696.27801899214046</v>
      </c>
      <c r="F1230" s="102">
        <v>-55.354102509875162</v>
      </c>
    </row>
    <row r="1231" spans="1:6" x14ac:dyDescent="0.25">
      <c r="A1231" s="97">
        <v>3027</v>
      </c>
      <c r="B1231" s="97">
        <v>2014</v>
      </c>
      <c r="C1231" s="97" t="s">
        <v>267</v>
      </c>
      <c r="D1231" s="102">
        <v>-159</v>
      </c>
      <c r="E1231" s="102">
        <v>696.27801899214046</v>
      </c>
      <c r="F1231" s="102">
        <v>-55.354102509875162</v>
      </c>
    </row>
    <row r="1232" spans="1:6" x14ac:dyDescent="0.25">
      <c r="A1232" s="97">
        <v>3028</v>
      </c>
      <c r="B1232" s="97">
        <v>2014</v>
      </c>
      <c r="C1232" s="97" t="s">
        <v>269</v>
      </c>
      <c r="D1232" s="102">
        <v>-400</v>
      </c>
      <c r="E1232" s="102">
        <v>696.27801899214046</v>
      </c>
      <c r="F1232" s="102">
        <v>-139.2556037984281</v>
      </c>
    </row>
    <row r="1233" spans="1:6" x14ac:dyDescent="0.25">
      <c r="A1233" s="97">
        <v>3029</v>
      </c>
      <c r="B1233" s="97">
        <v>2014</v>
      </c>
      <c r="C1233" s="97" t="s">
        <v>270</v>
      </c>
      <c r="D1233" s="102">
        <v>-3481</v>
      </c>
      <c r="E1233" s="102">
        <v>696.27801899214046</v>
      </c>
      <c r="F1233" s="102">
        <v>-1211.8718920558204</v>
      </c>
    </row>
    <row r="1234" spans="1:6" x14ac:dyDescent="0.25">
      <c r="A1234" s="97">
        <v>3030</v>
      </c>
      <c r="B1234" s="97">
        <v>2014</v>
      </c>
      <c r="C1234" s="97" t="s">
        <v>271</v>
      </c>
      <c r="D1234" s="102">
        <v>-68236</v>
      </c>
      <c r="E1234" s="102">
        <v>696.27801899214046</v>
      </c>
      <c r="F1234" s="102">
        <v>-23755.613451973848</v>
      </c>
    </row>
    <row r="1235" spans="1:6" x14ac:dyDescent="0.25">
      <c r="A1235" s="97">
        <v>3031</v>
      </c>
      <c r="B1235" s="97">
        <v>2014</v>
      </c>
      <c r="C1235" s="97" t="s">
        <v>273</v>
      </c>
      <c r="D1235" s="102">
        <v>-1855</v>
      </c>
      <c r="E1235" s="102">
        <v>696.27801899214046</v>
      </c>
      <c r="F1235" s="102">
        <v>-645.79786261521019</v>
      </c>
    </row>
    <row r="1236" spans="1:6" x14ac:dyDescent="0.25">
      <c r="A1236" s="97">
        <v>3033</v>
      </c>
      <c r="B1236" s="97">
        <v>2014</v>
      </c>
      <c r="C1236" s="97" t="s">
        <v>276</v>
      </c>
      <c r="D1236" s="102">
        <v>-109675</v>
      </c>
      <c r="E1236" s="102">
        <v>696.27801899214046</v>
      </c>
      <c r="F1236" s="102">
        <v>-38182.145866481507</v>
      </c>
    </row>
    <row r="1237" spans="1:6" x14ac:dyDescent="0.25">
      <c r="A1237" s="97">
        <v>3034</v>
      </c>
      <c r="B1237" s="97">
        <v>2014</v>
      </c>
      <c r="C1237" s="97" t="s">
        <v>280</v>
      </c>
      <c r="D1237" s="102">
        <v>-123272</v>
      </c>
      <c r="E1237" s="102">
        <v>696.27801899214046</v>
      </c>
      <c r="F1237" s="102">
        <v>-42915.791978599569</v>
      </c>
    </row>
    <row r="1238" spans="1:6" x14ac:dyDescent="0.25">
      <c r="A1238" s="97">
        <v>3035</v>
      </c>
      <c r="B1238" s="97">
        <v>2014</v>
      </c>
      <c r="C1238" s="97" t="s">
        <v>197</v>
      </c>
      <c r="D1238" s="102">
        <v>-401453</v>
      </c>
      <c r="E1238" s="102">
        <v>696.27801899214046</v>
      </c>
      <c r="F1238" s="102">
        <v>-139761.44977922589</v>
      </c>
    </row>
    <row r="1239" spans="1:6" x14ac:dyDescent="0.25">
      <c r="A1239" s="97">
        <v>3036</v>
      </c>
      <c r="B1239" s="97">
        <v>2014</v>
      </c>
      <c r="C1239" s="97" t="s">
        <v>283</v>
      </c>
      <c r="D1239" s="102">
        <v>-21430</v>
      </c>
      <c r="E1239" s="102">
        <v>696.27801899214046</v>
      </c>
      <c r="F1239" s="102">
        <v>-7460.6189735007856</v>
      </c>
    </row>
    <row r="1240" spans="1:6" x14ac:dyDescent="0.25">
      <c r="A1240" s="97">
        <v>3037</v>
      </c>
      <c r="B1240" s="97">
        <v>2014</v>
      </c>
      <c r="C1240" s="97" t="s">
        <v>285</v>
      </c>
      <c r="D1240" s="102">
        <v>-4593</v>
      </c>
      <c r="E1240" s="102">
        <v>696.27801899214046</v>
      </c>
      <c r="F1240" s="102">
        <v>-1599.0024706154504</v>
      </c>
    </row>
    <row r="1241" spans="1:6" x14ac:dyDescent="0.25">
      <c r="A1241" s="97">
        <v>3038</v>
      </c>
      <c r="B1241" s="97">
        <v>2014</v>
      </c>
      <c r="C1241" s="97" t="s">
        <v>198</v>
      </c>
      <c r="D1241" s="102">
        <v>-20865</v>
      </c>
      <c r="E1241" s="102">
        <v>696.27801899214046</v>
      </c>
      <c r="F1241" s="102">
        <v>-7263.9204331355058</v>
      </c>
    </row>
    <row r="1242" spans="1:6" x14ac:dyDescent="0.25">
      <c r="A1242" s="97">
        <v>3039</v>
      </c>
      <c r="B1242" s="97">
        <v>2014</v>
      </c>
      <c r="C1242" s="97" t="s">
        <v>199</v>
      </c>
      <c r="D1242" s="102">
        <v>-210325</v>
      </c>
      <c r="E1242" s="102">
        <v>696.27801899214046</v>
      </c>
      <c r="F1242" s="102">
        <v>-73222.337172260974</v>
      </c>
    </row>
    <row r="1243" spans="1:6" x14ac:dyDescent="0.25">
      <c r="A1243" s="97">
        <v>3041</v>
      </c>
      <c r="B1243" s="97">
        <v>2014</v>
      </c>
      <c r="C1243" s="97" t="s">
        <v>292</v>
      </c>
      <c r="D1243" s="102">
        <v>-12377</v>
      </c>
      <c r="E1243" s="102">
        <v>696.27801899214046</v>
      </c>
      <c r="F1243" s="102">
        <v>-4308.9165205328618</v>
      </c>
    </row>
    <row r="1244" spans="1:6" x14ac:dyDescent="0.25">
      <c r="A1244" s="97">
        <v>3042</v>
      </c>
      <c r="B1244" s="97">
        <v>2014</v>
      </c>
      <c r="C1244" s="97" t="s">
        <v>200</v>
      </c>
      <c r="D1244" s="102">
        <v>-14402</v>
      </c>
      <c r="E1244" s="102">
        <v>696.27801899214046</v>
      </c>
      <c r="F1244" s="102">
        <v>-5013.8980147624034</v>
      </c>
    </row>
    <row r="1245" spans="1:6" x14ac:dyDescent="0.25">
      <c r="A1245" s="97">
        <v>3043</v>
      </c>
      <c r="B1245" s="97">
        <v>2014</v>
      </c>
      <c r="C1245" s="97" t="s">
        <v>296</v>
      </c>
      <c r="D1245" s="102">
        <v>-52930</v>
      </c>
      <c r="E1245" s="102">
        <v>696.27801899214046</v>
      </c>
      <c r="F1245" s="102">
        <v>-18426.997772626997</v>
      </c>
    </row>
    <row r="1246" spans="1:6" x14ac:dyDescent="0.25">
      <c r="A1246" s="97">
        <v>3044</v>
      </c>
      <c r="B1246" s="97">
        <v>2014</v>
      </c>
      <c r="C1246" s="97" t="s">
        <v>298</v>
      </c>
      <c r="D1246" s="102">
        <v>-512</v>
      </c>
      <c r="E1246" s="102">
        <v>696.27801899214046</v>
      </c>
      <c r="F1246" s="102">
        <v>-178.24717286198796</v>
      </c>
    </row>
    <row r="1247" spans="1:6" x14ac:dyDescent="0.25">
      <c r="A1247" s="97">
        <v>3045</v>
      </c>
      <c r="B1247" s="97">
        <v>2014</v>
      </c>
      <c r="C1247" s="97" t="s">
        <v>299</v>
      </c>
      <c r="D1247" s="102">
        <v>-36276</v>
      </c>
      <c r="E1247" s="102">
        <v>696.27801899214046</v>
      </c>
      <c r="F1247" s="102">
        <v>-12629.090708479443</v>
      </c>
    </row>
    <row r="1248" spans="1:6" x14ac:dyDescent="0.25">
      <c r="A1248" s="97">
        <v>3046</v>
      </c>
      <c r="B1248" s="97">
        <v>2014</v>
      </c>
      <c r="C1248" s="97" t="s">
        <v>202</v>
      </c>
      <c r="D1248" s="102">
        <v>-302261</v>
      </c>
      <c r="E1248" s="102">
        <v>696.27801899214046</v>
      </c>
      <c r="F1248" s="102">
        <v>-105228.84514929168</v>
      </c>
    </row>
    <row r="1249" spans="1:6" x14ac:dyDescent="0.25">
      <c r="A1249" s="97">
        <v>3047</v>
      </c>
      <c r="B1249" s="97">
        <v>2014</v>
      </c>
      <c r="C1249" s="97" t="s">
        <v>301</v>
      </c>
      <c r="D1249" s="102">
        <v>-20682</v>
      </c>
      <c r="E1249" s="102">
        <v>696.27801899214046</v>
      </c>
      <c r="F1249" s="102">
        <v>-7200.2109943977239</v>
      </c>
    </row>
    <row r="1250" spans="1:6" x14ac:dyDescent="0.25">
      <c r="A1250" s="97">
        <v>3048</v>
      </c>
      <c r="B1250" s="97">
        <v>2014</v>
      </c>
      <c r="C1250" s="97" t="s">
        <v>304</v>
      </c>
      <c r="D1250" s="102">
        <v>-311</v>
      </c>
      <c r="E1250" s="102">
        <v>696.27801899214046</v>
      </c>
      <c r="F1250" s="102">
        <v>-108.27123195327783</v>
      </c>
    </row>
    <row r="1251" spans="1:6" x14ac:dyDescent="0.25">
      <c r="A1251" s="97">
        <v>3049</v>
      </c>
      <c r="B1251" s="97">
        <v>2014</v>
      </c>
      <c r="C1251" s="97" t="s">
        <v>306</v>
      </c>
      <c r="D1251" s="102">
        <v>-221200</v>
      </c>
      <c r="E1251" s="102">
        <v>696.27801899214046</v>
      </c>
      <c r="F1251" s="102">
        <v>-77008.348900530735</v>
      </c>
    </row>
    <row r="1252" spans="1:6" x14ac:dyDescent="0.25">
      <c r="A1252" s="97">
        <v>3121</v>
      </c>
      <c r="B1252" s="97">
        <v>2015</v>
      </c>
      <c r="C1252" s="97" t="s">
        <v>208</v>
      </c>
      <c r="D1252" s="102">
        <v>127355</v>
      </c>
      <c r="E1252" s="102">
        <v>696.27801899214046</v>
      </c>
      <c r="F1252" s="102">
        <v>44337.243554372028</v>
      </c>
    </row>
    <row r="1253" spans="1:6" x14ac:dyDescent="0.25">
      <c r="A1253" s="97">
        <v>3122</v>
      </c>
      <c r="B1253" s="97">
        <v>2015</v>
      </c>
      <c r="C1253" s="97" t="s">
        <v>209</v>
      </c>
      <c r="D1253" s="102">
        <v>-30</v>
      </c>
      <c r="E1253" s="102">
        <v>696.27801899214046</v>
      </c>
      <c r="F1253" s="102">
        <v>-10.444170284882107</v>
      </c>
    </row>
    <row r="1254" spans="1:6" x14ac:dyDescent="0.25">
      <c r="A1254" s="97">
        <v>3123</v>
      </c>
      <c r="B1254" s="97">
        <v>2015</v>
      </c>
      <c r="C1254" s="97" t="s">
        <v>212</v>
      </c>
      <c r="D1254" s="102">
        <v>1200</v>
      </c>
      <c r="E1254" s="102">
        <v>696.27801899214046</v>
      </c>
      <c r="F1254" s="102">
        <v>417.76681139528426</v>
      </c>
    </row>
    <row r="1255" spans="1:6" x14ac:dyDescent="0.25">
      <c r="A1255" s="97">
        <v>3124</v>
      </c>
      <c r="B1255" s="97">
        <v>2015</v>
      </c>
      <c r="C1255" s="97" t="s">
        <v>214</v>
      </c>
      <c r="D1255" s="102">
        <v>-5721875</v>
      </c>
      <c r="E1255" s="102">
        <v>696.27801899214046</v>
      </c>
      <c r="F1255" s="102">
        <v>-1992007.8949603268</v>
      </c>
    </row>
    <row r="1256" spans="1:6" x14ac:dyDescent="0.25">
      <c r="A1256" s="97">
        <v>3125</v>
      </c>
      <c r="B1256" s="97">
        <v>2015</v>
      </c>
      <c r="C1256" s="97" t="s">
        <v>215</v>
      </c>
      <c r="D1256" s="102">
        <v>340839</v>
      </c>
      <c r="E1256" s="102">
        <v>696.27801899214046</v>
      </c>
      <c r="F1256" s="102">
        <v>118659.35185763109</v>
      </c>
    </row>
    <row r="1257" spans="1:6" x14ac:dyDescent="0.25">
      <c r="A1257" s="97">
        <v>3126</v>
      </c>
      <c r="B1257" s="97">
        <v>2015</v>
      </c>
      <c r="C1257" s="97" t="s">
        <v>189</v>
      </c>
      <c r="D1257" s="102">
        <v>141462</v>
      </c>
      <c r="E1257" s="102">
        <v>696.27801899214046</v>
      </c>
      <c r="F1257" s="102">
        <v>49248.440561333089</v>
      </c>
    </row>
    <row r="1258" spans="1:6" x14ac:dyDescent="0.25">
      <c r="A1258" s="97">
        <v>3127</v>
      </c>
      <c r="B1258" s="97">
        <v>2015</v>
      </c>
      <c r="C1258" s="97" t="s">
        <v>216</v>
      </c>
      <c r="D1258" s="102">
        <v>67</v>
      </c>
      <c r="E1258" s="102">
        <v>696.27801899214046</v>
      </c>
      <c r="F1258" s="102">
        <v>23.325313636236704</v>
      </c>
    </row>
    <row r="1259" spans="1:6" x14ac:dyDescent="0.25">
      <c r="A1259" s="97">
        <v>3128</v>
      </c>
      <c r="B1259" s="97">
        <v>2015</v>
      </c>
      <c r="C1259" s="97" t="s">
        <v>219</v>
      </c>
      <c r="D1259" s="102">
        <v>0</v>
      </c>
      <c r="E1259" s="102">
        <v>696.27801899214046</v>
      </c>
      <c r="F1259" s="102">
        <v>0</v>
      </c>
    </row>
    <row r="1260" spans="1:6" x14ac:dyDescent="0.25">
      <c r="A1260" s="97">
        <v>3129</v>
      </c>
      <c r="B1260" s="97">
        <v>2015</v>
      </c>
      <c r="C1260" s="97" t="s">
        <v>220</v>
      </c>
      <c r="D1260" s="102">
        <v>12114</v>
      </c>
      <c r="E1260" s="102">
        <v>696.27801899214046</v>
      </c>
      <c r="F1260" s="102">
        <v>4217.355961035395</v>
      </c>
    </row>
    <row r="1261" spans="1:6" x14ac:dyDescent="0.25">
      <c r="A1261" s="97">
        <v>3130</v>
      </c>
      <c r="B1261" s="97">
        <v>2015</v>
      </c>
      <c r="C1261" s="97" t="s">
        <v>221</v>
      </c>
      <c r="D1261" s="102">
        <v>350294</v>
      </c>
      <c r="E1261" s="102">
        <v>696.27801899214046</v>
      </c>
      <c r="F1261" s="102">
        <v>121951.00619241643</v>
      </c>
    </row>
    <row r="1262" spans="1:6" x14ac:dyDescent="0.25">
      <c r="A1262" s="97">
        <v>3131</v>
      </c>
      <c r="B1262" s="97">
        <v>2015</v>
      </c>
      <c r="C1262" s="97" t="s">
        <v>222</v>
      </c>
      <c r="D1262" s="102">
        <v>0</v>
      </c>
      <c r="E1262" s="102">
        <v>696.27801899214046</v>
      </c>
      <c r="F1262" s="102">
        <v>0</v>
      </c>
    </row>
    <row r="1263" spans="1:6" x14ac:dyDescent="0.25">
      <c r="A1263" s="97">
        <v>3132</v>
      </c>
      <c r="B1263" s="97">
        <v>2015</v>
      </c>
      <c r="C1263" s="97" t="s">
        <v>190</v>
      </c>
      <c r="D1263" s="102">
        <v>779739</v>
      </c>
      <c r="E1263" s="102">
        <v>696.27801899214046</v>
      </c>
      <c r="F1263" s="102">
        <v>271457.56312545633</v>
      </c>
    </row>
    <row r="1264" spans="1:6" x14ac:dyDescent="0.25">
      <c r="A1264" s="97">
        <v>3133</v>
      </c>
      <c r="B1264" s="97">
        <v>2015</v>
      </c>
      <c r="C1264" s="97" t="s">
        <v>223</v>
      </c>
      <c r="D1264" s="102">
        <v>857</v>
      </c>
      <c r="E1264" s="102">
        <v>696.27801899214046</v>
      </c>
      <c r="F1264" s="102">
        <v>298.35513113813221</v>
      </c>
    </row>
    <row r="1265" spans="1:6" x14ac:dyDescent="0.25">
      <c r="A1265" s="97">
        <v>3134</v>
      </c>
      <c r="B1265" s="97">
        <v>2015</v>
      </c>
      <c r="C1265" s="97" t="s">
        <v>226</v>
      </c>
      <c r="D1265" s="102">
        <v>0</v>
      </c>
      <c r="E1265" s="102">
        <v>696.27801899214046</v>
      </c>
      <c r="F1265" s="102">
        <v>0</v>
      </c>
    </row>
    <row r="1266" spans="1:6" x14ac:dyDescent="0.25">
      <c r="A1266" s="97">
        <v>3135</v>
      </c>
      <c r="B1266" s="97">
        <v>2015</v>
      </c>
      <c r="C1266" s="97" t="s">
        <v>203</v>
      </c>
      <c r="D1266" s="102">
        <v>507518</v>
      </c>
      <c r="E1266" s="102">
        <v>696.27801899214046</v>
      </c>
      <c r="F1266" s="102">
        <v>176686.81382142656</v>
      </c>
    </row>
    <row r="1267" spans="1:6" x14ac:dyDescent="0.25">
      <c r="A1267" s="97">
        <v>3136</v>
      </c>
      <c r="B1267" s="97">
        <v>2015</v>
      </c>
      <c r="C1267" s="97" t="s">
        <v>228</v>
      </c>
      <c r="D1267" s="102">
        <v>5045</v>
      </c>
      <c r="E1267" s="102">
        <v>696.27801899214046</v>
      </c>
      <c r="F1267" s="102">
        <v>1756.3613029076744</v>
      </c>
    </row>
    <row r="1268" spans="1:6" x14ac:dyDescent="0.25">
      <c r="A1268" s="97">
        <v>3137</v>
      </c>
      <c r="B1268" s="97">
        <v>2015</v>
      </c>
      <c r="C1268" s="97" t="s">
        <v>229</v>
      </c>
      <c r="D1268" s="102">
        <v>2021</v>
      </c>
      <c r="E1268" s="102">
        <v>696.27801899214046</v>
      </c>
      <c r="F1268" s="102">
        <v>703.58893819155787</v>
      </c>
    </row>
    <row r="1269" spans="1:6" x14ac:dyDescent="0.25">
      <c r="A1269" s="97">
        <v>3138</v>
      </c>
      <c r="B1269" s="97">
        <v>2015</v>
      </c>
      <c r="C1269" s="97" t="s">
        <v>230</v>
      </c>
      <c r="D1269" s="102">
        <v>2000</v>
      </c>
      <c r="E1269" s="102">
        <v>696.27801899214046</v>
      </c>
      <c r="F1269" s="102">
        <v>696.27801899214046</v>
      </c>
    </row>
    <row r="1270" spans="1:6" x14ac:dyDescent="0.25">
      <c r="A1270" s="97">
        <v>3139</v>
      </c>
      <c r="B1270" s="97">
        <v>2015</v>
      </c>
      <c r="C1270" s="97" t="s">
        <v>191</v>
      </c>
      <c r="D1270" s="102">
        <v>7</v>
      </c>
      <c r="E1270" s="102">
        <v>696.27801899214046</v>
      </c>
      <c r="F1270" s="102">
        <v>2.4369730664724916</v>
      </c>
    </row>
    <row r="1271" spans="1:6" x14ac:dyDescent="0.25">
      <c r="A1271" s="97">
        <v>3140</v>
      </c>
      <c r="B1271" s="97">
        <v>2015</v>
      </c>
      <c r="C1271" s="97" t="s">
        <v>193</v>
      </c>
      <c r="D1271" s="102">
        <v>271759</v>
      </c>
      <c r="E1271" s="102">
        <v>696.27801899214046</v>
      </c>
      <c r="F1271" s="102">
        <v>94609.90908164256</v>
      </c>
    </row>
    <row r="1272" spans="1:6" x14ac:dyDescent="0.25">
      <c r="A1272" s="97">
        <v>3141</v>
      </c>
      <c r="B1272" s="97">
        <v>2015</v>
      </c>
      <c r="C1272" s="97" t="s">
        <v>235</v>
      </c>
      <c r="D1272" s="102">
        <v>0</v>
      </c>
      <c r="E1272" s="102">
        <v>696.27801899214046</v>
      </c>
      <c r="F1272" s="102">
        <v>0</v>
      </c>
    </row>
    <row r="1273" spans="1:6" x14ac:dyDescent="0.25">
      <c r="A1273" s="97">
        <v>3142</v>
      </c>
      <c r="B1273" s="97">
        <v>2015</v>
      </c>
      <c r="C1273" s="97" t="s">
        <v>236</v>
      </c>
      <c r="D1273" s="102">
        <v>2085606</v>
      </c>
      <c r="E1273" s="102">
        <v>696.27801899214046</v>
      </c>
      <c r="F1273" s="102">
        <v>726080.8070390611</v>
      </c>
    </row>
    <row r="1274" spans="1:6" x14ac:dyDescent="0.25">
      <c r="A1274" s="97">
        <v>3143</v>
      </c>
      <c r="B1274" s="97">
        <v>2015</v>
      </c>
      <c r="C1274" s="97" t="s">
        <v>238</v>
      </c>
      <c r="D1274" s="102">
        <v>990</v>
      </c>
      <c r="E1274" s="102">
        <v>696.27801899214046</v>
      </c>
      <c r="F1274" s="102">
        <v>344.65761940110951</v>
      </c>
    </row>
    <row r="1275" spans="1:6" x14ac:dyDescent="0.25">
      <c r="A1275" s="97">
        <v>3144</v>
      </c>
      <c r="B1275" s="97">
        <v>2015</v>
      </c>
      <c r="C1275" s="97" t="s">
        <v>240</v>
      </c>
      <c r="D1275" s="102">
        <v>10905</v>
      </c>
      <c r="E1275" s="102">
        <v>696.27801899214046</v>
      </c>
      <c r="F1275" s="102">
        <v>3796.455898554646</v>
      </c>
    </row>
    <row r="1276" spans="1:6" x14ac:dyDescent="0.25">
      <c r="A1276" s="97">
        <v>3145</v>
      </c>
      <c r="B1276" s="97">
        <v>2015</v>
      </c>
      <c r="C1276" s="97" t="s">
        <v>241</v>
      </c>
      <c r="D1276" s="102">
        <v>0</v>
      </c>
      <c r="E1276" s="102">
        <v>696.27801899214046</v>
      </c>
      <c r="F1276" s="102">
        <v>0</v>
      </c>
    </row>
    <row r="1277" spans="1:6" x14ac:dyDescent="0.25">
      <c r="A1277" s="97">
        <v>3146</v>
      </c>
      <c r="B1277" s="97">
        <v>2015</v>
      </c>
      <c r="C1277" s="97" t="s">
        <v>204</v>
      </c>
      <c r="D1277" s="102">
        <v>183085</v>
      </c>
      <c r="E1277" s="102">
        <v>696.27801899214046</v>
      </c>
      <c r="F1277" s="102">
        <v>63739.030553588018</v>
      </c>
    </row>
    <row r="1278" spans="1:6" x14ac:dyDescent="0.25">
      <c r="A1278" s="97">
        <v>3147</v>
      </c>
      <c r="B1278" s="97">
        <v>2015</v>
      </c>
      <c r="C1278" s="97" t="s">
        <v>244</v>
      </c>
      <c r="D1278" s="102">
        <v>14148</v>
      </c>
      <c r="E1278" s="102">
        <v>696.27801899214046</v>
      </c>
      <c r="F1278" s="102">
        <v>4925.470706350402</v>
      </c>
    </row>
    <row r="1279" spans="1:6" x14ac:dyDescent="0.25">
      <c r="A1279" s="97">
        <v>3148</v>
      </c>
      <c r="B1279" s="97">
        <v>2015</v>
      </c>
      <c r="C1279" s="97" t="s">
        <v>248</v>
      </c>
      <c r="D1279" s="102">
        <v>677785</v>
      </c>
      <c r="E1279" s="102">
        <v>696.27801899214046</v>
      </c>
      <c r="F1279" s="102">
        <v>235963.39855129397</v>
      </c>
    </row>
    <row r="1280" spans="1:6" x14ac:dyDescent="0.25">
      <c r="A1280" s="97">
        <v>3149</v>
      </c>
      <c r="B1280" s="97">
        <v>2015</v>
      </c>
      <c r="C1280" s="97" t="s">
        <v>250</v>
      </c>
      <c r="D1280" s="102">
        <v>14768</v>
      </c>
      <c r="E1280" s="102">
        <v>696.27801899214046</v>
      </c>
      <c r="F1280" s="102">
        <v>5141.3168922379646</v>
      </c>
    </row>
    <row r="1281" spans="1:6" x14ac:dyDescent="0.25">
      <c r="A1281" s="97">
        <v>3150</v>
      </c>
      <c r="B1281" s="97">
        <v>2015</v>
      </c>
      <c r="C1281" s="97" t="s">
        <v>253</v>
      </c>
      <c r="D1281" s="102">
        <v>10400</v>
      </c>
      <c r="E1281" s="102">
        <v>696.27801899214046</v>
      </c>
      <c r="F1281" s="102">
        <v>3620.64569875913</v>
      </c>
    </row>
    <row r="1282" spans="1:6" x14ac:dyDescent="0.25">
      <c r="A1282" s="97">
        <v>3151</v>
      </c>
      <c r="B1282" s="97">
        <v>2015</v>
      </c>
      <c r="C1282" s="97" t="s">
        <v>254</v>
      </c>
      <c r="D1282" s="102">
        <v>67092</v>
      </c>
      <c r="E1282" s="102">
        <v>696.27801899214046</v>
      </c>
      <c r="F1282" s="102">
        <v>23357.342425110342</v>
      </c>
    </row>
    <row r="1283" spans="1:6" x14ac:dyDescent="0.25">
      <c r="A1283" s="97">
        <v>3153</v>
      </c>
      <c r="B1283" s="97">
        <v>2015</v>
      </c>
      <c r="C1283" s="97" t="s">
        <v>194</v>
      </c>
      <c r="D1283" s="102">
        <v>1304649</v>
      </c>
      <c r="E1283" s="102">
        <v>696.27801899214046</v>
      </c>
      <c r="F1283" s="102">
        <v>454199.21060003852</v>
      </c>
    </row>
    <row r="1284" spans="1:6" x14ac:dyDescent="0.25">
      <c r="A1284" s="97">
        <v>3154</v>
      </c>
      <c r="B1284" s="97">
        <v>2015</v>
      </c>
      <c r="C1284" s="97" t="s">
        <v>263</v>
      </c>
      <c r="D1284" s="102">
        <v>0</v>
      </c>
      <c r="E1284" s="102">
        <v>696.27801899214046</v>
      </c>
      <c r="F1284" s="102">
        <v>0</v>
      </c>
    </row>
    <row r="1285" spans="1:6" x14ac:dyDescent="0.25">
      <c r="A1285" s="97">
        <v>3155</v>
      </c>
      <c r="B1285" s="97">
        <v>2015</v>
      </c>
      <c r="C1285" s="97" t="s">
        <v>267</v>
      </c>
      <c r="D1285" s="102">
        <v>113998</v>
      </c>
      <c r="E1285" s="102">
        <v>696.27801899214046</v>
      </c>
      <c r="F1285" s="102">
        <v>39687.150804533012</v>
      </c>
    </row>
    <row r="1286" spans="1:6" x14ac:dyDescent="0.25">
      <c r="A1286" s="97">
        <v>3156</v>
      </c>
      <c r="B1286" s="97">
        <v>2015</v>
      </c>
      <c r="C1286" s="97" t="s">
        <v>268</v>
      </c>
      <c r="D1286" s="102">
        <v>800</v>
      </c>
      <c r="E1286" s="102">
        <v>696.27801899214046</v>
      </c>
      <c r="F1286" s="102">
        <v>278.5112075968562</v>
      </c>
    </row>
    <row r="1287" spans="1:6" x14ac:dyDescent="0.25">
      <c r="A1287" s="97">
        <v>3157</v>
      </c>
      <c r="B1287" s="97">
        <v>2015</v>
      </c>
      <c r="C1287" s="97" t="s">
        <v>270</v>
      </c>
      <c r="D1287" s="102">
        <v>300</v>
      </c>
      <c r="E1287" s="102">
        <v>696.27801899214046</v>
      </c>
      <c r="F1287" s="102">
        <v>104.44170284882107</v>
      </c>
    </row>
    <row r="1288" spans="1:6" x14ac:dyDescent="0.25">
      <c r="A1288" s="97">
        <v>3158</v>
      </c>
      <c r="B1288" s="97">
        <v>2015</v>
      </c>
      <c r="C1288" s="97" t="s">
        <v>271</v>
      </c>
      <c r="D1288" s="102">
        <v>10619</v>
      </c>
      <c r="E1288" s="102">
        <v>696.27801899214046</v>
      </c>
      <c r="F1288" s="102">
        <v>3696.88814183877</v>
      </c>
    </row>
    <row r="1289" spans="1:6" x14ac:dyDescent="0.25">
      <c r="A1289" s="97">
        <v>3159</v>
      </c>
      <c r="B1289" s="97">
        <v>2015</v>
      </c>
      <c r="C1289" s="97" t="s">
        <v>273</v>
      </c>
      <c r="D1289" s="102">
        <v>15430</v>
      </c>
      <c r="E1289" s="102">
        <v>696.27801899214046</v>
      </c>
      <c r="F1289" s="102">
        <v>5371.7849165243633</v>
      </c>
    </row>
    <row r="1290" spans="1:6" x14ac:dyDescent="0.25">
      <c r="A1290" s="97">
        <v>3160</v>
      </c>
      <c r="B1290" s="97">
        <v>2015</v>
      </c>
      <c r="C1290" s="97" t="s">
        <v>276</v>
      </c>
      <c r="D1290" s="102">
        <v>26590</v>
      </c>
      <c r="E1290" s="102">
        <v>696.27801899214046</v>
      </c>
      <c r="F1290" s="102">
        <v>9257.0162625005069</v>
      </c>
    </row>
    <row r="1291" spans="1:6" x14ac:dyDescent="0.25">
      <c r="A1291" s="97">
        <v>3161</v>
      </c>
      <c r="B1291" s="97">
        <v>2015</v>
      </c>
      <c r="C1291" s="97" t="s">
        <v>280</v>
      </c>
      <c r="D1291" s="102">
        <v>109691</v>
      </c>
      <c r="E1291" s="102">
        <v>696.27801899214046</v>
      </c>
      <c r="F1291" s="102">
        <v>38187.716090633439</v>
      </c>
    </row>
    <row r="1292" spans="1:6" x14ac:dyDescent="0.25">
      <c r="A1292" s="97">
        <v>3162</v>
      </c>
      <c r="B1292" s="97">
        <v>2015</v>
      </c>
      <c r="C1292" s="97" t="s">
        <v>197</v>
      </c>
      <c r="D1292" s="102">
        <v>144388</v>
      </c>
      <c r="E1292" s="102">
        <v>696.27801899214046</v>
      </c>
      <c r="F1292" s="102">
        <v>50267.095303118585</v>
      </c>
    </row>
    <row r="1293" spans="1:6" x14ac:dyDescent="0.25">
      <c r="A1293" s="97">
        <v>3163</v>
      </c>
      <c r="B1293" s="97">
        <v>2015</v>
      </c>
      <c r="C1293" s="97" t="s">
        <v>282</v>
      </c>
      <c r="D1293" s="102">
        <v>800</v>
      </c>
      <c r="E1293" s="102">
        <v>696.27801899214046</v>
      </c>
      <c r="F1293" s="102">
        <v>278.5112075968562</v>
      </c>
    </row>
    <row r="1294" spans="1:6" x14ac:dyDescent="0.25">
      <c r="A1294" s="97">
        <v>3164</v>
      </c>
      <c r="B1294" s="97">
        <v>2015</v>
      </c>
      <c r="C1294" s="97" t="s">
        <v>283</v>
      </c>
      <c r="D1294" s="102">
        <v>12393</v>
      </c>
      <c r="E1294" s="102">
        <v>696.27801899214046</v>
      </c>
      <c r="F1294" s="102">
        <v>4314.4867446847984</v>
      </c>
    </row>
    <row r="1295" spans="1:6" x14ac:dyDescent="0.25">
      <c r="A1295" s="97">
        <v>3165</v>
      </c>
      <c r="B1295" s="97">
        <v>2015</v>
      </c>
      <c r="C1295" s="97" t="s">
        <v>285</v>
      </c>
      <c r="D1295" s="102">
        <v>5966</v>
      </c>
      <c r="E1295" s="102">
        <v>696.27801899214046</v>
      </c>
      <c r="F1295" s="102">
        <v>2076.9973306535549</v>
      </c>
    </row>
    <row r="1296" spans="1:6" x14ac:dyDescent="0.25">
      <c r="A1296" s="97">
        <v>3166</v>
      </c>
      <c r="B1296" s="97">
        <v>2015</v>
      </c>
      <c r="C1296" s="97" t="s">
        <v>198</v>
      </c>
      <c r="D1296" s="102">
        <v>96380</v>
      </c>
      <c r="E1296" s="102">
        <v>696.27801899214046</v>
      </c>
      <c r="F1296" s="102">
        <v>33553.637735231248</v>
      </c>
    </row>
    <row r="1297" spans="1:6" x14ac:dyDescent="0.25">
      <c r="A1297" s="97">
        <v>3167</v>
      </c>
      <c r="B1297" s="97">
        <v>2015</v>
      </c>
      <c r="C1297" s="97" t="s">
        <v>199</v>
      </c>
      <c r="D1297" s="102">
        <v>309247</v>
      </c>
      <c r="E1297" s="102">
        <v>696.27801899214046</v>
      </c>
      <c r="F1297" s="102">
        <v>107660.94426963123</v>
      </c>
    </row>
    <row r="1298" spans="1:6" x14ac:dyDescent="0.25">
      <c r="A1298" s="97">
        <v>3168</v>
      </c>
      <c r="B1298" s="97">
        <v>2015</v>
      </c>
      <c r="C1298" s="97" t="s">
        <v>288</v>
      </c>
      <c r="D1298" s="102">
        <v>0</v>
      </c>
      <c r="E1298" s="102">
        <v>696.27801899214046</v>
      </c>
      <c r="F1298" s="102">
        <v>0</v>
      </c>
    </row>
    <row r="1299" spans="1:6" x14ac:dyDescent="0.25">
      <c r="A1299" s="97">
        <v>3169</v>
      </c>
      <c r="B1299" s="97">
        <v>2015</v>
      </c>
      <c r="C1299" s="97" t="s">
        <v>292</v>
      </c>
      <c r="D1299" s="102">
        <v>18557</v>
      </c>
      <c r="E1299" s="102">
        <v>696.27801899214046</v>
      </c>
      <c r="F1299" s="102">
        <v>6460.4155992185752</v>
      </c>
    </row>
    <row r="1300" spans="1:6" x14ac:dyDescent="0.25">
      <c r="A1300" s="97">
        <v>3170</v>
      </c>
      <c r="B1300" s="97">
        <v>2015</v>
      </c>
      <c r="C1300" s="97" t="s">
        <v>293</v>
      </c>
      <c r="D1300" s="102">
        <v>42837</v>
      </c>
      <c r="E1300" s="102">
        <v>696.27801899214046</v>
      </c>
      <c r="F1300" s="102">
        <v>14913.230749783161</v>
      </c>
    </row>
    <row r="1301" spans="1:6" x14ac:dyDescent="0.25">
      <c r="A1301" s="97">
        <v>3171</v>
      </c>
      <c r="B1301" s="97">
        <v>2015</v>
      </c>
      <c r="C1301" s="97" t="s">
        <v>200</v>
      </c>
      <c r="D1301" s="102">
        <v>38385</v>
      </c>
      <c r="E1301" s="102">
        <v>696.27801899214046</v>
      </c>
      <c r="F1301" s="102">
        <v>13363.315879506656</v>
      </c>
    </row>
    <row r="1302" spans="1:6" x14ac:dyDescent="0.25">
      <c r="A1302" s="97">
        <v>3172</v>
      </c>
      <c r="B1302" s="97">
        <v>2015</v>
      </c>
      <c r="C1302" s="97" t="s">
        <v>296</v>
      </c>
      <c r="D1302" s="102">
        <v>242781</v>
      </c>
      <c r="E1302" s="102">
        <v>696.27801899214046</v>
      </c>
      <c r="F1302" s="102">
        <v>84521.536864465437</v>
      </c>
    </row>
    <row r="1303" spans="1:6" x14ac:dyDescent="0.25">
      <c r="A1303" s="97">
        <v>3173</v>
      </c>
      <c r="B1303" s="97">
        <v>2015</v>
      </c>
      <c r="C1303" s="97" t="s">
        <v>298</v>
      </c>
      <c r="D1303" s="102">
        <v>297</v>
      </c>
      <c r="E1303" s="102">
        <v>696.27801899214046</v>
      </c>
      <c r="F1303" s="102">
        <v>103.39728582033287</v>
      </c>
    </row>
    <row r="1304" spans="1:6" x14ac:dyDescent="0.25">
      <c r="A1304" s="97">
        <v>3174</v>
      </c>
      <c r="B1304" s="97">
        <v>2015</v>
      </c>
      <c r="C1304" s="97" t="s">
        <v>299</v>
      </c>
      <c r="D1304" s="102">
        <v>57242</v>
      </c>
      <c r="E1304" s="102">
        <v>696.27801899214046</v>
      </c>
      <c r="F1304" s="102">
        <v>19928.17318157405</v>
      </c>
    </row>
    <row r="1305" spans="1:6" x14ac:dyDescent="0.25">
      <c r="A1305" s="97">
        <v>3175</v>
      </c>
      <c r="B1305" s="97">
        <v>2015</v>
      </c>
      <c r="C1305" s="97" t="s">
        <v>202</v>
      </c>
      <c r="D1305" s="102">
        <v>1275174</v>
      </c>
      <c r="E1305" s="102">
        <v>696.27801899214046</v>
      </c>
      <c r="F1305" s="102">
        <v>443937.81329514185</v>
      </c>
    </row>
    <row r="1306" spans="1:6" x14ac:dyDescent="0.25">
      <c r="A1306" s="97">
        <v>3176</v>
      </c>
      <c r="B1306" s="97">
        <v>2015</v>
      </c>
      <c r="C1306" s="97" t="s">
        <v>301</v>
      </c>
      <c r="D1306" s="102">
        <v>15993</v>
      </c>
      <c r="E1306" s="102">
        <v>696.27801899214046</v>
      </c>
      <c r="F1306" s="102">
        <v>5567.7871788706507</v>
      </c>
    </row>
    <row r="1307" spans="1:6" x14ac:dyDescent="0.25">
      <c r="A1307" s="97">
        <v>3177</v>
      </c>
      <c r="B1307" s="97">
        <v>2015</v>
      </c>
      <c r="C1307" s="97" t="s">
        <v>304</v>
      </c>
      <c r="D1307" s="102">
        <v>24277</v>
      </c>
      <c r="E1307" s="102">
        <v>696.27801899214046</v>
      </c>
      <c r="F1307" s="102">
        <v>8451.7707335360956</v>
      </c>
    </row>
    <row r="1308" spans="1:6" x14ac:dyDescent="0.25">
      <c r="A1308" s="97">
        <v>3178</v>
      </c>
      <c r="B1308" s="97">
        <v>2015</v>
      </c>
      <c r="C1308" s="97" t="s">
        <v>306</v>
      </c>
      <c r="D1308" s="102">
        <v>1563318</v>
      </c>
      <c r="E1308" s="102">
        <v>696.27801899214046</v>
      </c>
      <c r="F1308" s="102">
        <v>544251.98004737752</v>
      </c>
    </row>
    <row r="1309" spans="1:6" x14ac:dyDescent="0.25">
      <c r="A1309" s="97">
        <v>3179</v>
      </c>
      <c r="B1309" s="97">
        <v>2015</v>
      </c>
      <c r="C1309" s="97" t="s">
        <v>307</v>
      </c>
      <c r="D1309" s="102">
        <v>3</v>
      </c>
      <c r="E1309" s="102">
        <v>696.27801899214046</v>
      </c>
      <c r="F1309" s="102">
        <v>1.0444170284882106</v>
      </c>
    </row>
    <row r="1310" spans="1:6" x14ac:dyDescent="0.25">
      <c r="A1310" s="97">
        <v>3180</v>
      </c>
      <c r="B1310" s="97">
        <v>2015</v>
      </c>
      <c r="C1310" s="97" t="s">
        <v>187</v>
      </c>
      <c r="D1310" s="102">
        <v>22743.040000000001</v>
      </c>
      <c r="E1310" s="102">
        <v>696.27801899214046</v>
      </c>
      <c r="F1310" s="102">
        <v>7917.7394185295061</v>
      </c>
    </row>
    <row r="1311" spans="1:6" x14ac:dyDescent="0.25">
      <c r="A1311" s="97">
        <v>3181</v>
      </c>
      <c r="B1311" s="97">
        <v>2015</v>
      </c>
      <c r="C1311" s="97" t="s">
        <v>191</v>
      </c>
      <c r="D1311" s="102">
        <v>0</v>
      </c>
      <c r="E1311" s="102">
        <v>696.27801899214046</v>
      </c>
      <c r="F1311" s="102">
        <v>0</v>
      </c>
    </row>
    <row r="1312" spans="1:6" x14ac:dyDescent="0.25">
      <c r="A1312" s="97">
        <v>3182</v>
      </c>
      <c r="B1312" s="97">
        <v>2015</v>
      </c>
      <c r="C1312" s="97" t="s">
        <v>195</v>
      </c>
      <c r="D1312" s="102">
        <v>413000</v>
      </c>
      <c r="E1312" s="102">
        <v>696.27801899214046</v>
      </c>
      <c r="F1312" s="102">
        <v>143781.41092187699</v>
      </c>
    </row>
    <row r="1313" spans="1:6" x14ac:dyDescent="0.25">
      <c r="A1313" s="97">
        <v>3183</v>
      </c>
      <c r="B1313" s="97">
        <v>2015</v>
      </c>
      <c r="C1313" s="97" t="s">
        <v>252</v>
      </c>
      <c r="D1313" s="102">
        <v>52886.561999999998</v>
      </c>
      <c r="E1313" s="102">
        <v>696.27801899214046</v>
      </c>
      <c r="F1313" s="102">
        <v>18411.875310332507</v>
      </c>
    </row>
    <row r="1314" spans="1:6" x14ac:dyDescent="0.25">
      <c r="A1314" s="97">
        <v>3184</v>
      </c>
      <c r="B1314" s="97">
        <v>2015</v>
      </c>
      <c r="C1314" s="97" t="s">
        <v>195</v>
      </c>
      <c r="D1314" s="102">
        <v>-413000</v>
      </c>
      <c r="E1314" s="102">
        <v>696.27801899214046</v>
      </c>
      <c r="F1314" s="102">
        <v>-143781.41092187699</v>
      </c>
    </row>
    <row r="1315" spans="1:6" x14ac:dyDescent="0.25">
      <c r="A1315" s="97">
        <v>3185</v>
      </c>
      <c r="B1315" s="97">
        <v>2015</v>
      </c>
      <c r="C1315" s="97" t="s">
        <v>208</v>
      </c>
      <c r="D1315" s="102">
        <v>-59334</v>
      </c>
      <c r="E1315" s="102">
        <v>696.27801899214046</v>
      </c>
      <c r="F1315" s="102">
        <v>-20656.479989439831</v>
      </c>
    </row>
    <row r="1316" spans="1:6" x14ac:dyDescent="0.25">
      <c r="A1316" s="97">
        <v>3186</v>
      </c>
      <c r="B1316" s="97">
        <v>2015</v>
      </c>
      <c r="C1316" s="97" t="s">
        <v>212</v>
      </c>
      <c r="D1316" s="102">
        <v>-30</v>
      </c>
      <c r="E1316" s="102">
        <v>696.27801899214046</v>
      </c>
      <c r="F1316" s="102">
        <v>-10.444170284882107</v>
      </c>
    </row>
    <row r="1317" spans="1:6" x14ac:dyDescent="0.25">
      <c r="A1317" s="97">
        <v>3187</v>
      </c>
      <c r="B1317" s="97">
        <v>2015</v>
      </c>
      <c r="C1317" s="97" t="s">
        <v>214</v>
      </c>
      <c r="D1317" s="102">
        <v>5724128</v>
      </c>
      <c r="E1317" s="102">
        <v>696.27801899214046</v>
      </c>
      <c r="F1317" s="102">
        <v>1992792.2521487214</v>
      </c>
    </row>
    <row r="1318" spans="1:6" x14ac:dyDescent="0.25">
      <c r="A1318" s="97">
        <v>3188</v>
      </c>
      <c r="B1318" s="97">
        <v>2015</v>
      </c>
      <c r="C1318" s="97" t="s">
        <v>215</v>
      </c>
      <c r="D1318" s="102">
        <v>-303763</v>
      </c>
      <c r="E1318" s="102">
        <v>696.27801899214046</v>
      </c>
      <c r="F1318" s="102">
        <v>-105751.74994155478</v>
      </c>
    </row>
    <row r="1319" spans="1:6" x14ac:dyDescent="0.25">
      <c r="A1319" s="97">
        <v>3189</v>
      </c>
      <c r="B1319" s="97">
        <v>2015</v>
      </c>
      <c r="C1319" s="97" t="s">
        <v>189</v>
      </c>
      <c r="D1319" s="102">
        <v>-284002</v>
      </c>
      <c r="E1319" s="102">
        <v>696.27801899214046</v>
      </c>
      <c r="F1319" s="102">
        <v>-98872.17497490294</v>
      </c>
    </row>
    <row r="1320" spans="1:6" x14ac:dyDescent="0.25">
      <c r="A1320" s="97">
        <v>3190</v>
      </c>
      <c r="B1320" s="97">
        <v>2015</v>
      </c>
      <c r="C1320" s="97" t="s">
        <v>216</v>
      </c>
      <c r="D1320" s="102">
        <v>-28</v>
      </c>
      <c r="E1320" s="102">
        <v>696.27801899214046</v>
      </c>
      <c r="F1320" s="102">
        <v>-9.7478922658899663</v>
      </c>
    </row>
    <row r="1321" spans="1:6" x14ac:dyDescent="0.25">
      <c r="A1321" s="97">
        <v>3191</v>
      </c>
      <c r="B1321" s="97">
        <v>2015</v>
      </c>
      <c r="C1321" s="97" t="s">
        <v>221</v>
      </c>
      <c r="D1321" s="102">
        <v>-117995</v>
      </c>
      <c r="E1321" s="102">
        <v>696.27801899214046</v>
      </c>
      <c r="F1321" s="102">
        <v>-41078.662425488808</v>
      </c>
    </row>
    <row r="1322" spans="1:6" x14ac:dyDescent="0.25">
      <c r="A1322" s="97">
        <v>3192</v>
      </c>
      <c r="B1322" s="97">
        <v>2015</v>
      </c>
      <c r="C1322" s="97" t="s">
        <v>190</v>
      </c>
      <c r="D1322" s="102">
        <v>-176345</v>
      </c>
      <c r="E1322" s="102">
        <v>696.27801899214046</v>
      </c>
      <c r="F1322" s="102">
        <v>-61392.573629584505</v>
      </c>
    </row>
    <row r="1323" spans="1:6" x14ac:dyDescent="0.25">
      <c r="A1323" s="97">
        <v>3193</v>
      </c>
      <c r="B1323" s="97">
        <v>2015</v>
      </c>
      <c r="C1323" s="97" t="s">
        <v>223</v>
      </c>
      <c r="D1323" s="102">
        <v>-4207</v>
      </c>
      <c r="E1323" s="102">
        <v>696.27801899214046</v>
      </c>
      <c r="F1323" s="102">
        <v>-1464.6208129499676</v>
      </c>
    </row>
    <row r="1324" spans="1:6" x14ac:dyDescent="0.25">
      <c r="A1324" s="97">
        <v>3194</v>
      </c>
      <c r="B1324" s="97">
        <v>2015</v>
      </c>
      <c r="C1324" s="97" t="s">
        <v>203</v>
      </c>
      <c r="D1324" s="102">
        <v>-327954</v>
      </c>
      <c r="E1324" s="102">
        <v>696.27801899214046</v>
      </c>
      <c r="F1324" s="102">
        <v>-114173.58072027421</v>
      </c>
    </row>
    <row r="1325" spans="1:6" x14ac:dyDescent="0.25">
      <c r="A1325" s="97">
        <v>3195</v>
      </c>
      <c r="B1325" s="97">
        <v>2015</v>
      </c>
      <c r="C1325" s="97" t="s">
        <v>228</v>
      </c>
      <c r="D1325" s="102">
        <v>-6032</v>
      </c>
      <c r="E1325" s="102">
        <v>696.27801899214046</v>
      </c>
      <c r="F1325" s="102">
        <v>-2099.9745052802959</v>
      </c>
    </row>
    <row r="1326" spans="1:6" x14ac:dyDescent="0.25">
      <c r="A1326" s="97">
        <v>3196</v>
      </c>
      <c r="B1326" s="97">
        <v>2015</v>
      </c>
      <c r="C1326" s="97" t="s">
        <v>229</v>
      </c>
      <c r="D1326" s="102">
        <v>-3692</v>
      </c>
      <c r="E1326" s="102">
        <v>696.27801899214046</v>
      </c>
      <c r="F1326" s="102">
        <v>-1285.3292230594911</v>
      </c>
    </row>
    <row r="1327" spans="1:6" x14ac:dyDescent="0.25">
      <c r="A1327" s="97">
        <v>3197</v>
      </c>
      <c r="B1327" s="97">
        <v>2015</v>
      </c>
      <c r="C1327" s="97" t="s">
        <v>230</v>
      </c>
      <c r="D1327" s="102">
        <v>-5200</v>
      </c>
      <c r="E1327" s="102">
        <v>696.27801899214046</v>
      </c>
      <c r="F1327" s="102">
        <v>-1810.322849379565</v>
      </c>
    </row>
    <row r="1328" spans="1:6" x14ac:dyDescent="0.25">
      <c r="A1328" s="97">
        <v>3198</v>
      </c>
      <c r="B1328" s="97">
        <v>2015</v>
      </c>
      <c r="C1328" s="97" t="s">
        <v>191</v>
      </c>
      <c r="D1328" s="102">
        <v>-89</v>
      </c>
      <c r="E1328" s="102">
        <v>696.27801899214046</v>
      </c>
      <c r="F1328" s="102">
        <v>-30.98437184515025</v>
      </c>
    </row>
    <row r="1329" spans="1:6" x14ac:dyDescent="0.25">
      <c r="A1329" s="97">
        <v>3199</v>
      </c>
      <c r="B1329" s="97">
        <v>2015</v>
      </c>
      <c r="C1329" s="97" t="s">
        <v>231</v>
      </c>
      <c r="D1329" s="102">
        <v>-902</v>
      </c>
      <c r="E1329" s="102">
        <v>696.27801899214046</v>
      </c>
      <c r="F1329" s="102">
        <v>-314.02138656545537</v>
      </c>
    </row>
    <row r="1330" spans="1:6" x14ac:dyDescent="0.25">
      <c r="A1330" s="97">
        <v>3200</v>
      </c>
      <c r="B1330" s="97">
        <v>2015</v>
      </c>
      <c r="C1330" s="97" t="s">
        <v>193</v>
      </c>
      <c r="D1330" s="102">
        <v>-2350</v>
      </c>
      <c r="E1330" s="102">
        <v>696.27801899214046</v>
      </c>
      <c r="F1330" s="102">
        <v>-818.12667231576506</v>
      </c>
    </row>
    <row r="1331" spans="1:6" x14ac:dyDescent="0.25">
      <c r="A1331" s="97">
        <v>3201</v>
      </c>
      <c r="B1331" s="97">
        <v>2015</v>
      </c>
      <c r="C1331" s="97" t="s">
        <v>236</v>
      </c>
      <c r="D1331" s="102">
        <v>-1158465</v>
      </c>
      <c r="E1331" s="102">
        <v>696.27801899214046</v>
      </c>
      <c r="F1331" s="102">
        <v>-403306.85763586499</v>
      </c>
    </row>
    <row r="1332" spans="1:6" x14ac:dyDescent="0.25">
      <c r="A1332" s="97">
        <v>3202</v>
      </c>
      <c r="B1332" s="97">
        <v>2015</v>
      </c>
      <c r="C1332" s="97" t="s">
        <v>238</v>
      </c>
      <c r="D1332" s="102">
        <v>-346</v>
      </c>
      <c r="E1332" s="102">
        <v>696.27801899214046</v>
      </c>
      <c r="F1332" s="102">
        <v>-120.4560972856403</v>
      </c>
    </row>
    <row r="1333" spans="1:6" x14ac:dyDescent="0.25">
      <c r="A1333" s="97">
        <v>3203</v>
      </c>
      <c r="B1333" s="97">
        <v>2015</v>
      </c>
      <c r="C1333" s="97" t="s">
        <v>240</v>
      </c>
      <c r="D1333" s="102">
        <v>-22601</v>
      </c>
      <c r="E1333" s="102">
        <v>696.27801899214046</v>
      </c>
      <c r="F1333" s="102">
        <v>-7868.2897536206829</v>
      </c>
    </row>
    <row r="1334" spans="1:6" x14ac:dyDescent="0.25">
      <c r="A1334" s="97">
        <v>3204</v>
      </c>
      <c r="B1334" s="97">
        <v>2015</v>
      </c>
      <c r="C1334" s="97" t="s">
        <v>204</v>
      </c>
      <c r="D1334" s="102">
        <v>-154413</v>
      </c>
      <c r="E1334" s="102">
        <v>696.27801899214046</v>
      </c>
      <c r="F1334" s="102">
        <v>-53757.188873316692</v>
      </c>
    </row>
    <row r="1335" spans="1:6" x14ac:dyDescent="0.25">
      <c r="A1335" s="97">
        <v>3205</v>
      </c>
      <c r="B1335" s="97">
        <v>2015</v>
      </c>
      <c r="C1335" s="97" t="s">
        <v>310</v>
      </c>
      <c r="D1335" s="102">
        <v>-13980</v>
      </c>
      <c r="E1335" s="102">
        <v>696.27801899214046</v>
      </c>
      <c r="F1335" s="102">
        <v>-4866.9833527550618</v>
      </c>
    </row>
    <row r="1336" spans="1:6" x14ac:dyDescent="0.25">
      <c r="A1336" s="97">
        <v>3206</v>
      </c>
      <c r="B1336" s="97">
        <v>2015</v>
      </c>
      <c r="C1336" s="97" t="s">
        <v>244</v>
      </c>
      <c r="D1336" s="102">
        <v>-34904</v>
      </c>
      <c r="E1336" s="102">
        <v>696.27801899214046</v>
      </c>
      <c r="F1336" s="102">
        <v>-12151.443987450837</v>
      </c>
    </row>
    <row r="1337" spans="1:6" x14ac:dyDescent="0.25">
      <c r="A1337" s="97">
        <v>3207</v>
      </c>
      <c r="B1337" s="97">
        <v>2015</v>
      </c>
      <c r="C1337" s="97" t="s">
        <v>248</v>
      </c>
      <c r="D1337" s="102">
        <v>-465716</v>
      </c>
      <c r="E1337" s="102">
        <v>696.27801899214046</v>
      </c>
      <c r="F1337" s="102">
        <v>-162133.90694647183</v>
      </c>
    </row>
    <row r="1338" spans="1:6" x14ac:dyDescent="0.25">
      <c r="A1338" s="97">
        <v>3208</v>
      </c>
      <c r="B1338" s="97">
        <v>2015</v>
      </c>
      <c r="C1338" s="97" t="s">
        <v>250</v>
      </c>
      <c r="D1338" s="102">
        <v>-28166</v>
      </c>
      <c r="E1338" s="102">
        <v>696.27801899214046</v>
      </c>
      <c r="F1338" s="102">
        <v>-9805.6833414663124</v>
      </c>
    </row>
    <row r="1339" spans="1:6" x14ac:dyDescent="0.25">
      <c r="A1339" s="97">
        <v>3209</v>
      </c>
      <c r="B1339" s="97">
        <v>2015</v>
      </c>
      <c r="C1339" s="97" t="s">
        <v>253</v>
      </c>
      <c r="D1339" s="102">
        <v>-10000</v>
      </c>
      <c r="E1339" s="102">
        <v>696.27801899214046</v>
      </c>
      <c r="F1339" s="102">
        <v>-3481.3900949607023</v>
      </c>
    </row>
    <row r="1340" spans="1:6" x14ac:dyDescent="0.25">
      <c r="A1340" s="97">
        <v>3210</v>
      </c>
      <c r="B1340" s="97">
        <v>2015</v>
      </c>
      <c r="C1340" s="97" t="s">
        <v>254</v>
      </c>
      <c r="D1340" s="102">
        <v>-64335</v>
      </c>
      <c r="E1340" s="102">
        <v>696.27801899214046</v>
      </c>
      <c r="F1340" s="102">
        <v>-22397.523175929677</v>
      </c>
    </row>
    <row r="1341" spans="1:6" x14ac:dyDescent="0.25">
      <c r="A1341" s="97">
        <v>3211</v>
      </c>
      <c r="B1341" s="97">
        <v>2015</v>
      </c>
      <c r="C1341" s="97" t="s">
        <v>194</v>
      </c>
      <c r="D1341" s="102">
        <v>-799848</v>
      </c>
      <c r="E1341" s="102">
        <v>696.27801899214046</v>
      </c>
      <c r="F1341" s="102">
        <v>-278458.29046741279</v>
      </c>
    </row>
    <row r="1342" spans="1:6" x14ac:dyDescent="0.25">
      <c r="A1342" s="97">
        <v>3212</v>
      </c>
      <c r="B1342" s="97">
        <v>2015</v>
      </c>
      <c r="C1342" s="97" t="s">
        <v>265</v>
      </c>
      <c r="D1342" s="102">
        <v>-61</v>
      </c>
      <c r="E1342" s="102">
        <v>696.27801899214046</v>
      </c>
      <c r="F1342" s="102">
        <v>-21.236479579260287</v>
      </c>
    </row>
    <row r="1343" spans="1:6" x14ac:dyDescent="0.25">
      <c r="A1343" s="97">
        <v>3213</v>
      </c>
      <c r="B1343" s="97">
        <v>2015</v>
      </c>
      <c r="C1343" s="97" t="s">
        <v>311</v>
      </c>
      <c r="D1343" s="102">
        <v>-1267</v>
      </c>
      <c r="E1343" s="102">
        <v>696.27801899214046</v>
      </c>
      <c r="F1343" s="102">
        <v>-441.09212503152094</v>
      </c>
    </row>
    <row r="1344" spans="1:6" x14ac:dyDescent="0.25">
      <c r="A1344" s="97">
        <v>3214</v>
      </c>
      <c r="B1344" s="97">
        <v>2015</v>
      </c>
      <c r="C1344" s="97" t="s">
        <v>267</v>
      </c>
      <c r="D1344" s="102">
        <v>-1748</v>
      </c>
      <c r="E1344" s="102">
        <v>696.27801899214046</v>
      </c>
      <c r="F1344" s="102">
        <v>-608.54698859913071</v>
      </c>
    </row>
    <row r="1345" spans="1:6" x14ac:dyDescent="0.25">
      <c r="A1345" s="97">
        <v>3215</v>
      </c>
      <c r="B1345" s="97">
        <v>2015</v>
      </c>
      <c r="C1345" s="97" t="s">
        <v>270</v>
      </c>
      <c r="D1345" s="102">
        <v>-50</v>
      </c>
      <c r="E1345" s="102">
        <v>696.27801899214046</v>
      </c>
      <c r="F1345" s="102">
        <v>-17.406950474803512</v>
      </c>
    </row>
    <row r="1346" spans="1:6" x14ac:dyDescent="0.25">
      <c r="A1346" s="97">
        <v>3216</v>
      </c>
      <c r="B1346" s="97">
        <v>2015</v>
      </c>
      <c r="C1346" s="97" t="s">
        <v>271</v>
      </c>
      <c r="D1346" s="102">
        <v>-27585</v>
      </c>
      <c r="E1346" s="102">
        <v>696.27801899214046</v>
      </c>
      <c r="F1346" s="102">
        <v>-9603.414576949097</v>
      </c>
    </row>
    <row r="1347" spans="1:6" x14ac:dyDescent="0.25">
      <c r="A1347" s="97">
        <v>3217</v>
      </c>
      <c r="B1347" s="97">
        <v>2015</v>
      </c>
      <c r="C1347" s="97" t="s">
        <v>273</v>
      </c>
      <c r="D1347" s="102">
        <v>-1425</v>
      </c>
      <c r="E1347" s="102">
        <v>696.27801899214046</v>
      </c>
      <c r="F1347" s="102">
        <v>-496.09808853190009</v>
      </c>
    </row>
    <row r="1348" spans="1:6" x14ac:dyDescent="0.25">
      <c r="A1348" s="97">
        <v>3218</v>
      </c>
      <c r="B1348" s="97">
        <v>2015</v>
      </c>
      <c r="C1348" s="97" t="s">
        <v>276</v>
      </c>
      <c r="D1348" s="102">
        <v>-270353</v>
      </c>
      <c r="E1348" s="102">
        <v>696.27801899214046</v>
      </c>
      <c r="F1348" s="102">
        <v>-94120.425634291067</v>
      </c>
    </row>
    <row r="1349" spans="1:6" x14ac:dyDescent="0.25">
      <c r="A1349" s="97">
        <v>3219</v>
      </c>
      <c r="B1349" s="97">
        <v>2015</v>
      </c>
      <c r="C1349" s="97" t="s">
        <v>280</v>
      </c>
      <c r="D1349" s="102">
        <v>-154103</v>
      </c>
      <c r="E1349" s="102">
        <v>696.27801899214046</v>
      </c>
      <c r="F1349" s="102">
        <v>-53649.265780372909</v>
      </c>
    </row>
    <row r="1350" spans="1:6" x14ac:dyDescent="0.25">
      <c r="A1350" s="97">
        <v>3220</v>
      </c>
      <c r="B1350" s="97">
        <v>2015</v>
      </c>
      <c r="C1350" s="97" t="s">
        <v>197</v>
      </c>
      <c r="D1350" s="102">
        <v>-165730</v>
      </c>
      <c r="E1350" s="102">
        <v>696.27801899214046</v>
      </c>
      <c r="F1350" s="102">
        <v>-57697.078043783717</v>
      </c>
    </row>
    <row r="1351" spans="1:6" x14ac:dyDescent="0.25">
      <c r="A1351" s="97">
        <v>3221</v>
      </c>
      <c r="B1351" s="97">
        <v>2015</v>
      </c>
      <c r="C1351" s="97" t="s">
        <v>282</v>
      </c>
      <c r="D1351" s="102">
        <v>-600</v>
      </c>
      <c r="E1351" s="102">
        <v>696.27801899214046</v>
      </c>
      <c r="F1351" s="102">
        <v>-208.88340569764213</v>
      </c>
    </row>
    <row r="1352" spans="1:6" x14ac:dyDescent="0.25">
      <c r="A1352" s="97">
        <v>3222</v>
      </c>
      <c r="B1352" s="97">
        <v>2015</v>
      </c>
      <c r="C1352" s="97" t="s">
        <v>283</v>
      </c>
      <c r="D1352" s="102">
        <v>-5067</v>
      </c>
      <c r="E1352" s="102">
        <v>696.27801899214046</v>
      </c>
      <c r="F1352" s="102">
        <v>-1764.020361116588</v>
      </c>
    </row>
    <row r="1353" spans="1:6" x14ac:dyDescent="0.25">
      <c r="A1353" s="97">
        <v>3223</v>
      </c>
      <c r="B1353" s="97">
        <v>2015</v>
      </c>
      <c r="C1353" s="97" t="s">
        <v>285</v>
      </c>
      <c r="D1353" s="102">
        <v>-15711</v>
      </c>
      <c r="E1353" s="102">
        <v>696.27801899214046</v>
      </c>
      <c r="F1353" s="102">
        <v>-5469.61197819276</v>
      </c>
    </row>
    <row r="1354" spans="1:6" x14ac:dyDescent="0.25">
      <c r="A1354" s="97">
        <v>3224</v>
      </c>
      <c r="B1354" s="97">
        <v>2015</v>
      </c>
      <c r="C1354" s="97" t="s">
        <v>198</v>
      </c>
      <c r="D1354" s="102">
        <v>-34982</v>
      </c>
      <c r="E1354" s="102">
        <v>696.27801899214046</v>
      </c>
      <c r="F1354" s="102">
        <v>-12178.598830191528</v>
      </c>
    </row>
    <row r="1355" spans="1:6" x14ac:dyDescent="0.25">
      <c r="A1355" s="97">
        <v>3225</v>
      </c>
      <c r="B1355" s="97">
        <v>2015</v>
      </c>
      <c r="C1355" s="97" t="s">
        <v>199</v>
      </c>
      <c r="D1355" s="102">
        <v>-349844</v>
      </c>
      <c r="E1355" s="102">
        <v>696.27801899214046</v>
      </c>
      <c r="F1355" s="102">
        <v>-121794.3436381432</v>
      </c>
    </row>
    <row r="1356" spans="1:6" x14ac:dyDescent="0.25">
      <c r="A1356" s="97">
        <v>3226</v>
      </c>
      <c r="B1356" s="97">
        <v>2015</v>
      </c>
      <c r="C1356" s="97" t="s">
        <v>292</v>
      </c>
      <c r="D1356" s="102">
        <v>-7576</v>
      </c>
      <c r="E1356" s="102">
        <v>696.27801899214046</v>
      </c>
      <c r="F1356" s="102">
        <v>-2637.5011359422283</v>
      </c>
    </row>
    <row r="1357" spans="1:6" x14ac:dyDescent="0.25">
      <c r="A1357" s="97">
        <v>3227</v>
      </c>
      <c r="B1357" s="97">
        <v>2015</v>
      </c>
      <c r="C1357" s="97" t="s">
        <v>293</v>
      </c>
      <c r="D1357" s="102">
        <v>-200</v>
      </c>
      <c r="E1357" s="102">
        <v>696.27801899214046</v>
      </c>
      <c r="F1357" s="102">
        <v>-69.627801899214049</v>
      </c>
    </row>
    <row r="1358" spans="1:6" x14ac:dyDescent="0.25">
      <c r="A1358" s="97">
        <v>3228</v>
      </c>
      <c r="B1358" s="97">
        <v>2015</v>
      </c>
      <c r="C1358" s="97" t="s">
        <v>200</v>
      </c>
      <c r="D1358" s="102">
        <v>-15061</v>
      </c>
      <c r="E1358" s="102">
        <v>696.27801899214046</v>
      </c>
      <c r="F1358" s="102">
        <v>-5243.321622020314</v>
      </c>
    </row>
    <row r="1359" spans="1:6" x14ac:dyDescent="0.25">
      <c r="A1359" s="97">
        <v>3229</v>
      </c>
      <c r="B1359" s="97">
        <v>2015</v>
      </c>
      <c r="C1359" s="97" t="s">
        <v>296</v>
      </c>
      <c r="D1359" s="102">
        <v>-70877</v>
      </c>
      <c r="E1359" s="102">
        <v>696.27801899214046</v>
      </c>
      <c r="F1359" s="102">
        <v>-24675.04857605297</v>
      </c>
    </row>
    <row r="1360" spans="1:6" x14ac:dyDescent="0.25">
      <c r="A1360" s="97">
        <v>3230</v>
      </c>
      <c r="B1360" s="97">
        <v>2015</v>
      </c>
      <c r="C1360" s="97" t="s">
        <v>298</v>
      </c>
      <c r="D1360" s="102">
        <v>-828</v>
      </c>
      <c r="E1360" s="102">
        <v>696.27801899214046</v>
      </c>
      <c r="F1360" s="102">
        <v>-288.25909986274615</v>
      </c>
    </row>
    <row r="1361" spans="1:6" x14ac:dyDescent="0.25">
      <c r="A1361" s="97">
        <v>3231</v>
      </c>
      <c r="B1361" s="97">
        <v>2015</v>
      </c>
      <c r="C1361" s="97" t="s">
        <v>299</v>
      </c>
      <c r="D1361" s="102">
        <v>-41339</v>
      </c>
      <c r="E1361" s="102">
        <v>696.27801899214046</v>
      </c>
      <c r="F1361" s="102">
        <v>-14391.718513558048</v>
      </c>
    </row>
    <row r="1362" spans="1:6" x14ac:dyDescent="0.25">
      <c r="A1362" s="97">
        <v>3232</v>
      </c>
      <c r="B1362" s="97">
        <v>2015</v>
      </c>
      <c r="C1362" s="97" t="s">
        <v>202</v>
      </c>
      <c r="D1362" s="102">
        <v>-637562</v>
      </c>
      <c r="E1362" s="102">
        <v>696.27801899214046</v>
      </c>
      <c r="F1362" s="102">
        <v>-221960.20317233354</v>
      </c>
    </row>
    <row r="1363" spans="1:6" x14ac:dyDescent="0.25">
      <c r="A1363" s="97">
        <v>3233</v>
      </c>
      <c r="B1363" s="97">
        <v>2015</v>
      </c>
      <c r="C1363" s="97" t="s">
        <v>301</v>
      </c>
      <c r="D1363" s="102">
        <v>-7621</v>
      </c>
      <c r="E1363" s="102">
        <v>696.27801899214046</v>
      </c>
      <c r="F1363" s="102">
        <v>-2653.1673913695513</v>
      </c>
    </row>
    <row r="1364" spans="1:6" x14ac:dyDescent="0.25">
      <c r="A1364" s="97">
        <v>3234</v>
      </c>
      <c r="B1364" s="97">
        <v>2015</v>
      </c>
      <c r="C1364" s="97" t="s">
        <v>304</v>
      </c>
      <c r="D1364" s="102">
        <v>-208</v>
      </c>
      <c r="E1364" s="102">
        <v>696.27801899214046</v>
      </c>
      <c r="F1364" s="102">
        <v>-72.412913975182605</v>
      </c>
    </row>
    <row r="1365" spans="1:6" x14ac:dyDescent="0.25">
      <c r="A1365" s="97">
        <v>3235</v>
      </c>
      <c r="B1365" s="97">
        <v>2015</v>
      </c>
      <c r="C1365" s="97" t="s">
        <v>306</v>
      </c>
      <c r="D1365" s="102">
        <v>-1812075</v>
      </c>
      <c r="E1365" s="102">
        <v>696.27801899214046</v>
      </c>
      <c r="F1365" s="102">
        <v>-630853.99563259154</v>
      </c>
    </row>
    <row r="1366" spans="1:6" x14ac:dyDescent="0.25">
      <c r="A1366" s="97">
        <v>3236</v>
      </c>
      <c r="B1366" s="97">
        <v>2015</v>
      </c>
      <c r="C1366" s="97" t="s">
        <v>307</v>
      </c>
      <c r="D1366" s="102">
        <v>-2</v>
      </c>
      <c r="E1366" s="102">
        <v>696.27801899214046</v>
      </c>
      <c r="F1366" s="102">
        <v>-0.69627801899214048</v>
      </c>
    </row>
    <row r="1367" spans="1:6" x14ac:dyDescent="0.25">
      <c r="D1367" s="102"/>
      <c r="E1367" s="102"/>
      <c r="F1367" s="102"/>
    </row>
    <row r="1368" spans="1:6" x14ac:dyDescent="0.25">
      <c r="D1368" s="102"/>
      <c r="E1368" s="102"/>
      <c r="F1368" s="102"/>
    </row>
    <row r="1369" spans="1:6" x14ac:dyDescent="0.25">
      <c r="D1369" s="102"/>
      <c r="E1369" s="102"/>
      <c r="F1369" s="102"/>
    </row>
    <row r="1370" spans="1:6" x14ac:dyDescent="0.25">
      <c r="D1370" s="102"/>
      <c r="E1370" s="102"/>
      <c r="F1370" s="102"/>
    </row>
    <row r="1371" spans="1:6" x14ac:dyDescent="0.25">
      <c r="D1371" s="102"/>
      <c r="E1371" s="102"/>
      <c r="F1371" s="102"/>
    </row>
    <row r="1372" spans="1:6" x14ac:dyDescent="0.25">
      <c r="D1372" s="102"/>
      <c r="E1372" s="102"/>
      <c r="F1372" s="102"/>
    </row>
    <row r="1373" spans="1:6" x14ac:dyDescent="0.25">
      <c r="D1373" s="102"/>
      <c r="E1373" s="102"/>
      <c r="F1373" s="102"/>
    </row>
    <row r="1374" spans="1:6" x14ac:dyDescent="0.25">
      <c r="D1374" s="102"/>
      <c r="E1374" s="102"/>
      <c r="F1374" s="102"/>
    </row>
    <row r="1375" spans="1:6" x14ac:dyDescent="0.25">
      <c r="D1375" s="102"/>
      <c r="E1375" s="102"/>
      <c r="F1375" s="102"/>
    </row>
    <row r="1376" spans="1:6" x14ac:dyDescent="0.25">
      <c r="D1376" s="102"/>
      <c r="E1376" s="102"/>
      <c r="F1376" s="102"/>
    </row>
    <row r="1377" spans="4:6" x14ac:dyDescent="0.25">
      <c r="D1377" s="102"/>
      <c r="E1377" s="102"/>
      <c r="F1377" s="102"/>
    </row>
    <row r="1378" spans="4:6" x14ac:dyDescent="0.25">
      <c r="D1378" s="102"/>
      <c r="E1378" s="102"/>
      <c r="F1378" s="102"/>
    </row>
    <row r="1379" spans="4:6" x14ac:dyDescent="0.25">
      <c r="D1379" s="102"/>
      <c r="E1379" s="102"/>
      <c r="F1379" s="102"/>
    </row>
    <row r="1380" spans="4:6" x14ac:dyDescent="0.25">
      <c r="D1380" s="102"/>
      <c r="E1380" s="102"/>
      <c r="F1380" s="102"/>
    </row>
    <row r="1381" spans="4:6" x14ac:dyDescent="0.25">
      <c r="D1381" s="102"/>
      <c r="E1381" s="102"/>
      <c r="F1381" s="102"/>
    </row>
    <row r="1382" spans="4:6" x14ac:dyDescent="0.25">
      <c r="D1382" s="102"/>
      <c r="E1382" s="102"/>
      <c r="F1382" s="102"/>
    </row>
    <row r="1383" spans="4:6" x14ac:dyDescent="0.25">
      <c r="D1383" s="102"/>
      <c r="E1383" s="102"/>
      <c r="F1383" s="102"/>
    </row>
    <row r="1384" spans="4:6" x14ac:dyDescent="0.25">
      <c r="D1384" s="102"/>
      <c r="E1384" s="102"/>
      <c r="F1384" s="102"/>
    </row>
    <row r="1385" spans="4:6" x14ac:dyDescent="0.25">
      <c r="D1385" s="102"/>
      <c r="E1385" s="102"/>
      <c r="F1385" s="102"/>
    </row>
    <row r="1386" spans="4:6" x14ac:dyDescent="0.25">
      <c r="D1386" s="102"/>
      <c r="E1386" s="102"/>
      <c r="F1386" s="102"/>
    </row>
    <row r="1387" spans="4:6" x14ac:dyDescent="0.25">
      <c r="D1387" s="102"/>
      <c r="E1387" s="102"/>
      <c r="F1387" s="102"/>
    </row>
    <row r="1388" spans="4:6" x14ac:dyDescent="0.25">
      <c r="D1388" s="102"/>
      <c r="E1388" s="102"/>
      <c r="F1388" s="102"/>
    </row>
    <row r="1389" spans="4:6" x14ac:dyDescent="0.25">
      <c r="D1389" s="102"/>
      <c r="E1389" s="102"/>
      <c r="F1389" s="102"/>
    </row>
    <row r="1390" spans="4:6" x14ac:dyDescent="0.25">
      <c r="D1390" s="102"/>
      <c r="E1390" s="102"/>
      <c r="F1390" s="102"/>
    </row>
    <row r="1391" spans="4:6" x14ac:dyDescent="0.25">
      <c r="D1391" s="102"/>
      <c r="E1391" s="102"/>
      <c r="F1391" s="102"/>
    </row>
    <row r="1392" spans="4:6" x14ac:dyDescent="0.25">
      <c r="D1392" s="102"/>
      <c r="E1392" s="102"/>
      <c r="F1392" s="102"/>
    </row>
    <row r="1393" spans="4:6" x14ac:dyDescent="0.25">
      <c r="D1393" s="102"/>
      <c r="E1393" s="102"/>
      <c r="F1393" s="102"/>
    </row>
    <row r="1394" spans="4:6" x14ac:dyDescent="0.25">
      <c r="D1394" s="102"/>
      <c r="E1394" s="102"/>
      <c r="F1394" s="102"/>
    </row>
    <row r="1395" spans="4:6" x14ac:dyDescent="0.25">
      <c r="D1395" s="102"/>
      <c r="E1395" s="102"/>
      <c r="F1395" s="102"/>
    </row>
    <row r="1396" spans="4:6" x14ac:dyDescent="0.25">
      <c r="D1396" s="102"/>
      <c r="E1396" s="102"/>
      <c r="F1396" s="102"/>
    </row>
    <row r="1397" spans="4:6" x14ac:dyDescent="0.25">
      <c r="D1397" s="102"/>
      <c r="E1397" s="102"/>
      <c r="F1397" s="102"/>
    </row>
    <row r="1398" spans="4:6" x14ac:dyDescent="0.25">
      <c r="D1398" s="102"/>
      <c r="E1398" s="102"/>
      <c r="F1398" s="102"/>
    </row>
    <row r="1399" spans="4:6" x14ac:dyDescent="0.25">
      <c r="D1399" s="102"/>
      <c r="E1399" s="102"/>
      <c r="F1399" s="102"/>
    </row>
    <row r="1400" spans="4:6" x14ac:dyDescent="0.25">
      <c r="D1400" s="102"/>
      <c r="E1400" s="102"/>
      <c r="F1400" s="102"/>
    </row>
    <row r="1401" spans="4:6" x14ac:dyDescent="0.25">
      <c r="D1401" s="102"/>
      <c r="E1401" s="102"/>
      <c r="F1401" s="102"/>
    </row>
    <row r="1402" spans="4:6" x14ac:dyDescent="0.25">
      <c r="D1402" s="102"/>
      <c r="E1402" s="102"/>
      <c r="F1402" s="102"/>
    </row>
    <row r="1403" spans="4:6" x14ac:dyDescent="0.25">
      <c r="D1403" s="102"/>
      <c r="E1403" s="102"/>
      <c r="F1403" s="102"/>
    </row>
    <row r="1404" spans="4:6" x14ac:dyDescent="0.25">
      <c r="D1404" s="102"/>
      <c r="E1404" s="102"/>
      <c r="F1404" s="102"/>
    </row>
    <row r="1405" spans="4:6" x14ac:dyDescent="0.25">
      <c r="D1405" s="102"/>
      <c r="E1405" s="102"/>
      <c r="F1405" s="102"/>
    </row>
    <row r="1406" spans="4:6" x14ac:dyDescent="0.25">
      <c r="D1406" s="102"/>
      <c r="E1406" s="102"/>
      <c r="F1406" s="102"/>
    </row>
    <row r="1407" spans="4:6" x14ac:dyDescent="0.25">
      <c r="D1407" s="102"/>
      <c r="E1407" s="102"/>
      <c r="F1407" s="102"/>
    </row>
    <row r="1408" spans="4:6" x14ac:dyDescent="0.25">
      <c r="D1408" s="102"/>
      <c r="E1408" s="102"/>
      <c r="F1408" s="102"/>
    </row>
    <row r="1409" spans="4:6" x14ac:dyDescent="0.25">
      <c r="D1409" s="102"/>
      <c r="E1409" s="102"/>
      <c r="F1409" s="102"/>
    </row>
    <row r="1410" spans="4:6" x14ac:dyDescent="0.25">
      <c r="D1410" s="102"/>
      <c r="E1410" s="102"/>
      <c r="F1410" s="102"/>
    </row>
    <row r="1411" spans="4:6" x14ac:dyDescent="0.25">
      <c r="D1411" s="102"/>
      <c r="E1411" s="102"/>
      <c r="F1411" s="102"/>
    </row>
    <row r="1412" spans="4:6" x14ac:dyDescent="0.25">
      <c r="D1412" s="102"/>
      <c r="E1412" s="102"/>
      <c r="F1412" s="102"/>
    </row>
  </sheetData>
  <sortState ref="A2:F1366">
    <sortCondition ref="B2:B1366"/>
    <sortCondition ref="A2:A1366"/>
  </sortState>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D18" sqref="D18"/>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75" x14ac:dyDescent="0.3">
      <c r="A1" s="3" t="s">
        <v>18</v>
      </c>
    </row>
    <row r="2" spans="1:7" ht="15.75" thickBot="1" x14ac:dyDescent="0.3"/>
    <row r="3" spans="1:7" x14ac:dyDescent="0.25">
      <c r="A3" s="64"/>
      <c r="B3" s="65" t="s">
        <v>23</v>
      </c>
      <c r="C3" s="66" t="s">
        <v>22</v>
      </c>
      <c r="D3" s="71"/>
      <c r="E3" s="69"/>
    </row>
    <row r="4" spans="1:7" x14ac:dyDescent="0.25">
      <c r="A4" s="111" t="s">
        <v>24</v>
      </c>
      <c r="B4" s="113"/>
      <c r="C4" s="39">
        <v>2015</v>
      </c>
      <c r="D4" s="74" t="s">
        <v>48</v>
      </c>
      <c r="E4" s="70"/>
    </row>
    <row r="5" spans="1:7" ht="15.75" thickBot="1" x14ac:dyDescent="0.3">
      <c r="A5" s="114" t="s">
        <v>29</v>
      </c>
      <c r="B5" s="115"/>
      <c r="C5" s="67">
        <v>2080260</v>
      </c>
      <c r="D5" s="68">
        <f>+D13/C5</f>
        <v>8.6761996096641774</v>
      </c>
    </row>
    <row r="6" spans="1:7" x14ac:dyDescent="0.25">
      <c r="A6" s="6"/>
      <c r="B6" s="6"/>
      <c r="C6" s="23"/>
      <c r="E6" s="22"/>
    </row>
    <row r="7" spans="1:7" ht="19.5" thickBot="1" x14ac:dyDescent="0.35">
      <c r="A7" s="6"/>
      <c r="B7" s="62" t="s">
        <v>44</v>
      </c>
      <c r="C7" s="23"/>
      <c r="E7" s="22"/>
    </row>
    <row r="8" spans="1:7" x14ac:dyDescent="0.25">
      <c r="A8" s="44"/>
      <c r="B8" s="45"/>
      <c r="C8" s="45"/>
      <c r="D8" s="45"/>
      <c r="E8" s="45"/>
      <c r="F8" s="46" t="s">
        <v>28</v>
      </c>
      <c r="G8" s="57" t="s">
        <v>49</v>
      </c>
    </row>
    <row r="9" spans="1:7" x14ac:dyDescent="0.25">
      <c r="A9" s="47"/>
      <c r="B9" s="18"/>
      <c r="C9" s="18"/>
      <c r="D9" s="20" t="s">
        <v>21</v>
      </c>
      <c r="E9" s="32" t="s">
        <v>36</v>
      </c>
      <c r="F9" s="25" t="s">
        <v>43</v>
      </c>
      <c r="G9" s="58" t="s">
        <v>28</v>
      </c>
    </row>
    <row r="10" spans="1:7" x14ac:dyDescent="0.25">
      <c r="A10" s="111" t="s">
        <v>19</v>
      </c>
      <c r="B10" s="112"/>
      <c r="C10" s="113"/>
      <c r="D10" s="72">
        <v>8321011</v>
      </c>
      <c r="E10" s="19">
        <f>+D10/D13</f>
        <v>0.46102974106075262</v>
      </c>
      <c r="F10" s="43">
        <v>693420</v>
      </c>
      <c r="G10" s="59">
        <f>+D10/F10</f>
        <v>11.999958178304635</v>
      </c>
    </row>
    <row r="11" spans="1:7" x14ac:dyDescent="0.25">
      <c r="A11" s="111" t="s">
        <v>25</v>
      </c>
      <c r="B11" s="112"/>
      <c r="C11" s="113"/>
      <c r="D11" s="72">
        <v>7152138</v>
      </c>
      <c r="E11" s="19">
        <f>+D11/D13</f>
        <v>0.396267752821234</v>
      </c>
      <c r="F11" s="34">
        <v>59601</v>
      </c>
      <c r="G11" s="59">
        <f>+D11/F11</f>
        <v>120.00030200835556</v>
      </c>
    </row>
    <row r="12" spans="1:7" x14ac:dyDescent="0.25">
      <c r="A12" s="111" t="s">
        <v>26</v>
      </c>
      <c r="B12" s="112"/>
      <c r="C12" s="113"/>
      <c r="D12" s="72">
        <v>2575602</v>
      </c>
      <c r="E12" s="19">
        <f>+D12/D13</f>
        <v>0.14270250611801338</v>
      </c>
      <c r="F12" s="6"/>
      <c r="G12" s="48"/>
    </row>
    <row r="13" spans="1:7" ht="15.75" thickBot="1" x14ac:dyDescent="0.3">
      <c r="A13" s="49"/>
      <c r="B13" s="116" t="s">
        <v>20</v>
      </c>
      <c r="C13" s="115"/>
      <c r="D13" s="73">
        <f>SUM(D10:D12)</f>
        <v>18048751</v>
      </c>
      <c r="E13" s="50"/>
      <c r="F13" s="51"/>
      <c r="G13" s="52"/>
    </row>
    <row r="15" spans="1:7" ht="19.5" thickBot="1" x14ac:dyDescent="0.35">
      <c r="B15" s="63" t="s">
        <v>45</v>
      </c>
    </row>
    <row r="16" spans="1:7" x14ac:dyDescent="0.25">
      <c r="A16" s="44"/>
      <c r="B16" s="45"/>
      <c r="C16" s="45"/>
      <c r="D16" s="45"/>
      <c r="E16" s="46" t="s">
        <v>37</v>
      </c>
      <c r="F16" s="53" t="s">
        <v>6</v>
      </c>
      <c r="G16" s="54"/>
    </row>
    <row r="17" spans="1:8" ht="18" x14ac:dyDescent="0.35">
      <c r="A17" s="55"/>
      <c r="B17" s="6"/>
      <c r="C17" s="6"/>
      <c r="D17" s="32" t="s">
        <v>27</v>
      </c>
      <c r="E17" s="25" t="s">
        <v>38</v>
      </c>
      <c r="F17" s="21" t="s">
        <v>9</v>
      </c>
      <c r="G17" s="48"/>
    </row>
    <row r="18" spans="1:8" ht="15.75" thickBot="1" x14ac:dyDescent="0.3">
      <c r="A18" s="111" t="s">
        <v>41</v>
      </c>
      <c r="B18" s="112"/>
      <c r="C18" s="113"/>
      <c r="D18" s="10">
        <f>+'UTC Example Known Resources'!B41</f>
        <v>17864735</v>
      </c>
      <c r="E18" s="19">
        <f>+D18/(D18+D19)</f>
        <v>1</v>
      </c>
      <c r="F18" s="10">
        <f>+'UTC Example Known Resources'!D41</f>
        <v>3007132.5085</v>
      </c>
      <c r="G18" s="48"/>
    </row>
    <row r="19" spans="1:8" ht="18" x14ac:dyDescent="0.35">
      <c r="A19" s="111" t="s">
        <v>42</v>
      </c>
      <c r="B19" s="112"/>
      <c r="C19" s="113"/>
      <c r="D19" s="60">
        <f>+'UTC Example Unknown Resources'!B365</f>
        <v>0</v>
      </c>
      <c r="E19" s="61">
        <f>+D19/(D18+D19)</f>
        <v>0</v>
      </c>
      <c r="F19" s="76">
        <f>+'UTC Example Unknown Resources'!D365</f>
        <v>0</v>
      </c>
      <c r="G19" s="78" t="s">
        <v>47</v>
      </c>
    </row>
    <row r="20" spans="1:8" ht="18.75" thickBot="1" x14ac:dyDescent="0.4">
      <c r="A20" s="49"/>
      <c r="B20" s="51"/>
      <c r="C20" s="51"/>
      <c r="D20" s="75">
        <f>+C4</f>
        <v>2015</v>
      </c>
      <c r="E20" s="56" t="s">
        <v>5</v>
      </c>
      <c r="F20" s="77">
        <f>SUM(F18:F19)</f>
        <v>3007132.5085</v>
      </c>
      <c r="G20" s="79">
        <f>+F20/G22</f>
        <v>1.0278858609882378</v>
      </c>
    </row>
    <row r="22" spans="1:8" ht="18" x14ac:dyDescent="0.35">
      <c r="F22" s="24" t="s">
        <v>35</v>
      </c>
      <c r="G22" s="34">
        <v>2925551</v>
      </c>
      <c r="H22" s="31" t="s">
        <v>46</v>
      </c>
    </row>
    <row r="24" spans="1:8" x14ac:dyDescent="0.25">
      <c r="E24" s="31" t="s">
        <v>30</v>
      </c>
      <c r="F24" s="26"/>
      <c r="G24" s="26"/>
    </row>
    <row r="25" spans="1:8" x14ac:dyDescent="0.25">
      <c r="E25" s="26"/>
      <c r="F25" s="26"/>
      <c r="G25" s="29" t="s">
        <v>34</v>
      </c>
    </row>
    <row r="26" spans="1:8" ht="18" x14ac:dyDescent="0.35">
      <c r="E26" s="26"/>
      <c r="F26" s="26"/>
      <c r="G26" s="30" t="s">
        <v>4</v>
      </c>
    </row>
    <row r="27" spans="1:8" x14ac:dyDescent="0.25">
      <c r="E27" s="26"/>
      <c r="F27" s="27" t="s">
        <v>31</v>
      </c>
      <c r="G27" s="28">
        <v>1131957</v>
      </c>
    </row>
    <row r="28" spans="1:8" x14ac:dyDescent="0.25">
      <c r="E28" s="26"/>
      <c r="F28" s="27" t="s">
        <v>32</v>
      </c>
      <c r="G28" s="28">
        <v>2399078</v>
      </c>
    </row>
    <row r="29" spans="1:8"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selection activeCell="H32" sqref="H32"/>
    </sheetView>
  </sheetViews>
  <sheetFormatPr defaultRowHeight="15" x14ac:dyDescent="0.25"/>
  <cols>
    <col min="1" max="1" width="47.5703125" customWidth="1"/>
    <col min="2" max="2" width="13.140625" customWidth="1"/>
    <col min="3" max="3" width="12.5703125" customWidth="1"/>
    <col min="4" max="4" width="12.7109375" customWidth="1"/>
    <col min="7" max="7" width="9.7109375" customWidth="1"/>
    <col min="8" max="8" width="10.5703125" customWidth="1"/>
  </cols>
  <sheetData>
    <row r="1" spans="1:5" ht="18.75" x14ac:dyDescent="0.3">
      <c r="A1" s="3" t="s">
        <v>17</v>
      </c>
      <c r="B1" s="38">
        <f>+'UTC Example'!C4</f>
        <v>2015</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x14ac:dyDescent="0.25">
      <c r="A4" s="33" t="s">
        <v>3</v>
      </c>
      <c r="B4" s="34">
        <v>41589</v>
      </c>
      <c r="C4" s="34">
        <v>1729</v>
      </c>
      <c r="D4" s="10">
        <f>(+B4*C4)/2000</f>
        <v>35953.690499999997</v>
      </c>
    </row>
    <row r="5" spans="1:5" x14ac:dyDescent="0.25">
      <c r="A5" s="35" t="s">
        <v>10</v>
      </c>
      <c r="B5" s="34">
        <v>235800</v>
      </c>
      <c r="C5" s="34">
        <v>0</v>
      </c>
      <c r="D5" s="10">
        <f t="shared" ref="D5:D40" si="0">(+B5*C5)/2000</f>
        <v>0</v>
      </c>
    </row>
    <row r="6" spans="1:5" x14ac:dyDescent="0.25">
      <c r="A6" s="35" t="s">
        <v>11</v>
      </c>
      <c r="B6" s="34">
        <v>3538910</v>
      </c>
      <c r="C6" s="34">
        <v>1256</v>
      </c>
      <c r="D6" s="10">
        <f t="shared" si="0"/>
        <v>2222435.48</v>
      </c>
    </row>
    <row r="7" spans="1:5" x14ac:dyDescent="0.25">
      <c r="A7" s="35" t="s">
        <v>12</v>
      </c>
      <c r="B7" s="34">
        <v>12188870</v>
      </c>
      <c r="C7" s="34">
        <v>0</v>
      </c>
      <c r="D7" s="10">
        <f t="shared" si="0"/>
        <v>0</v>
      </c>
    </row>
    <row r="8" spans="1:5" x14ac:dyDescent="0.25">
      <c r="A8" s="35" t="s">
        <v>13</v>
      </c>
      <c r="B8" s="34">
        <v>1254456</v>
      </c>
      <c r="C8" s="34">
        <v>954</v>
      </c>
      <c r="D8" s="10">
        <f t="shared" si="0"/>
        <v>598375.51199999999</v>
      </c>
    </row>
    <row r="9" spans="1:5" x14ac:dyDescent="0.25">
      <c r="A9" s="35" t="s">
        <v>14</v>
      </c>
      <c r="B9" s="34">
        <v>519698</v>
      </c>
      <c r="C9" s="34">
        <v>0</v>
      </c>
      <c r="D9" s="10">
        <f t="shared" si="0"/>
        <v>0</v>
      </c>
    </row>
    <row r="10" spans="1:5" x14ac:dyDescent="0.25">
      <c r="A10" s="35" t="s">
        <v>15</v>
      </c>
      <c r="B10" s="34">
        <v>85412</v>
      </c>
      <c r="C10" s="34">
        <v>3521</v>
      </c>
      <c r="D10" s="10">
        <f t="shared" si="0"/>
        <v>150367.826</v>
      </c>
    </row>
    <row r="11" spans="1:5" x14ac:dyDescent="0.25">
      <c r="A11" s="35"/>
      <c r="B11" s="34"/>
      <c r="C11" s="34"/>
      <c r="D11" s="10">
        <f t="shared" si="0"/>
        <v>0</v>
      </c>
    </row>
    <row r="12" spans="1:5" x14ac:dyDescent="0.25">
      <c r="A12" s="35"/>
      <c r="B12" s="34"/>
      <c r="C12" s="34"/>
      <c r="D12" s="10">
        <f t="shared" si="0"/>
        <v>0</v>
      </c>
    </row>
    <row r="13" spans="1:5" x14ac:dyDescent="0.25">
      <c r="A13" s="35"/>
      <c r="B13" s="34"/>
      <c r="C13" s="34"/>
      <c r="D13" s="10">
        <f t="shared" si="0"/>
        <v>0</v>
      </c>
    </row>
    <row r="14" spans="1:5" x14ac:dyDescent="0.25">
      <c r="A14" s="35"/>
      <c r="B14" s="34"/>
      <c r="C14" s="34"/>
      <c r="D14" s="10">
        <f t="shared" si="0"/>
        <v>0</v>
      </c>
    </row>
    <row r="15" spans="1:5" x14ac:dyDescent="0.25">
      <c r="A15" s="35"/>
      <c r="B15" s="34"/>
      <c r="C15" s="34"/>
      <c r="D15" s="10">
        <f t="shared" si="0"/>
        <v>0</v>
      </c>
    </row>
    <row r="16" spans="1:5" x14ac:dyDescent="0.25">
      <c r="A16" s="35"/>
      <c r="B16" s="34"/>
      <c r="C16" s="34"/>
      <c r="D16" s="10">
        <f t="shared" si="0"/>
        <v>0</v>
      </c>
    </row>
    <row r="17" spans="1:4" x14ac:dyDescent="0.25">
      <c r="A17" s="35"/>
      <c r="B17" s="34"/>
      <c r="C17" s="34"/>
      <c r="D17" s="10">
        <f t="shared" si="0"/>
        <v>0</v>
      </c>
    </row>
    <row r="18" spans="1:4" x14ac:dyDescent="0.25">
      <c r="A18" s="35"/>
      <c r="B18" s="34"/>
      <c r="C18" s="34"/>
      <c r="D18" s="10">
        <f t="shared" si="0"/>
        <v>0</v>
      </c>
    </row>
    <row r="19" spans="1:4" x14ac:dyDescent="0.25">
      <c r="A19" s="35"/>
      <c r="B19" s="34"/>
      <c r="C19" s="34"/>
      <c r="D19" s="10">
        <f t="shared" si="0"/>
        <v>0</v>
      </c>
    </row>
    <row r="20" spans="1:4" x14ac:dyDescent="0.25">
      <c r="A20" s="35"/>
      <c r="B20" s="34"/>
      <c r="C20" s="34"/>
      <c r="D20" s="10">
        <f t="shared" si="0"/>
        <v>0</v>
      </c>
    </row>
    <row r="21" spans="1:4" x14ac:dyDescent="0.25">
      <c r="A21" s="35"/>
      <c r="B21" s="34"/>
      <c r="C21" s="34"/>
      <c r="D21" s="10">
        <f t="shared" si="0"/>
        <v>0</v>
      </c>
    </row>
    <row r="22" spans="1:4" x14ac:dyDescent="0.25">
      <c r="A22" s="35"/>
      <c r="B22" s="34"/>
      <c r="C22" s="34"/>
      <c r="D22" s="10">
        <f t="shared" si="0"/>
        <v>0</v>
      </c>
    </row>
    <row r="23" spans="1:4" x14ac:dyDescent="0.25">
      <c r="A23" s="35"/>
      <c r="B23" s="34"/>
      <c r="C23" s="34"/>
      <c r="D23" s="10">
        <f t="shared" si="0"/>
        <v>0</v>
      </c>
    </row>
    <row r="24" spans="1:4" x14ac:dyDescent="0.25">
      <c r="A24" s="35"/>
      <c r="B24" s="34"/>
      <c r="C24" s="34"/>
      <c r="D24" s="10">
        <f t="shared" si="0"/>
        <v>0</v>
      </c>
    </row>
    <row r="25" spans="1:4" x14ac:dyDescent="0.25">
      <c r="A25" s="35"/>
      <c r="B25" s="34"/>
      <c r="C25" s="34"/>
      <c r="D25" s="10">
        <f t="shared" si="0"/>
        <v>0</v>
      </c>
    </row>
    <row r="26" spans="1:4" x14ac:dyDescent="0.25">
      <c r="A26" s="35"/>
      <c r="B26" s="34"/>
      <c r="C26" s="34"/>
      <c r="D26" s="10">
        <f t="shared" si="0"/>
        <v>0</v>
      </c>
    </row>
    <row r="27" spans="1:4" x14ac:dyDescent="0.25">
      <c r="A27" s="35"/>
      <c r="B27" s="34"/>
      <c r="C27" s="34"/>
      <c r="D27" s="10">
        <f t="shared" si="0"/>
        <v>0</v>
      </c>
    </row>
    <row r="28" spans="1:4" x14ac:dyDescent="0.25">
      <c r="A28" s="35"/>
      <c r="B28" s="34"/>
      <c r="C28" s="34"/>
      <c r="D28" s="10">
        <f t="shared" si="0"/>
        <v>0</v>
      </c>
    </row>
    <row r="29" spans="1:4" x14ac:dyDescent="0.25">
      <c r="A29" s="35"/>
      <c r="B29" s="34"/>
      <c r="C29" s="34"/>
      <c r="D29" s="10">
        <f t="shared" si="0"/>
        <v>0</v>
      </c>
    </row>
    <row r="30" spans="1:4" x14ac:dyDescent="0.25">
      <c r="A30" s="35"/>
      <c r="B30" s="34"/>
      <c r="C30" s="34"/>
      <c r="D30" s="10">
        <f t="shared" si="0"/>
        <v>0</v>
      </c>
    </row>
    <row r="31" spans="1:4" x14ac:dyDescent="0.25">
      <c r="A31" s="35"/>
      <c r="B31" s="34"/>
      <c r="C31" s="34"/>
      <c r="D31" s="10">
        <f t="shared" si="0"/>
        <v>0</v>
      </c>
    </row>
    <row r="32" spans="1:4" x14ac:dyDescent="0.25">
      <c r="A32" s="35"/>
      <c r="B32" s="34"/>
      <c r="C32" s="34"/>
      <c r="D32" s="10">
        <f t="shared" si="0"/>
        <v>0</v>
      </c>
    </row>
    <row r="33" spans="1:4" x14ac:dyDescent="0.25">
      <c r="A33" s="35"/>
      <c r="B33" s="34"/>
      <c r="C33" s="34"/>
      <c r="D33" s="10">
        <f t="shared" si="0"/>
        <v>0</v>
      </c>
    </row>
    <row r="34" spans="1:4" x14ac:dyDescent="0.25">
      <c r="A34" s="35"/>
      <c r="B34" s="34"/>
      <c r="C34" s="34"/>
      <c r="D34" s="10">
        <f t="shared" si="0"/>
        <v>0</v>
      </c>
    </row>
    <row r="35" spans="1:4" x14ac:dyDescent="0.25">
      <c r="A35" s="35"/>
      <c r="B35" s="34"/>
      <c r="C35" s="34"/>
      <c r="D35" s="10">
        <f t="shared" si="0"/>
        <v>0</v>
      </c>
    </row>
    <row r="36" spans="1:4" x14ac:dyDescent="0.25">
      <c r="A36" s="35"/>
      <c r="B36" s="34"/>
      <c r="C36" s="34"/>
      <c r="D36" s="10">
        <f t="shared" si="0"/>
        <v>0</v>
      </c>
    </row>
    <row r="37" spans="1:4" x14ac:dyDescent="0.25">
      <c r="A37" s="35"/>
      <c r="B37" s="34"/>
      <c r="C37" s="34"/>
      <c r="D37" s="10">
        <f t="shared" si="0"/>
        <v>0</v>
      </c>
    </row>
    <row r="38" spans="1:4" x14ac:dyDescent="0.25">
      <c r="A38" s="35"/>
      <c r="B38" s="34"/>
      <c r="C38" s="34"/>
      <c r="D38" s="10">
        <f t="shared" si="0"/>
        <v>0</v>
      </c>
    </row>
    <row r="39" spans="1:4" x14ac:dyDescent="0.25">
      <c r="A39" s="35"/>
      <c r="B39" s="34"/>
      <c r="C39" s="34"/>
      <c r="D39" s="10">
        <f t="shared" si="0"/>
        <v>0</v>
      </c>
    </row>
    <row r="40" spans="1:4" ht="15.75" thickBot="1" x14ac:dyDescent="0.3">
      <c r="A40" s="36"/>
      <c r="B40" s="37"/>
      <c r="C40" s="37"/>
      <c r="D40" s="16">
        <f t="shared" si="0"/>
        <v>0</v>
      </c>
    </row>
    <row r="41" spans="1:4" ht="16.5" thickTop="1" thickBot="1" x14ac:dyDescent="0.3">
      <c r="A41" s="1"/>
      <c r="B41" s="17">
        <f>SUM(B4:B40)</f>
        <v>17864735</v>
      </c>
      <c r="D41" s="17">
        <f>SUM(D4:D40)</f>
        <v>3007132.5085</v>
      </c>
    </row>
  </sheetData>
  <printOptions headings="1" gridLines="1"/>
  <pageMargins left="0.7" right="0.7" top="0.75" bottom="0.75" header="0.3" footer="0.3"/>
  <pageSetup scale="7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5"/>
  <sheetViews>
    <sheetView workbookViewId="0">
      <selection activeCell="H1" sqref="H1"/>
    </sheetView>
  </sheetViews>
  <sheetFormatPr defaultRowHeight="15" x14ac:dyDescent="0.25"/>
  <cols>
    <col min="1" max="1" width="46.140625" customWidth="1"/>
    <col min="2" max="2" width="13.7109375" customWidth="1"/>
    <col min="3" max="3" width="12.5703125" customWidth="1"/>
    <col min="4" max="4" width="13.5703125" customWidth="1"/>
    <col min="7" max="7" width="9.140625" customWidth="1"/>
    <col min="8" max="8" width="8" customWidth="1"/>
  </cols>
  <sheetData>
    <row r="1" spans="1:9" ht="19.5" x14ac:dyDescent="0.35">
      <c r="A1" s="3" t="s">
        <v>40</v>
      </c>
      <c r="B1" s="98" t="s">
        <v>379</v>
      </c>
      <c r="D1" s="8" t="s">
        <v>2</v>
      </c>
      <c r="H1" s="40"/>
      <c r="I1" t="s">
        <v>7</v>
      </c>
    </row>
    <row r="2" spans="1:9" ht="18.75" x14ac:dyDescent="0.3">
      <c r="A2" s="3"/>
      <c r="B2" s="11" t="s">
        <v>39</v>
      </c>
      <c r="C2" s="11" t="s">
        <v>1</v>
      </c>
      <c r="D2" s="11" t="s">
        <v>6</v>
      </c>
      <c r="E2" s="4"/>
      <c r="F2" s="41" t="s">
        <v>16</v>
      </c>
      <c r="G2" s="39"/>
      <c r="H2" s="42"/>
    </row>
    <row r="3" spans="1:9" ht="19.5" x14ac:dyDescent="0.35">
      <c r="A3" s="5" t="s">
        <v>0</v>
      </c>
      <c r="B3" s="12">
        <f>+'UTC Example'!C4</f>
        <v>2015</v>
      </c>
      <c r="C3" s="12" t="s">
        <v>8</v>
      </c>
      <c r="D3" s="12" t="s">
        <v>9</v>
      </c>
      <c r="E3" s="7"/>
    </row>
    <row r="4" spans="1:9" x14ac:dyDescent="0.25">
      <c r="A4" s="33"/>
      <c r="B4" s="34"/>
      <c r="C4" s="9"/>
      <c r="D4" s="10"/>
    </row>
    <row r="5" spans="1:9" x14ac:dyDescent="0.25">
      <c r="A5" s="33"/>
      <c r="B5" s="34"/>
      <c r="C5" s="9"/>
      <c r="D5" s="10"/>
    </row>
    <row r="6" spans="1:9" x14ac:dyDescent="0.25">
      <c r="A6" s="33"/>
      <c r="B6" s="34"/>
      <c r="C6" s="9"/>
      <c r="D6" s="10"/>
    </row>
    <row r="7" spans="1:9" x14ac:dyDescent="0.25">
      <c r="A7" s="33"/>
      <c r="B7" s="34"/>
      <c r="C7" s="9"/>
      <c r="D7" s="10"/>
    </row>
    <row r="8" spans="1:9" x14ac:dyDescent="0.25">
      <c r="A8" s="33"/>
      <c r="B8" s="34"/>
      <c r="C8" s="9"/>
      <c r="D8" s="10"/>
    </row>
    <row r="9" spans="1:9" x14ac:dyDescent="0.25">
      <c r="A9" s="33"/>
      <c r="B9" s="34"/>
      <c r="C9" s="9"/>
      <c r="D9" s="10"/>
    </row>
    <row r="10" spans="1:9" x14ac:dyDescent="0.25">
      <c r="A10" s="33"/>
      <c r="B10" s="34"/>
      <c r="C10" s="9"/>
      <c r="D10" s="10"/>
    </row>
    <row r="11" spans="1:9" x14ac:dyDescent="0.25">
      <c r="A11" s="33"/>
      <c r="B11" s="34"/>
      <c r="C11" s="9"/>
      <c r="D11" s="10"/>
    </row>
    <row r="12" spans="1:9" x14ac:dyDescent="0.25">
      <c r="A12" s="33"/>
      <c r="B12" s="34"/>
      <c r="C12" s="9"/>
      <c r="D12" s="10"/>
    </row>
    <row r="13" spans="1:9" x14ac:dyDescent="0.25">
      <c r="A13" s="33"/>
      <c r="B13" s="34"/>
      <c r="C13" s="9"/>
      <c r="D13" s="10"/>
    </row>
    <row r="14" spans="1:9" x14ac:dyDescent="0.25">
      <c r="A14" s="33"/>
      <c r="B14" s="34"/>
      <c r="C14" s="9"/>
      <c r="D14" s="10"/>
    </row>
    <row r="15" spans="1:9" x14ac:dyDescent="0.25">
      <c r="A15" s="33"/>
      <c r="B15" s="34"/>
      <c r="C15" s="9"/>
      <c r="D15" s="10"/>
    </row>
    <row r="16" spans="1:9" x14ac:dyDescent="0.25">
      <c r="A16" s="33"/>
      <c r="B16" s="34"/>
      <c r="C16" s="9"/>
      <c r="D16" s="10"/>
    </row>
    <row r="17" spans="1:4" x14ac:dyDescent="0.25">
      <c r="A17" s="33"/>
      <c r="B17" s="34"/>
      <c r="C17" s="9"/>
      <c r="D17" s="10"/>
    </row>
    <row r="18" spans="1:4" x14ac:dyDescent="0.25">
      <c r="A18" s="33"/>
      <c r="B18" s="34"/>
      <c r="C18" s="9"/>
      <c r="D18" s="10"/>
    </row>
    <row r="19" spans="1:4" x14ac:dyDescent="0.25">
      <c r="A19" s="33"/>
      <c r="B19" s="34"/>
      <c r="C19" s="9"/>
      <c r="D19" s="10"/>
    </row>
    <row r="20" spans="1:4" x14ac:dyDescent="0.25">
      <c r="A20" s="33"/>
      <c r="B20" s="34"/>
      <c r="C20" s="9"/>
      <c r="D20" s="10"/>
    </row>
    <row r="21" spans="1:4" x14ac:dyDescent="0.25">
      <c r="A21" s="33"/>
      <c r="B21" s="34"/>
      <c r="C21" s="9"/>
      <c r="D21" s="10"/>
    </row>
    <row r="22" spans="1:4" x14ac:dyDescent="0.25">
      <c r="A22" s="33"/>
      <c r="B22" s="34"/>
      <c r="C22" s="9"/>
      <c r="D22" s="10"/>
    </row>
    <row r="23" spans="1:4" x14ac:dyDescent="0.25">
      <c r="A23" s="33"/>
      <c r="B23" s="34"/>
      <c r="C23" s="9"/>
      <c r="D23" s="10"/>
    </row>
    <row r="24" spans="1:4" x14ac:dyDescent="0.25">
      <c r="A24" s="33"/>
      <c r="B24" s="34"/>
      <c r="C24" s="9"/>
      <c r="D24" s="10"/>
    </row>
    <row r="25" spans="1:4" x14ac:dyDescent="0.25">
      <c r="A25" s="33"/>
      <c r="B25" s="34"/>
      <c r="C25" s="9"/>
      <c r="D25" s="10"/>
    </row>
    <row r="26" spans="1:4" x14ac:dyDescent="0.25">
      <c r="A26" s="33"/>
      <c r="B26" s="34"/>
      <c r="C26" s="9"/>
      <c r="D26" s="10"/>
    </row>
    <row r="27" spans="1:4" x14ac:dyDescent="0.25">
      <c r="A27" s="33"/>
      <c r="B27" s="34"/>
      <c r="C27" s="9"/>
      <c r="D27" s="10"/>
    </row>
    <row r="28" spans="1:4" x14ac:dyDescent="0.25">
      <c r="A28" s="33"/>
      <c r="B28" s="34"/>
      <c r="C28" s="9"/>
      <c r="D28" s="10"/>
    </row>
    <row r="29" spans="1:4" x14ac:dyDescent="0.25">
      <c r="A29" s="33"/>
      <c r="B29" s="34"/>
      <c r="C29" s="9"/>
      <c r="D29" s="10"/>
    </row>
    <row r="30" spans="1:4" x14ac:dyDescent="0.25">
      <c r="A30" s="33"/>
      <c r="B30" s="34"/>
      <c r="C30" s="9"/>
      <c r="D30" s="10"/>
    </row>
    <row r="31" spans="1:4" x14ac:dyDescent="0.25">
      <c r="A31" s="33"/>
      <c r="B31" s="34"/>
      <c r="C31" s="9"/>
      <c r="D31" s="10"/>
    </row>
    <row r="32" spans="1:4" x14ac:dyDescent="0.25">
      <c r="A32" s="33"/>
      <c r="B32" s="34"/>
      <c r="C32" s="9"/>
      <c r="D32" s="10"/>
    </row>
    <row r="33" spans="1:4" x14ac:dyDescent="0.25">
      <c r="A33" s="33"/>
      <c r="B33" s="34"/>
      <c r="C33" s="9"/>
      <c r="D33" s="10"/>
    </row>
    <row r="34" spans="1:4" x14ac:dyDescent="0.25">
      <c r="A34" s="33"/>
      <c r="B34" s="34"/>
      <c r="C34" s="9"/>
      <c r="D34" s="10"/>
    </row>
    <row r="35" spans="1:4" x14ac:dyDescent="0.25">
      <c r="A35" s="33"/>
      <c r="B35" s="34"/>
      <c r="C35" s="9"/>
      <c r="D35" s="10"/>
    </row>
    <row r="36" spans="1:4" x14ac:dyDescent="0.25">
      <c r="A36" s="33"/>
      <c r="B36" s="34"/>
      <c r="C36" s="9"/>
      <c r="D36" s="10"/>
    </row>
    <row r="37" spans="1:4" x14ac:dyDescent="0.25">
      <c r="A37" s="33"/>
      <c r="B37" s="34"/>
      <c r="C37" s="9"/>
      <c r="D37" s="10"/>
    </row>
    <row r="38" spans="1:4" x14ac:dyDescent="0.25">
      <c r="A38" s="33"/>
      <c r="B38" s="34"/>
      <c r="C38" s="9"/>
      <c r="D38" s="10"/>
    </row>
    <row r="39" spans="1:4" x14ac:dyDescent="0.25">
      <c r="A39" s="33"/>
      <c r="B39" s="34"/>
      <c r="C39" s="9"/>
      <c r="D39" s="10"/>
    </row>
    <row r="40" spans="1:4" x14ac:dyDescent="0.25">
      <c r="A40" s="33"/>
      <c r="B40" s="34"/>
      <c r="C40" s="9"/>
      <c r="D40" s="10"/>
    </row>
    <row r="41" spans="1:4" x14ac:dyDescent="0.25">
      <c r="A41" s="33"/>
      <c r="B41" s="34"/>
      <c r="C41" s="9"/>
      <c r="D41" s="10"/>
    </row>
    <row r="42" spans="1:4" x14ac:dyDescent="0.25">
      <c r="A42" s="33"/>
      <c r="B42" s="34"/>
      <c r="C42" s="9"/>
      <c r="D42" s="10"/>
    </row>
    <row r="43" spans="1:4" x14ac:dyDescent="0.25">
      <c r="A43" s="33"/>
      <c r="B43" s="34"/>
      <c r="C43" s="9"/>
      <c r="D43" s="10"/>
    </row>
    <row r="44" spans="1:4" x14ac:dyDescent="0.25">
      <c r="A44" s="33"/>
      <c r="B44" s="34"/>
      <c r="C44" s="9"/>
      <c r="D44" s="10"/>
    </row>
    <row r="45" spans="1:4" x14ac:dyDescent="0.25">
      <c r="A45" s="33"/>
      <c r="B45" s="34"/>
      <c r="C45" s="9"/>
      <c r="D45" s="10"/>
    </row>
    <row r="46" spans="1:4" x14ac:dyDescent="0.25">
      <c r="A46" s="33"/>
      <c r="B46" s="34"/>
      <c r="C46" s="9"/>
      <c r="D46" s="10"/>
    </row>
    <row r="47" spans="1:4" x14ac:dyDescent="0.25">
      <c r="A47" s="33"/>
      <c r="B47" s="34"/>
      <c r="C47" s="9"/>
      <c r="D47" s="10"/>
    </row>
    <row r="48" spans="1:4" x14ac:dyDescent="0.25">
      <c r="A48" s="33"/>
      <c r="B48" s="34"/>
      <c r="C48" s="9"/>
      <c r="D48" s="10"/>
    </row>
    <row r="49" spans="1:4" x14ac:dyDescent="0.25">
      <c r="A49" s="33"/>
      <c r="B49" s="34"/>
      <c r="C49" s="9"/>
      <c r="D49" s="10"/>
    </row>
    <row r="50" spans="1:4" x14ac:dyDescent="0.25">
      <c r="A50" s="33"/>
      <c r="B50" s="34"/>
      <c r="C50" s="9"/>
      <c r="D50" s="10"/>
    </row>
    <row r="51" spans="1:4" x14ac:dyDescent="0.25">
      <c r="A51" s="33"/>
      <c r="B51" s="34"/>
      <c r="C51" s="9"/>
      <c r="D51" s="10"/>
    </row>
    <row r="52" spans="1:4" x14ac:dyDescent="0.25">
      <c r="A52" s="33"/>
      <c r="B52" s="34"/>
      <c r="C52" s="9"/>
      <c r="D52" s="10"/>
    </row>
    <row r="53" spans="1:4" x14ac:dyDescent="0.25">
      <c r="A53" s="33"/>
      <c r="B53" s="34"/>
      <c r="C53" s="9"/>
      <c r="D53" s="10"/>
    </row>
    <row r="54" spans="1:4" x14ac:dyDescent="0.25">
      <c r="A54" s="33"/>
      <c r="B54" s="34"/>
      <c r="C54" s="9"/>
      <c r="D54" s="10"/>
    </row>
    <row r="55" spans="1:4" x14ac:dyDescent="0.25">
      <c r="A55" s="33"/>
      <c r="B55" s="34"/>
      <c r="C55" s="9"/>
      <c r="D55" s="10"/>
    </row>
    <row r="56" spans="1:4" x14ac:dyDescent="0.25">
      <c r="A56" s="33"/>
      <c r="B56" s="34"/>
      <c r="C56" s="9"/>
      <c r="D56" s="10"/>
    </row>
    <row r="57" spans="1:4" x14ac:dyDescent="0.25">
      <c r="A57" s="33"/>
      <c r="B57" s="34"/>
      <c r="C57" s="9"/>
      <c r="D57" s="10"/>
    </row>
    <row r="58" spans="1:4" x14ac:dyDescent="0.25">
      <c r="A58" s="33"/>
      <c r="B58" s="34"/>
      <c r="C58" s="9"/>
      <c r="D58" s="10"/>
    </row>
    <row r="59" spans="1:4" x14ac:dyDescent="0.25">
      <c r="A59" s="33"/>
      <c r="B59" s="34"/>
      <c r="C59" s="9"/>
      <c r="D59" s="10"/>
    </row>
    <row r="60" spans="1:4" x14ac:dyDescent="0.25">
      <c r="A60" s="33"/>
      <c r="B60" s="34"/>
      <c r="C60" s="9"/>
      <c r="D60" s="10"/>
    </row>
    <row r="61" spans="1:4" x14ac:dyDescent="0.25">
      <c r="A61" s="33"/>
      <c r="B61" s="34"/>
      <c r="C61" s="9"/>
      <c r="D61" s="10"/>
    </row>
    <row r="62" spans="1:4" x14ac:dyDescent="0.25">
      <c r="A62" s="33"/>
      <c r="B62" s="34"/>
      <c r="C62" s="9"/>
      <c r="D62" s="10"/>
    </row>
    <row r="63" spans="1:4" x14ac:dyDescent="0.25">
      <c r="A63" s="33"/>
      <c r="B63" s="34"/>
      <c r="C63" s="9"/>
      <c r="D63" s="10"/>
    </row>
    <row r="64" spans="1:4" x14ac:dyDescent="0.25">
      <c r="A64" s="33"/>
      <c r="B64" s="34"/>
      <c r="C64" s="9"/>
      <c r="D64" s="10"/>
    </row>
    <row r="65" spans="1:4" x14ac:dyDescent="0.25">
      <c r="A65" s="33"/>
      <c r="B65" s="34"/>
      <c r="C65" s="9"/>
      <c r="D65" s="10"/>
    </row>
    <row r="66" spans="1:4" x14ac:dyDescent="0.25">
      <c r="A66" s="33"/>
      <c r="B66" s="34"/>
      <c r="C66" s="9"/>
      <c r="D66" s="10"/>
    </row>
    <row r="67" spans="1:4" x14ac:dyDescent="0.25">
      <c r="A67" s="33"/>
      <c r="B67" s="34"/>
      <c r="C67" s="9"/>
      <c r="D67" s="10"/>
    </row>
    <row r="68" spans="1:4" x14ac:dyDescent="0.25">
      <c r="A68" s="33"/>
      <c r="B68" s="34"/>
      <c r="C68" s="9"/>
      <c r="D68" s="10"/>
    </row>
    <row r="69" spans="1:4" x14ac:dyDescent="0.25">
      <c r="A69" s="33"/>
      <c r="B69" s="34"/>
      <c r="C69" s="9"/>
      <c r="D69" s="10"/>
    </row>
    <row r="70" spans="1:4" x14ac:dyDescent="0.25">
      <c r="A70" s="33"/>
      <c r="B70" s="34"/>
      <c r="C70" s="9"/>
      <c r="D70" s="10"/>
    </row>
    <row r="71" spans="1:4" x14ac:dyDescent="0.25">
      <c r="A71" s="33"/>
      <c r="B71" s="34"/>
      <c r="C71" s="9"/>
      <c r="D71" s="10"/>
    </row>
    <row r="72" spans="1:4" x14ac:dyDescent="0.25">
      <c r="A72" s="33"/>
      <c r="B72" s="34"/>
      <c r="C72" s="9"/>
      <c r="D72" s="10"/>
    </row>
    <row r="73" spans="1:4" x14ac:dyDescent="0.25">
      <c r="A73" s="33"/>
      <c r="B73" s="34"/>
      <c r="C73" s="9"/>
      <c r="D73" s="10"/>
    </row>
    <row r="74" spans="1:4" x14ac:dyDescent="0.25">
      <c r="A74" s="33"/>
      <c r="B74" s="34"/>
      <c r="C74" s="9"/>
      <c r="D74" s="10"/>
    </row>
    <row r="75" spans="1:4" x14ac:dyDescent="0.25">
      <c r="A75" s="33"/>
      <c r="B75" s="34"/>
      <c r="C75" s="9"/>
      <c r="D75" s="10"/>
    </row>
    <row r="76" spans="1:4" x14ac:dyDescent="0.25">
      <c r="A76" s="33"/>
      <c r="B76" s="34"/>
      <c r="C76" s="9"/>
      <c r="D76" s="10"/>
    </row>
    <row r="77" spans="1:4" x14ac:dyDescent="0.25">
      <c r="A77" s="33"/>
      <c r="B77" s="34"/>
      <c r="C77" s="9"/>
      <c r="D77" s="10"/>
    </row>
    <row r="78" spans="1:4" x14ac:dyDescent="0.25">
      <c r="A78" s="33"/>
      <c r="B78" s="34"/>
      <c r="C78" s="9"/>
      <c r="D78" s="10"/>
    </row>
    <row r="79" spans="1:4" x14ac:dyDescent="0.25">
      <c r="A79" s="33"/>
      <c r="B79" s="34"/>
      <c r="C79" s="9"/>
      <c r="D79" s="10"/>
    </row>
    <row r="80" spans="1:4" x14ac:dyDescent="0.25">
      <c r="A80" s="33"/>
      <c r="B80" s="34"/>
      <c r="C80" s="9"/>
      <c r="D80" s="10"/>
    </row>
    <row r="81" spans="1:4" x14ac:dyDescent="0.25">
      <c r="A81" s="33"/>
      <c r="B81" s="34"/>
      <c r="C81" s="9"/>
      <c r="D81" s="10"/>
    </row>
    <row r="82" spans="1:4" x14ac:dyDescent="0.25">
      <c r="A82" s="33"/>
      <c r="B82" s="34"/>
      <c r="C82" s="9"/>
      <c r="D82" s="10"/>
    </row>
    <row r="83" spans="1:4" x14ac:dyDescent="0.25">
      <c r="A83" s="33"/>
      <c r="B83" s="34"/>
      <c r="C83" s="9"/>
      <c r="D83" s="10"/>
    </row>
    <row r="84" spans="1:4" x14ac:dyDescent="0.25">
      <c r="A84" s="33"/>
      <c r="B84" s="34"/>
      <c r="C84" s="9"/>
      <c r="D84" s="10"/>
    </row>
    <row r="85" spans="1:4" x14ac:dyDescent="0.25">
      <c r="A85" s="33"/>
      <c r="B85" s="34"/>
      <c r="C85" s="9"/>
      <c r="D85" s="10"/>
    </row>
    <row r="86" spans="1:4" x14ac:dyDescent="0.25">
      <c r="A86" s="33"/>
      <c r="B86" s="34"/>
      <c r="C86" s="9"/>
      <c r="D86" s="10"/>
    </row>
    <row r="87" spans="1:4" x14ac:dyDescent="0.25">
      <c r="A87" s="33"/>
      <c r="B87" s="34"/>
      <c r="C87" s="9"/>
      <c r="D87" s="10"/>
    </row>
    <row r="88" spans="1:4" x14ac:dyDescent="0.25">
      <c r="A88" s="33"/>
      <c r="B88" s="34"/>
      <c r="C88" s="9"/>
      <c r="D88" s="10"/>
    </row>
    <row r="89" spans="1:4" x14ac:dyDescent="0.25">
      <c r="A89" s="33"/>
      <c r="B89" s="34"/>
      <c r="C89" s="9"/>
      <c r="D89" s="10"/>
    </row>
    <row r="90" spans="1:4" x14ac:dyDescent="0.25">
      <c r="A90" s="33"/>
      <c r="B90" s="34"/>
      <c r="C90" s="9"/>
      <c r="D90" s="10"/>
    </row>
    <row r="91" spans="1:4" x14ac:dyDescent="0.25">
      <c r="A91" s="33"/>
      <c r="B91" s="34"/>
      <c r="C91" s="9"/>
      <c r="D91" s="10"/>
    </row>
    <row r="92" spans="1:4" x14ac:dyDescent="0.25">
      <c r="A92" s="33"/>
      <c r="B92" s="34"/>
      <c r="C92" s="9"/>
      <c r="D92" s="10"/>
    </row>
    <row r="93" spans="1:4" x14ac:dyDescent="0.25">
      <c r="A93" s="33"/>
      <c r="B93" s="34"/>
      <c r="C93" s="9"/>
      <c r="D93" s="10"/>
    </row>
    <row r="94" spans="1:4" x14ac:dyDescent="0.25">
      <c r="A94" s="33"/>
      <c r="B94" s="34"/>
      <c r="C94" s="9"/>
      <c r="D94" s="10"/>
    </row>
    <row r="95" spans="1:4" x14ac:dyDescent="0.25">
      <c r="A95" s="33"/>
      <c r="B95" s="34"/>
      <c r="C95" s="9"/>
      <c r="D95" s="10"/>
    </row>
    <row r="96" spans="1:4" x14ac:dyDescent="0.25">
      <c r="A96" s="33"/>
      <c r="B96" s="34"/>
      <c r="C96" s="9"/>
      <c r="D96" s="10"/>
    </row>
    <row r="97" spans="1:4" x14ac:dyDescent="0.25">
      <c r="A97" s="33"/>
      <c r="B97" s="34"/>
      <c r="C97" s="9"/>
      <c r="D97" s="10"/>
    </row>
    <row r="98" spans="1:4" x14ac:dyDescent="0.25">
      <c r="A98" s="33"/>
      <c r="B98" s="34"/>
      <c r="C98" s="9"/>
      <c r="D98" s="10"/>
    </row>
    <row r="99" spans="1:4" x14ac:dyDescent="0.25">
      <c r="A99" s="33"/>
      <c r="B99" s="34"/>
      <c r="C99" s="9"/>
      <c r="D99" s="10"/>
    </row>
    <row r="100" spans="1:4" x14ac:dyDescent="0.25">
      <c r="A100" s="33"/>
      <c r="B100" s="34"/>
      <c r="C100" s="9"/>
      <c r="D100" s="10"/>
    </row>
    <row r="101" spans="1:4" x14ac:dyDescent="0.25">
      <c r="A101" s="33"/>
      <c r="B101" s="34"/>
      <c r="C101" s="9"/>
      <c r="D101" s="10"/>
    </row>
    <row r="102" spans="1:4" x14ac:dyDescent="0.25">
      <c r="A102" s="33"/>
      <c r="B102" s="34"/>
      <c r="C102" s="9"/>
      <c r="D102" s="10"/>
    </row>
    <row r="103" spans="1:4" x14ac:dyDescent="0.25">
      <c r="A103" s="33"/>
      <c r="B103" s="34"/>
      <c r="C103" s="9"/>
      <c r="D103" s="10"/>
    </row>
    <row r="104" spans="1:4" x14ac:dyDescent="0.25">
      <c r="A104" s="33"/>
      <c r="B104" s="34"/>
      <c r="C104" s="9"/>
      <c r="D104" s="10"/>
    </row>
    <row r="105" spans="1:4" x14ac:dyDescent="0.25">
      <c r="A105" s="33"/>
      <c r="B105" s="34"/>
      <c r="C105" s="9"/>
      <c r="D105" s="10"/>
    </row>
    <row r="106" spans="1:4" x14ac:dyDescent="0.25">
      <c r="A106" s="33"/>
      <c r="B106" s="34"/>
      <c r="C106" s="9"/>
      <c r="D106" s="10"/>
    </row>
    <row r="107" spans="1:4" x14ac:dyDescent="0.25">
      <c r="A107" s="33"/>
      <c r="B107" s="34"/>
      <c r="C107" s="9"/>
      <c r="D107" s="10"/>
    </row>
    <row r="108" spans="1:4" x14ac:dyDescent="0.25">
      <c r="A108" s="33"/>
      <c r="B108" s="34"/>
      <c r="C108" s="9"/>
      <c r="D108" s="10"/>
    </row>
    <row r="109" spans="1:4" x14ac:dyDescent="0.25">
      <c r="A109" s="33"/>
      <c r="B109" s="34"/>
      <c r="C109" s="9"/>
      <c r="D109" s="10"/>
    </row>
    <row r="110" spans="1:4" x14ac:dyDescent="0.25">
      <c r="A110" s="33"/>
      <c r="B110" s="34"/>
      <c r="C110" s="9"/>
      <c r="D110" s="10"/>
    </row>
    <row r="111" spans="1:4" x14ac:dyDescent="0.25">
      <c r="A111" s="33"/>
      <c r="B111" s="34"/>
      <c r="C111" s="9"/>
      <c r="D111" s="10"/>
    </row>
    <row r="112" spans="1:4" x14ac:dyDescent="0.25">
      <c r="A112" s="33"/>
      <c r="B112" s="34"/>
      <c r="C112" s="9"/>
      <c r="D112" s="10"/>
    </row>
    <row r="113" spans="1:4" x14ac:dyDescent="0.25">
      <c r="A113" s="33"/>
      <c r="B113" s="34"/>
      <c r="C113" s="9"/>
      <c r="D113" s="10"/>
    </row>
    <row r="114" spans="1:4" x14ac:dyDescent="0.25">
      <c r="A114" s="33"/>
      <c r="B114" s="34"/>
      <c r="C114" s="9"/>
      <c r="D114" s="10"/>
    </row>
    <row r="115" spans="1:4" x14ac:dyDescent="0.25">
      <c r="A115" s="33"/>
      <c r="B115" s="34"/>
      <c r="C115" s="9"/>
      <c r="D115" s="10"/>
    </row>
    <row r="116" spans="1:4" x14ac:dyDescent="0.25">
      <c r="A116" s="33"/>
      <c r="B116" s="34"/>
      <c r="C116" s="9"/>
      <c r="D116" s="10"/>
    </row>
    <row r="117" spans="1:4" x14ac:dyDescent="0.25">
      <c r="A117" s="33"/>
      <c r="B117" s="34"/>
      <c r="C117" s="9"/>
      <c r="D117" s="10"/>
    </row>
    <row r="118" spans="1:4" x14ac:dyDescent="0.25">
      <c r="A118" s="33"/>
      <c r="B118" s="34"/>
      <c r="C118" s="9"/>
      <c r="D118" s="10"/>
    </row>
    <row r="119" spans="1:4" x14ac:dyDescent="0.25">
      <c r="A119" s="33"/>
      <c r="B119" s="34"/>
      <c r="C119" s="9"/>
      <c r="D119" s="10"/>
    </row>
    <row r="120" spans="1:4" x14ac:dyDescent="0.25">
      <c r="A120" s="33"/>
      <c r="B120" s="34"/>
      <c r="C120" s="9"/>
      <c r="D120" s="10"/>
    </row>
    <row r="121" spans="1:4" x14ac:dyDescent="0.25">
      <c r="A121" s="33"/>
      <c r="B121" s="34"/>
      <c r="C121" s="9"/>
      <c r="D121" s="10"/>
    </row>
    <row r="122" spans="1:4" x14ac:dyDescent="0.25">
      <c r="A122" s="33"/>
      <c r="B122" s="34"/>
      <c r="C122" s="9"/>
      <c r="D122" s="10"/>
    </row>
    <row r="123" spans="1:4" x14ac:dyDescent="0.25">
      <c r="A123" s="33"/>
      <c r="B123" s="34"/>
      <c r="C123" s="9"/>
      <c r="D123" s="10"/>
    </row>
    <row r="124" spans="1:4" x14ac:dyDescent="0.25">
      <c r="A124" s="33"/>
      <c r="B124" s="34"/>
      <c r="C124" s="9"/>
      <c r="D124" s="10"/>
    </row>
    <row r="125" spans="1:4" x14ac:dyDescent="0.25">
      <c r="A125" s="33"/>
      <c r="B125" s="34"/>
      <c r="C125" s="9"/>
      <c r="D125" s="10"/>
    </row>
    <row r="126" spans="1:4" x14ac:dyDescent="0.25">
      <c r="A126" s="33"/>
      <c r="B126" s="34"/>
      <c r="C126" s="9"/>
      <c r="D126" s="10"/>
    </row>
    <row r="127" spans="1:4" x14ac:dyDescent="0.25">
      <c r="A127" s="33"/>
      <c r="B127" s="34"/>
      <c r="C127" s="9"/>
      <c r="D127" s="10"/>
    </row>
    <row r="128" spans="1:4" x14ac:dyDescent="0.25">
      <c r="A128" s="33"/>
      <c r="B128" s="34"/>
      <c r="C128" s="9"/>
      <c r="D128" s="10"/>
    </row>
    <row r="129" spans="1:4" x14ac:dyDescent="0.25">
      <c r="A129" s="33"/>
      <c r="B129" s="34"/>
      <c r="C129" s="9"/>
      <c r="D129" s="10"/>
    </row>
    <row r="130" spans="1:4" x14ac:dyDescent="0.25">
      <c r="A130" s="33"/>
      <c r="B130" s="34"/>
      <c r="C130" s="9"/>
      <c r="D130" s="10"/>
    </row>
    <row r="131" spans="1:4" x14ac:dyDescent="0.25">
      <c r="A131" s="33"/>
      <c r="B131" s="34"/>
      <c r="C131" s="9"/>
      <c r="D131" s="10"/>
    </row>
    <row r="132" spans="1:4" x14ac:dyDescent="0.25">
      <c r="A132" s="33"/>
      <c r="B132" s="34"/>
      <c r="C132" s="9"/>
      <c r="D132" s="10"/>
    </row>
    <row r="133" spans="1:4" x14ac:dyDescent="0.25">
      <c r="A133" s="33"/>
      <c r="B133" s="34"/>
      <c r="C133" s="9"/>
      <c r="D133" s="10"/>
    </row>
    <row r="134" spans="1:4" x14ac:dyDescent="0.25">
      <c r="A134" s="33"/>
      <c r="B134" s="34"/>
      <c r="C134" s="9"/>
      <c r="D134" s="10"/>
    </row>
    <row r="135" spans="1:4" x14ac:dyDescent="0.25">
      <c r="A135" s="33"/>
      <c r="B135" s="34"/>
      <c r="C135" s="9"/>
      <c r="D135" s="10"/>
    </row>
    <row r="136" spans="1:4" x14ac:dyDescent="0.25">
      <c r="A136" s="33"/>
      <c r="B136" s="34"/>
      <c r="C136" s="9"/>
      <c r="D136" s="10"/>
    </row>
    <row r="137" spans="1:4" x14ac:dyDescent="0.25">
      <c r="A137" s="33"/>
      <c r="B137" s="34"/>
      <c r="C137" s="9"/>
      <c r="D137" s="10"/>
    </row>
    <row r="138" spans="1:4" x14ac:dyDescent="0.25">
      <c r="A138" s="33"/>
      <c r="B138" s="34"/>
      <c r="C138" s="9"/>
      <c r="D138" s="10"/>
    </row>
    <row r="139" spans="1:4" x14ac:dyDescent="0.25">
      <c r="A139" s="33"/>
      <c r="B139" s="34"/>
      <c r="C139" s="9"/>
      <c r="D139" s="10"/>
    </row>
    <row r="140" spans="1:4" x14ac:dyDescent="0.25">
      <c r="A140" s="33"/>
      <c r="B140" s="34"/>
      <c r="C140" s="9"/>
      <c r="D140" s="10"/>
    </row>
    <row r="141" spans="1:4" x14ac:dyDescent="0.25">
      <c r="A141" s="33"/>
      <c r="B141" s="34"/>
      <c r="C141" s="9"/>
      <c r="D141" s="10"/>
    </row>
    <row r="142" spans="1:4" x14ac:dyDescent="0.25">
      <c r="A142" s="33"/>
      <c r="B142" s="34"/>
      <c r="C142" s="9"/>
      <c r="D142" s="10"/>
    </row>
    <row r="143" spans="1:4" x14ac:dyDescent="0.25">
      <c r="A143" s="33"/>
      <c r="B143" s="34"/>
      <c r="C143" s="9"/>
      <c r="D143" s="10"/>
    </row>
    <row r="144" spans="1:4" x14ac:dyDescent="0.25">
      <c r="A144" s="33"/>
      <c r="B144" s="34"/>
      <c r="C144" s="9"/>
      <c r="D144" s="10"/>
    </row>
    <row r="145" spans="1:4" x14ac:dyDescent="0.25">
      <c r="A145" s="33"/>
      <c r="B145" s="34"/>
      <c r="C145" s="9"/>
      <c r="D145" s="10"/>
    </row>
    <row r="146" spans="1:4" x14ac:dyDescent="0.25">
      <c r="A146" s="33"/>
      <c r="B146" s="34"/>
      <c r="C146" s="9"/>
      <c r="D146" s="10"/>
    </row>
    <row r="147" spans="1:4" x14ac:dyDescent="0.25">
      <c r="A147" s="33"/>
      <c r="B147" s="34"/>
      <c r="C147" s="9"/>
      <c r="D147" s="10"/>
    </row>
    <row r="148" spans="1:4" x14ac:dyDescent="0.25">
      <c r="A148" s="33"/>
      <c r="B148" s="34"/>
      <c r="C148" s="9"/>
      <c r="D148" s="10"/>
    </row>
    <row r="149" spans="1:4" x14ac:dyDescent="0.25">
      <c r="A149" s="33"/>
      <c r="B149" s="34"/>
      <c r="C149" s="9"/>
      <c r="D149" s="10"/>
    </row>
    <row r="150" spans="1:4" x14ac:dyDescent="0.25">
      <c r="A150" s="33"/>
      <c r="B150" s="34"/>
      <c r="C150" s="9"/>
      <c r="D150" s="10"/>
    </row>
    <row r="151" spans="1:4" x14ac:dyDescent="0.25">
      <c r="A151" s="33"/>
      <c r="B151" s="34"/>
      <c r="C151" s="9"/>
      <c r="D151" s="10"/>
    </row>
    <row r="152" spans="1:4" x14ac:dyDescent="0.25">
      <c r="A152" s="33"/>
      <c r="B152" s="34"/>
      <c r="C152" s="9"/>
      <c r="D152" s="10"/>
    </row>
    <row r="153" spans="1:4" x14ac:dyDescent="0.25">
      <c r="A153" s="33"/>
      <c r="B153" s="34"/>
      <c r="C153" s="9"/>
      <c r="D153" s="10"/>
    </row>
    <row r="154" spans="1:4" x14ac:dyDescent="0.25">
      <c r="A154" s="33"/>
      <c r="B154" s="34"/>
      <c r="C154" s="9"/>
      <c r="D154" s="10"/>
    </row>
    <row r="155" spans="1:4" x14ac:dyDescent="0.25">
      <c r="A155" s="33"/>
      <c r="B155" s="34"/>
      <c r="C155" s="9"/>
      <c r="D155" s="10"/>
    </row>
    <row r="156" spans="1:4" x14ac:dyDescent="0.25">
      <c r="A156" s="33"/>
      <c r="B156" s="34"/>
      <c r="C156" s="9"/>
      <c r="D156" s="10"/>
    </row>
    <row r="157" spans="1:4" x14ac:dyDescent="0.25">
      <c r="A157" s="33"/>
      <c r="B157" s="34"/>
      <c r="C157" s="9"/>
      <c r="D157" s="10"/>
    </row>
    <row r="158" spans="1:4" x14ac:dyDescent="0.25">
      <c r="A158" s="33"/>
      <c r="B158" s="34"/>
      <c r="C158" s="9"/>
      <c r="D158" s="10"/>
    </row>
    <row r="159" spans="1:4" x14ac:dyDescent="0.25">
      <c r="A159" s="33"/>
      <c r="B159" s="34"/>
      <c r="C159" s="9"/>
      <c r="D159" s="10"/>
    </row>
    <row r="160" spans="1:4" x14ac:dyDescent="0.25">
      <c r="A160" s="33"/>
      <c r="B160" s="34"/>
      <c r="C160" s="9"/>
      <c r="D160" s="10"/>
    </row>
    <row r="161" spans="1:4" x14ac:dyDescent="0.25">
      <c r="A161" s="33"/>
      <c r="B161" s="34"/>
      <c r="C161" s="9"/>
      <c r="D161" s="10"/>
    </row>
    <row r="162" spans="1:4" x14ac:dyDescent="0.25">
      <c r="A162" s="33"/>
      <c r="B162" s="34"/>
      <c r="C162" s="9"/>
      <c r="D162" s="10"/>
    </row>
    <row r="163" spans="1:4" x14ac:dyDescent="0.25">
      <c r="A163" s="33"/>
      <c r="B163" s="34"/>
      <c r="C163" s="9"/>
      <c r="D163" s="10"/>
    </row>
    <row r="164" spans="1:4" x14ac:dyDescent="0.25">
      <c r="A164" s="33"/>
      <c r="B164" s="34"/>
      <c r="C164" s="9"/>
      <c r="D164" s="10"/>
    </row>
    <row r="165" spans="1:4" x14ac:dyDescent="0.25">
      <c r="A165" s="33"/>
      <c r="B165" s="34"/>
      <c r="C165" s="9"/>
      <c r="D165" s="10"/>
    </row>
    <row r="166" spans="1:4" x14ac:dyDescent="0.25">
      <c r="A166" s="33"/>
      <c r="B166" s="34"/>
      <c r="C166" s="9"/>
      <c r="D166" s="10"/>
    </row>
    <row r="167" spans="1:4" x14ac:dyDescent="0.25">
      <c r="A167" s="33"/>
      <c r="B167" s="34"/>
      <c r="C167" s="9"/>
      <c r="D167" s="10"/>
    </row>
    <row r="168" spans="1:4" x14ac:dyDescent="0.25">
      <c r="A168" s="33"/>
      <c r="B168" s="34"/>
      <c r="C168" s="9"/>
      <c r="D168" s="10"/>
    </row>
    <row r="169" spans="1:4" x14ac:dyDescent="0.25">
      <c r="A169" s="33"/>
      <c r="B169" s="34"/>
      <c r="C169" s="9"/>
      <c r="D169" s="10"/>
    </row>
    <row r="170" spans="1:4" x14ac:dyDescent="0.25">
      <c r="A170" s="33"/>
      <c r="B170" s="34"/>
      <c r="C170" s="9"/>
      <c r="D170" s="10"/>
    </row>
    <row r="171" spans="1:4" x14ac:dyDescent="0.25">
      <c r="A171" s="33"/>
      <c r="B171" s="34"/>
      <c r="C171" s="9"/>
      <c r="D171" s="10"/>
    </row>
    <row r="172" spans="1:4" x14ac:dyDescent="0.25">
      <c r="A172" s="33"/>
      <c r="B172" s="34"/>
      <c r="C172" s="9"/>
      <c r="D172" s="10"/>
    </row>
    <row r="173" spans="1:4" x14ac:dyDescent="0.25">
      <c r="A173" s="33"/>
      <c r="B173" s="34"/>
      <c r="C173" s="9"/>
      <c r="D173" s="10"/>
    </row>
    <row r="174" spans="1:4" x14ac:dyDescent="0.25">
      <c r="A174" s="33"/>
      <c r="B174" s="34"/>
      <c r="C174" s="9"/>
      <c r="D174" s="10"/>
    </row>
    <row r="175" spans="1:4" x14ac:dyDescent="0.25">
      <c r="A175" s="33"/>
      <c r="B175" s="34"/>
      <c r="C175" s="9"/>
      <c r="D175" s="10"/>
    </row>
    <row r="176" spans="1:4" x14ac:dyDescent="0.25">
      <c r="A176" s="33"/>
      <c r="B176" s="34"/>
      <c r="C176" s="9"/>
      <c r="D176" s="10"/>
    </row>
    <row r="177" spans="1:4" x14ac:dyDescent="0.25">
      <c r="A177" s="33"/>
      <c r="B177" s="34"/>
      <c r="C177" s="9"/>
      <c r="D177" s="10"/>
    </row>
    <row r="178" spans="1:4" x14ac:dyDescent="0.25">
      <c r="A178" s="33"/>
      <c r="B178" s="34"/>
      <c r="C178" s="9"/>
      <c r="D178" s="10"/>
    </row>
    <row r="179" spans="1:4" x14ac:dyDescent="0.25">
      <c r="A179" s="33"/>
      <c r="B179" s="34"/>
      <c r="C179" s="9"/>
      <c r="D179" s="10"/>
    </row>
    <row r="180" spans="1:4" x14ac:dyDescent="0.25">
      <c r="A180" s="33"/>
      <c r="B180" s="34"/>
      <c r="C180" s="9"/>
      <c r="D180" s="10"/>
    </row>
    <row r="181" spans="1:4" x14ac:dyDescent="0.25">
      <c r="A181" s="33"/>
      <c r="B181" s="34"/>
      <c r="C181" s="9"/>
      <c r="D181" s="10"/>
    </row>
    <row r="182" spans="1:4" x14ac:dyDescent="0.25">
      <c r="A182" s="33"/>
      <c r="B182" s="34"/>
      <c r="C182" s="9"/>
      <c r="D182" s="10"/>
    </row>
    <row r="183" spans="1:4" x14ac:dyDescent="0.25">
      <c r="A183" s="33"/>
      <c r="B183" s="34"/>
      <c r="C183" s="9"/>
      <c r="D183" s="10"/>
    </row>
    <row r="184" spans="1:4" x14ac:dyDescent="0.25">
      <c r="A184" s="33"/>
      <c r="B184" s="34"/>
      <c r="C184" s="9"/>
      <c r="D184" s="10"/>
    </row>
    <row r="185" spans="1:4" x14ac:dyDescent="0.25">
      <c r="A185" s="33"/>
      <c r="B185" s="34"/>
      <c r="C185" s="9"/>
      <c r="D185" s="10"/>
    </row>
    <row r="186" spans="1:4" x14ac:dyDescent="0.25">
      <c r="A186" s="33"/>
      <c r="B186" s="34"/>
      <c r="C186" s="9"/>
      <c r="D186" s="10"/>
    </row>
    <row r="187" spans="1:4" x14ac:dyDescent="0.25">
      <c r="A187" s="33"/>
      <c r="B187" s="34"/>
      <c r="C187" s="9"/>
      <c r="D187" s="10"/>
    </row>
    <row r="188" spans="1:4" x14ac:dyDescent="0.25">
      <c r="A188" s="33"/>
      <c r="B188" s="34"/>
      <c r="C188" s="9"/>
      <c r="D188" s="10"/>
    </row>
    <row r="189" spans="1:4" x14ac:dyDescent="0.25">
      <c r="A189" s="33"/>
      <c r="B189" s="34"/>
      <c r="C189" s="9"/>
      <c r="D189" s="10"/>
    </row>
    <row r="190" spans="1:4" x14ac:dyDescent="0.25">
      <c r="A190" s="33"/>
      <c r="B190" s="34"/>
      <c r="C190" s="9"/>
      <c r="D190" s="10"/>
    </row>
    <row r="191" spans="1:4" x14ac:dyDescent="0.25">
      <c r="A191" s="33"/>
      <c r="B191" s="34"/>
      <c r="C191" s="9"/>
      <c r="D191" s="10"/>
    </row>
    <row r="192" spans="1:4" x14ac:dyDescent="0.25">
      <c r="A192" s="33"/>
      <c r="B192" s="34"/>
      <c r="C192" s="9"/>
      <c r="D192" s="10"/>
    </row>
    <row r="193" spans="1:4" x14ac:dyDescent="0.25">
      <c r="A193" s="33"/>
      <c r="B193" s="34"/>
      <c r="C193" s="9"/>
      <c r="D193" s="10"/>
    </row>
    <row r="194" spans="1:4" x14ac:dyDescent="0.25">
      <c r="A194" s="33"/>
      <c r="B194" s="34"/>
      <c r="C194" s="9"/>
      <c r="D194" s="10"/>
    </row>
    <row r="195" spans="1:4" x14ac:dyDescent="0.25">
      <c r="A195" s="33"/>
      <c r="B195" s="34"/>
      <c r="C195" s="9"/>
      <c r="D195" s="10"/>
    </row>
    <row r="196" spans="1:4" x14ac:dyDescent="0.25">
      <c r="A196" s="33"/>
      <c r="B196" s="34"/>
      <c r="C196" s="9"/>
      <c r="D196" s="10"/>
    </row>
    <row r="197" spans="1:4" x14ac:dyDescent="0.25">
      <c r="A197" s="33"/>
      <c r="B197" s="34"/>
      <c r="C197" s="9"/>
      <c r="D197" s="10"/>
    </row>
    <row r="198" spans="1:4" x14ac:dyDescent="0.25">
      <c r="A198" s="33"/>
      <c r="B198" s="34"/>
      <c r="C198" s="9"/>
      <c r="D198" s="10"/>
    </row>
    <row r="199" spans="1:4" x14ac:dyDescent="0.25">
      <c r="A199" s="33"/>
      <c r="B199" s="34"/>
      <c r="C199" s="9"/>
      <c r="D199" s="10"/>
    </row>
    <row r="200" spans="1:4" x14ac:dyDescent="0.25">
      <c r="A200" s="33"/>
      <c r="B200" s="34"/>
      <c r="C200" s="9"/>
      <c r="D200" s="10"/>
    </row>
    <row r="201" spans="1:4" x14ac:dyDescent="0.25">
      <c r="A201" s="33"/>
      <c r="B201" s="34"/>
      <c r="C201" s="9"/>
      <c r="D201" s="10"/>
    </row>
    <row r="202" spans="1:4" x14ac:dyDescent="0.25">
      <c r="A202" s="33"/>
      <c r="B202" s="34"/>
      <c r="C202" s="9"/>
      <c r="D202" s="10"/>
    </row>
    <row r="203" spans="1:4" x14ac:dyDescent="0.25">
      <c r="A203" s="33"/>
      <c r="B203" s="34"/>
      <c r="C203" s="9"/>
      <c r="D203" s="10"/>
    </row>
    <row r="204" spans="1:4" x14ac:dyDescent="0.25">
      <c r="A204" s="33"/>
      <c r="B204" s="34"/>
      <c r="C204" s="9"/>
      <c r="D204" s="10"/>
    </row>
    <row r="205" spans="1:4" x14ac:dyDescent="0.25">
      <c r="A205" s="33"/>
      <c r="B205" s="34"/>
      <c r="C205" s="9"/>
      <c r="D205" s="10"/>
    </row>
    <row r="206" spans="1:4" x14ac:dyDescent="0.25">
      <c r="A206" s="33"/>
      <c r="B206" s="34"/>
      <c r="C206" s="9"/>
      <c r="D206" s="10"/>
    </row>
    <row r="207" spans="1:4" x14ac:dyDescent="0.25">
      <c r="A207" s="33"/>
      <c r="B207" s="34"/>
      <c r="C207" s="9"/>
      <c r="D207" s="10"/>
    </row>
    <row r="208" spans="1:4" x14ac:dyDescent="0.25">
      <c r="A208" s="33"/>
      <c r="B208" s="34"/>
      <c r="C208" s="9"/>
      <c r="D208" s="10"/>
    </row>
    <row r="209" spans="1:4" x14ac:dyDescent="0.25">
      <c r="A209" s="33"/>
      <c r="B209" s="34"/>
      <c r="C209" s="9"/>
      <c r="D209" s="10"/>
    </row>
    <row r="210" spans="1:4" x14ac:dyDescent="0.25">
      <c r="A210" s="33"/>
      <c r="B210" s="34"/>
      <c r="C210" s="9"/>
      <c r="D210" s="10"/>
    </row>
    <row r="211" spans="1:4" x14ac:dyDescent="0.25">
      <c r="A211" s="33"/>
      <c r="B211" s="34"/>
      <c r="C211" s="9"/>
      <c r="D211" s="10"/>
    </row>
    <row r="212" spans="1:4" x14ac:dyDescent="0.25">
      <c r="A212" s="33"/>
      <c r="B212" s="34"/>
      <c r="C212" s="9"/>
      <c r="D212" s="10"/>
    </row>
    <row r="213" spans="1:4" x14ac:dyDescent="0.25">
      <c r="A213" s="33"/>
      <c r="B213" s="34"/>
      <c r="C213" s="9"/>
      <c r="D213" s="10"/>
    </row>
    <row r="214" spans="1:4" x14ac:dyDescent="0.25">
      <c r="A214" s="33"/>
      <c r="B214" s="34"/>
      <c r="C214" s="9"/>
      <c r="D214" s="10"/>
    </row>
    <row r="215" spans="1:4" x14ac:dyDescent="0.25">
      <c r="A215" s="33"/>
      <c r="B215" s="34"/>
      <c r="C215" s="9"/>
      <c r="D215" s="10"/>
    </row>
    <row r="216" spans="1:4" x14ac:dyDescent="0.25">
      <c r="A216" s="33"/>
      <c r="B216" s="34"/>
      <c r="C216" s="9"/>
      <c r="D216" s="10"/>
    </row>
    <row r="217" spans="1:4" x14ac:dyDescent="0.25">
      <c r="A217" s="33"/>
      <c r="B217" s="34"/>
      <c r="C217" s="9"/>
      <c r="D217" s="10"/>
    </row>
    <row r="218" spans="1:4" x14ac:dyDescent="0.25">
      <c r="A218" s="33"/>
      <c r="B218" s="34"/>
      <c r="C218" s="9"/>
      <c r="D218" s="10"/>
    </row>
    <row r="219" spans="1:4" x14ac:dyDescent="0.25">
      <c r="A219" s="33"/>
      <c r="B219" s="34"/>
      <c r="C219" s="9"/>
      <c r="D219" s="10"/>
    </row>
    <row r="220" spans="1:4" x14ac:dyDescent="0.25">
      <c r="A220" s="33"/>
      <c r="B220" s="34"/>
      <c r="C220" s="9"/>
      <c r="D220" s="10"/>
    </row>
    <row r="221" spans="1:4" x14ac:dyDescent="0.25">
      <c r="A221" s="33"/>
      <c r="B221" s="34"/>
      <c r="C221" s="9"/>
      <c r="D221" s="10"/>
    </row>
    <row r="222" spans="1:4" x14ac:dyDescent="0.25">
      <c r="A222" s="33"/>
      <c r="B222" s="34"/>
      <c r="C222" s="9"/>
      <c r="D222" s="10"/>
    </row>
    <row r="223" spans="1:4" x14ac:dyDescent="0.25">
      <c r="A223" s="33"/>
      <c r="B223" s="34"/>
      <c r="C223" s="9"/>
      <c r="D223" s="10"/>
    </row>
    <row r="224" spans="1:4" x14ac:dyDescent="0.25">
      <c r="A224" s="33"/>
      <c r="B224" s="34"/>
      <c r="C224" s="9"/>
      <c r="D224" s="10"/>
    </row>
    <row r="225" spans="1:4" x14ac:dyDescent="0.25">
      <c r="A225" s="33"/>
      <c r="B225" s="34"/>
      <c r="C225" s="9"/>
      <c r="D225" s="10"/>
    </row>
    <row r="226" spans="1:4" x14ac:dyDescent="0.25">
      <c r="A226" s="33"/>
      <c r="B226" s="34"/>
      <c r="C226" s="9"/>
      <c r="D226" s="10"/>
    </row>
    <row r="227" spans="1:4" x14ac:dyDescent="0.25">
      <c r="A227" s="33"/>
      <c r="B227" s="34"/>
      <c r="C227" s="9"/>
      <c r="D227" s="10"/>
    </row>
    <row r="228" spans="1:4" x14ac:dyDescent="0.25">
      <c r="A228" s="33"/>
      <c r="B228" s="34"/>
      <c r="C228" s="9"/>
      <c r="D228" s="10"/>
    </row>
    <row r="229" spans="1:4" x14ac:dyDescent="0.25">
      <c r="A229" s="33"/>
      <c r="B229" s="34"/>
      <c r="C229" s="9"/>
      <c r="D229" s="10"/>
    </row>
    <row r="230" spans="1:4" x14ac:dyDescent="0.25">
      <c r="A230" s="33"/>
      <c r="B230" s="34"/>
      <c r="C230" s="9"/>
      <c r="D230" s="10"/>
    </row>
    <row r="231" spans="1:4" x14ac:dyDescent="0.25">
      <c r="A231" s="33"/>
      <c r="B231" s="34"/>
      <c r="C231" s="9"/>
      <c r="D231" s="10"/>
    </row>
    <row r="232" spans="1:4" x14ac:dyDescent="0.25">
      <c r="A232" s="33"/>
      <c r="B232" s="34"/>
      <c r="C232" s="9"/>
      <c r="D232" s="10"/>
    </row>
    <row r="233" spans="1:4" x14ac:dyDescent="0.25">
      <c r="A233" s="33"/>
      <c r="B233" s="34"/>
      <c r="C233" s="9"/>
      <c r="D233" s="10"/>
    </row>
    <row r="234" spans="1:4" x14ac:dyDescent="0.25">
      <c r="A234" s="33"/>
      <c r="B234" s="34"/>
      <c r="C234" s="9"/>
      <c r="D234" s="10"/>
    </row>
    <row r="235" spans="1:4" x14ac:dyDescent="0.25">
      <c r="A235" s="33"/>
      <c r="B235" s="34"/>
      <c r="C235" s="9"/>
      <c r="D235" s="10"/>
    </row>
    <row r="236" spans="1:4" x14ac:dyDescent="0.25">
      <c r="A236" s="33"/>
      <c r="B236" s="34"/>
      <c r="C236" s="9"/>
      <c r="D236" s="10"/>
    </row>
    <row r="237" spans="1:4" x14ac:dyDescent="0.25">
      <c r="A237" s="33"/>
      <c r="B237" s="34"/>
      <c r="C237" s="9"/>
      <c r="D237" s="10"/>
    </row>
    <row r="238" spans="1:4" x14ac:dyDescent="0.25">
      <c r="A238" s="33"/>
      <c r="B238" s="34"/>
      <c r="C238" s="9"/>
      <c r="D238" s="10"/>
    </row>
    <row r="239" spans="1:4" x14ac:dyDescent="0.25">
      <c r="A239" s="33"/>
      <c r="B239" s="34"/>
      <c r="C239" s="9"/>
      <c r="D239" s="10"/>
    </row>
    <row r="240" spans="1:4" x14ac:dyDescent="0.25">
      <c r="A240" s="33"/>
      <c r="B240" s="34"/>
      <c r="C240" s="9"/>
      <c r="D240" s="10"/>
    </row>
    <row r="241" spans="1:4" x14ac:dyDescent="0.25">
      <c r="A241" s="33"/>
      <c r="B241" s="34"/>
      <c r="C241" s="9"/>
      <c r="D241" s="10"/>
    </row>
    <row r="242" spans="1:4" x14ac:dyDescent="0.25">
      <c r="A242" s="33"/>
      <c r="B242" s="34"/>
      <c r="C242" s="9"/>
      <c r="D242" s="10"/>
    </row>
    <row r="243" spans="1:4" x14ac:dyDescent="0.25">
      <c r="A243" s="33"/>
      <c r="B243" s="34"/>
      <c r="C243" s="9"/>
      <c r="D243" s="10"/>
    </row>
    <row r="244" spans="1:4" x14ac:dyDescent="0.25">
      <c r="A244" s="33"/>
      <c r="B244" s="34"/>
      <c r="C244" s="9"/>
      <c r="D244" s="10"/>
    </row>
    <row r="245" spans="1:4" x14ac:dyDescent="0.25">
      <c r="A245" s="33"/>
      <c r="B245" s="34"/>
      <c r="C245" s="9"/>
      <c r="D245" s="10"/>
    </row>
    <row r="246" spans="1:4" x14ac:dyDescent="0.25">
      <c r="A246" s="33"/>
      <c r="B246" s="34"/>
      <c r="C246" s="9"/>
      <c r="D246" s="10"/>
    </row>
    <row r="247" spans="1:4" x14ac:dyDescent="0.25">
      <c r="A247" s="33"/>
      <c r="B247" s="34"/>
      <c r="C247" s="9"/>
      <c r="D247" s="10"/>
    </row>
    <row r="248" spans="1:4" x14ac:dyDescent="0.25">
      <c r="A248" s="33"/>
      <c r="B248" s="34"/>
      <c r="C248" s="9"/>
      <c r="D248" s="10"/>
    </row>
    <row r="249" spans="1:4" x14ac:dyDescent="0.25">
      <c r="A249" s="33"/>
      <c r="B249" s="34"/>
      <c r="C249" s="9"/>
      <c r="D249" s="10"/>
    </row>
    <row r="250" spans="1:4" x14ac:dyDescent="0.25">
      <c r="A250" s="33"/>
      <c r="B250" s="34"/>
      <c r="C250" s="9"/>
      <c r="D250" s="10"/>
    </row>
    <row r="251" spans="1:4" x14ac:dyDescent="0.25">
      <c r="A251" s="33"/>
      <c r="B251" s="34"/>
      <c r="C251" s="9"/>
      <c r="D251" s="10"/>
    </row>
    <row r="252" spans="1:4" x14ac:dyDescent="0.25">
      <c r="A252" s="33"/>
      <c r="B252" s="34"/>
      <c r="C252" s="9"/>
      <c r="D252" s="10"/>
    </row>
    <row r="253" spans="1:4" x14ac:dyDescent="0.25">
      <c r="A253" s="33"/>
      <c r="B253" s="34"/>
      <c r="C253" s="9"/>
      <c r="D253" s="10"/>
    </row>
    <row r="254" spans="1:4" x14ac:dyDescent="0.25">
      <c r="A254" s="33"/>
      <c r="B254" s="34"/>
      <c r="C254" s="9"/>
      <c r="D254" s="10"/>
    </row>
    <row r="255" spans="1:4" x14ac:dyDescent="0.25">
      <c r="A255" s="33"/>
      <c r="B255" s="34"/>
      <c r="C255" s="9"/>
      <c r="D255" s="10"/>
    </row>
    <row r="256" spans="1:4" x14ac:dyDescent="0.25">
      <c r="A256" s="33"/>
      <c r="B256" s="34"/>
      <c r="C256" s="9"/>
      <c r="D256" s="10"/>
    </row>
    <row r="257" spans="1:4" x14ac:dyDescent="0.25">
      <c r="A257" s="33"/>
      <c r="B257" s="34"/>
      <c r="C257" s="9"/>
      <c r="D257" s="10"/>
    </row>
    <row r="258" spans="1:4" x14ac:dyDescent="0.25">
      <c r="A258" s="33"/>
      <c r="B258" s="34"/>
      <c r="C258" s="9"/>
      <c r="D258" s="10"/>
    </row>
    <row r="259" spans="1:4" x14ac:dyDescent="0.25">
      <c r="A259" s="33"/>
      <c r="B259" s="34"/>
      <c r="C259" s="9"/>
      <c r="D259" s="10"/>
    </row>
    <row r="260" spans="1:4" x14ac:dyDescent="0.25">
      <c r="A260" s="33"/>
      <c r="B260" s="34"/>
      <c r="C260" s="9"/>
      <c r="D260" s="10"/>
    </row>
    <row r="261" spans="1:4" x14ac:dyDescent="0.25">
      <c r="A261" s="33"/>
      <c r="B261" s="34"/>
      <c r="C261" s="9"/>
      <c r="D261" s="10"/>
    </row>
    <row r="262" spans="1:4" x14ac:dyDescent="0.25">
      <c r="A262" s="33"/>
      <c r="B262" s="34"/>
      <c r="C262" s="9"/>
      <c r="D262" s="10"/>
    </row>
    <row r="263" spans="1:4" x14ac:dyDescent="0.25">
      <c r="A263" s="33"/>
      <c r="B263" s="34"/>
      <c r="C263" s="9"/>
      <c r="D263" s="10"/>
    </row>
    <row r="264" spans="1:4" x14ac:dyDescent="0.25">
      <c r="A264" s="33"/>
      <c r="B264" s="34"/>
      <c r="C264" s="9"/>
      <c r="D264" s="10"/>
    </row>
    <row r="265" spans="1:4" x14ac:dyDescent="0.25">
      <c r="A265" s="33"/>
      <c r="B265" s="34"/>
      <c r="C265" s="9"/>
      <c r="D265" s="10"/>
    </row>
    <row r="266" spans="1:4" x14ac:dyDescent="0.25">
      <c r="A266" s="33"/>
      <c r="B266" s="34"/>
      <c r="C266" s="9"/>
      <c r="D266" s="10"/>
    </row>
    <row r="267" spans="1:4" x14ac:dyDescent="0.25">
      <c r="A267" s="33"/>
      <c r="B267" s="34"/>
      <c r="C267" s="9"/>
      <c r="D267" s="10"/>
    </row>
    <row r="268" spans="1:4" x14ac:dyDescent="0.25">
      <c r="A268" s="33"/>
      <c r="B268" s="34"/>
      <c r="C268" s="9"/>
      <c r="D268" s="10"/>
    </row>
    <row r="269" spans="1:4" x14ac:dyDescent="0.25">
      <c r="A269" s="33"/>
      <c r="B269" s="34"/>
      <c r="C269" s="9"/>
      <c r="D269" s="10"/>
    </row>
    <row r="270" spans="1:4" x14ac:dyDescent="0.25">
      <c r="A270" s="33"/>
      <c r="B270" s="34"/>
      <c r="C270" s="9"/>
      <c r="D270" s="10"/>
    </row>
    <row r="271" spans="1:4" x14ac:dyDescent="0.25">
      <c r="A271" s="33"/>
      <c r="B271" s="34"/>
      <c r="C271" s="9"/>
      <c r="D271" s="10"/>
    </row>
    <row r="272" spans="1:4" x14ac:dyDescent="0.25">
      <c r="A272" s="33"/>
      <c r="B272" s="34"/>
      <c r="C272" s="9"/>
      <c r="D272" s="10"/>
    </row>
    <row r="273" spans="1:4" x14ac:dyDescent="0.25">
      <c r="A273" s="33"/>
      <c r="B273" s="34"/>
      <c r="C273" s="9"/>
      <c r="D273" s="10"/>
    </row>
    <row r="274" spans="1:4" x14ac:dyDescent="0.25">
      <c r="A274" s="33"/>
      <c r="B274" s="34"/>
      <c r="C274" s="9"/>
      <c r="D274" s="10"/>
    </row>
    <row r="275" spans="1:4" x14ac:dyDescent="0.25">
      <c r="A275" s="33"/>
      <c r="B275" s="34"/>
      <c r="C275" s="9"/>
      <c r="D275" s="10"/>
    </row>
    <row r="276" spans="1:4" x14ac:dyDescent="0.25">
      <c r="A276" s="33"/>
      <c r="B276" s="34"/>
      <c r="C276" s="9"/>
      <c r="D276" s="10"/>
    </row>
    <row r="277" spans="1:4" x14ac:dyDescent="0.25">
      <c r="A277" s="33"/>
      <c r="B277" s="34"/>
      <c r="C277" s="9"/>
      <c r="D277" s="10"/>
    </row>
    <row r="278" spans="1:4" x14ac:dyDescent="0.25">
      <c r="A278" s="33"/>
      <c r="B278" s="34"/>
      <c r="C278" s="9"/>
      <c r="D278" s="10"/>
    </row>
    <row r="279" spans="1:4" x14ac:dyDescent="0.25">
      <c r="A279" s="33"/>
      <c r="B279" s="34"/>
      <c r="C279" s="9"/>
      <c r="D279" s="10"/>
    </row>
    <row r="280" spans="1:4" x14ac:dyDescent="0.25">
      <c r="A280" s="33"/>
      <c r="B280" s="34"/>
      <c r="C280" s="9"/>
      <c r="D280" s="10"/>
    </row>
    <row r="281" spans="1:4" x14ac:dyDescent="0.25">
      <c r="A281" s="33"/>
      <c r="B281" s="34"/>
      <c r="C281" s="9"/>
      <c r="D281" s="10"/>
    </row>
    <row r="282" spans="1:4" x14ac:dyDescent="0.25">
      <c r="A282" s="33"/>
      <c r="B282" s="34"/>
      <c r="C282" s="9"/>
      <c r="D282" s="10"/>
    </row>
    <row r="283" spans="1:4" x14ac:dyDescent="0.25">
      <c r="A283" s="33"/>
      <c r="B283" s="34"/>
      <c r="C283" s="9"/>
      <c r="D283" s="10"/>
    </row>
    <row r="284" spans="1:4" x14ac:dyDescent="0.25">
      <c r="A284" s="33"/>
      <c r="B284" s="34"/>
      <c r="C284" s="9"/>
      <c r="D284" s="10"/>
    </row>
    <row r="285" spans="1:4" x14ac:dyDescent="0.25">
      <c r="A285" s="33"/>
      <c r="B285" s="34"/>
      <c r="C285" s="9"/>
      <c r="D285" s="10"/>
    </row>
    <row r="286" spans="1:4" x14ac:dyDescent="0.25">
      <c r="A286" s="33"/>
      <c r="B286" s="34"/>
      <c r="C286" s="9"/>
      <c r="D286" s="10"/>
    </row>
    <row r="287" spans="1:4" x14ac:dyDescent="0.25">
      <c r="A287" s="33"/>
      <c r="B287" s="34"/>
      <c r="C287" s="9"/>
      <c r="D287" s="10"/>
    </row>
    <row r="288" spans="1:4" x14ac:dyDescent="0.25">
      <c r="A288" s="33"/>
      <c r="B288" s="34"/>
      <c r="C288" s="9"/>
      <c r="D288" s="10"/>
    </row>
    <row r="289" spans="1:4" x14ac:dyDescent="0.25">
      <c r="A289" s="33"/>
      <c r="B289" s="34"/>
      <c r="C289" s="9"/>
      <c r="D289" s="10"/>
    </row>
    <row r="290" spans="1:4" x14ac:dyDescent="0.25">
      <c r="A290" s="33"/>
      <c r="B290" s="34"/>
      <c r="C290" s="9"/>
      <c r="D290" s="10"/>
    </row>
    <row r="291" spans="1:4" x14ac:dyDescent="0.25">
      <c r="A291" s="33"/>
      <c r="B291" s="34"/>
      <c r="C291" s="9"/>
      <c r="D291" s="10"/>
    </row>
    <row r="292" spans="1:4" x14ac:dyDescent="0.25">
      <c r="A292" s="33"/>
      <c r="B292" s="34"/>
      <c r="C292" s="9"/>
      <c r="D292" s="10"/>
    </row>
    <row r="293" spans="1:4" x14ac:dyDescent="0.25">
      <c r="A293" s="33"/>
      <c r="B293" s="34"/>
      <c r="C293" s="9"/>
      <c r="D293" s="10"/>
    </row>
    <row r="294" spans="1:4" x14ac:dyDescent="0.25">
      <c r="A294" s="33"/>
      <c r="B294" s="34"/>
      <c r="C294" s="9"/>
      <c r="D294" s="10"/>
    </row>
    <row r="295" spans="1:4" x14ac:dyDescent="0.25">
      <c r="A295" s="33"/>
      <c r="B295" s="34"/>
      <c r="C295" s="9"/>
      <c r="D295" s="10"/>
    </row>
    <row r="296" spans="1:4" x14ac:dyDescent="0.25">
      <c r="A296" s="33"/>
      <c r="B296" s="34"/>
      <c r="C296" s="9"/>
      <c r="D296" s="10"/>
    </row>
    <row r="297" spans="1:4" x14ac:dyDescent="0.25">
      <c r="A297" s="33"/>
      <c r="B297" s="34"/>
      <c r="C297" s="9"/>
      <c r="D297" s="10"/>
    </row>
    <row r="298" spans="1:4" x14ac:dyDescent="0.25">
      <c r="A298" s="33"/>
      <c r="B298" s="34"/>
      <c r="C298" s="9"/>
      <c r="D298" s="10"/>
    </row>
    <row r="299" spans="1:4" x14ac:dyDescent="0.25">
      <c r="A299" s="33"/>
      <c r="B299" s="34"/>
      <c r="C299" s="9"/>
      <c r="D299" s="10"/>
    </row>
    <row r="300" spans="1:4" x14ac:dyDescent="0.25">
      <c r="A300" s="33"/>
      <c r="B300" s="34"/>
      <c r="C300" s="9"/>
      <c r="D300" s="10"/>
    </row>
    <row r="301" spans="1:4" x14ac:dyDescent="0.25">
      <c r="A301" s="33"/>
      <c r="B301" s="34"/>
      <c r="C301" s="9"/>
      <c r="D301" s="10"/>
    </row>
    <row r="302" spans="1:4" x14ac:dyDescent="0.25">
      <c r="A302" s="33"/>
      <c r="B302" s="34"/>
      <c r="C302" s="9"/>
      <c r="D302" s="10"/>
    </row>
    <row r="303" spans="1:4" x14ac:dyDescent="0.25">
      <c r="A303" s="33"/>
      <c r="B303" s="34"/>
      <c r="C303" s="9"/>
      <c r="D303" s="10"/>
    </row>
    <row r="304" spans="1:4" x14ac:dyDescent="0.25">
      <c r="A304" s="33"/>
      <c r="B304" s="34"/>
      <c r="C304" s="9"/>
      <c r="D304" s="10"/>
    </row>
    <row r="305" spans="1:4" x14ac:dyDescent="0.25">
      <c r="A305" s="33"/>
      <c r="B305" s="34"/>
      <c r="C305" s="9"/>
      <c r="D305" s="10"/>
    </row>
    <row r="306" spans="1:4" x14ac:dyDescent="0.25">
      <c r="A306" s="33"/>
      <c r="B306" s="34"/>
      <c r="C306" s="9"/>
      <c r="D306" s="10"/>
    </row>
    <row r="307" spans="1:4" x14ac:dyDescent="0.25">
      <c r="A307" s="33"/>
      <c r="B307" s="34"/>
      <c r="C307" s="9"/>
      <c r="D307" s="10"/>
    </row>
    <row r="308" spans="1:4" x14ac:dyDescent="0.25">
      <c r="A308" s="33"/>
      <c r="B308" s="34"/>
      <c r="C308" s="9"/>
      <c r="D308" s="10"/>
    </row>
    <row r="309" spans="1:4" x14ac:dyDescent="0.25">
      <c r="A309" s="33"/>
      <c r="B309" s="34"/>
      <c r="C309" s="9"/>
      <c r="D309" s="10"/>
    </row>
    <row r="310" spans="1:4" x14ac:dyDescent="0.25">
      <c r="A310" s="33"/>
      <c r="B310" s="34"/>
      <c r="C310" s="9"/>
      <c r="D310" s="10"/>
    </row>
    <row r="311" spans="1:4" x14ac:dyDescent="0.25">
      <c r="A311" s="33"/>
      <c r="B311" s="34"/>
      <c r="C311" s="9"/>
      <c r="D311" s="10"/>
    </row>
    <row r="312" spans="1:4" x14ac:dyDescent="0.25">
      <c r="A312" s="33"/>
      <c r="B312" s="34"/>
      <c r="C312" s="9"/>
      <c r="D312" s="10"/>
    </row>
    <row r="313" spans="1:4" x14ac:dyDescent="0.25">
      <c r="A313" s="33"/>
      <c r="B313" s="34"/>
      <c r="C313" s="9"/>
      <c r="D313" s="10"/>
    </row>
    <row r="314" spans="1:4" x14ac:dyDescent="0.25">
      <c r="A314" s="33"/>
      <c r="B314" s="34"/>
      <c r="C314" s="9"/>
      <c r="D314" s="10"/>
    </row>
    <row r="315" spans="1:4" x14ac:dyDescent="0.25">
      <c r="A315" s="33"/>
      <c r="B315" s="34"/>
      <c r="C315" s="9"/>
      <c r="D315" s="10"/>
    </row>
    <row r="316" spans="1:4" x14ac:dyDescent="0.25">
      <c r="A316" s="33"/>
      <c r="B316" s="34"/>
      <c r="C316" s="9"/>
      <c r="D316" s="10"/>
    </row>
    <row r="317" spans="1:4" x14ac:dyDescent="0.25">
      <c r="A317" s="33"/>
      <c r="B317" s="34"/>
      <c r="C317" s="9"/>
      <c r="D317" s="10"/>
    </row>
    <row r="318" spans="1:4" x14ac:dyDescent="0.25">
      <c r="A318" s="33"/>
      <c r="B318" s="34"/>
      <c r="C318" s="9"/>
      <c r="D318" s="10"/>
    </row>
    <row r="319" spans="1:4" x14ac:dyDescent="0.25">
      <c r="A319" s="33"/>
      <c r="B319" s="34"/>
      <c r="C319" s="9"/>
      <c r="D319" s="10"/>
    </row>
    <row r="320" spans="1:4" x14ac:dyDescent="0.25">
      <c r="A320" s="33"/>
      <c r="B320" s="34"/>
      <c r="C320" s="9"/>
      <c r="D320" s="10"/>
    </row>
    <row r="321" spans="1:4" x14ac:dyDescent="0.25">
      <c r="A321" s="33"/>
      <c r="B321" s="34"/>
      <c r="C321" s="9"/>
      <c r="D321" s="10"/>
    </row>
    <row r="322" spans="1:4" x14ac:dyDescent="0.25">
      <c r="A322" s="33"/>
      <c r="B322" s="34"/>
      <c r="C322" s="9"/>
      <c r="D322" s="10"/>
    </row>
    <row r="323" spans="1:4" x14ac:dyDescent="0.25">
      <c r="A323" s="33"/>
      <c r="B323" s="34"/>
      <c r="C323" s="9"/>
      <c r="D323" s="10"/>
    </row>
    <row r="324" spans="1:4" x14ac:dyDescent="0.25">
      <c r="A324" s="33"/>
      <c r="B324" s="34"/>
      <c r="C324" s="9"/>
      <c r="D324" s="10"/>
    </row>
    <row r="325" spans="1:4" x14ac:dyDescent="0.25">
      <c r="A325" s="33"/>
      <c r="B325" s="34"/>
      <c r="C325" s="9"/>
      <c r="D325" s="10"/>
    </row>
    <row r="326" spans="1:4" x14ac:dyDescent="0.25">
      <c r="A326" s="33"/>
      <c r="B326" s="34"/>
      <c r="C326" s="9"/>
      <c r="D326" s="10"/>
    </row>
    <row r="327" spans="1:4" x14ac:dyDescent="0.25">
      <c r="A327" s="33"/>
      <c r="B327" s="34"/>
      <c r="C327" s="9"/>
      <c r="D327" s="10"/>
    </row>
    <row r="328" spans="1:4" x14ac:dyDescent="0.25">
      <c r="A328" s="33"/>
      <c r="B328" s="34"/>
      <c r="C328" s="9"/>
      <c r="D328" s="10"/>
    </row>
    <row r="329" spans="1:4" x14ac:dyDescent="0.25">
      <c r="A329" s="33"/>
      <c r="B329" s="34"/>
      <c r="C329" s="9"/>
      <c r="D329" s="10"/>
    </row>
    <row r="330" spans="1:4" x14ac:dyDescent="0.25">
      <c r="A330" s="35"/>
      <c r="B330" s="34"/>
      <c r="C330" s="9"/>
      <c r="D330" s="10"/>
    </row>
    <row r="331" spans="1:4" x14ac:dyDescent="0.25">
      <c r="A331" s="35"/>
      <c r="B331" s="34"/>
      <c r="C331" s="9"/>
      <c r="D331" s="10"/>
    </row>
    <row r="332" spans="1:4" x14ac:dyDescent="0.25">
      <c r="A332" s="35"/>
      <c r="B332" s="34"/>
      <c r="C332" s="9"/>
      <c r="D332" s="10"/>
    </row>
    <row r="333" spans="1:4" x14ac:dyDescent="0.25">
      <c r="A333" s="35"/>
      <c r="B333" s="34"/>
      <c r="C333" s="9"/>
      <c r="D333" s="10"/>
    </row>
    <row r="334" spans="1:4" x14ac:dyDescent="0.25">
      <c r="A334" s="35"/>
      <c r="B334" s="34"/>
      <c r="C334" s="9"/>
      <c r="D334" s="10"/>
    </row>
    <row r="335" spans="1:4" x14ac:dyDescent="0.25">
      <c r="A335" s="35"/>
      <c r="B335" s="34"/>
      <c r="C335" s="9"/>
      <c r="D335" s="10"/>
    </row>
    <row r="336" spans="1:4" x14ac:dyDescent="0.25">
      <c r="A336" s="35"/>
      <c r="B336" s="34"/>
      <c r="C336" s="9"/>
      <c r="D336" s="10"/>
    </row>
    <row r="337" spans="1:4" x14ac:dyDescent="0.25">
      <c r="A337" s="35"/>
      <c r="B337" s="34"/>
      <c r="C337" s="9"/>
      <c r="D337" s="10"/>
    </row>
    <row r="338" spans="1:4" x14ac:dyDescent="0.25">
      <c r="A338" s="35"/>
      <c r="B338" s="34"/>
      <c r="C338" s="9"/>
      <c r="D338" s="10"/>
    </row>
    <row r="339" spans="1:4" x14ac:dyDescent="0.25">
      <c r="A339" s="35"/>
      <c r="B339" s="34"/>
      <c r="C339" s="9"/>
      <c r="D339" s="10"/>
    </row>
    <row r="340" spans="1:4" x14ac:dyDescent="0.25">
      <c r="A340" s="35"/>
      <c r="B340" s="34"/>
      <c r="C340" s="9"/>
      <c r="D340" s="10"/>
    </row>
    <row r="341" spans="1:4" x14ac:dyDescent="0.25">
      <c r="A341" s="35"/>
      <c r="B341" s="34"/>
      <c r="C341" s="9"/>
      <c r="D341" s="10"/>
    </row>
    <row r="342" spans="1:4" x14ac:dyDescent="0.25">
      <c r="A342" s="35"/>
      <c r="B342" s="34"/>
      <c r="C342" s="9"/>
      <c r="D342" s="10"/>
    </row>
    <row r="343" spans="1:4" x14ac:dyDescent="0.25">
      <c r="A343" s="35"/>
      <c r="B343" s="34"/>
      <c r="C343" s="9"/>
      <c r="D343" s="10"/>
    </row>
    <row r="344" spans="1:4" x14ac:dyDescent="0.25">
      <c r="A344" s="35"/>
      <c r="B344" s="34"/>
      <c r="C344" s="9"/>
      <c r="D344" s="10"/>
    </row>
    <row r="345" spans="1:4" x14ac:dyDescent="0.25">
      <c r="A345" s="35"/>
      <c r="B345" s="34"/>
      <c r="C345" s="9"/>
      <c r="D345" s="10"/>
    </row>
    <row r="346" spans="1:4" x14ac:dyDescent="0.25">
      <c r="A346" s="35"/>
      <c r="B346" s="34"/>
      <c r="C346" s="9"/>
      <c r="D346" s="10"/>
    </row>
    <row r="347" spans="1:4" x14ac:dyDescent="0.25">
      <c r="A347" s="35"/>
      <c r="B347" s="34"/>
      <c r="C347" s="9"/>
      <c r="D347" s="10"/>
    </row>
    <row r="348" spans="1:4" x14ac:dyDescent="0.25">
      <c r="A348" s="35"/>
      <c r="B348" s="34"/>
      <c r="C348" s="9"/>
      <c r="D348" s="10"/>
    </row>
    <row r="349" spans="1:4" x14ac:dyDescent="0.25">
      <c r="A349" s="35"/>
      <c r="B349" s="34"/>
      <c r="C349" s="9"/>
      <c r="D349" s="10"/>
    </row>
    <row r="350" spans="1:4" x14ac:dyDescent="0.25">
      <c r="A350" s="35"/>
      <c r="B350" s="34"/>
      <c r="C350" s="9"/>
      <c r="D350" s="10"/>
    </row>
    <row r="351" spans="1:4" x14ac:dyDescent="0.25">
      <c r="A351" s="35"/>
      <c r="B351" s="34"/>
      <c r="C351" s="9"/>
      <c r="D351" s="10"/>
    </row>
    <row r="352" spans="1:4" x14ac:dyDescent="0.25">
      <c r="A352" s="35"/>
      <c r="B352" s="34"/>
      <c r="C352" s="9"/>
      <c r="D352" s="10"/>
    </row>
    <row r="353" spans="1:4" x14ac:dyDescent="0.25">
      <c r="A353" s="35"/>
      <c r="B353" s="34"/>
      <c r="C353" s="9"/>
      <c r="D353" s="10"/>
    </row>
    <row r="354" spans="1:4" x14ac:dyDescent="0.25">
      <c r="A354" s="35"/>
      <c r="B354" s="34"/>
      <c r="C354" s="9"/>
      <c r="D354" s="10"/>
    </row>
    <row r="355" spans="1:4" x14ac:dyDescent="0.25">
      <c r="A355" s="35"/>
      <c r="B355" s="34"/>
      <c r="C355" s="9"/>
      <c r="D355" s="10"/>
    </row>
    <row r="356" spans="1:4" x14ac:dyDescent="0.25">
      <c r="A356" s="35"/>
      <c r="B356" s="34"/>
      <c r="C356" s="9"/>
      <c r="D356" s="10"/>
    </row>
    <row r="357" spans="1:4" x14ac:dyDescent="0.25">
      <c r="A357" s="35"/>
      <c r="B357" s="34"/>
      <c r="C357" s="9"/>
      <c r="D357" s="10"/>
    </row>
    <row r="358" spans="1:4" x14ac:dyDescent="0.25">
      <c r="A358" s="35"/>
      <c r="B358" s="34"/>
      <c r="C358" s="9"/>
      <c r="D358" s="10"/>
    </row>
    <row r="359" spans="1:4" x14ac:dyDescent="0.25">
      <c r="A359" s="35"/>
      <c r="B359" s="34"/>
      <c r="C359" s="9"/>
      <c r="D359" s="10"/>
    </row>
    <row r="360" spans="1:4" x14ac:dyDescent="0.25">
      <c r="A360" s="35"/>
      <c r="B360" s="34"/>
      <c r="C360" s="9"/>
      <c r="D360" s="10"/>
    </row>
    <row r="361" spans="1:4" x14ac:dyDescent="0.25">
      <c r="A361" s="35"/>
      <c r="B361" s="34"/>
      <c r="C361" s="9"/>
      <c r="D361" s="10"/>
    </row>
    <row r="362" spans="1:4" x14ac:dyDescent="0.25">
      <c r="A362" s="35"/>
      <c r="B362" s="34"/>
      <c r="C362" s="9"/>
      <c r="D362" s="10"/>
    </row>
    <row r="363" spans="1:4" x14ac:dyDescent="0.25">
      <c r="A363" s="35"/>
      <c r="B363" s="34"/>
      <c r="C363" s="9"/>
      <c r="D363" s="10"/>
    </row>
    <row r="364" spans="1:4" ht="15.75" thickBot="1" x14ac:dyDescent="0.3">
      <c r="A364" s="36"/>
      <c r="B364" s="37"/>
      <c r="C364" s="15"/>
      <c r="D364" s="16"/>
    </row>
    <row r="365" spans="1:4" ht="16.5" thickTop="1" thickBot="1" x14ac:dyDescent="0.3">
      <c r="A365" s="13"/>
      <c r="B365" s="100">
        <f>SUM(B4:B364)</f>
        <v>0</v>
      </c>
      <c r="C365" s="14"/>
      <c r="D365" s="101">
        <f>SUM(D4:D364)</f>
        <v>0</v>
      </c>
    </row>
  </sheetData>
  <hyperlinks>
    <hyperlink ref="D1" r:id="rId1"/>
  </hyperlinks>
  <printOptions headings="1" gridLines="1"/>
  <pageMargins left="0.7" right="0.7" top="0.75" bottom="0.75" header="0.3" footer="0.3"/>
  <pageSetup scale="78" orientation="landscape"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19" sqref="I19"/>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18</v>
      </c>
    </row>
    <row r="2" spans="1:7" thickBot="1" x14ac:dyDescent="0.35"/>
    <row r="3" spans="1:7" ht="14.45" x14ac:dyDescent="0.3">
      <c r="A3" s="64"/>
      <c r="B3" s="65" t="s">
        <v>23</v>
      </c>
      <c r="C3" s="66" t="s">
        <v>33</v>
      </c>
      <c r="D3" s="71"/>
      <c r="E3" s="69"/>
    </row>
    <row r="4" spans="1:7" ht="14.45" x14ac:dyDescent="0.3">
      <c r="A4" s="111" t="s">
        <v>24</v>
      </c>
      <c r="B4" s="113"/>
      <c r="C4" s="39">
        <v>2008</v>
      </c>
      <c r="D4" s="74" t="s">
        <v>48</v>
      </c>
      <c r="E4" s="70"/>
    </row>
    <row r="5" spans="1:7" thickBot="1" x14ac:dyDescent="0.35">
      <c r="A5" s="114" t="s">
        <v>29</v>
      </c>
      <c r="B5" s="115"/>
      <c r="C5" s="80">
        <f>+F10*'Census Stats'!$L$38</f>
        <v>2340765.6259595291</v>
      </c>
      <c r="D5" s="68">
        <f>+D13/C5</f>
        <v>9.3308239653625318</v>
      </c>
    </row>
    <row r="6" spans="1:7" ht="14.45" x14ac:dyDescent="0.3">
      <c r="A6" s="6"/>
      <c r="B6" s="6"/>
      <c r="C6" s="23"/>
      <c r="E6" s="22"/>
    </row>
    <row r="7" spans="1:7" ht="18.600000000000001" thickBot="1" x14ac:dyDescent="0.4">
      <c r="A7" s="6"/>
      <c r="B7" s="62" t="s">
        <v>44</v>
      </c>
      <c r="C7" s="23"/>
      <c r="E7" s="22"/>
    </row>
    <row r="8" spans="1:7" ht="14.45" x14ac:dyDescent="0.3">
      <c r="A8" s="44"/>
      <c r="B8" s="45"/>
      <c r="C8" s="45"/>
      <c r="D8" s="45"/>
      <c r="E8" s="45"/>
      <c r="F8" s="46" t="s">
        <v>28</v>
      </c>
      <c r="G8" s="57" t="s">
        <v>49</v>
      </c>
    </row>
    <row r="9" spans="1:7" ht="14.45" x14ac:dyDescent="0.3">
      <c r="A9" s="47"/>
      <c r="B9" s="18"/>
      <c r="C9" s="18"/>
      <c r="D9" s="20" t="s">
        <v>21</v>
      </c>
      <c r="E9" s="32" t="s">
        <v>36</v>
      </c>
      <c r="F9" s="25" t="s">
        <v>43</v>
      </c>
      <c r="G9" s="58" t="s">
        <v>28</v>
      </c>
    </row>
    <row r="10" spans="1:7" ht="14.45" x14ac:dyDescent="0.3">
      <c r="A10" s="111" t="s">
        <v>19</v>
      </c>
      <c r="B10" s="112"/>
      <c r="C10" s="113"/>
      <c r="D10" s="72">
        <v>11082670</v>
      </c>
      <c r="E10" s="19">
        <f>+D10/D13</f>
        <v>0.50741870711559289</v>
      </c>
      <c r="F10" s="43">
        <v>939440</v>
      </c>
      <c r="G10" s="59">
        <f>+D10/F10</f>
        <v>11.797102529166311</v>
      </c>
    </row>
    <row r="11" spans="1:7" ht="14.45" x14ac:dyDescent="0.3">
      <c r="A11" s="111" t="s">
        <v>25</v>
      </c>
      <c r="B11" s="112"/>
      <c r="C11" s="113"/>
      <c r="D11" s="72">
        <v>9453940</v>
      </c>
      <c r="E11" s="19">
        <f>+D11/D13</f>
        <v>0.43284750082321211</v>
      </c>
      <c r="F11" s="34">
        <f>3222+117521</f>
        <v>120743</v>
      </c>
      <c r="G11" s="59">
        <f>+D11/F11</f>
        <v>78.298037981497899</v>
      </c>
    </row>
    <row r="12" spans="1:7" ht="14.45" x14ac:dyDescent="0.3">
      <c r="A12" s="111" t="s">
        <v>26</v>
      </c>
      <c r="B12" s="112"/>
      <c r="C12" s="113"/>
      <c r="D12" s="72">
        <v>1304662</v>
      </c>
      <c r="E12" s="19">
        <f>+D12/D13</f>
        <v>5.9733792061194974E-2</v>
      </c>
      <c r="F12" s="6"/>
      <c r="G12" s="48"/>
    </row>
    <row r="13" spans="1:7" thickBot="1" x14ac:dyDescent="0.35">
      <c r="A13" s="49"/>
      <c r="B13" s="116" t="s">
        <v>20</v>
      </c>
      <c r="C13" s="115"/>
      <c r="D13" s="73">
        <f>SUM(D10:D12)</f>
        <v>21841272</v>
      </c>
      <c r="E13" s="50"/>
      <c r="F13" s="51"/>
      <c r="G13" s="52"/>
    </row>
    <row r="15" spans="1:7" ht="18.600000000000001" thickBot="1" x14ac:dyDescent="0.4">
      <c r="B15" s="63" t="s">
        <v>45</v>
      </c>
    </row>
    <row r="16" spans="1:7" ht="14.45"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thickBot="1" x14ac:dyDescent="0.35">
      <c r="A18" s="111" t="s">
        <v>41</v>
      </c>
      <c r="B18" s="112"/>
      <c r="C18" s="113"/>
      <c r="D18" s="10">
        <f>'2008 Known'!B48</f>
        <v>18130450.128000006</v>
      </c>
      <c r="E18" s="19">
        <f>+D18/(D18+D19)</f>
        <v>0.76915613655045179</v>
      </c>
      <c r="F18" s="10">
        <f>'2008 Known'!D48</f>
        <v>7378101.7581690736</v>
      </c>
      <c r="G18" s="48"/>
    </row>
    <row r="19" spans="1:8" ht="15.6" x14ac:dyDescent="0.35">
      <c r="A19" s="111" t="s">
        <v>42</v>
      </c>
      <c r="B19" s="112"/>
      <c r="C19" s="113"/>
      <c r="D19" s="60">
        <f>'2008 Unknown'!B163</f>
        <v>5441422.0399999991</v>
      </c>
      <c r="E19" s="61">
        <f>+D19/(D18+D19)</f>
        <v>0.23084386344954821</v>
      </c>
      <c r="F19" s="76">
        <f>'2008 Unknown'!D163</f>
        <v>2787286.6950858752</v>
      </c>
      <c r="G19" s="78" t="s">
        <v>47</v>
      </c>
    </row>
    <row r="20" spans="1:8" ht="16.149999999999999" thickBot="1" x14ac:dyDescent="0.4">
      <c r="A20" s="49"/>
      <c r="B20" s="51"/>
      <c r="C20" s="51"/>
      <c r="D20" s="75">
        <f>+C4</f>
        <v>2008</v>
      </c>
      <c r="E20" s="56" t="s">
        <v>5</v>
      </c>
      <c r="F20" s="77">
        <f>SUM(F18:F19)</f>
        <v>10165388.453254949</v>
      </c>
      <c r="G20" s="79">
        <f>+F20/G22</f>
        <v>1.4634746315690368</v>
      </c>
    </row>
    <row r="22" spans="1:8" ht="15.6" x14ac:dyDescent="0.35">
      <c r="F22" s="24" t="s">
        <v>35</v>
      </c>
      <c r="G22" s="34">
        <f>+G29</f>
        <v>6946064</v>
      </c>
      <c r="H22" s="31"/>
    </row>
    <row r="24" spans="1:8" x14ac:dyDescent="0.25">
      <c r="E24" s="31" t="s">
        <v>30</v>
      </c>
      <c r="F24" s="26"/>
      <c r="G24" s="26"/>
    </row>
    <row r="25" spans="1:8" x14ac:dyDescent="0.25">
      <c r="E25" s="26"/>
      <c r="F25" s="26"/>
      <c r="G25" s="29" t="s">
        <v>34</v>
      </c>
    </row>
    <row r="26" spans="1:8" ht="18" x14ac:dyDescent="0.35">
      <c r="E26" s="26"/>
      <c r="F26" s="26"/>
      <c r="G26" s="30" t="s">
        <v>4</v>
      </c>
    </row>
    <row r="27" spans="1:8" x14ac:dyDescent="0.25">
      <c r="E27" s="26"/>
      <c r="F27" s="27" t="s">
        <v>31</v>
      </c>
      <c r="G27" s="28">
        <v>1131957</v>
      </c>
    </row>
    <row r="28" spans="1:8" x14ac:dyDescent="0.25">
      <c r="E28" s="26"/>
      <c r="F28" s="27" t="s">
        <v>32</v>
      </c>
      <c r="G28" s="28">
        <v>2399078</v>
      </c>
    </row>
    <row r="29" spans="1:8"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20" sqref="I20"/>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18</v>
      </c>
    </row>
    <row r="2" spans="1:7" thickBot="1" x14ac:dyDescent="0.35"/>
    <row r="3" spans="1:7" ht="14.45" x14ac:dyDescent="0.3">
      <c r="A3" s="64"/>
      <c r="B3" s="65" t="s">
        <v>23</v>
      </c>
      <c r="C3" s="66" t="s">
        <v>33</v>
      </c>
      <c r="D3" s="71"/>
      <c r="E3" s="69"/>
    </row>
    <row r="4" spans="1:7" ht="14.45" x14ac:dyDescent="0.3">
      <c r="A4" s="111" t="s">
        <v>24</v>
      </c>
      <c r="B4" s="113"/>
      <c r="C4" s="39">
        <v>2009</v>
      </c>
      <c r="D4" s="74" t="s">
        <v>48</v>
      </c>
      <c r="E4" s="70"/>
    </row>
    <row r="5" spans="1:7" thickBot="1" x14ac:dyDescent="0.35">
      <c r="A5" s="114" t="s">
        <v>29</v>
      </c>
      <c r="B5" s="115"/>
      <c r="C5" s="80">
        <f>+F10*'Census Stats'!$L$38</f>
        <v>2360347.5865471303</v>
      </c>
      <c r="D5" s="68">
        <f>+D13/C5</f>
        <v>9.2766426117905105</v>
      </c>
    </row>
    <row r="6" spans="1:7" ht="14.45" x14ac:dyDescent="0.3">
      <c r="A6" s="6"/>
      <c r="B6" s="6"/>
      <c r="C6" s="23"/>
      <c r="E6" s="22"/>
    </row>
    <row r="7" spans="1:7" ht="18.600000000000001" thickBot="1" x14ac:dyDescent="0.4">
      <c r="A7" s="6"/>
      <c r="B7" s="62" t="s">
        <v>44</v>
      </c>
      <c r="C7" s="23"/>
      <c r="E7" s="22"/>
    </row>
    <row r="8" spans="1:7" ht="14.45" x14ac:dyDescent="0.3">
      <c r="A8" s="44"/>
      <c r="B8" s="45"/>
      <c r="C8" s="45"/>
      <c r="D8" s="45"/>
      <c r="E8" s="45"/>
      <c r="F8" s="46" t="s">
        <v>28</v>
      </c>
      <c r="G8" s="57" t="s">
        <v>49</v>
      </c>
    </row>
    <row r="9" spans="1:7" ht="14.45" x14ac:dyDescent="0.3">
      <c r="A9" s="47"/>
      <c r="B9" s="18"/>
      <c r="C9" s="18"/>
      <c r="D9" s="20" t="s">
        <v>21</v>
      </c>
      <c r="E9" s="32" t="s">
        <v>36</v>
      </c>
      <c r="F9" s="25" t="s">
        <v>43</v>
      </c>
      <c r="G9" s="58" t="s">
        <v>28</v>
      </c>
    </row>
    <row r="10" spans="1:7" ht="14.45" x14ac:dyDescent="0.3">
      <c r="A10" s="111" t="s">
        <v>19</v>
      </c>
      <c r="B10" s="112"/>
      <c r="C10" s="113"/>
      <c r="D10" s="72">
        <v>11163371</v>
      </c>
      <c r="E10" s="19">
        <f>+D10/D13</f>
        <v>0.50983373706579083</v>
      </c>
      <c r="F10" s="43">
        <v>947299</v>
      </c>
      <c r="G10" s="59">
        <f>+D10/F10</f>
        <v>11.784421814020705</v>
      </c>
    </row>
    <row r="11" spans="1:7" ht="14.45" x14ac:dyDescent="0.3">
      <c r="A11" s="111" t="s">
        <v>25</v>
      </c>
      <c r="B11" s="112"/>
      <c r="C11" s="113"/>
      <c r="D11" s="72">
        <f>9488763+95907</f>
        <v>9584670</v>
      </c>
      <c r="E11" s="19">
        <f>+D11/D13</f>
        <v>0.43773409704312199</v>
      </c>
      <c r="F11" s="34">
        <f>3394+118423</f>
        <v>121817</v>
      </c>
      <c r="G11" s="59">
        <f>+D11/F11</f>
        <v>78.68089018774063</v>
      </c>
    </row>
    <row r="12" spans="1:7" ht="14.45" x14ac:dyDescent="0.3">
      <c r="A12" s="111" t="s">
        <v>26</v>
      </c>
      <c r="B12" s="112"/>
      <c r="C12" s="113"/>
      <c r="D12" s="72">
        <v>1148060</v>
      </c>
      <c r="E12" s="19">
        <f>+D12/D13</f>
        <v>5.2432165891087186E-2</v>
      </c>
      <c r="F12" s="6"/>
      <c r="G12" s="48"/>
    </row>
    <row r="13" spans="1:7" thickBot="1" x14ac:dyDescent="0.35">
      <c r="A13" s="49"/>
      <c r="B13" s="116" t="s">
        <v>20</v>
      </c>
      <c r="C13" s="115"/>
      <c r="D13" s="73">
        <f>SUM(D10:D12)</f>
        <v>21896101</v>
      </c>
      <c r="E13" s="50"/>
      <c r="F13" s="51"/>
      <c r="G13" s="52"/>
    </row>
    <row r="15" spans="1:7" ht="18.600000000000001" thickBot="1" x14ac:dyDescent="0.4">
      <c r="B15" s="63" t="s">
        <v>45</v>
      </c>
    </row>
    <row r="16" spans="1:7" ht="14.45"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thickBot="1" x14ac:dyDescent="0.35">
      <c r="A18" s="111" t="s">
        <v>41</v>
      </c>
      <c r="B18" s="112"/>
      <c r="C18" s="113"/>
      <c r="D18" s="10">
        <f>'2009 Known'!B51</f>
        <v>19034284.342000004</v>
      </c>
      <c r="E18" s="19">
        <f>+D18/(D18+D19)</f>
        <v>0.81195791600269751</v>
      </c>
      <c r="F18" s="10">
        <f>'2009 Known'!D51</f>
        <v>8978707.1709900014</v>
      </c>
      <c r="G18" s="48"/>
    </row>
    <row r="19" spans="1:8" ht="15.6" x14ac:dyDescent="0.35">
      <c r="A19" s="111" t="s">
        <v>42</v>
      </c>
      <c r="B19" s="112"/>
      <c r="C19" s="113"/>
      <c r="D19" s="60">
        <f>'2009 Unknown'!B148</f>
        <v>4408167.4979999997</v>
      </c>
      <c r="E19" s="61">
        <f>+D19/(D18+D19)</f>
        <v>0.18804208399730252</v>
      </c>
      <c r="F19" s="76">
        <f>'2009 Unknown'!D148</f>
        <v>2465915.3735550479</v>
      </c>
      <c r="G19" s="78" t="s">
        <v>47</v>
      </c>
    </row>
    <row r="20" spans="1:8" ht="16.149999999999999" thickBot="1" x14ac:dyDescent="0.4">
      <c r="A20" s="49"/>
      <c r="B20" s="51"/>
      <c r="C20" s="51"/>
      <c r="D20" s="75">
        <f>+C4</f>
        <v>2009</v>
      </c>
      <c r="E20" s="56" t="s">
        <v>5</v>
      </c>
      <c r="F20" s="77">
        <f>SUM(F18:F19)</f>
        <v>11444622.544545049</v>
      </c>
      <c r="G20" s="79">
        <f>+F20/G22</f>
        <v>1.6476413900800582</v>
      </c>
    </row>
    <row r="22" spans="1:8" ht="15.6" x14ac:dyDescent="0.35">
      <c r="F22" s="24" t="s">
        <v>35</v>
      </c>
      <c r="G22" s="34">
        <f>+G29</f>
        <v>6946064</v>
      </c>
      <c r="H22" s="31"/>
    </row>
    <row r="24" spans="1:8" x14ac:dyDescent="0.25">
      <c r="E24" s="31" t="s">
        <v>30</v>
      </c>
      <c r="F24" s="26"/>
      <c r="G24" s="26"/>
    </row>
    <row r="25" spans="1:8" x14ac:dyDescent="0.25">
      <c r="E25" s="26"/>
      <c r="F25" s="26"/>
      <c r="G25" s="29" t="s">
        <v>34</v>
      </c>
    </row>
    <row r="26" spans="1:8" ht="18" x14ac:dyDescent="0.35">
      <c r="E26" s="26"/>
      <c r="F26" s="26"/>
      <c r="G26" s="30" t="s">
        <v>4</v>
      </c>
    </row>
    <row r="27" spans="1:8" x14ac:dyDescent="0.25">
      <c r="E27" s="26"/>
      <c r="F27" s="27" t="s">
        <v>31</v>
      </c>
      <c r="G27" s="28">
        <v>1131957</v>
      </c>
    </row>
    <row r="28" spans="1:8" x14ac:dyDescent="0.25">
      <c r="E28" s="26"/>
      <c r="F28" s="27" t="s">
        <v>32</v>
      </c>
      <c r="G28" s="28">
        <v>2399078</v>
      </c>
    </row>
    <row r="29" spans="1:8"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20" sqref="I20"/>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18</v>
      </c>
    </row>
    <row r="2" spans="1:7" thickBot="1" x14ac:dyDescent="0.35"/>
    <row r="3" spans="1:7" ht="14.45" x14ac:dyDescent="0.3">
      <c r="A3" s="64"/>
      <c r="B3" s="65" t="s">
        <v>23</v>
      </c>
      <c r="C3" s="66" t="s">
        <v>33</v>
      </c>
      <c r="D3" s="71"/>
      <c r="E3" s="69"/>
    </row>
    <row r="4" spans="1:7" ht="14.45" x14ac:dyDescent="0.3">
      <c r="A4" s="111" t="s">
        <v>24</v>
      </c>
      <c r="B4" s="113"/>
      <c r="C4" s="39">
        <v>2010</v>
      </c>
      <c r="D4" s="74" t="s">
        <v>48</v>
      </c>
      <c r="E4" s="70"/>
    </row>
    <row r="5" spans="1:7" thickBot="1" x14ac:dyDescent="0.35">
      <c r="A5" s="114" t="s">
        <v>29</v>
      </c>
      <c r="B5" s="115"/>
      <c r="C5" s="80">
        <f>+F10*'Census Stats'!$L$38</f>
        <v>2374059.1947814561</v>
      </c>
      <c r="D5" s="68">
        <f>+D13/C5</f>
        <v>8.856740828627732</v>
      </c>
    </row>
    <row r="6" spans="1:7" ht="14.45" x14ac:dyDescent="0.3">
      <c r="A6" s="6"/>
      <c r="B6" s="6"/>
      <c r="C6" s="23"/>
      <c r="E6" s="22"/>
    </row>
    <row r="7" spans="1:7" ht="18.600000000000001" thickBot="1" x14ac:dyDescent="0.4">
      <c r="A7" s="6"/>
      <c r="B7" s="62" t="s">
        <v>44</v>
      </c>
      <c r="C7" s="23"/>
      <c r="E7" s="22"/>
    </row>
    <row r="8" spans="1:7" ht="14.45" x14ac:dyDescent="0.3">
      <c r="A8" s="44"/>
      <c r="B8" s="45"/>
      <c r="C8" s="45"/>
      <c r="D8" s="45"/>
      <c r="E8" s="45"/>
      <c r="F8" s="46" t="s">
        <v>28</v>
      </c>
      <c r="G8" s="57" t="s">
        <v>49</v>
      </c>
    </row>
    <row r="9" spans="1:7" ht="14.45" x14ac:dyDescent="0.3">
      <c r="A9" s="47"/>
      <c r="B9" s="18"/>
      <c r="C9" s="18"/>
      <c r="D9" s="20" t="s">
        <v>21</v>
      </c>
      <c r="E9" s="32" t="s">
        <v>36</v>
      </c>
      <c r="F9" s="25" t="s">
        <v>43</v>
      </c>
      <c r="G9" s="58" t="s">
        <v>28</v>
      </c>
    </row>
    <row r="10" spans="1:7" ht="14.45" x14ac:dyDescent="0.3">
      <c r="A10" s="111" t="s">
        <v>19</v>
      </c>
      <c r="B10" s="112"/>
      <c r="C10" s="113"/>
      <c r="D10" s="72">
        <v>10672888</v>
      </c>
      <c r="E10" s="19">
        <f>+D10/D13</f>
        <v>0.50759399112364645</v>
      </c>
      <c r="F10" s="43">
        <v>952802</v>
      </c>
      <c r="G10" s="59">
        <f>+D10/F10</f>
        <v>11.201580181401802</v>
      </c>
    </row>
    <row r="11" spans="1:7" ht="14.45" x14ac:dyDescent="0.3">
      <c r="A11" s="111" t="s">
        <v>25</v>
      </c>
      <c r="B11" s="112"/>
      <c r="C11" s="113"/>
      <c r="D11" s="72">
        <f>92433+9100520</f>
        <v>9192953</v>
      </c>
      <c r="E11" s="19">
        <f>+D11/D13</f>
        <v>0.43720946977819863</v>
      </c>
      <c r="F11" s="34">
        <f>118596+3419</f>
        <v>122015</v>
      </c>
      <c r="G11" s="59">
        <f>+D11/F11</f>
        <v>75.342810310207767</v>
      </c>
    </row>
    <row r="12" spans="1:7" ht="14.45" x14ac:dyDescent="0.3">
      <c r="A12" s="111" t="s">
        <v>26</v>
      </c>
      <c r="B12" s="112"/>
      <c r="C12" s="113"/>
      <c r="D12" s="72">
        <v>1160586</v>
      </c>
      <c r="E12" s="19">
        <f>+D12/D13</f>
        <v>5.5196539098154911E-2</v>
      </c>
      <c r="F12" s="6"/>
      <c r="G12" s="48"/>
    </row>
    <row r="13" spans="1:7" thickBot="1" x14ac:dyDescent="0.35">
      <c r="A13" s="49"/>
      <c r="B13" s="116" t="s">
        <v>20</v>
      </c>
      <c r="C13" s="115"/>
      <c r="D13" s="73">
        <f>SUM(D10:D12)</f>
        <v>21026427</v>
      </c>
      <c r="E13" s="50"/>
      <c r="F13" s="51"/>
      <c r="G13" s="52"/>
    </row>
    <row r="15" spans="1:7" ht="18.600000000000001" thickBot="1" x14ac:dyDescent="0.4">
      <c r="B15" s="63" t="s">
        <v>45</v>
      </c>
    </row>
    <row r="16" spans="1:7" ht="14.45"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thickBot="1" x14ac:dyDescent="0.35">
      <c r="A18" s="111" t="s">
        <v>41</v>
      </c>
      <c r="B18" s="112"/>
      <c r="C18" s="113"/>
      <c r="D18" s="10">
        <f>'2010 Known'!B55</f>
        <v>19409090.795000002</v>
      </c>
      <c r="E18" s="19">
        <f>+D18/(D18+D19)</f>
        <v>0.85902698385860532</v>
      </c>
      <c r="F18" s="10">
        <f>'2010 Known'!D55</f>
        <v>9562115.2228541896</v>
      </c>
      <c r="G18" s="48"/>
    </row>
    <row r="19" spans="1:8" ht="15.6" x14ac:dyDescent="0.35">
      <c r="A19" s="111" t="s">
        <v>42</v>
      </c>
      <c r="B19" s="112"/>
      <c r="C19" s="113"/>
      <c r="D19" s="60">
        <f>'2010 Unknown'!B136</f>
        <v>3185182.9120000005</v>
      </c>
      <c r="E19" s="61">
        <f>+D19/(D18+D19)</f>
        <v>0.14097301614139468</v>
      </c>
      <c r="F19" s="76">
        <f>'2010 Unknown'!D136</f>
        <v>1897917.2298310385</v>
      </c>
      <c r="G19" s="78" t="s">
        <v>47</v>
      </c>
    </row>
    <row r="20" spans="1:8" ht="16.149999999999999" thickBot="1" x14ac:dyDescent="0.4">
      <c r="A20" s="49"/>
      <c r="B20" s="51"/>
      <c r="C20" s="51"/>
      <c r="D20" s="75">
        <f>+C4</f>
        <v>2010</v>
      </c>
      <c r="E20" s="56" t="s">
        <v>5</v>
      </c>
      <c r="F20" s="77">
        <f>SUM(F18:F19)</f>
        <v>11460032.452685228</v>
      </c>
      <c r="G20" s="79">
        <f>+F20/G22</f>
        <v>1.6498598994603602</v>
      </c>
    </row>
    <row r="22" spans="1:8" ht="15.6" x14ac:dyDescent="0.35">
      <c r="F22" s="24" t="s">
        <v>35</v>
      </c>
      <c r="G22" s="34">
        <f>+G29</f>
        <v>6946064</v>
      </c>
      <c r="H22" s="31"/>
    </row>
    <row r="24" spans="1:8" x14ac:dyDescent="0.25">
      <c r="E24" s="31" t="s">
        <v>30</v>
      </c>
      <c r="F24" s="26"/>
      <c r="G24" s="26"/>
    </row>
    <row r="25" spans="1:8" x14ac:dyDescent="0.25">
      <c r="E25" s="26"/>
      <c r="F25" s="26"/>
      <c r="G25" s="29" t="s">
        <v>34</v>
      </c>
    </row>
    <row r="26" spans="1:8" ht="18" x14ac:dyDescent="0.35">
      <c r="E26" s="26"/>
      <c r="F26" s="26"/>
      <c r="G26" s="30" t="s">
        <v>4</v>
      </c>
    </row>
    <row r="27" spans="1:8" x14ac:dyDescent="0.25">
      <c r="E27" s="26"/>
      <c r="F27" s="27" t="s">
        <v>31</v>
      </c>
      <c r="G27" s="28">
        <v>1131957</v>
      </c>
    </row>
    <row r="28" spans="1:8" x14ac:dyDescent="0.25">
      <c r="E28" s="26"/>
      <c r="F28" s="27" t="s">
        <v>32</v>
      </c>
      <c r="G28" s="28">
        <v>2399078</v>
      </c>
    </row>
    <row r="29" spans="1:8"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C30" sqref="C30"/>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18</v>
      </c>
    </row>
    <row r="2" spans="1:7" thickBot="1" x14ac:dyDescent="0.35"/>
    <row r="3" spans="1:7" ht="14.45" x14ac:dyDescent="0.3">
      <c r="A3" s="64"/>
      <c r="B3" s="65" t="s">
        <v>23</v>
      </c>
      <c r="C3" s="66" t="s">
        <v>33</v>
      </c>
      <c r="D3" s="71"/>
      <c r="E3" s="69"/>
    </row>
    <row r="4" spans="1:7" ht="14.45" x14ac:dyDescent="0.3">
      <c r="A4" s="111" t="s">
        <v>24</v>
      </c>
      <c r="B4" s="113"/>
      <c r="C4" s="39">
        <v>2011</v>
      </c>
      <c r="D4" s="74" t="s">
        <v>48</v>
      </c>
      <c r="E4" s="70"/>
    </row>
    <row r="5" spans="1:7" thickBot="1" x14ac:dyDescent="0.35">
      <c r="A5" s="114" t="s">
        <v>29</v>
      </c>
      <c r="B5" s="115"/>
      <c r="C5" s="80">
        <f>+F10*'Census Stats'!$L$38</f>
        <v>2384581.4774588249</v>
      </c>
      <c r="D5" s="68">
        <f>+D13/C5</f>
        <v>9.0306954086335427</v>
      </c>
    </row>
    <row r="6" spans="1:7" ht="14.45" x14ac:dyDescent="0.3">
      <c r="A6" s="6"/>
      <c r="B6" s="6"/>
      <c r="C6" s="23"/>
      <c r="E6" s="22"/>
    </row>
    <row r="7" spans="1:7" ht="18.600000000000001" thickBot="1" x14ac:dyDescent="0.4">
      <c r="A7" s="6"/>
      <c r="B7" s="62" t="s">
        <v>44</v>
      </c>
      <c r="C7" s="23"/>
      <c r="E7" s="22"/>
    </row>
    <row r="8" spans="1:7" ht="14.45" x14ac:dyDescent="0.3">
      <c r="A8" s="44"/>
      <c r="B8" s="45"/>
      <c r="C8" s="45"/>
      <c r="D8" s="45"/>
      <c r="E8" s="45"/>
      <c r="F8" s="46" t="s">
        <v>28</v>
      </c>
      <c r="G8" s="57" t="s">
        <v>49</v>
      </c>
    </row>
    <row r="9" spans="1:7" ht="14.45" x14ac:dyDescent="0.3">
      <c r="A9" s="47"/>
      <c r="B9" s="18"/>
      <c r="C9" s="18"/>
      <c r="D9" s="20" t="s">
        <v>21</v>
      </c>
      <c r="E9" s="32" t="s">
        <v>36</v>
      </c>
      <c r="F9" s="25" t="s">
        <v>43</v>
      </c>
      <c r="G9" s="58" t="s">
        <v>28</v>
      </c>
    </row>
    <row r="10" spans="1:7" ht="14.45" x14ac:dyDescent="0.3">
      <c r="A10" s="111" t="s">
        <v>19</v>
      </c>
      <c r="B10" s="112"/>
      <c r="C10" s="113"/>
      <c r="D10" s="72">
        <v>11045116</v>
      </c>
      <c r="E10" s="19">
        <f>+D10/D13</f>
        <v>0.5129049857788196</v>
      </c>
      <c r="F10" s="43">
        <v>957025</v>
      </c>
      <c r="G10" s="59">
        <f>+D10/F10</f>
        <v>11.541094537760246</v>
      </c>
    </row>
    <row r="11" spans="1:7" ht="14.45" x14ac:dyDescent="0.3">
      <c r="A11" s="111" t="s">
        <v>25</v>
      </c>
      <c r="B11" s="112"/>
      <c r="C11" s="113"/>
      <c r="D11" s="72">
        <f>93821+9181260</f>
        <v>9275081</v>
      </c>
      <c r="E11" s="19">
        <f>+D11/D13</f>
        <v>0.43070940028175347</v>
      </c>
      <c r="F11" s="34">
        <f>119266+3454</f>
        <v>122720</v>
      </c>
      <c r="G11" s="59">
        <f>+D11/F11</f>
        <v>75.579212842242498</v>
      </c>
    </row>
    <row r="12" spans="1:7" ht="14.45" x14ac:dyDescent="0.3">
      <c r="A12" s="111" t="s">
        <v>26</v>
      </c>
      <c r="B12" s="112"/>
      <c r="C12" s="113"/>
      <c r="D12" s="72">
        <v>1214232</v>
      </c>
      <c r="E12" s="19">
        <f>+D12/D13</f>
        <v>5.6385613939426954E-2</v>
      </c>
      <c r="F12" s="6"/>
      <c r="G12" s="48"/>
    </row>
    <row r="13" spans="1:7" thickBot="1" x14ac:dyDescent="0.35">
      <c r="A13" s="49"/>
      <c r="B13" s="116" t="s">
        <v>20</v>
      </c>
      <c r="C13" s="115"/>
      <c r="D13" s="73">
        <f>SUM(D10:D12)</f>
        <v>21534429</v>
      </c>
      <c r="E13" s="50"/>
      <c r="F13" s="51"/>
      <c r="G13" s="52"/>
    </row>
    <row r="15" spans="1:7" ht="18.600000000000001" thickBot="1" x14ac:dyDescent="0.4">
      <c r="B15" s="63" t="s">
        <v>45</v>
      </c>
    </row>
    <row r="16" spans="1:7" ht="14.45"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thickBot="1" x14ac:dyDescent="0.35">
      <c r="A18" s="111" t="s">
        <v>41</v>
      </c>
      <c r="B18" s="112"/>
      <c r="C18" s="113"/>
      <c r="D18" s="10">
        <f>'2011 Known'!B62</f>
        <v>16075429.309999997</v>
      </c>
      <c r="E18" s="19">
        <f>+D18/(D18+D19)</f>
        <v>0.70351474116855517</v>
      </c>
      <c r="F18" s="10">
        <f>'2011 Known'!D62</f>
        <v>7195140.1220042007</v>
      </c>
      <c r="G18" s="48"/>
    </row>
    <row r="19" spans="1:8" ht="15.6" x14ac:dyDescent="0.35">
      <c r="A19" s="111" t="s">
        <v>42</v>
      </c>
      <c r="B19" s="112"/>
      <c r="C19" s="113"/>
      <c r="D19" s="60">
        <f>'2011 Unknown'!B135</f>
        <v>6774737.6720000021</v>
      </c>
      <c r="E19" s="61">
        <f>+D19/(D18+D19)</f>
        <v>0.29648525883144472</v>
      </c>
      <c r="F19" s="76">
        <f>'2011 Unknown'!D135</f>
        <v>3064415.2106302725</v>
      </c>
      <c r="G19" s="78" t="s">
        <v>47</v>
      </c>
    </row>
    <row r="20" spans="1:8" ht="16.149999999999999" thickBot="1" x14ac:dyDescent="0.4">
      <c r="A20" s="49"/>
      <c r="B20" s="51"/>
      <c r="C20" s="51"/>
      <c r="D20" s="75">
        <f>+C4</f>
        <v>2011</v>
      </c>
      <c r="E20" s="56" t="s">
        <v>5</v>
      </c>
      <c r="F20" s="77">
        <f>SUM(F18:F19)</f>
        <v>10259555.332634473</v>
      </c>
      <c r="G20" s="79">
        <f>+F20/G22</f>
        <v>1.4770315005209387</v>
      </c>
    </row>
    <row r="22" spans="1:8" ht="15.6" x14ac:dyDescent="0.35">
      <c r="F22" s="24" t="s">
        <v>35</v>
      </c>
      <c r="G22" s="34">
        <f>+G29</f>
        <v>6946064</v>
      </c>
      <c r="H22" s="31"/>
    </row>
    <row r="24" spans="1:8" x14ac:dyDescent="0.25">
      <c r="E24" s="31" t="s">
        <v>30</v>
      </c>
      <c r="F24" s="26"/>
      <c r="G24" s="26"/>
    </row>
    <row r="25" spans="1:8" x14ac:dyDescent="0.25">
      <c r="E25" s="26"/>
      <c r="F25" s="26"/>
      <c r="G25" s="29" t="s">
        <v>34</v>
      </c>
    </row>
    <row r="26" spans="1:8" ht="18" x14ac:dyDescent="0.35">
      <c r="E26" s="26"/>
      <c r="F26" s="26"/>
      <c r="G26" s="30" t="s">
        <v>4</v>
      </c>
    </row>
    <row r="27" spans="1:8" x14ac:dyDescent="0.25">
      <c r="E27" s="26"/>
      <c r="F27" s="27" t="s">
        <v>31</v>
      </c>
      <c r="G27" s="28">
        <v>1131957</v>
      </c>
    </row>
    <row r="28" spans="1:8" x14ac:dyDescent="0.25">
      <c r="E28" s="26"/>
      <c r="F28" s="27" t="s">
        <v>32</v>
      </c>
      <c r="G28" s="28">
        <v>2399078</v>
      </c>
    </row>
    <row r="29" spans="1:8"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20" sqref="I20"/>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18</v>
      </c>
    </row>
    <row r="2" spans="1:7" thickBot="1" x14ac:dyDescent="0.35"/>
    <row r="3" spans="1:7" ht="14.45" x14ac:dyDescent="0.3">
      <c r="A3" s="64"/>
      <c r="B3" s="65" t="s">
        <v>23</v>
      </c>
      <c r="C3" s="66" t="s">
        <v>33</v>
      </c>
      <c r="D3" s="71"/>
      <c r="E3" s="69"/>
    </row>
    <row r="4" spans="1:7" ht="14.45" x14ac:dyDescent="0.3">
      <c r="A4" s="111" t="s">
        <v>24</v>
      </c>
      <c r="B4" s="113"/>
      <c r="C4" s="39">
        <v>2012</v>
      </c>
      <c r="D4" s="74" t="s">
        <v>48</v>
      </c>
      <c r="E4" s="70"/>
    </row>
    <row r="5" spans="1:7" thickBot="1" x14ac:dyDescent="0.35">
      <c r="A5" s="114" t="s">
        <v>29</v>
      </c>
      <c r="B5" s="115"/>
      <c r="C5" s="80">
        <f>+F10*'Census Stats'!$L$38</f>
        <v>2396763.2060900475</v>
      </c>
      <c r="D5" s="68">
        <f>+D13/C5</f>
        <v>8.8227268118390558</v>
      </c>
    </row>
    <row r="6" spans="1:7" ht="14.45" x14ac:dyDescent="0.3">
      <c r="A6" s="6"/>
      <c r="B6" s="6"/>
      <c r="C6" s="23"/>
      <c r="E6" s="22"/>
    </row>
    <row r="7" spans="1:7" ht="18.600000000000001" thickBot="1" x14ac:dyDescent="0.4">
      <c r="A7" s="6"/>
      <c r="B7" s="62" t="s">
        <v>44</v>
      </c>
      <c r="C7" s="23"/>
      <c r="E7" s="22"/>
    </row>
    <row r="8" spans="1:7" ht="14.45" x14ac:dyDescent="0.3">
      <c r="A8" s="44"/>
      <c r="B8" s="45"/>
      <c r="C8" s="45"/>
      <c r="D8" s="45"/>
      <c r="E8" s="45"/>
      <c r="F8" s="46" t="s">
        <v>28</v>
      </c>
      <c r="G8" s="57" t="s">
        <v>49</v>
      </c>
    </row>
    <row r="9" spans="1:7" ht="14.45" x14ac:dyDescent="0.3">
      <c r="A9" s="47"/>
      <c r="B9" s="18"/>
      <c r="C9" s="18"/>
      <c r="D9" s="20" t="s">
        <v>21</v>
      </c>
      <c r="E9" s="32" t="s">
        <v>36</v>
      </c>
      <c r="F9" s="25" t="s">
        <v>43</v>
      </c>
      <c r="G9" s="58" t="s">
        <v>28</v>
      </c>
    </row>
    <row r="10" spans="1:7" ht="14.45" x14ac:dyDescent="0.3">
      <c r="A10" s="111" t="s">
        <v>19</v>
      </c>
      <c r="B10" s="112"/>
      <c r="C10" s="113"/>
      <c r="D10" s="72">
        <v>10744641</v>
      </c>
      <c r="E10" s="19">
        <f>+D10/D13</f>
        <v>0.50811726120894707</v>
      </c>
      <c r="F10" s="43">
        <v>961914</v>
      </c>
      <c r="G10" s="59">
        <f>+D10/F10</f>
        <v>11.170064059780811</v>
      </c>
    </row>
    <row r="11" spans="1:7" ht="14.45" x14ac:dyDescent="0.3">
      <c r="A11" s="111" t="s">
        <v>25</v>
      </c>
      <c r="B11" s="112"/>
      <c r="C11" s="113"/>
      <c r="D11" s="72">
        <f>9098951+93594</f>
        <v>9192545</v>
      </c>
      <c r="E11" s="19">
        <f>+D11/D13</f>
        <v>0.43471818080659935</v>
      </c>
      <c r="F11" s="34">
        <f>120261+3496</f>
        <v>123757</v>
      </c>
      <c r="G11" s="59">
        <f>+D11/F11</f>
        <v>74.278990279337734</v>
      </c>
    </row>
    <row r="12" spans="1:7" ht="14.45" x14ac:dyDescent="0.3">
      <c r="A12" s="111" t="s">
        <v>26</v>
      </c>
      <c r="B12" s="112"/>
      <c r="C12" s="113"/>
      <c r="D12" s="72">
        <v>1208801</v>
      </c>
      <c r="E12" s="19">
        <f>+D12/D13</f>
        <v>5.7164557984453503E-2</v>
      </c>
      <c r="F12" s="6"/>
      <c r="G12" s="48"/>
    </row>
    <row r="13" spans="1:7" thickBot="1" x14ac:dyDescent="0.35">
      <c r="A13" s="49"/>
      <c r="B13" s="116" t="s">
        <v>20</v>
      </c>
      <c r="C13" s="115"/>
      <c r="D13" s="73">
        <f>SUM(D10:D12)</f>
        <v>21145987</v>
      </c>
      <c r="E13" s="50"/>
      <c r="F13" s="51"/>
      <c r="G13" s="52"/>
    </row>
    <row r="15" spans="1:7" ht="18.600000000000001" thickBot="1" x14ac:dyDescent="0.4">
      <c r="B15" s="63" t="s">
        <v>45</v>
      </c>
    </row>
    <row r="16" spans="1:7" ht="14.45"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thickBot="1" x14ac:dyDescent="0.35">
      <c r="A18" s="111" t="s">
        <v>41</v>
      </c>
      <c r="B18" s="112"/>
      <c r="C18" s="113"/>
      <c r="D18" s="10">
        <f>'2012 Known'!B67</f>
        <v>14688684.153999999</v>
      </c>
      <c r="E18" s="19">
        <f>+D18/(D18+D19)</f>
        <v>0.65528581875416336</v>
      </c>
      <c r="F18" s="10">
        <f>'2012 Known'!D67</f>
        <v>6574990.9407079471</v>
      </c>
      <c r="G18" s="48"/>
    </row>
    <row r="19" spans="1:8" ht="15.6" x14ac:dyDescent="0.35">
      <c r="A19" s="111" t="s">
        <v>42</v>
      </c>
      <c r="B19" s="112"/>
      <c r="C19" s="113"/>
      <c r="D19" s="60">
        <f>'2012 Unknown'!B127</f>
        <v>7727006.4249999989</v>
      </c>
      <c r="E19" s="61">
        <f>+D19/(D18+D19)</f>
        <v>0.34471418124583669</v>
      </c>
      <c r="F19" s="76">
        <f>'2012 Unknown'!D127</f>
        <v>3489259.0462222076</v>
      </c>
      <c r="G19" s="78" t="s">
        <v>47</v>
      </c>
    </row>
    <row r="20" spans="1:8" ht="16.149999999999999" thickBot="1" x14ac:dyDescent="0.4">
      <c r="A20" s="49"/>
      <c r="B20" s="51"/>
      <c r="C20" s="51"/>
      <c r="D20" s="75">
        <f>+C4</f>
        <v>2012</v>
      </c>
      <c r="E20" s="56" t="s">
        <v>5</v>
      </c>
      <c r="F20" s="77">
        <f>SUM(F18:F19)</f>
        <v>10064249.986930154</v>
      </c>
      <c r="G20" s="79">
        <f>+F20/G22</f>
        <v>1.4489140881699556</v>
      </c>
    </row>
    <row r="22" spans="1:8" ht="15.6" x14ac:dyDescent="0.35">
      <c r="F22" s="24" t="s">
        <v>35</v>
      </c>
      <c r="G22" s="34">
        <f>+G29</f>
        <v>6946064</v>
      </c>
      <c r="H22" s="31"/>
    </row>
    <row r="24" spans="1:8" x14ac:dyDescent="0.25">
      <c r="E24" s="31" t="s">
        <v>30</v>
      </c>
      <c r="F24" s="26"/>
      <c r="G24" s="26"/>
    </row>
    <row r="25" spans="1:8" x14ac:dyDescent="0.25">
      <c r="E25" s="26"/>
      <c r="F25" s="26"/>
      <c r="G25" s="29" t="s">
        <v>34</v>
      </c>
    </row>
    <row r="26" spans="1:8" ht="18" x14ac:dyDescent="0.35">
      <c r="E26" s="26"/>
      <c r="F26" s="26"/>
      <c r="G26" s="30" t="s">
        <v>4</v>
      </c>
    </row>
    <row r="27" spans="1:8" x14ac:dyDescent="0.25">
      <c r="E27" s="26"/>
      <c r="F27" s="27" t="s">
        <v>31</v>
      </c>
      <c r="G27" s="28">
        <v>1131957</v>
      </c>
    </row>
    <row r="28" spans="1:8" x14ac:dyDescent="0.25">
      <c r="E28" s="26"/>
      <c r="F28" s="27" t="s">
        <v>32</v>
      </c>
      <c r="G28" s="28">
        <v>2399078</v>
      </c>
    </row>
    <row r="29" spans="1:8"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20" sqref="I20"/>
    </sheetView>
  </sheetViews>
  <sheetFormatPr defaultRowHeight="15" x14ac:dyDescent="0.25"/>
  <cols>
    <col min="1" max="1" width="9.140625" customWidth="1"/>
    <col min="3" max="3" width="10.7109375" customWidth="1"/>
    <col min="4" max="4" width="15.5703125" customWidth="1"/>
    <col min="5" max="5" width="15" customWidth="1"/>
    <col min="6" max="6" width="12.5703125" customWidth="1"/>
    <col min="7" max="7" width="13.42578125" customWidth="1"/>
    <col min="8" max="8" width="13.5703125" customWidth="1"/>
    <col min="9" max="9" width="13.28515625" bestFit="1" customWidth="1"/>
  </cols>
  <sheetData>
    <row r="1" spans="1:7" ht="18" x14ac:dyDescent="0.35">
      <c r="A1" s="3" t="s">
        <v>18</v>
      </c>
    </row>
    <row r="2" spans="1:7" thickBot="1" x14ac:dyDescent="0.35"/>
    <row r="3" spans="1:7" ht="14.45" x14ac:dyDescent="0.3">
      <c r="A3" s="64"/>
      <c r="B3" s="65" t="s">
        <v>23</v>
      </c>
      <c r="C3" s="66" t="s">
        <v>33</v>
      </c>
      <c r="D3" s="71"/>
      <c r="E3" s="69"/>
    </row>
    <row r="4" spans="1:7" ht="14.45" x14ac:dyDescent="0.3">
      <c r="A4" s="111" t="s">
        <v>24</v>
      </c>
      <c r="B4" s="113"/>
      <c r="C4" s="39">
        <v>2013</v>
      </c>
      <c r="D4" s="74" t="s">
        <v>48</v>
      </c>
      <c r="E4" s="70"/>
    </row>
    <row r="5" spans="1:7" thickBot="1" x14ac:dyDescent="0.35">
      <c r="A5" s="114" t="s">
        <v>29</v>
      </c>
      <c r="B5" s="115"/>
      <c r="C5" s="80">
        <f>+F10*'Census Stats'!$L$38</f>
        <v>2383976.003935121</v>
      </c>
      <c r="D5" s="68">
        <f>+D13/C5</f>
        <v>8.8172598907468096</v>
      </c>
    </row>
    <row r="6" spans="1:7" ht="14.45" x14ac:dyDescent="0.3">
      <c r="A6" s="6"/>
      <c r="B6" s="6"/>
      <c r="C6" s="23"/>
      <c r="E6" s="22"/>
    </row>
    <row r="7" spans="1:7" ht="18.600000000000001" thickBot="1" x14ac:dyDescent="0.4">
      <c r="A7" s="6"/>
      <c r="B7" s="62" t="s">
        <v>44</v>
      </c>
      <c r="C7" s="23"/>
      <c r="E7" s="22"/>
    </row>
    <row r="8" spans="1:7" ht="14.45" x14ac:dyDescent="0.3">
      <c r="A8" s="44"/>
      <c r="B8" s="45"/>
      <c r="C8" s="45"/>
      <c r="D8" s="45"/>
      <c r="E8" s="45"/>
      <c r="F8" s="46" t="s">
        <v>28</v>
      </c>
      <c r="G8" s="57" t="s">
        <v>49</v>
      </c>
    </row>
    <row r="9" spans="1:7" ht="14.45" x14ac:dyDescent="0.3">
      <c r="A9" s="47"/>
      <c r="B9" s="18"/>
      <c r="C9" s="18"/>
      <c r="D9" s="20" t="s">
        <v>21</v>
      </c>
      <c r="E9" s="32" t="s">
        <v>36</v>
      </c>
      <c r="F9" s="25" t="s">
        <v>43</v>
      </c>
      <c r="G9" s="58" t="s">
        <v>28</v>
      </c>
    </row>
    <row r="10" spans="1:7" ht="14.45" x14ac:dyDescent="0.3">
      <c r="A10" s="111" t="s">
        <v>19</v>
      </c>
      <c r="B10" s="112"/>
      <c r="C10" s="113"/>
      <c r="D10" s="72">
        <v>10718566</v>
      </c>
      <c r="E10" s="19">
        <f>+D10/D13</f>
        <v>0.50991896531972958</v>
      </c>
      <c r="F10" s="43">
        <v>956782</v>
      </c>
      <c r="G10" s="59">
        <f>+D10/F10</f>
        <v>11.202725385720049</v>
      </c>
    </row>
    <row r="11" spans="1:7" ht="14.45" x14ac:dyDescent="0.3">
      <c r="A11" s="111" t="s">
        <v>25</v>
      </c>
      <c r="B11" s="112"/>
      <c r="C11" s="113"/>
      <c r="D11" s="72">
        <f>8995025+91103</f>
        <v>9086128</v>
      </c>
      <c r="E11" s="19">
        <f>+D11/D13</f>
        <v>0.43225828795779436</v>
      </c>
      <c r="F11" s="34">
        <f>119833+5266</f>
        <v>125099</v>
      </c>
      <c r="G11" s="59">
        <f>+D11/F11</f>
        <v>72.631499852117116</v>
      </c>
    </row>
    <row r="12" spans="1:7" ht="14.45" x14ac:dyDescent="0.3">
      <c r="A12" s="111" t="s">
        <v>26</v>
      </c>
      <c r="B12" s="112"/>
      <c r="C12" s="113"/>
      <c r="D12" s="72">
        <v>1215442</v>
      </c>
      <c r="E12" s="19">
        <f>+D12/D13</f>
        <v>5.7822746722476011E-2</v>
      </c>
      <c r="F12" s="6"/>
      <c r="G12" s="48"/>
    </row>
    <row r="13" spans="1:7" thickBot="1" x14ac:dyDescent="0.35">
      <c r="A13" s="49"/>
      <c r="B13" s="116" t="s">
        <v>20</v>
      </c>
      <c r="C13" s="115"/>
      <c r="D13" s="73">
        <f>SUM(D10:D12)</f>
        <v>21020136</v>
      </c>
      <c r="E13" s="50"/>
      <c r="F13" s="51"/>
      <c r="G13" s="52"/>
    </row>
    <row r="15" spans="1:7" ht="18.600000000000001" thickBot="1" x14ac:dyDescent="0.4">
      <c r="B15" s="63" t="s">
        <v>45</v>
      </c>
    </row>
    <row r="16" spans="1:7" ht="14.45"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thickBot="1" x14ac:dyDescent="0.35">
      <c r="A18" s="111" t="s">
        <v>41</v>
      </c>
      <c r="B18" s="112"/>
      <c r="C18" s="113"/>
      <c r="D18" s="10">
        <f>'2013 Known'!B66</f>
        <v>16925900.518999994</v>
      </c>
      <c r="E18" s="19">
        <f>+D18/(D18+D19)</f>
        <v>0.74226204578283284</v>
      </c>
      <c r="F18" s="10">
        <f>'2013 Known'!D66</f>
        <v>8324309.3144315109</v>
      </c>
      <c r="G18" s="48"/>
    </row>
    <row r="19" spans="1:8" ht="15.6" x14ac:dyDescent="0.35">
      <c r="A19" s="111" t="s">
        <v>42</v>
      </c>
      <c r="B19" s="112"/>
      <c r="C19" s="113"/>
      <c r="D19" s="60">
        <f>'2013 Unknown'!B117</f>
        <v>5877232.977</v>
      </c>
      <c r="E19" s="61">
        <f>+D19/(D18+D19)</f>
        <v>0.25773795421716728</v>
      </c>
      <c r="F19" s="76">
        <f>'2013 Unknown'!D117</f>
        <v>3326881.3430049806</v>
      </c>
      <c r="G19" s="78" t="s">
        <v>47</v>
      </c>
    </row>
    <row r="20" spans="1:8" ht="16.149999999999999" thickBot="1" x14ac:dyDescent="0.4">
      <c r="A20" s="49"/>
      <c r="B20" s="51"/>
      <c r="C20" s="51"/>
      <c r="D20" s="75">
        <f>+C4</f>
        <v>2013</v>
      </c>
      <c r="E20" s="56" t="s">
        <v>5</v>
      </c>
      <c r="F20" s="77">
        <f>SUM(F18:F19)</f>
        <v>11651190.657436492</v>
      </c>
      <c r="G20" s="79">
        <f>+F20/G22</f>
        <v>1.6773802627554961</v>
      </c>
    </row>
    <row r="22" spans="1:8" ht="15.6" x14ac:dyDescent="0.35">
      <c r="F22" s="24" t="s">
        <v>35</v>
      </c>
      <c r="G22" s="34">
        <f>+G29</f>
        <v>6946064</v>
      </c>
      <c r="H22" s="31"/>
    </row>
    <row r="24" spans="1:8" x14ac:dyDescent="0.25">
      <c r="E24" s="31" t="s">
        <v>30</v>
      </c>
      <c r="F24" s="26"/>
      <c r="G24" s="26"/>
    </row>
    <row r="25" spans="1:8" x14ac:dyDescent="0.25">
      <c r="E25" s="26"/>
      <c r="F25" s="26"/>
      <c r="G25" s="29" t="s">
        <v>34</v>
      </c>
    </row>
    <row r="26" spans="1:8" ht="18" x14ac:dyDescent="0.35">
      <c r="E26" s="26"/>
      <c r="F26" s="26"/>
      <c r="G26" s="30" t="s">
        <v>4</v>
      </c>
    </row>
    <row r="27" spans="1:8" x14ac:dyDescent="0.25">
      <c r="E27" s="26"/>
      <c r="F27" s="27" t="s">
        <v>31</v>
      </c>
      <c r="G27" s="28">
        <v>1131957</v>
      </c>
    </row>
    <row r="28" spans="1:8" x14ac:dyDescent="0.25">
      <c r="E28" s="26"/>
      <c r="F28" s="27" t="s">
        <v>32</v>
      </c>
      <c r="G28" s="28">
        <v>2399078</v>
      </c>
    </row>
    <row r="29" spans="1:8"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1C86174AA925446966526FCC9F94540" ma:contentTypeVersion="104" ma:contentTypeDescription="" ma:contentTypeScope="" ma:versionID="0e2ccf98cd13e2143c9e49173ee0614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2016-06-01T07:00:00+00:00</OpenedDate>
    <Date1 xmlns="dc463f71-b30c-4ab2-9473-d307f9d35888">2016-06-01T07:00:00+00:00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160785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4F74BD45-60E2-42CF-B30D-971C6E10933D}"/>
</file>

<file path=customXml/itemProps2.xml><?xml version="1.0" encoding="utf-8"?>
<ds:datastoreItem xmlns:ds="http://schemas.openxmlformats.org/officeDocument/2006/customXml" ds:itemID="{37385C89-EB3D-4F5E-85C3-E0699DCF4459}"/>
</file>

<file path=customXml/itemProps3.xml><?xml version="1.0" encoding="utf-8"?>
<ds:datastoreItem xmlns:ds="http://schemas.openxmlformats.org/officeDocument/2006/customXml" ds:itemID="{A7313074-BFEE-49B1-BC94-2804D94EF89A}"/>
</file>

<file path=customXml/itemProps4.xml><?xml version="1.0" encoding="utf-8"?>
<ds:datastoreItem xmlns:ds="http://schemas.openxmlformats.org/officeDocument/2006/customXml" ds:itemID="{0D75CFAE-D50C-412F-80C1-5AA0422DC2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Charts</vt:lpstr>
      </vt:variant>
      <vt:variant>
        <vt:i4>4</vt:i4>
      </vt:variant>
    </vt:vector>
  </HeadingPairs>
  <TitlesOfParts>
    <vt:vector size="42" baseType="lpstr">
      <vt:lpstr>Chart Data</vt:lpstr>
      <vt:lpstr>2006 Summary</vt:lpstr>
      <vt:lpstr>2007 Summary</vt:lpstr>
      <vt:lpstr>2008 Summary</vt:lpstr>
      <vt:lpstr>2009 Summary</vt:lpstr>
      <vt:lpstr>2010 Summary</vt:lpstr>
      <vt:lpstr>2011 Summary</vt:lpstr>
      <vt:lpstr>2012 Summary</vt:lpstr>
      <vt:lpstr>2013 Summary</vt:lpstr>
      <vt:lpstr>2014 Summary</vt:lpstr>
      <vt:lpstr>2015 Summary</vt:lpstr>
      <vt:lpstr>2006 Known</vt:lpstr>
      <vt:lpstr>2006 Unknown</vt:lpstr>
      <vt:lpstr>2007 Known</vt:lpstr>
      <vt:lpstr>2007 Unknown</vt:lpstr>
      <vt:lpstr>2008 Known</vt:lpstr>
      <vt:lpstr>2008 Unknown</vt:lpstr>
      <vt:lpstr>2009 Known</vt:lpstr>
      <vt:lpstr>2009 Unknown</vt:lpstr>
      <vt:lpstr>2010 Known</vt:lpstr>
      <vt:lpstr>2010 Unknown</vt:lpstr>
      <vt:lpstr>2011 Known</vt:lpstr>
      <vt:lpstr>2011 Unknown</vt:lpstr>
      <vt:lpstr>2012 Known</vt:lpstr>
      <vt:lpstr>2012 Unknown</vt:lpstr>
      <vt:lpstr>2013 Known</vt:lpstr>
      <vt:lpstr>2013 Unknown</vt:lpstr>
      <vt:lpstr>2014 Known</vt:lpstr>
      <vt:lpstr>2014 Unknown</vt:lpstr>
      <vt:lpstr>2015 Known</vt:lpstr>
      <vt:lpstr>2015 Unknown</vt:lpstr>
      <vt:lpstr>Census Stats</vt:lpstr>
      <vt:lpstr>Own-Firm 2006-2015</vt:lpstr>
      <vt:lpstr>Secondary 2006-2015</vt:lpstr>
      <vt:lpstr>UTC Example</vt:lpstr>
      <vt:lpstr>UTC Example Known Resources</vt:lpstr>
      <vt:lpstr>UTC Example Unknown Resources</vt:lpstr>
      <vt:lpstr>Sheet1</vt:lpstr>
      <vt:lpstr>Chart Energy Intensity Metrics</vt:lpstr>
      <vt:lpstr>Chart Unknown CO2 Rate Compare</vt:lpstr>
      <vt:lpstr>Chart Unknown Energy &amp; CO2</vt:lpstr>
      <vt:lpstr>Chart Ratio Annual to 1990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Nightingale, David (UTC)</dc:creator>
  <cp:lastModifiedBy>Puget Sound Energy</cp:lastModifiedBy>
  <cp:lastPrinted>2016-05-23T20:52:59Z</cp:lastPrinted>
  <dcterms:created xsi:type="dcterms:W3CDTF">2016-02-08T23:38:12Z</dcterms:created>
  <dcterms:modified xsi:type="dcterms:W3CDTF">2016-05-23T22:30:00Z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0x0101006E56B4D1795A2E4DB2F0B01679ED314A00A1C86174AA925446966526FCC9F94540</vt:lpwstr>
  </property>
  <property fmtid="{D5CDD505-2E9C-101B-9397-08002B2CF9AE}" pid="3" name="_docset_NoMedatataSyncRequired">
    <vt:lpwstr>False</vt:lpwstr>
  </property>
</Properties>
</file>