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THIS WEEK\1. Monday May 05-16-2016\TG-160508 Rural Garbage Service\"/>
    </mc:Choice>
  </mc:AlternateContent>
  <bookViews>
    <workbookView xWindow="600" yWindow="570" windowWidth="28130" windowHeight="9710"/>
  </bookViews>
  <sheets>
    <sheet name="Rural Comm Credit" sheetId="1" r:id="rId1"/>
  </sheets>
  <definedNames>
    <definedName name="BREMAIR_COST_of_SERVICE_STUDY">#REF!</definedName>
    <definedName name="_xlnm.Print_Area" localSheetId="0">'Rural Comm Credit'!$A$1:$N$65</definedName>
    <definedName name="Print1">#REF!</definedName>
    <definedName name="Print2">#REF!</definedName>
  </definedNames>
  <calcPr calcId="152511" concurrentManualCount="4"/>
</workbook>
</file>

<file path=xl/calcChain.xml><?xml version="1.0" encoding="utf-8"?>
<calcChain xmlns="http://schemas.openxmlformats.org/spreadsheetml/2006/main">
  <c r="B38" i="1" l="1"/>
  <c r="C45" i="1" l="1"/>
  <c r="D45" i="1"/>
  <c r="E45" i="1"/>
  <c r="F45" i="1"/>
  <c r="G45" i="1"/>
  <c r="H45" i="1"/>
  <c r="I45" i="1"/>
  <c r="J45" i="1"/>
  <c r="K45" i="1"/>
  <c r="L45" i="1"/>
  <c r="M45" i="1"/>
  <c r="C46" i="1"/>
  <c r="D46" i="1"/>
  <c r="E46" i="1"/>
  <c r="F46" i="1"/>
  <c r="G46" i="1"/>
  <c r="H46" i="1"/>
  <c r="I46" i="1"/>
  <c r="J46" i="1"/>
  <c r="K46" i="1"/>
  <c r="L46" i="1"/>
  <c r="M46" i="1"/>
  <c r="B46" i="1"/>
  <c r="B45" i="1"/>
  <c r="C38" i="1" l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B11" i="1"/>
  <c r="H42" i="1"/>
  <c r="H50" i="1"/>
  <c r="E19" i="1"/>
  <c r="L18" i="1"/>
  <c r="I18" i="1"/>
  <c r="H18" i="1"/>
  <c r="E18" i="1"/>
  <c r="D18" i="1"/>
  <c r="C11" i="1"/>
  <c r="C7" i="1"/>
  <c r="D7" i="1" s="1"/>
  <c r="E7" i="1" s="1"/>
  <c r="F7" i="1" s="1"/>
  <c r="G7" i="1" s="1"/>
  <c r="H7" i="1" s="1"/>
  <c r="I7" i="1" s="1"/>
  <c r="J7" i="1" s="1"/>
  <c r="K7" i="1" s="1"/>
  <c r="L7" i="1" s="1"/>
  <c r="M7" i="1" s="1"/>
  <c r="M18" i="1" l="1"/>
  <c r="L50" i="1"/>
  <c r="L42" i="1"/>
  <c r="B49" i="1"/>
  <c r="F49" i="1"/>
  <c r="J49" i="1"/>
  <c r="G19" i="1"/>
  <c r="M11" i="1"/>
  <c r="K19" i="1"/>
  <c r="C19" i="1"/>
  <c r="C50" i="1"/>
  <c r="K50" i="1"/>
  <c r="J11" i="1"/>
  <c r="M19" i="1"/>
  <c r="N23" i="1"/>
  <c r="M50" i="1"/>
  <c r="E49" i="1"/>
  <c r="I49" i="1"/>
  <c r="M49" i="1"/>
  <c r="E21" i="1"/>
  <c r="E25" i="1" s="1"/>
  <c r="E27" i="1" s="1"/>
  <c r="E50" i="1"/>
  <c r="G11" i="1"/>
  <c r="E11" i="1"/>
  <c r="G42" i="1"/>
  <c r="D42" i="1"/>
  <c r="I50" i="1"/>
  <c r="K11" i="1"/>
  <c r="F11" i="1"/>
  <c r="E42" i="1"/>
  <c r="M42" i="1"/>
  <c r="C42" i="1"/>
  <c r="K42" i="1"/>
  <c r="G50" i="1"/>
  <c r="C18" i="1"/>
  <c r="G18" i="1"/>
  <c r="K18" i="1"/>
  <c r="B19" i="1"/>
  <c r="F19" i="1"/>
  <c r="J19" i="1"/>
  <c r="N54" i="1"/>
  <c r="N9" i="1"/>
  <c r="B18" i="1"/>
  <c r="F18" i="1"/>
  <c r="J18" i="1"/>
  <c r="D49" i="1"/>
  <c r="H49" i="1"/>
  <c r="H52" i="1" s="1"/>
  <c r="H56" i="1" s="1"/>
  <c r="H58" i="1" s="1"/>
  <c r="L49" i="1"/>
  <c r="N40" i="1"/>
  <c r="C49" i="1"/>
  <c r="G49" i="1"/>
  <c r="K49" i="1"/>
  <c r="G21" i="1" l="1"/>
  <c r="G25" i="1" s="1"/>
  <c r="G27" i="1" s="1"/>
  <c r="M21" i="1"/>
  <c r="M25" i="1" s="1"/>
  <c r="M27" i="1" s="1"/>
  <c r="K52" i="1"/>
  <c r="K56" i="1" s="1"/>
  <c r="K58" i="1" s="1"/>
  <c r="E52" i="1"/>
  <c r="E56" i="1" s="1"/>
  <c r="E58" i="1" s="1"/>
  <c r="L11" i="1"/>
  <c r="D11" i="1"/>
  <c r="C52" i="1"/>
  <c r="C56" i="1" s="1"/>
  <c r="C58" i="1" s="1"/>
  <c r="L52" i="1"/>
  <c r="L56" i="1" s="1"/>
  <c r="L58" i="1" s="1"/>
  <c r="K21" i="1"/>
  <c r="K25" i="1" s="1"/>
  <c r="K27" i="1" s="1"/>
  <c r="G52" i="1"/>
  <c r="G56" i="1" s="1"/>
  <c r="G58" i="1" s="1"/>
  <c r="C21" i="1"/>
  <c r="C25" i="1" s="1"/>
  <c r="C27" i="1" s="1"/>
  <c r="J21" i="1"/>
  <c r="J25" i="1" s="1"/>
  <c r="J27" i="1" s="1"/>
  <c r="D50" i="1"/>
  <c r="D52" i="1" s="1"/>
  <c r="D56" i="1" s="1"/>
  <c r="D58" i="1" s="1"/>
  <c r="I42" i="1"/>
  <c r="M52" i="1"/>
  <c r="M56" i="1" s="1"/>
  <c r="M58" i="1" s="1"/>
  <c r="I19" i="1"/>
  <c r="I21" i="1" s="1"/>
  <c r="I25" i="1" s="1"/>
  <c r="I27" i="1" s="1"/>
  <c r="I11" i="1"/>
  <c r="I52" i="1"/>
  <c r="I56" i="1" s="1"/>
  <c r="I58" i="1" s="1"/>
  <c r="H19" i="1"/>
  <c r="H21" i="1" s="1"/>
  <c r="H25" i="1" s="1"/>
  <c r="H27" i="1" s="1"/>
  <c r="N10" i="1"/>
  <c r="N11" i="1" s="1"/>
  <c r="N49" i="1"/>
  <c r="L19" i="1"/>
  <c r="L21" i="1" s="1"/>
  <c r="L25" i="1" s="1"/>
  <c r="L27" i="1" s="1"/>
  <c r="B50" i="1"/>
  <c r="N41" i="1"/>
  <c r="N42" i="1" s="1"/>
  <c r="B42" i="1"/>
  <c r="F50" i="1"/>
  <c r="F52" i="1" s="1"/>
  <c r="F56" i="1" s="1"/>
  <c r="F58" i="1" s="1"/>
  <c r="F42" i="1"/>
  <c r="F21" i="1"/>
  <c r="F25" i="1" s="1"/>
  <c r="F27" i="1" s="1"/>
  <c r="B21" i="1"/>
  <c r="B25" i="1" s="1"/>
  <c r="B27" i="1" s="1"/>
  <c r="N18" i="1"/>
  <c r="D19" i="1"/>
  <c r="D21" i="1" s="1"/>
  <c r="D25" i="1" s="1"/>
  <c r="D27" i="1" s="1"/>
  <c r="J50" i="1"/>
  <c r="J52" i="1" s="1"/>
  <c r="J56" i="1" s="1"/>
  <c r="J58" i="1" s="1"/>
  <c r="J42" i="1"/>
  <c r="H11" i="1"/>
  <c r="N19" i="1" l="1"/>
  <c r="N21" i="1" s="1"/>
  <c r="N30" i="1" s="1"/>
  <c r="N27" i="1"/>
  <c r="N29" i="1" s="1"/>
  <c r="N50" i="1"/>
  <c r="N52" i="1" s="1"/>
  <c r="N61" i="1" s="1"/>
  <c r="B52" i="1"/>
  <c r="B56" i="1" s="1"/>
  <c r="B58" i="1" s="1"/>
  <c r="N58" i="1" s="1"/>
  <c r="N60" i="1" s="1"/>
  <c r="N62" i="1" l="1"/>
  <c r="N31" i="1"/>
  <c r="N34" i="1" l="1"/>
  <c r="O33" i="1"/>
  <c r="N65" i="1"/>
  <c r="O64" i="1"/>
</calcChain>
</file>

<file path=xl/sharedStrings.xml><?xml version="1.0" encoding="utf-8"?>
<sst xmlns="http://schemas.openxmlformats.org/spreadsheetml/2006/main" count="50" uniqueCount="26">
  <si>
    <t>Rural Refuse</t>
  </si>
  <si>
    <t>Commodity Credit Accrual Calculation</t>
  </si>
  <si>
    <t>12-Month</t>
  </si>
  <si>
    <t>Total</t>
  </si>
  <si>
    <t>Tonnages</t>
  </si>
  <si>
    <t>Co-Mingled</t>
  </si>
  <si>
    <t>Glass</t>
  </si>
  <si>
    <t>Revenue</t>
  </si>
  <si>
    <t>Total Revenue</t>
  </si>
  <si>
    <t>Customers</t>
  </si>
  <si>
    <t>Actual Earned</t>
  </si>
  <si>
    <t>Projected Earnings</t>
  </si>
  <si>
    <t>Monthly Accrual</t>
  </si>
  <si>
    <t>Over (under) Earned:</t>
  </si>
  <si>
    <t>12 Month Average:</t>
  </si>
  <si>
    <t>New Commodity Credit:</t>
  </si>
  <si>
    <t>Old Credit:</t>
  </si>
  <si>
    <t>Revenue Change:</t>
  </si>
  <si>
    <t>Multi- Family</t>
  </si>
  <si>
    <t>Total Tons</t>
  </si>
  <si>
    <t>Total Revenue:</t>
  </si>
  <si>
    <t>Harold LeMay Enterprises, Inc. G-98</t>
  </si>
  <si>
    <t>Over/(Under) Earned</t>
  </si>
  <si>
    <t>Single- Family</t>
  </si>
  <si>
    <t>Price per Ton</t>
  </si>
  <si>
    <t>Effective 7/1/2016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</si>
</sst>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  <numFmt numFmtId="168" formatCode="&quot;$&quot;#,##0"/>
    <numFmt numFmtId="169" formatCode="&quot;$&quot;#,##0.00"/>
    <numFmt numFmtId="170" formatCode="General_)"/>
  </numFmts>
  <fonts count="33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0"/>
      <name val="Tahoma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78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41" fontId="3" fillId="0" borderId="0"/>
    <xf numFmtId="41" fontId="3" fillId="0" borderId="0"/>
    <xf numFmtId="41" fontId="3" fillId="0" borderId="0"/>
    <xf numFmtId="41" fontId="3" fillId="0" borderId="0"/>
    <xf numFmtId="0" fontId="8" fillId="11" borderId="0" applyNumberFormat="0" applyBorder="0" applyAlignment="0" applyProtection="0"/>
    <xf numFmtId="3" fontId="3" fillId="0" borderId="0"/>
    <xf numFmtId="3" fontId="3" fillId="0" borderId="0"/>
    <xf numFmtId="3" fontId="3" fillId="0" borderId="0"/>
    <xf numFmtId="3" fontId="3" fillId="0" borderId="0"/>
    <xf numFmtId="0" fontId="9" fillId="12" borderId="3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4" fillId="0" borderId="0"/>
    <xf numFmtId="0" fontId="10" fillId="0" borderId="0"/>
    <xf numFmtId="0" fontId="10" fillId="0" borderId="0"/>
    <xf numFmtId="0" fontId="11" fillId="13" borderId="1" applyAlignment="0">
      <alignment horizontal="right"/>
      <protection locked="0"/>
    </xf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2" fillId="14" borderId="0">
      <alignment horizontal="right"/>
      <protection locked="0"/>
    </xf>
    <xf numFmtId="2" fontId="12" fillId="14" borderId="0">
      <alignment horizontal="right"/>
      <protection locked="0"/>
    </xf>
    <xf numFmtId="0" fontId="13" fillId="15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3" fontId="5" fillId="2" borderId="0">
      <protection locked="0"/>
    </xf>
    <xf numFmtId="4" fontId="5" fillId="2" borderId="0">
      <protection locked="0"/>
    </xf>
    <xf numFmtId="0" fontId="19" fillId="0" borderId="7" applyNumberFormat="0" applyFill="0" applyAlignment="0" applyProtection="0"/>
    <xf numFmtId="0" fontId="20" fillId="5" borderId="0" applyNumberFormat="0" applyBorder="0" applyAlignment="0" applyProtection="0"/>
    <xf numFmtId="43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21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16" borderId="8" applyNumberFormat="0" applyFont="0" applyAlignment="0" applyProtection="0"/>
    <xf numFmtId="167" fontId="22" fillId="0" borderId="0" applyNumberFormat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 applyNumberFormat="0" applyFont="0" applyFill="0" applyBorder="0" applyAlignment="0" applyProtection="0">
      <alignment horizontal="left"/>
    </xf>
    <xf numFmtId="0" fontId="24" fillId="0" borderId="9">
      <alignment horizontal="center"/>
    </xf>
    <xf numFmtId="0" fontId="4" fillId="0" borderId="0">
      <alignment vertical="top"/>
    </xf>
    <xf numFmtId="0" fontId="4" fillId="0" borderId="0">
      <alignment vertical="top"/>
    </xf>
    <xf numFmtId="0" fontId="4" fillId="0" borderId="0" applyNumberFormat="0" applyBorder="0" applyAlignment="0"/>
    <xf numFmtId="0" fontId="25" fillId="0" borderId="10" applyNumberFormat="0" applyFill="0" applyAlignment="0" applyProtection="0"/>
    <xf numFmtId="0" fontId="3" fillId="0" borderId="0">
      <alignment vertical="top"/>
    </xf>
    <xf numFmtId="0" fontId="4" fillId="0" borderId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9" fillId="0" borderId="0"/>
    <xf numFmtId="0" fontId="3" fillId="0" borderId="0"/>
    <xf numFmtId="0" fontId="4" fillId="0" borderId="0">
      <alignment vertical="top"/>
    </xf>
    <xf numFmtId="0" fontId="4" fillId="0" borderId="0">
      <alignment vertical="top"/>
    </xf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>
      <alignment vertical="top"/>
    </xf>
    <xf numFmtId="0" fontId="1" fillId="0" borderId="0"/>
    <xf numFmtId="0" fontId="1" fillId="0" borderId="0"/>
    <xf numFmtId="0" fontId="21" fillId="0" borderId="0"/>
    <xf numFmtId="0" fontId="1" fillId="0" borderId="0"/>
    <xf numFmtId="0" fontId="3" fillId="0" borderId="0">
      <alignment vertical="top"/>
    </xf>
    <xf numFmtId="0" fontId="3" fillId="0" borderId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Border="0" applyAlignment="0"/>
  </cellStyleXfs>
  <cellXfs count="64">
    <xf numFmtId="0" fontId="0" fillId="0" borderId="0" xfId="0"/>
    <xf numFmtId="43" fontId="27" fillId="0" borderId="0" xfId="0" applyNumberFormat="1" applyFont="1" applyFill="1"/>
    <xf numFmtId="41" fontId="27" fillId="0" borderId="0" xfId="4" applyNumberFormat="1" applyFont="1" applyFill="1"/>
    <xf numFmtId="169" fontId="27" fillId="0" borderId="0" xfId="4" applyNumberFormat="1" applyFont="1" applyFill="1"/>
    <xf numFmtId="37" fontId="27" fillId="0" borderId="0" xfId="4" applyNumberFormat="1" applyFont="1" applyFill="1"/>
    <xf numFmtId="168" fontId="27" fillId="0" borderId="0" xfId="4" applyNumberFormat="1" applyFont="1" applyFill="1"/>
    <xf numFmtId="10" fontId="27" fillId="0" borderId="0" xfId="3" applyNumberFormat="1" applyFont="1" applyFill="1" applyAlignment="1">
      <alignment horizontal="center"/>
    </xf>
    <xf numFmtId="164" fontId="27" fillId="0" borderId="0" xfId="4" quotePrefix="1" applyNumberFormat="1" applyFont="1" applyFill="1" applyAlignment="1">
      <alignment horizontal="center"/>
    </xf>
    <xf numFmtId="0" fontId="26" fillId="0" borderId="0" xfId="6" applyFont="1" applyFill="1"/>
    <xf numFmtId="0" fontId="26" fillId="0" borderId="0" xfId="5" applyFont="1" applyFill="1" applyAlignment="1">
      <alignment horizontal="right"/>
    </xf>
    <xf numFmtId="0" fontId="27" fillId="0" borderId="0" xfId="5" applyFont="1" applyFill="1"/>
    <xf numFmtId="44" fontId="27" fillId="0" borderId="0" xfId="4" applyNumberFormat="1" applyFont="1" applyFill="1"/>
    <xf numFmtId="4" fontId="27" fillId="0" borderId="0" xfId="1" applyNumberFormat="1" applyFont="1" applyFill="1"/>
    <xf numFmtId="17" fontId="27" fillId="0" borderId="0" xfId="4" applyNumberFormat="1" applyFont="1" applyFill="1" applyBorder="1" applyAlignment="1">
      <alignment horizontal="center"/>
    </xf>
    <xf numFmtId="10" fontId="27" fillId="0" borderId="0" xfId="3" applyNumberFormat="1" applyFont="1" applyFill="1" applyBorder="1" applyAlignment="1">
      <alignment horizontal="left"/>
    </xf>
    <xf numFmtId="43" fontId="26" fillId="0" borderId="0" xfId="1" applyFont="1" applyFill="1" applyBorder="1" applyAlignment="1">
      <alignment horizontal="left"/>
    </xf>
    <xf numFmtId="43" fontId="27" fillId="0" borderId="0" xfId="1" applyFont="1" applyFill="1" applyBorder="1" applyAlignment="1">
      <alignment horizontal="left"/>
    </xf>
    <xf numFmtId="165" fontId="26" fillId="0" borderId="0" xfId="1" applyNumberFormat="1" applyFont="1" applyFill="1"/>
    <xf numFmtId="0" fontId="26" fillId="0" borderId="0" xfId="4" applyFont="1" applyFill="1"/>
    <xf numFmtId="43" fontId="26" fillId="0" borderId="0" xfId="1" applyFont="1" applyFill="1"/>
    <xf numFmtId="0" fontId="27" fillId="0" borderId="0" xfId="4" applyFont="1" applyFill="1" applyBorder="1" applyAlignment="1">
      <alignment horizontal="center"/>
    </xf>
    <xf numFmtId="0" fontId="27" fillId="0" borderId="1" xfId="4" applyFont="1" applyFill="1" applyBorder="1" applyAlignment="1">
      <alignment horizontal="center"/>
    </xf>
    <xf numFmtId="0" fontId="27" fillId="0" borderId="0" xfId="4" applyFont="1" applyFill="1" applyAlignment="1">
      <alignment horizontal="center"/>
    </xf>
    <xf numFmtId="0" fontId="26" fillId="0" borderId="0" xfId="4" applyNumberFormat="1" applyFont="1" applyFill="1"/>
    <xf numFmtId="0" fontId="27" fillId="0" borderId="0" xfId="4" applyFont="1" applyFill="1"/>
    <xf numFmtId="43" fontId="27" fillId="0" borderId="0" xfId="1" applyFont="1" applyFill="1" applyBorder="1"/>
    <xf numFmtId="0" fontId="27" fillId="0" borderId="0" xfId="4" applyNumberFormat="1" applyFont="1" applyFill="1" applyAlignment="1">
      <alignment horizontal="center"/>
    </xf>
    <xf numFmtId="0" fontId="26" fillId="0" borderId="0" xfId="4" applyFont="1" applyFill="1" applyAlignment="1">
      <alignment horizontal="center"/>
    </xf>
    <xf numFmtId="43" fontId="26" fillId="0" borderId="0" xfId="1" applyFont="1" applyFill="1" applyBorder="1" applyAlignment="1">
      <alignment horizontal="center"/>
    </xf>
    <xf numFmtId="0" fontId="28" fillId="0" borderId="0" xfId="4" applyNumberFormat="1" applyFont="1" applyFill="1" applyBorder="1" applyAlignment="1">
      <alignment horizontal="center"/>
    </xf>
    <xf numFmtId="17" fontId="26" fillId="0" borderId="1" xfId="5" applyNumberFormat="1" applyFont="1" applyFill="1" applyBorder="1" applyAlignment="1">
      <alignment horizontal="center"/>
    </xf>
    <xf numFmtId="17" fontId="26" fillId="0" borderId="1" xfId="4" applyNumberFormat="1" applyFont="1" applyFill="1" applyBorder="1" applyAlignment="1">
      <alignment horizontal="center"/>
    </xf>
    <xf numFmtId="0" fontId="28" fillId="0" borderId="0" xfId="4" applyNumberFormat="1" applyFont="1" applyFill="1" applyBorder="1" applyAlignment="1">
      <alignment horizontal="left"/>
    </xf>
    <xf numFmtId="43" fontId="27" fillId="0" borderId="0" xfId="1" applyFont="1" applyFill="1" applyBorder="1" applyAlignment="1">
      <alignment horizontal="center"/>
    </xf>
    <xf numFmtId="0" fontId="27" fillId="0" borderId="0" xfId="4" applyNumberFormat="1" applyFont="1" applyFill="1"/>
    <xf numFmtId="43" fontId="27" fillId="0" borderId="0" xfId="1" applyFont="1" applyFill="1"/>
    <xf numFmtId="43" fontId="26" fillId="0" borderId="2" xfId="1" applyFont="1" applyFill="1" applyBorder="1"/>
    <xf numFmtId="43" fontId="27" fillId="0" borderId="0" xfId="4" applyNumberFormat="1" applyFont="1" applyFill="1"/>
    <xf numFmtId="0" fontId="27" fillId="0" borderId="0" xfId="4" applyFont="1" applyFill="1" applyBorder="1"/>
    <xf numFmtId="0" fontId="28" fillId="0" borderId="0" xfId="4" applyNumberFormat="1" applyFont="1" applyFill="1"/>
    <xf numFmtId="44" fontId="27" fillId="0" borderId="0" xfId="2" applyFont="1" applyFill="1"/>
    <xf numFmtId="165" fontId="27" fillId="0" borderId="0" xfId="1" applyNumberFormat="1" applyFont="1" applyFill="1" applyBorder="1"/>
    <xf numFmtId="166" fontId="27" fillId="0" borderId="0" xfId="2" applyNumberFormat="1" applyFont="1" applyFill="1"/>
    <xf numFmtId="165" fontId="27" fillId="0" borderId="0" xfId="1" applyNumberFormat="1" applyFont="1" applyFill="1"/>
    <xf numFmtId="166" fontId="27" fillId="0" borderId="2" xfId="2" applyNumberFormat="1" applyFont="1" applyFill="1" applyBorder="1"/>
    <xf numFmtId="166" fontId="26" fillId="0" borderId="2" xfId="2" applyNumberFormat="1" applyFont="1" applyFill="1" applyBorder="1"/>
    <xf numFmtId="0" fontId="26" fillId="0" borderId="0" xfId="1" applyNumberFormat="1" applyFont="1" applyFill="1"/>
    <xf numFmtId="3" fontId="26" fillId="0" borderId="0" xfId="1" applyNumberFormat="1" applyFont="1" applyFill="1"/>
    <xf numFmtId="0" fontId="27" fillId="0" borderId="0" xfId="1" applyNumberFormat="1" applyFont="1" applyFill="1"/>
    <xf numFmtId="43" fontId="27" fillId="0" borderId="0" xfId="1" applyNumberFormat="1" applyFont="1" applyFill="1"/>
    <xf numFmtId="44" fontId="26" fillId="0" borderId="0" xfId="2" applyFont="1" applyFill="1"/>
    <xf numFmtId="44" fontId="26" fillId="0" borderId="0" xfId="2" applyNumberFormat="1" applyFont="1" applyFill="1"/>
    <xf numFmtId="10" fontId="27" fillId="0" borderId="0" xfId="3" applyNumberFormat="1" applyFont="1" applyFill="1" applyAlignment="1">
      <alignment horizontal="right"/>
    </xf>
    <xf numFmtId="43" fontId="27" fillId="0" borderId="0" xfId="1" applyFont="1" applyFill="1" applyBorder="1" applyAlignment="1">
      <alignment horizontal="right"/>
    </xf>
    <xf numFmtId="165" fontId="27" fillId="0" borderId="0" xfId="1" applyNumberFormat="1" applyFont="1" applyFill="1" applyAlignment="1">
      <alignment horizontal="right"/>
    </xf>
    <xf numFmtId="165" fontId="27" fillId="0" borderId="0" xfId="1" applyNumberFormat="1" applyFont="1" applyFill="1" applyAlignment="1">
      <alignment horizontal="left"/>
    </xf>
    <xf numFmtId="43" fontId="26" fillId="0" borderId="0" xfId="1" applyFont="1" applyFill="1" applyBorder="1" applyAlignment="1">
      <alignment horizontal="right"/>
    </xf>
    <xf numFmtId="43" fontId="26" fillId="0" borderId="0" xfId="1" applyNumberFormat="1" applyFont="1" applyFill="1"/>
    <xf numFmtId="10" fontId="27" fillId="0" borderId="0" xfId="3" applyNumberFormat="1" applyFont="1" applyFill="1"/>
    <xf numFmtId="43" fontId="27" fillId="0" borderId="0" xfId="1" applyNumberFormat="1" applyFont="1" applyFill="1" applyAlignment="1">
      <alignment horizontal="right"/>
    </xf>
    <xf numFmtId="43" fontId="26" fillId="0" borderId="0" xfId="1" applyFont="1" applyFill="1" applyBorder="1"/>
    <xf numFmtId="167" fontId="27" fillId="0" borderId="0" xfId="3" applyNumberFormat="1" applyFont="1" applyFill="1" applyAlignment="1">
      <alignment horizontal="right"/>
    </xf>
    <xf numFmtId="39" fontId="27" fillId="0" borderId="0" xfId="1" applyNumberFormat="1" applyFont="1" applyFill="1"/>
    <xf numFmtId="9" fontId="27" fillId="0" borderId="0" xfId="3" applyFont="1" applyFill="1" applyAlignment="1">
      <alignment horizontal="right"/>
    </xf>
  </cellXfs>
  <cellStyles count="178">
    <cellStyle name="20% - Accent1 2" xfId="7"/>
    <cellStyle name="20% - Accent4 2" xfId="8"/>
    <cellStyle name="40% - Accent1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Accent1 2" xfId="18"/>
    <cellStyle name="Accent2 2" xfId="19"/>
    <cellStyle name="Accent3 2" xfId="20"/>
    <cellStyle name="Accent6 2" xfId="21"/>
    <cellStyle name="Accounting" xfId="22"/>
    <cellStyle name="Accounting 2" xfId="23"/>
    <cellStyle name="Accounting 3" xfId="24"/>
    <cellStyle name="Accounting_Thurston" xfId="25"/>
    <cellStyle name="Bad 2" xfId="26"/>
    <cellStyle name="Budget" xfId="27"/>
    <cellStyle name="Budget 2" xfId="28"/>
    <cellStyle name="Budget 3" xfId="29"/>
    <cellStyle name="Budget_Thurston" xfId="30"/>
    <cellStyle name="Calculation 2" xfId="31"/>
    <cellStyle name="Comma" xfId="1" builtinId="3"/>
    <cellStyle name="Comma 10" xfId="32"/>
    <cellStyle name="Comma 11" xfId="33"/>
    <cellStyle name="Comma 12" xfId="34"/>
    <cellStyle name="Comma 13" xfId="35"/>
    <cellStyle name="Comma 14" xfId="36"/>
    <cellStyle name="Comma 15" xfId="37"/>
    <cellStyle name="Comma 16" xfId="38"/>
    <cellStyle name="Comma 17" xfId="136"/>
    <cellStyle name="Comma 2" xfId="39"/>
    <cellStyle name="Comma 2 2" xfId="40"/>
    <cellStyle name="Comma 2 3" xfId="41"/>
    <cellStyle name="Comma 2 4" xfId="137"/>
    <cellStyle name="Comma 3" xfId="42"/>
    <cellStyle name="Comma 3 2" xfId="43"/>
    <cellStyle name="Comma 3 2 2" xfId="44"/>
    <cellStyle name="Comma 3 3" xfId="45"/>
    <cellStyle name="Comma 4" xfId="46"/>
    <cellStyle name="Comma 4 2" xfId="47"/>
    <cellStyle name="Comma 4 2 2" xfId="139"/>
    <cellStyle name="Comma 4 3" xfId="48"/>
    <cellStyle name="Comma 4 4" xfId="49"/>
    <cellStyle name="Comma 4 5" xfId="50"/>
    <cellStyle name="Comma 4 6" xfId="138"/>
    <cellStyle name="Comma 5" xfId="51"/>
    <cellStyle name="Comma 5 2" xfId="140"/>
    <cellStyle name="Comma 6" xfId="52"/>
    <cellStyle name="Comma 7" xfId="53"/>
    <cellStyle name="Comma 8" xfId="54"/>
    <cellStyle name="Comma 9" xfId="55"/>
    <cellStyle name="Comma(2)" xfId="56"/>
    <cellStyle name="Comma0 - Style2" xfId="57"/>
    <cellStyle name="Comma1 - Style1" xfId="58"/>
    <cellStyle name="Comments" xfId="59"/>
    <cellStyle name="Currency" xfId="2" builtinId="4"/>
    <cellStyle name="Currency 2" xfId="60"/>
    <cellStyle name="Currency 2 2" xfId="61"/>
    <cellStyle name="Currency 2 3" xfId="141"/>
    <cellStyle name="Currency 3" xfId="62"/>
    <cellStyle name="Currency 3 2" xfId="143"/>
    <cellStyle name="Currency 3 3" xfId="144"/>
    <cellStyle name="Currency 3 4" xfId="142"/>
    <cellStyle name="Currency 4" xfId="63"/>
    <cellStyle name="Currency 4 2" xfId="145"/>
    <cellStyle name="Currency 5" xfId="64"/>
    <cellStyle name="Currency 5 2" xfId="146"/>
    <cellStyle name="Currency 6" xfId="65"/>
    <cellStyle name="Currency 6 2" xfId="147"/>
    <cellStyle name="Currency 7" xfId="66"/>
    <cellStyle name="Currency 8" xfId="148"/>
    <cellStyle name="Currency 9" xfId="149"/>
    <cellStyle name="Data Enter" xfId="67"/>
    <cellStyle name="FactSheet" xfId="68"/>
    <cellStyle name="Good 2" xfId="69"/>
    <cellStyle name="Heading 1 2" xfId="70"/>
    <cellStyle name="Heading 2 2" xfId="71"/>
    <cellStyle name="Heading 3 2" xfId="72"/>
    <cellStyle name="Hyperlink 2" xfId="73"/>
    <cellStyle name="Hyperlink 2 2" xfId="150"/>
    <cellStyle name="Hyperlink 3" xfId="74"/>
    <cellStyle name="input(0)" xfId="75"/>
    <cellStyle name="Input(2)" xfId="76"/>
    <cellStyle name="Linked Cell 2" xfId="77"/>
    <cellStyle name="Neutral 2" xfId="78"/>
    <cellStyle name="New_normal" xfId="79"/>
    <cellStyle name="Normal" xfId="0" builtinId="0"/>
    <cellStyle name="Normal - Style1" xfId="80"/>
    <cellStyle name="Normal - Style2" xfId="81"/>
    <cellStyle name="Normal - Style3" xfId="82"/>
    <cellStyle name="Normal - Style4" xfId="83"/>
    <cellStyle name="Normal - Style5" xfId="84"/>
    <cellStyle name="Normal 10" xfId="85"/>
    <cellStyle name="Normal 11" xfId="86"/>
    <cellStyle name="Normal 12" xfId="87"/>
    <cellStyle name="Normal 12 2" xfId="151"/>
    <cellStyle name="Normal 13" xfId="88"/>
    <cellStyle name="Normal 13 2" xfId="152"/>
    <cellStyle name="Normal 14" xfId="89"/>
    <cellStyle name="Normal 14 2" xfId="153"/>
    <cellStyle name="Normal 15" xfId="90"/>
    <cellStyle name="Normal 15 2" xfId="154"/>
    <cellStyle name="Normal 16" xfId="91"/>
    <cellStyle name="Normal 17" xfId="92"/>
    <cellStyle name="Normal 18" xfId="93"/>
    <cellStyle name="Normal 19" xfId="94"/>
    <cellStyle name="Normal 2" xfId="95"/>
    <cellStyle name="Normal 2 2" xfId="96"/>
    <cellStyle name="Normal 2 2 2" xfId="97"/>
    <cellStyle name="Normal 2 2 3" xfId="98"/>
    <cellStyle name="Normal 2 2_Commodities Data" xfId="134"/>
    <cellStyle name="Normal 2 3" xfId="99"/>
    <cellStyle name="Normal 2 3 2" xfId="100"/>
    <cellStyle name="Normal 2 3 3" xfId="101"/>
    <cellStyle name="Normal 2 4" xfId="102"/>
    <cellStyle name="Normal 2 5" xfId="103"/>
    <cellStyle name="Normal 2 6" xfId="155"/>
    <cellStyle name="Normal 2 7" xfId="156"/>
    <cellStyle name="Normal 2_2180 Payroll Schedule 8-22-2011" xfId="104"/>
    <cellStyle name="Normal 20" xfId="157"/>
    <cellStyle name="Normal 20 2" xfId="158"/>
    <cellStyle name="Normal 21" xfId="159"/>
    <cellStyle name="Normal 22" xfId="160"/>
    <cellStyle name="Normal 23" xfId="161"/>
    <cellStyle name="Normal 24" xfId="162"/>
    <cellStyle name="Normal 25" xfId="163"/>
    <cellStyle name="Normal 26" xfId="164"/>
    <cellStyle name="Normal 27" xfId="165"/>
    <cellStyle name="Normal 28" xfId="166"/>
    <cellStyle name="Normal 29" xfId="167"/>
    <cellStyle name="Normal 3" xfId="105"/>
    <cellStyle name="Normal 3 2" xfId="106"/>
    <cellStyle name="Normal 3 3" xfId="168"/>
    <cellStyle name="Normal 3_70148 Region Allocation" xfId="107"/>
    <cellStyle name="Normal 30" xfId="169"/>
    <cellStyle name="Normal 4" xfId="108"/>
    <cellStyle name="Normal 4 2" xfId="170"/>
    <cellStyle name="Normal 4 3" xfId="171"/>
    <cellStyle name="Normal 5" xfId="109"/>
    <cellStyle name="Normal 5 2" xfId="110"/>
    <cellStyle name="Normal 5_2183 UTC Depreciation 3 31 2012 Heather 6-6-2012" xfId="111"/>
    <cellStyle name="Normal 6" xfId="112"/>
    <cellStyle name="Normal 7" xfId="113"/>
    <cellStyle name="Normal 8" xfId="114"/>
    <cellStyle name="Normal 9" xfId="115"/>
    <cellStyle name="Normal_Joe's 1-1-2004" xfId="6"/>
    <cellStyle name="Normal_Pacific 1-1-06" xfId="5"/>
    <cellStyle name="Normal_Rural 1-1-2006" xfId="4"/>
    <cellStyle name="Note 2" xfId="116"/>
    <cellStyle name="Notes" xfId="117"/>
    <cellStyle name="Percent" xfId="3" builtinId="5"/>
    <cellStyle name="Percent 2" xfId="118"/>
    <cellStyle name="Percent 2 2" xfId="119"/>
    <cellStyle name="Percent 2 2 2" xfId="172"/>
    <cellStyle name="Percent 3" xfId="120"/>
    <cellStyle name="Percent 4" xfId="121"/>
    <cellStyle name="Percent 4 2" xfId="173"/>
    <cellStyle name="Percent 4 3" xfId="174"/>
    <cellStyle name="Percent 5" xfId="175"/>
    <cellStyle name="Percent 6" xfId="176"/>
    <cellStyle name="Percent(1)" xfId="122"/>
    <cellStyle name="Percent(2)" xfId="123"/>
    <cellStyle name="PRM" xfId="124"/>
    <cellStyle name="PRM 2" xfId="125"/>
    <cellStyle name="PRM 3" xfId="126"/>
    <cellStyle name="PRM_Thurston" xfId="127"/>
    <cellStyle name="PSChar" xfId="128"/>
    <cellStyle name="PSHeading" xfId="129"/>
    <cellStyle name="Style 1" xfId="130"/>
    <cellStyle name="Style 1 2" xfId="131"/>
    <cellStyle name="Style 1_Recycle Center Commodities MRF" xfId="135"/>
    <cellStyle name="STYLE1" xfId="132"/>
    <cellStyle name="STYLE1 2" xfId="177"/>
    <cellStyle name="Total 2" xfId="133"/>
  </cellStyles>
  <dxfs count="11"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8D8D8"/>
          <bgColor rgb="FFD8D8D8"/>
        </patternFill>
      </fill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</dxfs>
  <tableStyles count="1" defaultTableStyle="TableStyleMedium9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0"/>
  <sheetViews>
    <sheetView tabSelected="1" zoomScale="80" zoomScaleNormal="80" workbookViewId="0">
      <pane xSplit="1" ySplit="7" topLeftCell="B29" activePane="bottomRight" state="frozen"/>
      <selection pane="topRight" activeCell="B1" sqref="B1"/>
      <selection pane="bottomLeft" activeCell="A7" sqref="A7"/>
      <selection pane="bottomRight" activeCell="B39" sqref="B39"/>
    </sheetView>
  </sheetViews>
  <sheetFormatPr defaultColWidth="9.1796875" defaultRowHeight="14" x14ac:dyDescent="0.3"/>
  <cols>
    <col min="1" max="1" width="27.7265625" style="34" customWidth="1"/>
    <col min="2" max="2" width="14.453125" style="24" bestFit="1" customWidth="1"/>
    <col min="3" max="3" width="15.453125" style="24" bestFit="1" customWidth="1"/>
    <col min="4" max="4" width="16.1796875" style="24" bestFit="1" customWidth="1"/>
    <col min="5" max="5" width="13.1796875" style="24" bestFit="1" customWidth="1"/>
    <col min="6" max="6" width="13.453125" style="24" bestFit="1" customWidth="1"/>
    <col min="7" max="7" width="13.1796875" style="24" bestFit="1" customWidth="1"/>
    <col min="8" max="8" width="15.1796875" style="24" bestFit="1" customWidth="1"/>
    <col min="9" max="9" width="16.1796875" style="24" bestFit="1" customWidth="1"/>
    <col min="10" max="10" width="14.26953125" style="24" bestFit="1" customWidth="1"/>
    <col min="11" max="11" width="15.453125" style="24" bestFit="1" customWidth="1"/>
    <col min="12" max="12" width="13.7265625" style="25" customWidth="1"/>
    <col min="13" max="13" width="15.26953125" style="25" bestFit="1" customWidth="1"/>
    <col min="14" max="14" width="15.81640625" style="24" bestFit="1" customWidth="1"/>
    <col min="15" max="15" width="23.1796875" style="24" bestFit="1" customWidth="1"/>
    <col min="16" max="16" width="9.1796875" style="24"/>
    <col min="17" max="17" width="11.26953125" style="24" bestFit="1" customWidth="1"/>
    <col min="18" max="18" width="14.26953125" style="24" customWidth="1"/>
    <col min="19" max="16384" width="9.1796875" style="24"/>
  </cols>
  <sheetData>
    <row r="1" spans="1:17" x14ac:dyDescent="0.3">
      <c r="A1" s="23" t="s">
        <v>21</v>
      </c>
    </row>
    <row r="2" spans="1:17" x14ac:dyDescent="0.3">
      <c r="A2" s="23" t="s">
        <v>0</v>
      </c>
    </row>
    <row r="3" spans="1:17" x14ac:dyDescent="0.3">
      <c r="A3" s="23" t="s">
        <v>1</v>
      </c>
      <c r="B3" s="1"/>
      <c r="C3" s="1"/>
      <c r="D3" s="1"/>
      <c r="E3" s="1"/>
      <c r="F3" s="1"/>
      <c r="G3" s="1"/>
      <c r="H3" s="1"/>
      <c r="I3" s="1"/>
    </row>
    <row r="4" spans="1:17" x14ac:dyDescent="0.3">
      <c r="A4" s="23" t="s">
        <v>25</v>
      </c>
      <c r="B4" s="1"/>
      <c r="C4" s="1"/>
      <c r="D4" s="1"/>
      <c r="E4" s="1"/>
      <c r="F4" s="1"/>
      <c r="G4" s="1"/>
      <c r="H4" s="1"/>
      <c r="I4" s="1"/>
    </row>
    <row r="5" spans="1:17" x14ac:dyDescent="0.3">
      <c r="A5" s="23"/>
      <c r="B5" s="1"/>
      <c r="C5" s="1"/>
      <c r="D5" s="1"/>
      <c r="E5" s="1"/>
      <c r="F5" s="1"/>
      <c r="G5" s="1"/>
      <c r="H5" s="1"/>
      <c r="I5" s="1"/>
    </row>
    <row r="6" spans="1:17" s="22" customFormat="1" x14ac:dyDescent="0.3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8"/>
      <c r="M6" s="28"/>
      <c r="N6" s="27" t="s">
        <v>2</v>
      </c>
    </row>
    <row r="7" spans="1:17" s="21" customFormat="1" x14ac:dyDescent="0.3">
      <c r="A7" s="29" t="s">
        <v>23</v>
      </c>
      <c r="B7" s="30">
        <v>42155</v>
      </c>
      <c r="C7" s="30">
        <f>B7+30</f>
        <v>42185</v>
      </c>
      <c r="D7" s="30">
        <f t="shared" ref="D7:M7" si="0">C7+30</f>
        <v>42215</v>
      </c>
      <c r="E7" s="30">
        <f t="shared" si="0"/>
        <v>42245</v>
      </c>
      <c r="F7" s="30">
        <f t="shared" si="0"/>
        <v>42275</v>
      </c>
      <c r="G7" s="30">
        <f t="shared" si="0"/>
        <v>42305</v>
      </c>
      <c r="H7" s="30">
        <f t="shared" si="0"/>
        <v>42335</v>
      </c>
      <c r="I7" s="30">
        <f t="shared" si="0"/>
        <v>42365</v>
      </c>
      <c r="J7" s="30">
        <f t="shared" si="0"/>
        <v>42395</v>
      </c>
      <c r="K7" s="30">
        <f t="shared" si="0"/>
        <v>42425</v>
      </c>
      <c r="L7" s="30">
        <f t="shared" si="0"/>
        <v>42455</v>
      </c>
      <c r="M7" s="30">
        <f t="shared" si="0"/>
        <v>42485</v>
      </c>
      <c r="N7" s="31" t="s">
        <v>3</v>
      </c>
    </row>
    <row r="8" spans="1:17" s="20" customFormat="1" x14ac:dyDescent="0.3">
      <c r="A8" s="32" t="s">
        <v>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17" x14ac:dyDescent="0.3">
      <c r="A9" s="34" t="s">
        <v>5</v>
      </c>
      <c r="B9" s="35">
        <v>120.98999999999998</v>
      </c>
      <c r="C9" s="35">
        <v>126.50000000000001</v>
      </c>
      <c r="D9" s="35">
        <v>120.6</v>
      </c>
      <c r="E9" s="35">
        <v>105.27999999999999</v>
      </c>
      <c r="F9" s="35">
        <v>118.09</v>
      </c>
      <c r="G9" s="35">
        <v>113.52000000000001</v>
      </c>
      <c r="H9" s="35">
        <v>106.48</v>
      </c>
      <c r="I9" s="35">
        <v>122.63000000000001</v>
      </c>
      <c r="J9" s="35">
        <v>135.22000000000003</v>
      </c>
      <c r="K9" s="35">
        <v>123.36000000000003</v>
      </c>
      <c r="L9" s="35">
        <v>123.98999999999998</v>
      </c>
      <c r="M9" s="35">
        <v>119.66000000000003</v>
      </c>
      <c r="N9" s="35">
        <f>SUM(B9:M9)</f>
        <v>1436.3200000000002</v>
      </c>
      <c r="O9" s="35"/>
    </row>
    <row r="10" spans="1:17" x14ac:dyDescent="0.3">
      <c r="A10" s="34" t="s">
        <v>6</v>
      </c>
      <c r="B10" s="35">
        <v>17.02</v>
      </c>
      <c r="C10" s="35">
        <v>16.149999999999999</v>
      </c>
      <c r="D10" s="35">
        <v>22.94</v>
      </c>
      <c r="E10" s="35">
        <v>16.989999999999998</v>
      </c>
      <c r="F10" s="35">
        <v>16.29</v>
      </c>
      <c r="G10" s="35">
        <v>17</v>
      </c>
      <c r="H10" s="35">
        <v>15.05</v>
      </c>
      <c r="I10" s="35">
        <v>20.350000000000001</v>
      </c>
      <c r="J10" s="35">
        <v>20.563937330684595</v>
      </c>
      <c r="K10" s="35">
        <v>17.034919819459322</v>
      </c>
      <c r="L10" s="35">
        <v>18.312401827777922</v>
      </c>
      <c r="M10" s="35">
        <v>17.302824580666062</v>
      </c>
      <c r="N10" s="35">
        <f>SUM(B10:M10)</f>
        <v>215.00408355858789</v>
      </c>
      <c r="O10" s="35"/>
      <c r="Q10" s="19"/>
    </row>
    <row r="11" spans="1:17" s="18" customFormat="1" x14ac:dyDescent="0.3">
      <c r="A11" s="23" t="s">
        <v>3</v>
      </c>
      <c r="B11" s="36">
        <f>SUM(B9:B10)</f>
        <v>138.01</v>
      </c>
      <c r="C11" s="36">
        <f t="shared" ref="C11:N11" si="1">SUM(C9:C10)</f>
        <v>142.65</v>
      </c>
      <c r="D11" s="36">
        <f t="shared" si="1"/>
        <v>143.54</v>
      </c>
      <c r="E11" s="36">
        <f t="shared" si="1"/>
        <v>122.26999999999998</v>
      </c>
      <c r="F11" s="36">
        <f t="shared" si="1"/>
        <v>134.38</v>
      </c>
      <c r="G11" s="36">
        <f t="shared" si="1"/>
        <v>130.52000000000001</v>
      </c>
      <c r="H11" s="36">
        <f t="shared" si="1"/>
        <v>121.53</v>
      </c>
      <c r="I11" s="36">
        <f t="shared" si="1"/>
        <v>142.98000000000002</v>
      </c>
      <c r="J11" s="36">
        <f t="shared" si="1"/>
        <v>155.78393733068464</v>
      </c>
      <c r="K11" s="36">
        <f t="shared" si="1"/>
        <v>140.39491981945935</v>
      </c>
      <c r="L11" s="36">
        <f>SUM(L9:L10)</f>
        <v>142.30240182777791</v>
      </c>
      <c r="M11" s="36">
        <f>SUM(M9:M10)</f>
        <v>136.96282458066608</v>
      </c>
      <c r="N11" s="36">
        <f t="shared" si="1"/>
        <v>1651.324083558588</v>
      </c>
      <c r="O11" s="19"/>
    </row>
    <row r="12" spans="1:17" x14ac:dyDescent="0.3"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  <c r="O12" s="38"/>
    </row>
    <row r="13" spans="1:17" x14ac:dyDescent="0.3">
      <c r="A13" s="39" t="s">
        <v>24</v>
      </c>
      <c r="L13" s="24"/>
      <c r="M13" s="24"/>
      <c r="N13" s="38"/>
      <c r="O13" s="38"/>
    </row>
    <row r="14" spans="1:17" x14ac:dyDescent="0.3">
      <c r="A14" s="34" t="s">
        <v>5</v>
      </c>
      <c r="B14" s="40">
        <v>56.230000000000004</v>
      </c>
      <c r="C14" s="40">
        <v>59.11</v>
      </c>
      <c r="D14" s="40">
        <v>54.41</v>
      </c>
      <c r="E14" s="40">
        <v>45.49</v>
      </c>
      <c r="F14" s="40">
        <v>45.13</v>
      </c>
      <c r="G14" s="40">
        <v>47.19</v>
      </c>
      <c r="H14" s="40">
        <v>45.21</v>
      </c>
      <c r="I14" s="40">
        <v>37.22</v>
      </c>
      <c r="J14" s="40">
        <v>28.82</v>
      </c>
      <c r="K14" s="40">
        <v>26.54</v>
      </c>
      <c r="L14" s="40">
        <v>35.24</v>
      </c>
      <c r="M14" s="40">
        <v>43.06</v>
      </c>
      <c r="N14" s="41"/>
      <c r="O14" s="41"/>
    </row>
    <row r="15" spans="1:17" x14ac:dyDescent="0.3">
      <c r="A15" s="34" t="s">
        <v>6</v>
      </c>
      <c r="B15" s="40">
        <v>30</v>
      </c>
      <c r="C15" s="40">
        <v>30</v>
      </c>
      <c r="D15" s="40">
        <v>30</v>
      </c>
      <c r="E15" s="40">
        <v>30</v>
      </c>
      <c r="F15" s="40">
        <v>30</v>
      </c>
      <c r="G15" s="40">
        <v>30</v>
      </c>
      <c r="H15" s="40">
        <v>30</v>
      </c>
      <c r="I15" s="40">
        <v>30</v>
      </c>
      <c r="J15" s="40">
        <v>30</v>
      </c>
      <c r="K15" s="40">
        <v>30</v>
      </c>
      <c r="L15" s="40">
        <v>30</v>
      </c>
      <c r="M15" s="40">
        <v>30</v>
      </c>
      <c r="N15" s="41"/>
      <c r="O15" s="41"/>
    </row>
    <row r="16" spans="1:17" x14ac:dyDescent="0.3">
      <c r="L16" s="24"/>
      <c r="M16" s="24"/>
      <c r="N16" s="38"/>
      <c r="O16" s="38"/>
    </row>
    <row r="17" spans="1:17" x14ac:dyDescent="0.3">
      <c r="A17" s="39" t="s">
        <v>7</v>
      </c>
      <c r="L17" s="24"/>
      <c r="M17" s="24"/>
    </row>
    <row r="18" spans="1:17" x14ac:dyDescent="0.3">
      <c r="A18" s="34" t="s">
        <v>5</v>
      </c>
      <c r="B18" s="42">
        <f t="shared" ref="B18:K19" si="2">+B9*B14</f>
        <v>6803.2676999999994</v>
      </c>
      <c r="C18" s="42">
        <f t="shared" si="2"/>
        <v>7477.4150000000009</v>
      </c>
      <c r="D18" s="42">
        <f t="shared" si="2"/>
        <v>6561.8459999999995</v>
      </c>
      <c r="E18" s="42">
        <f t="shared" si="2"/>
        <v>4789.1871999999994</v>
      </c>
      <c r="F18" s="42">
        <f t="shared" si="2"/>
        <v>5329.4017000000003</v>
      </c>
      <c r="G18" s="42">
        <f t="shared" si="2"/>
        <v>5357.0088000000005</v>
      </c>
      <c r="H18" s="42">
        <f t="shared" si="2"/>
        <v>4813.9607999999998</v>
      </c>
      <c r="I18" s="42">
        <f t="shared" si="2"/>
        <v>4564.2885999999999</v>
      </c>
      <c r="J18" s="42">
        <f t="shared" si="2"/>
        <v>3897.0404000000008</v>
      </c>
      <c r="K18" s="42">
        <f t="shared" si="2"/>
        <v>3273.9744000000005</v>
      </c>
      <c r="L18" s="42">
        <f>+L9*L14</f>
        <v>4369.4075999999995</v>
      </c>
      <c r="M18" s="42">
        <f>+M9*M14</f>
        <v>5152.5596000000014</v>
      </c>
      <c r="N18" s="42">
        <f>SUM(B18:M18)</f>
        <v>62389.357800000005</v>
      </c>
      <c r="O18" s="43"/>
    </row>
    <row r="19" spans="1:17" x14ac:dyDescent="0.3">
      <c r="A19" s="34" t="s">
        <v>6</v>
      </c>
      <c r="B19" s="42">
        <f>+B10*B15</f>
        <v>510.59999999999997</v>
      </c>
      <c r="C19" s="42">
        <f t="shared" si="2"/>
        <v>484.49999999999994</v>
      </c>
      <c r="D19" s="42">
        <f t="shared" si="2"/>
        <v>688.2</v>
      </c>
      <c r="E19" s="42">
        <f t="shared" si="2"/>
        <v>509.69999999999993</v>
      </c>
      <c r="F19" s="42">
        <f t="shared" si="2"/>
        <v>488.7</v>
      </c>
      <c r="G19" s="42">
        <f t="shared" si="2"/>
        <v>510</v>
      </c>
      <c r="H19" s="42">
        <f t="shared" si="2"/>
        <v>451.5</v>
      </c>
      <c r="I19" s="42">
        <f t="shared" si="2"/>
        <v>610.5</v>
      </c>
      <c r="J19" s="42">
        <f t="shared" si="2"/>
        <v>616.91811992053783</v>
      </c>
      <c r="K19" s="42">
        <f t="shared" si="2"/>
        <v>511.04759458377964</v>
      </c>
      <c r="L19" s="42">
        <f>+L10*L15</f>
        <v>549.37205483333764</v>
      </c>
      <c r="M19" s="42">
        <f>+M10*M15</f>
        <v>519.08473741998182</v>
      </c>
      <c r="N19" s="42">
        <f>SUM(B19:M19)</f>
        <v>6450.122506757637</v>
      </c>
      <c r="O19" s="43"/>
    </row>
    <row r="20" spans="1:17" x14ac:dyDescent="0.3"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7" s="18" customFormat="1" x14ac:dyDescent="0.3">
      <c r="A21" s="23" t="s">
        <v>8</v>
      </c>
      <c r="B21" s="44">
        <f t="shared" ref="B21:K21" si="3">SUM(B17:B20)</f>
        <v>7313.8676999999998</v>
      </c>
      <c r="C21" s="44">
        <f t="shared" si="3"/>
        <v>7961.9150000000009</v>
      </c>
      <c r="D21" s="44">
        <f t="shared" si="3"/>
        <v>7250.0459999999994</v>
      </c>
      <c r="E21" s="44">
        <f t="shared" si="3"/>
        <v>5298.8871999999992</v>
      </c>
      <c r="F21" s="44">
        <f t="shared" si="3"/>
        <v>5818.1017000000002</v>
      </c>
      <c r="G21" s="44">
        <f t="shared" si="3"/>
        <v>5867.0088000000005</v>
      </c>
      <c r="H21" s="44">
        <f t="shared" si="3"/>
        <v>5265.4607999999998</v>
      </c>
      <c r="I21" s="44">
        <f t="shared" si="3"/>
        <v>5174.7885999999999</v>
      </c>
      <c r="J21" s="44">
        <f t="shared" si="3"/>
        <v>4513.9585199205385</v>
      </c>
      <c r="K21" s="44">
        <f t="shared" si="3"/>
        <v>3785.0219945837803</v>
      </c>
      <c r="L21" s="44">
        <f>SUM(L17:L20)</f>
        <v>4918.7796548333372</v>
      </c>
      <c r="M21" s="44">
        <f>SUM(M17:M20)</f>
        <v>5671.6443374199835</v>
      </c>
      <c r="N21" s="45">
        <f>SUM(N18:N20)</f>
        <v>68839.480306757643</v>
      </c>
      <c r="O21" s="17"/>
    </row>
    <row r="22" spans="1:17" x14ac:dyDescent="0.3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</row>
    <row r="23" spans="1:17" s="35" customFormat="1" x14ac:dyDescent="0.3">
      <c r="A23" s="46" t="s">
        <v>9</v>
      </c>
      <c r="B23" s="43">
        <v>7108</v>
      </c>
      <c r="C23" s="43">
        <v>7162</v>
      </c>
      <c r="D23" s="43">
        <v>7166</v>
      </c>
      <c r="E23" s="43">
        <v>7168</v>
      </c>
      <c r="F23" s="43">
        <v>7169</v>
      </c>
      <c r="G23" s="43">
        <v>7185</v>
      </c>
      <c r="H23" s="43">
        <v>7165</v>
      </c>
      <c r="I23" s="43">
        <v>7105</v>
      </c>
      <c r="J23" s="43">
        <v>7147</v>
      </c>
      <c r="K23" s="43">
        <v>7170</v>
      </c>
      <c r="L23" s="43">
        <v>7207</v>
      </c>
      <c r="M23" s="43">
        <v>7243</v>
      </c>
      <c r="N23" s="47">
        <f>SUM(B23:M23)</f>
        <v>85995</v>
      </c>
      <c r="O23" s="43"/>
      <c r="Q23" s="19"/>
    </row>
    <row r="24" spans="1:17" s="43" customFormat="1" x14ac:dyDescent="0.3">
      <c r="A24" s="48"/>
      <c r="N24" s="49"/>
      <c r="O24" s="49"/>
    </row>
    <row r="25" spans="1:17" s="43" customFormat="1" x14ac:dyDescent="0.3">
      <c r="A25" s="48" t="s">
        <v>10</v>
      </c>
      <c r="B25" s="40">
        <f t="shared" ref="B25:M25" si="4">+(IFERROR(B21/B23,0))</f>
        <v>1.0289628165447382</v>
      </c>
      <c r="C25" s="40">
        <f t="shared" si="4"/>
        <v>1.1116887740854511</v>
      </c>
      <c r="D25" s="40">
        <f t="shared" si="4"/>
        <v>1.01172843985487</v>
      </c>
      <c r="E25" s="40">
        <f t="shared" si="4"/>
        <v>0.73924207589285706</v>
      </c>
      <c r="F25" s="40">
        <f t="shared" si="4"/>
        <v>0.81156391407448736</v>
      </c>
      <c r="G25" s="40">
        <f t="shared" si="4"/>
        <v>0.81656350730688942</v>
      </c>
      <c r="H25" s="40">
        <f t="shared" si="4"/>
        <v>0.73488636427076059</v>
      </c>
      <c r="I25" s="40">
        <f t="shared" si="4"/>
        <v>0.72833055594651652</v>
      </c>
      <c r="J25" s="40">
        <f t="shared" si="4"/>
        <v>0.63158787182321796</v>
      </c>
      <c r="K25" s="40">
        <f t="shared" si="4"/>
        <v>0.52789707037430689</v>
      </c>
      <c r="L25" s="40">
        <f t="shared" si="4"/>
        <v>0.6825002989917216</v>
      </c>
      <c r="M25" s="40">
        <f t="shared" si="4"/>
        <v>0.78305182071240975</v>
      </c>
      <c r="N25" s="35"/>
      <c r="O25" s="35"/>
    </row>
    <row r="26" spans="1:17" s="43" customFormat="1" x14ac:dyDescent="0.3">
      <c r="A26" s="48" t="s">
        <v>11</v>
      </c>
      <c r="B26" s="40">
        <v>1.32</v>
      </c>
      <c r="C26" s="40">
        <v>1.32</v>
      </c>
      <c r="D26" s="40">
        <v>1.18</v>
      </c>
      <c r="E26" s="40">
        <v>1.18</v>
      </c>
      <c r="F26" s="40">
        <v>1.18</v>
      </c>
      <c r="G26" s="40">
        <v>1.18</v>
      </c>
      <c r="H26" s="40">
        <v>1.18</v>
      </c>
      <c r="I26" s="40">
        <v>1.18</v>
      </c>
      <c r="J26" s="40">
        <v>1.18</v>
      </c>
      <c r="K26" s="40">
        <v>1.18</v>
      </c>
      <c r="L26" s="40">
        <v>1.18</v>
      </c>
      <c r="M26" s="40">
        <v>1.18</v>
      </c>
      <c r="N26" s="35"/>
      <c r="O26" s="35"/>
    </row>
    <row r="27" spans="1:17" s="17" customFormat="1" x14ac:dyDescent="0.3">
      <c r="A27" s="46" t="s">
        <v>22</v>
      </c>
      <c r="B27" s="50">
        <f>+(B25-B26)*B23</f>
        <v>-2068.6923000000015</v>
      </c>
      <c r="C27" s="50">
        <f t="shared" ref="C27:I27" si="5">+(C25-C26)*C23</f>
        <v>-1491.9249999999997</v>
      </c>
      <c r="D27" s="50">
        <f t="shared" si="5"/>
        <v>-1205.8340000000007</v>
      </c>
      <c r="E27" s="50">
        <f t="shared" si="5"/>
        <v>-3159.3528000000001</v>
      </c>
      <c r="F27" s="50">
        <f t="shared" si="5"/>
        <v>-2641.3182999999999</v>
      </c>
      <c r="G27" s="50">
        <f t="shared" si="5"/>
        <v>-2611.2911999999992</v>
      </c>
      <c r="H27" s="50">
        <f t="shared" si="5"/>
        <v>-3189.2392</v>
      </c>
      <c r="I27" s="50">
        <f t="shared" si="5"/>
        <v>-3209.1113999999998</v>
      </c>
      <c r="J27" s="50">
        <f>+(J25-J26)*J23</f>
        <v>-3919.5014800794606</v>
      </c>
      <c r="K27" s="50">
        <f>+(K25-K26)*K23</f>
        <v>-4675.5780054162187</v>
      </c>
      <c r="L27" s="50">
        <f>+(L25-L26)*L23</f>
        <v>-3585.4803451666621</v>
      </c>
      <c r="M27" s="50">
        <f>+(M25-M26)*M23</f>
        <v>-2875.0956625800159</v>
      </c>
      <c r="N27" s="51">
        <f>SUM(B27:M27)</f>
        <v>-34632.419693242358</v>
      </c>
    </row>
    <row r="28" spans="1:17" s="43" customFormat="1" x14ac:dyDescent="0.3">
      <c r="A28" s="48"/>
    </row>
    <row r="29" spans="1:17" s="43" customFormat="1" x14ac:dyDescent="0.3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3" t="s">
        <v>13</v>
      </c>
      <c r="N29" s="49">
        <f>ROUND(N27/N23,2)</f>
        <v>-0.4</v>
      </c>
      <c r="O29" s="16"/>
    </row>
    <row r="30" spans="1:17" s="43" customFormat="1" x14ac:dyDescent="0.3"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3" t="s">
        <v>14</v>
      </c>
      <c r="N30" s="49">
        <f>ROUND(N21/N23,2)</f>
        <v>0.8</v>
      </c>
      <c r="O30" s="16"/>
    </row>
    <row r="31" spans="1:17" x14ac:dyDescent="0.3">
      <c r="A31" s="43"/>
      <c r="B31" s="55"/>
      <c r="C31" s="55"/>
      <c r="D31" s="54"/>
      <c r="E31" s="54"/>
      <c r="F31" s="54"/>
      <c r="G31" s="54"/>
      <c r="H31" s="54"/>
      <c r="I31" s="54"/>
      <c r="J31" s="54"/>
      <c r="K31" s="54"/>
      <c r="L31" s="54"/>
      <c r="M31" s="56" t="s">
        <v>15</v>
      </c>
      <c r="N31" s="57">
        <f>+N30+N29</f>
        <v>0.4</v>
      </c>
      <c r="O31" s="15"/>
      <c r="Q31" s="37"/>
    </row>
    <row r="32" spans="1:17" x14ac:dyDescent="0.3">
      <c r="A32" s="48"/>
      <c r="B32" s="58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53"/>
      <c r="N32" s="35"/>
      <c r="O32" s="16"/>
    </row>
    <row r="33" spans="1:17" x14ac:dyDescent="0.3">
      <c r="A33" s="48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3" t="s">
        <v>16</v>
      </c>
      <c r="N33" s="35">
        <v>0.83</v>
      </c>
      <c r="O33" s="14">
        <f>(N31-N33)/N33</f>
        <v>-0.51807228915662651</v>
      </c>
      <c r="Q33" s="37"/>
    </row>
    <row r="34" spans="1:17" x14ac:dyDescent="0.3">
      <c r="A34" s="4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3" t="s">
        <v>17</v>
      </c>
      <c r="N34" s="43">
        <f>(+N33-N31)*N23</f>
        <v>36977.849999999991</v>
      </c>
      <c r="O34" s="16"/>
    </row>
    <row r="35" spans="1:17" x14ac:dyDescent="0.3">
      <c r="A35" s="4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43"/>
      <c r="O35" s="43"/>
    </row>
    <row r="36" spans="1:17" x14ac:dyDescent="0.3">
      <c r="A36" s="4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43"/>
      <c r="O36" s="43"/>
    </row>
    <row r="37" spans="1:17" x14ac:dyDescent="0.3">
      <c r="A37" s="48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8"/>
      <c r="M37" s="28"/>
      <c r="N37" s="27" t="s">
        <v>2</v>
      </c>
      <c r="O37" s="49"/>
    </row>
    <row r="38" spans="1:17" s="20" customFormat="1" x14ac:dyDescent="0.3">
      <c r="A38" s="29" t="s">
        <v>18</v>
      </c>
      <c r="B38" s="30">
        <f>B7</f>
        <v>42155</v>
      </c>
      <c r="C38" s="30">
        <f>B38+30</f>
        <v>42185</v>
      </c>
      <c r="D38" s="30">
        <f t="shared" ref="D38" si="6">C38+30</f>
        <v>42215</v>
      </c>
      <c r="E38" s="30">
        <f t="shared" ref="E38" si="7">D38+30</f>
        <v>42245</v>
      </c>
      <c r="F38" s="30">
        <f t="shared" ref="F38" si="8">E38+30</f>
        <v>42275</v>
      </c>
      <c r="G38" s="30">
        <f t="shared" ref="G38" si="9">F38+30</f>
        <v>42305</v>
      </c>
      <c r="H38" s="30">
        <f t="shared" ref="H38" si="10">G38+30</f>
        <v>42335</v>
      </c>
      <c r="I38" s="30">
        <f t="shared" ref="I38" si="11">H38+30</f>
        <v>42365</v>
      </c>
      <c r="J38" s="30">
        <f t="shared" ref="J38" si="12">I38+30</f>
        <v>42395</v>
      </c>
      <c r="K38" s="30">
        <f t="shared" ref="K38" si="13">J38+30</f>
        <v>42425</v>
      </c>
      <c r="L38" s="30">
        <f t="shared" ref="L38" si="14">K38+30</f>
        <v>42455</v>
      </c>
      <c r="M38" s="30">
        <f t="shared" ref="M38" si="15">L38+30</f>
        <v>42485</v>
      </c>
      <c r="N38" s="31" t="s">
        <v>3</v>
      </c>
      <c r="O38" s="13"/>
    </row>
    <row r="39" spans="1:17" s="20" customFormat="1" x14ac:dyDescent="0.3">
      <c r="A39" s="32" t="s">
        <v>4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1:17" x14ac:dyDescent="0.3">
      <c r="A40" s="34" t="s">
        <v>5</v>
      </c>
      <c r="B40" s="35">
        <v>2.29881</v>
      </c>
      <c r="C40" s="35">
        <v>2.4034999999999997</v>
      </c>
      <c r="D40" s="35">
        <v>2.2913999999999999</v>
      </c>
      <c r="E40" s="35">
        <v>2.0003199999999999</v>
      </c>
      <c r="F40" s="35">
        <v>2.2437100000000001</v>
      </c>
      <c r="G40" s="35">
        <v>2.1568799999999997</v>
      </c>
      <c r="H40" s="35">
        <v>2.02312</v>
      </c>
      <c r="I40" s="35">
        <v>2.3299700000000003</v>
      </c>
      <c r="J40" s="35">
        <v>2.5691799999999998</v>
      </c>
      <c r="K40" s="35">
        <v>2.3438400000000001</v>
      </c>
      <c r="L40" s="35">
        <v>2.35581</v>
      </c>
      <c r="M40" s="35">
        <v>2.2735399999999997</v>
      </c>
      <c r="N40" s="35">
        <f>SUM(B40:M40)</f>
        <v>27.29008</v>
      </c>
      <c r="O40" s="35"/>
    </row>
    <row r="41" spans="1:17" x14ac:dyDescent="0.3">
      <c r="A41" s="34" t="s">
        <v>6</v>
      </c>
      <c r="B41" s="35">
        <v>1.1299999999999999</v>
      </c>
      <c r="C41" s="35">
        <v>1.0550355140186916</v>
      </c>
      <c r="D41" s="35">
        <v>1.5142141491576095</v>
      </c>
      <c r="E41" s="35">
        <v>1.1255442413277741</v>
      </c>
      <c r="F41" s="35">
        <v>1.079324393538267</v>
      </c>
      <c r="G41" s="35">
        <v>1.1240301573877847</v>
      </c>
      <c r="H41" s="35">
        <v>0.99791160970275516</v>
      </c>
      <c r="I41" s="35">
        <v>1.3575826458962763</v>
      </c>
      <c r="J41" s="35">
        <v>1.3638318587861338</v>
      </c>
      <c r="K41" s="35">
        <v>1.1261578792780638</v>
      </c>
      <c r="L41" s="35">
        <v>1.2018545947743802</v>
      </c>
      <c r="M41" s="35">
        <v>1.1299511289044659</v>
      </c>
      <c r="N41" s="35">
        <f>SUM(B41:M41)</f>
        <v>14.205438172772203</v>
      </c>
      <c r="O41" s="35"/>
    </row>
    <row r="42" spans="1:17" s="18" customFormat="1" x14ac:dyDescent="0.3">
      <c r="A42" s="23" t="s">
        <v>19</v>
      </c>
      <c r="B42" s="36">
        <f t="shared" ref="B42:L42" si="16">SUM(B40:B41)</f>
        <v>3.4288099999999999</v>
      </c>
      <c r="C42" s="36">
        <f t="shared" si="16"/>
        <v>3.4585355140186911</v>
      </c>
      <c r="D42" s="36">
        <f t="shared" si="16"/>
        <v>3.8056141491576092</v>
      </c>
      <c r="E42" s="36">
        <f t="shared" si="16"/>
        <v>3.1258642413277737</v>
      </c>
      <c r="F42" s="36">
        <f t="shared" si="16"/>
        <v>3.3230343935382671</v>
      </c>
      <c r="G42" s="36">
        <f t="shared" si="16"/>
        <v>3.2809101573877841</v>
      </c>
      <c r="H42" s="36">
        <f t="shared" si="16"/>
        <v>3.0210316097027552</v>
      </c>
      <c r="I42" s="36">
        <f t="shared" si="16"/>
        <v>3.6875526458962766</v>
      </c>
      <c r="J42" s="36">
        <f t="shared" si="16"/>
        <v>3.9330118587861334</v>
      </c>
      <c r="K42" s="36">
        <f t="shared" si="16"/>
        <v>3.4699978792780639</v>
      </c>
      <c r="L42" s="36">
        <f t="shared" si="16"/>
        <v>3.5576645947743799</v>
      </c>
      <c r="M42" s="36">
        <f>SUM(M40:M41)</f>
        <v>3.4034911289044656</v>
      </c>
      <c r="N42" s="36">
        <f>SUM(N40:N41)</f>
        <v>41.495518172772201</v>
      </c>
      <c r="O42" s="19"/>
    </row>
    <row r="43" spans="1:17" s="18" customFormat="1" x14ac:dyDescent="0.3">
      <c r="A43" s="23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19"/>
    </row>
    <row r="44" spans="1:17" x14ac:dyDescent="0.3">
      <c r="A44" s="39" t="s">
        <v>24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8"/>
      <c r="O44" s="38"/>
    </row>
    <row r="45" spans="1:17" x14ac:dyDescent="0.3">
      <c r="A45" s="34" t="s">
        <v>5</v>
      </c>
      <c r="B45" s="40">
        <f>B14</f>
        <v>56.230000000000004</v>
      </c>
      <c r="C45" s="40">
        <f t="shared" ref="C45:M45" si="17">C14</f>
        <v>59.11</v>
      </c>
      <c r="D45" s="40">
        <f t="shared" si="17"/>
        <v>54.41</v>
      </c>
      <c r="E45" s="40">
        <f t="shared" si="17"/>
        <v>45.49</v>
      </c>
      <c r="F45" s="40">
        <f t="shared" si="17"/>
        <v>45.13</v>
      </c>
      <c r="G45" s="40">
        <f t="shared" si="17"/>
        <v>47.19</v>
      </c>
      <c r="H45" s="40">
        <f t="shared" si="17"/>
        <v>45.21</v>
      </c>
      <c r="I45" s="40">
        <f t="shared" si="17"/>
        <v>37.22</v>
      </c>
      <c r="J45" s="40">
        <f t="shared" si="17"/>
        <v>28.82</v>
      </c>
      <c r="K45" s="40">
        <f t="shared" si="17"/>
        <v>26.54</v>
      </c>
      <c r="L45" s="40">
        <f t="shared" si="17"/>
        <v>35.24</v>
      </c>
      <c r="M45" s="40">
        <f t="shared" si="17"/>
        <v>43.06</v>
      </c>
      <c r="N45" s="40"/>
      <c r="O45" s="41"/>
    </row>
    <row r="46" spans="1:17" x14ac:dyDescent="0.3">
      <c r="A46" s="34" t="s">
        <v>6</v>
      </c>
      <c r="B46" s="40">
        <f>B15</f>
        <v>30</v>
      </c>
      <c r="C46" s="40">
        <f t="shared" ref="C46:M46" si="18">C15</f>
        <v>30</v>
      </c>
      <c r="D46" s="40">
        <f t="shared" si="18"/>
        <v>30</v>
      </c>
      <c r="E46" s="40">
        <f t="shared" si="18"/>
        <v>30</v>
      </c>
      <c r="F46" s="40">
        <f t="shared" si="18"/>
        <v>30</v>
      </c>
      <c r="G46" s="40">
        <f t="shared" si="18"/>
        <v>30</v>
      </c>
      <c r="H46" s="40">
        <f t="shared" si="18"/>
        <v>30</v>
      </c>
      <c r="I46" s="40">
        <f t="shared" si="18"/>
        <v>30</v>
      </c>
      <c r="J46" s="40">
        <f t="shared" si="18"/>
        <v>30</v>
      </c>
      <c r="K46" s="40">
        <f t="shared" si="18"/>
        <v>30</v>
      </c>
      <c r="L46" s="40">
        <f t="shared" si="18"/>
        <v>30</v>
      </c>
      <c r="M46" s="40">
        <f t="shared" si="18"/>
        <v>30</v>
      </c>
      <c r="N46" s="40"/>
      <c r="O46" s="41"/>
    </row>
    <row r="47" spans="1:17" x14ac:dyDescent="0.3">
      <c r="L47" s="24"/>
      <c r="M47" s="24"/>
      <c r="N47" s="38"/>
      <c r="O47" s="38"/>
    </row>
    <row r="48" spans="1:17" x14ac:dyDescent="0.3">
      <c r="A48" s="39" t="s">
        <v>7</v>
      </c>
      <c r="L48" s="24"/>
      <c r="M48" s="24"/>
    </row>
    <row r="49" spans="1:17" x14ac:dyDescent="0.3">
      <c r="A49" s="34" t="s">
        <v>5</v>
      </c>
      <c r="B49" s="42">
        <f t="shared" ref="B49:M49" si="19">+B40*B45</f>
        <v>129.26208630000002</v>
      </c>
      <c r="C49" s="42">
        <f t="shared" si="19"/>
        <v>142.07088499999998</v>
      </c>
      <c r="D49" s="42">
        <f t="shared" si="19"/>
        <v>124.67507399999998</v>
      </c>
      <c r="E49" s="42">
        <f t="shared" si="19"/>
        <v>90.994556799999998</v>
      </c>
      <c r="F49" s="42">
        <f t="shared" si="19"/>
        <v>101.25863230000002</v>
      </c>
      <c r="G49" s="42">
        <f t="shared" si="19"/>
        <v>101.78316719999998</v>
      </c>
      <c r="H49" s="42">
        <f t="shared" si="19"/>
        <v>91.465255200000001</v>
      </c>
      <c r="I49" s="42">
        <f t="shared" si="19"/>
        <v>86.721483400000011</v>
      </c>
      <c r="J49" s="42">
        <f t="shared" si="19"/>
        <v>74.043767599999995</v>
      </c>
      <c r="K49" s="42">
        <f t="shared" si="19"/>
        <v>62.205513600000003</v>
      </c>
      <c r="L49" s="42">
        <f t="shared" si="19"/>
        <v>83.018744400000003</v>
      </c>
      <c r="M49" s="42">
        <f t="shared" si="19"/>
        <v>97.898632399999997</v>
      </c>
      <c r="N49" s="42">
        <f>SUM(B49:M49)</f>
        <v>1185.3977982000001</v>
      </c>
      <c r="O49" s="43"/>
    </row>
    <row r="50" spans="1:17" x14ac:dyDescent="0.3">
      <c r="A50" s="34" t="s">
        <v>6</v>
      </c>
      <c r="B50" s="42">
        <f t="shared" ref="B50:M50" si="20">+B41*B46</f>
        <v>33.9</v>
      </c>
      <c r="C50" s="42">
        <f t="shared" si="20"/>
        <v>31.651065420560748</v>
      </c>
      <c r="D50" s="42">
        <f t="shared" si="20"/>
        <v>45.426424474728286</v>
      </c>
      <c r="E50" s="42">
        <f t="shared" si="20"/>
        <v>33.766327239833224</v>
      </c>
      <c r="F50" s="42">
        <f t="shared" si="20"/>
        <v>32.379731806148008</v>
      </c>
      <c r="G50" s="42">
        <f t="shared" si="20"/>
        <v>33.720904721633538</v>
      </c>
      <c r="H50" s="42">
        <f t="shared" si="20"/>
        <v>29.937348291082657</v>
      </c>
      <c r="I50" s="42">
        <f t="shared" si="20"/>
        <v>40.72747937688829</v>
      </c>
      <c r="J50" s="42">
        <f t="shared" si="20"/>
        <v>40.914955763584011</v>
      </c>
      <c r="K50" s="42">
        <f t="shared" si="20"/>
        <v>33.784736378341911</v>
      </c>
      <c r="L50" s="42">
        <f t="shared" si="20"/>
        <v>36.055637843231402</v>
      </c>
      <c r="M50" s="42">
        <f t="shared" si="20"/>
        <v>33.898533867133978</v>
      </c>
      <c r="N50" s="42">
        <f>SUM(B50:M50)</f>
        <v>426.16314518316608</v>
      </c>
      <c r="O50" s="43"/>
    </row>
    <row r="51" spans="1:17" x14ac:dyDescent="0.3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</row>
    <row r="52" spans="1:17" s="18" customFormat="1" x14ac:dyDescent="0.3">
      <c r="A52" s="23" t="s">
        <v>20</v>
      </c>
      <c r="B52" s="44">
        <f>SUM(B48:B51)</f>
        <v>163.16208630000003</v>
      </c>
      <c r="C52" s="44">
        <f t="shared" ref="C52:K52" si="21">SUM(C48:C51)</f>
        <v>173.72195042056072</v>
      </c>
      <c r="D52" s="44">
        <f t="shared" si="21"/>
        <v>170.10149847472826</v>
      </c>
      <c r="E52" s="44">
        <f t="shared" si="21"/>
        <v>124.76088403983323</v>
      </c>
      <c r="F52" s="44">
        <f t="shared" si="21"/>
        <v>133.63836410614803</v>
      </c>
      <c r="G52" s="44">
        <f t="shared" si="21"/>
        <v>135.50407192163351</v>
      </c>
      <c r="H52" s="44">
        <f t="shared" si="21"/>
        <v>121.40260349108266</v>
      </c>
      <c r="I52" s="44">
        <f t="shared" si="21"/>
        <v>127.44896277688829</v>
      </c>
      <c r="J52" s="44">
        <f t="shared" si="21"/>
        <v>114.958723363584</v>
      </c>
      <c r="K52" s="44">
        <f t="shared" si="21"/>
        <v>95.990249978341922</v>
      </c>
      <c r="L52" s="44">
        <f>SUM(L48:L51)</f>
        <v>119.07438224323141</v>
      </c>
      <c r="M52" s="44">
        <f>SUM(M48:M51)</f>
        <v>131.79716626713397</v>
      </c>
      <c r="N52" s="45">
        <f>SUM(N49:N51)</f>
        <v>1611.5609433831662</v>
      </c>
      <c r="O52" s="17"/>
    </row>
    <row r="53" spans="1:17" x14ac:dyDescent="0.3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</row>
    <row r="54" spans="1:17" s="35" customFormat="1" x14ac:dyDescent="0.3">
      <c r="A54" s="46" t="s">
        <v>9</v>
      </c>
      <c r="B54" s="43">
        <v>471</v>
      </c>
      <c r="C54" s="43">
        <v>468</v>
      </c>
      <c r="D54" s="43">
        <v>473</v>
      </c>
      <c r="E54" s="43">
        <v>475</v>
      </c>
      <c r="F54" s="43">
        <v>475</v>
      </c>
      <c r="G54" s="43">
        <v>475</v>
      </c>
      <c r="H54" s="43">
        <v>475</v>
      </c>
      <c r="I54" s="43">
        <v>474</v>
      </c>
      <c r="J54" s="43">
        <v>474</v>
      </c>
      <c r="K54" s="43">
        <v>474</v>
      </c>
      <c r="L54" s="43">
        <v>473</v>
      </c>
      <c r="M54" s="43">
        <v>473</v>
      </c>
      <c r="N54" s="47">
        <f>SUM(B54:M54)</f>
        <v>5680</v>
      </c>
      <c r="O54" s="43"/>
      <c r="Q54" s="19"/>
    </row>
    <row r="55" spans="1:17" s="43" customFormat="1" x14ac:dyDescent="0.3">
      <c r="A55" s="48"/>
      <c r="N55" s="49"/>
      <c r="O55" s="49"/>
    </row>
    <row r="56" spans="1:17" s="43" customFormat="1" x14ac:dyDescent="0.3">
      <c r="A56" s="48" t="s">
        <v>10</v>
      </c>
      <c r="B56" s="40">
        <f t="shared" ref="B56:M56" si="22">+(IFERROR(B52/B54,0))</f>
        <v>0.3464163191082803</v>
      </c>
      <c r="C56" s="40">
        <f t="shared" si="22"/>
        <v>0.37120074876188186</v>
      </c>
      <c r="D56" s="40">
        <f t="shared" si="22"/>
        <v>0.35962261833980602</v>
      </c>
      <c r="E56" s="40">
        <f t="shared" si="22"/>
        <v>0.26265449271543839</v>
      </c>
      <c r="F56" s="40">
        <f t="shared" si="22"/>
        <v>0.28134392443399586</v>
      </c>
      <c r="G56" s="40">
        <f t="shared" si="22"/>
        <v>0.28527173036133369</v>
      </c>
      <c r="H56" s="40">
        <f t="shared" si="22"/>
        <v>0.2555844284022793</v>
      </c>
      <c r="I56" s="40">
        <f t="shared" si="22"/>
        <v>0.2688796683056715</v>
      </c>
      <c r="J56" s="40">
        <f t="shared" si="22"/>
        <v>0.2425289522438481</v>
      </c>
      <c r="K56" s="40">
        <f t="shared" si="22"/>
        <v>0.20251107590367495</v>
      </c>
      <c r="L56" s="40">
        <f t="shared" si="22"/>
        <v>0.25174288000683176</v>
      </c>
      <c r="M56" s="40">
        <f t="shared" si="22"/>
        <v>0.27864094348231283</v>
      </c>
      <c r="N56" s="35"/>
      <c r="O56" s="35"/>
    </row>
    <row r="57" spans="1:17" s="43" customFormat="1" x14ac:dyDescent="0.3">
      <c r="A57" s="48" t="s">
        <v>11</v>
      </c>
      <c r="B57" s="40">
        <v>0.97</v>
      </c>
      <c r="C57" s="40">
        <v>0.97</v>
      </c>
      <c r="D57" s="40">
        <v>0.36</v>
      </c>
      <c r="E57" s="40">
        <v>0.36</v>
      </c>
      <c r="F57" s="40">
        <v>0.36</v>
      </c>
      <c r="G57" s="40">
        <v>0.36</v>
      </c>
      <c r="H57" s="40">
        <v>0.36</v>
      </c>
      <c r="I57" s="40">
        <v>0.36</v>
      </c>
      <c r="J57" s="40">
        <v>0.36</v>
      </c>
      <c r="K57" s="40">
        <v>0.36</v>
      </c>
      <c r="L57" s="40">
        <v>0.36</v>
      </c>
      <c r="M57" s="40">
        <v>0.36</v>
      </c>
      <c r="N57" s="35"/>
      <c r="O57" s="35"/>
    </row>
    <row r="58" spans="1:17" s="43" customFormat="1" x14ac:dyDescent="0.3">
      <c r="A58" s="46" t="s">
        <v>12</v>
      </c>
      <c r="B58" s="50">
        <f>+(B56-B57)*B54</f>
        <v>-293.70791369999995</v>
      </c>
      <c r="C58" s="50">
        <f t="shared" ref="C58:K58" si="23">+(C56-C57)*C54</f>
        <v>-280.23804957943929</v>
      </c>
      <c r="D58" s="50">
        <f t="shared" si="23"/>
        <v>-0.17850152527174545</v>
      </c>
      <c r="E58" s="50">
        <f t="shared" si="23"/>
        <v>-46.239115960166757</v>
      </c>
      <c r="F58" s="50">
        <f t="shared" si="23"/>
        <v>-37.361635893851961</v>
      </c>
      <c r="G58" s="50">
        <f t="shared" si="23"/>
        <v>-35.495928078366489</v>
      </c>
      <c r="H58" s="50">
        <f t="shared" si="23"/>
        <v>-49.597396508917328</v>
      </c>
      <c r="I58" s="50">
        <f t="shared" si="23"/>
        <v>-43.191037223111699</v>
      </c>
      <c r="J58" s="50">
        <f t="shared" si="23"/>
        <v>-55.681276636415994</v>
      </c>
      <c r="K58" s="50">
        <f t="shared" si="23"/>
        <v>-74.649750021658065</v>
      </c>
      <c r="L58" s="50">
        <f>+(L56-L57)*L54</f>
        <v>-51.205617756768568</v>
      </c>
      <c r="M58" s="50">
        <f>+(M56-M57)*M54</f>
        <v>-38.482833732866027</v>
      </c>
      <c r="N58" s="50">
        <f>SUM(B58:M58)</f>
        <v>-1006.0290566168337</v>
      </c>
    </row>
    <row r="59" spans="1:17" s="43" customFormat="1" x14ac:dyDescent="0.3">
      <c r="A59" s="48"/>
    </row>
    <row r="60" spans="1:17" s="43" customFormat="1" x14ac:dyDescent="0.3"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53" t="s">
        <v>13</v>
      </c>
      <c r="N60" s="49">
        <f>ROUND(N58/N54,2)</f>
        <v>-0.18</v>
      </c>
      <c r="O60" s="16"/>
    </row>
    <row r="61" spans="1:17" s="43" customFormat="1" x14ac:dyDescent="0.3">
      <c r="B61" s="62"/>
      <c r="M61" s="53" t="s">
        <v>14</v>
      </c>
      <c r="N61" s="49">
        <f>ROUND(N52/N54,2)</f>
        <v>0.28000000000000003</v>
      </c>
      <c r="O61" s="16"/>
      <c r="P61" s="12"/>
    </row>
    <row r="62" spans="1:17" x14ac:dyDescent="0.3">
      <c r="A62" s="4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56" t="s">
        <v>15</v>
      </c>
      <c r="N62" s="57">
        <f>+N61+N60</f>
        <v>0.10000000000000003</v>
      </c>
      <c r="O62" s="15"/>
      <c r="Q62" s="37"/>
    </row>
    <row r="63" spans="1:17" x14ac:dyDescent="0.3">
      <c r="A63" s="48"/>
      <c r="B63" s="55"/>
      <c r="C63" s="55"/>
      <c r="D63" s="54"/>
      <c r="E63" s="54"/>
      <c r="F63" s="54"/>
      <c r="G63" s="54"/>
      <c r="H63" s="54"/>
      <c r="I63" s="54"/>
      <c r="J63" s="43"/>
      <c r="K63" s="43"/>
      <c r="L63" s="43"/>
      <c r="M63" s="53"/>
      <c r="N63" s="35"/>
      <c r="O63" s="16"/>
    </row>
    <row r="64" spans="1:17" x14ac:dyDescent="0.3">
      <c r="A64" s="48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53" t="s">
        <v>16</v>
      </c>
      <c r="N64" s="35">
        <v>0.23</v>
      </c>
      <c r="O64" s="14">
        <f>(N62-N64)/N64</f>
        <v>-0.56521739130434767</v>
      </c>
      <c r="Q64" s="37"/>
    </row>
    <row r="65" spans="1:18" x14ac:dyDescent="0.3">
      <c r="A65" s="48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3" t="s">
        <v>17</v>
      </c>
      <c r="N65" s="43">
        <f>(+N64-N62)*N54</f>
        <v>738.39999999999986</v>
      </c>
      <c r="O65" s="16"/>
    </row>
    <row r="66" spans="1:18" x14ac:dyDescent="0.3">
      <c r="A66" s="48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43"/>
      <c r="O66" s="43"/>
    </row>
    <row r="67" spans="1:18" x14ac:dyDescent="0.3">
      <c r="L67" s="24"/>
      <c r="M67" s="24"/>
    </row>
    <row r="68" spans="1:18" x14ac:dyDescent="0.3">
      <c r="A68" s="46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R68" s="11"/>
    </row>
    <row r="70" spans="1:18" x14ac:dyDescent="0.3">
      <c r="K70" s="10"/>
      <c r="L70" s="9"/>
      <c r="M70" s="9"/>
      <c r="R70" s="11"/>
    </row>
    <row r="71" spans="1:18" x14ac:dyDescent="0.3">
      <c r="A71" s="8"/>
      <c r="B71" s="7"/>
      <c r="C71" s="7"/>
      <c r="D71" s="7"/>
      <c r="E71" s="7"/>
      <c r="F71" s="7"/>
      <c r="G71" s="7"/>
      <c r="H71" s="7"/>
      <c r="I71" s="7"/>
      <c r="K71" s="10"/>
      <c r="L71" s="10"/>
      <c r="M71" s="10"/>
      <c r="N71" s="22"/>
      <c r="O71" s="6"/>
    </row>
    <row r="72" spans="1:18" x14ac:dyDescent="0.3">
      <c r="A72" s="8"/>
      <c r="B72" s="37"/>
      <c r="C72" s="37"/>
      <c r="D72" s="37"/>
      <c r="E72" s="37"/>
      <c r="F72" s="37"/>
      <c r="G72" s="37"/>
      <c r="H72" s="37"/>
      <c r="I72" s="37"/>
      <c r="K72" s="37"/>
      <c r="L72" s="10"/>
      <c r="M72" s="37"/>
      <c r="N72" s="37"/>
      <c r="O72" s="37"/>
    </row>
    <row r="73" spans="1:18" x14ac:dyDescent="0.3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10"/>
      <c r="N73" s="37"/>
      <c r="O73" s="37"/>
    </row>
    <row r="74" spans="1:18" x14ac:dyDescent="0.3">
      <c r="A74" s="37"/>
      <c r="B74" s="58"/>
      <c r="C74" s="37"/>
      <c r="D74" s="37"/>
      <c r="E74" s="37"/>
      <c r="F74" s="37"/>
      <c r="G74" s="37"/>
      <c r="H74" s="37"/>
      <c r="I74" s="37"/>
      <c r="J74" s="37"/>
      <c r="K74" s="37"/>
      <c r="N74" s="37"/>
      <c r="O74" s="37"/>
    </row>
    <row r="77" spans="1:18" x14ac:dyDescent="0.3"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8" x14ac:dyDescent="0.3"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80" spans="1:18" x14ac:dyDescent="0.3">
      <c r="B80" s="5"/>
      <c r="C80" s="5"/>
      <c r="D80" s="5"/>
      <c r="E80" s="5"/>
      <c r="F80" s="5"/>
      <c r="G80" s="5"/>
      <c r="H80" s="5"/>
      <c r="I80" s="5"/>
      <c r="J80" s="5"/>
      <c r="K80" s="5"/>
      <c r="N80" s="5"/>
      <c r="O80" s="5"/>
    </row>
    <row r="81" spans="2:15" x14ac:dyDescent="0.3">
      <c r="B81" s="4"/>
      <c r="C81" s="4"/>
      <c r="D81" s="4"/>
      <c r="E81" s="4"/>
      <c r="F81" s="4"/>
      <c r="G81" s="4"/>
      <c r="H81" s="4"/>
      <c r="I81" s="4"/>
      <c r="J81" s="4"/>
      <c r="K81" s="4"/>
      <c r="N81" s="5"/>
      <c r="O81" s="5"/>
    </row>
    <row r="82" spans="2:15" x14ac:dyDescent="0.3">
      <c r="B82" s="5"/>
      <c r="C82" s="5"/>
      <c r="D82" s="5"/>
      <c r="E82" s="5"/>
      <c r="F82" s="5"/>
      <c r="G82" s="5"/>
      <c r="H82" s="5"/>
      <c r="I82" s="5"/>
      <c r="J82" s="5"/>
      <c r="K82" s="5"/>
      <c r="N82" s="5"/>
      <c r="O82" s="5"/>
    </row>
    <row r="84" spans="2:15" x14ac:dyDescent="0.3">
      <c r="B84" s="43"/>
      <c r="C84" s="43"/>
      <c r="D84" s="43"/>
      <c r="E84" s="43"/>
      <c r="F84" s="43"/>
      <c r="G84" s="43"/>
      <c r="H84" s="43"/>
      <c r="I84" s="43"/>
      <c r="J84" s="43"/>
      <c r="K84" s="43"/>
      <c r="N84" s="43"/>
      <c r="O84" s="43"/>
    </row>
    <row r="86" spans="2:15" x14ac:dyDescent="0.3">
      <c r="B86" s="3"/>
      <c r="C86" s="3"/>
      <c r="D86" s="3"/>
      <c r="E86" s="3"/>
      <c r="F86" s="3"/>
      <c r="G86" s="3"/>
      <c r="H86" s="3"/>
      <c r="I86" s="3"/>
      <c r="J86" s="3"/>
      <c r="K86" s="3"/>
      <c r="N86" s="3"/>
      <c r="O86" s="3"/>
    </row>
    <row r="88" spans="2:15" x14ac:dyDescent="0.3">
      <c r="B88" s="2"/>
      <c r="C88" s="2"/>
      <c r="D88" s="2"/>
      <c r="E88" s="2"/>
      <c r="F88" s="2"/>
      <c r="G88" s="2"/>
      <c r="H88" s="2"/>
      <c r="I88" s="2"/>
      <c r="J88" s="2"/>
      <c r="K88" s="2"/>
      <c r="N88" s="2"/>
      <c r="O88" s="2"/>
    </row>
    <row r="89" spans="2:15" x14ac:dyDescent="0.3">
      <c r="B89" s="2"/>
      <c r="C89" s="2"/>
      <c r="D89" s="2"/>
      <c r="E89" s="2"/>
      <c r="F89" s="2"/>
      <c r="G89" s="2"/>
      <c r="H89" s="2"/>
      <c r="I89" s="2"/>
      <c r="J89" s="2"/>
      <c r="K89" s="2"/>
      <c r="N89" s="2"/>
      <c r="O89" s="2"/>
    </row>
    <row r="90" spans="2:15" x14ac:dyDescent="0.3">
      <c r="N90" s="3"/>
      <c r="O90" s="3"/>
    </row>
  </sheetData>
  <pageMargins left="0.7" right="0.7" top="0.75" bottom="0.75" header="0.3" footer="0.3"/>
  <pageSetup scale="56" orientation="landscape" r:id="rId1"/>
  <rowBreaks count="1" manualBreakCount="1">
    <brk id="65" max="13" man="1"/>
  </rowBreaks>
  <colBreaks count="1" manualBreakCount="1">
    <brk id="14" min="1" max="7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A24CAEBEB921C44B2F7332721D119E1" ma:contentTypeVersion="104" ma:contentTypeDescription="" ma:contentTypeScope="" ma:versionID="bf22554dc1b9368b625345ade3d3fd9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2016-05-13T07:00:00+00:00</OpenedDate>
    <Date1 xmlns="dc463f71-b30c-4ab2-9473-d307f9d35888">2016-05-13T07:00:00+00:00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DocketNumber xmlns="dc463f71-b30c-4ab2-9473-d307f9d35888">160508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5B9A355-AC71-460A-9F60-E12FACCFCD7B}"/>
</file>

<file path=customXml/itemProps2.xml><?xml version="1.0" encoding="utf-8"?>
<ds:datastoreItem xmlns:ds="http://schemas.openxmlformats.org/officeDocument/2006/customXml" ds:itemID="{2375AB70-DE78-4269-AF5A-11BFF33B6D5F}"/>
</file>

<file path=customXml/itemProps3.xml><?xml version="1.0" encoding="utf-8"?>
<ds:datastoreItem xmlns:ds="http://schemas.openxmlformats.org/officeDocument/2006/customXml" ds:itemID="{A624277D-6A9F-480C-ADDC-78434F95886C}"/>
</file>

<file path=customXml/itemProps4.xml><?xml version="1.0" encoding="utf-8"?>
<ds:datastoreItem xmlns:ds="http://schemas.openxmlformats.org/officeDocument/2006/customXml" ds:itemID="{76CEA7C0-4549-4404-B49E-19E2291CB6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Rural Comm Credit</vt:lpstr>
      <vt:lpstr>'Rural Comm Credit'!Print_Area</vt:lpstr>
    </vt:vector>
  </TitlesOfParts>
  <Company>Waste Connections,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Rollman, Courtney (UTC)</cp:lastModifiedBy>
  <cp:lastPrinted>2014-05-15T01:33:27Z</cp:lastPrinted>
  <dcterms:created xsi:type="dcterms:W3CDTF">2014-05-14T21:46:36Z</dcterms:created>
  <dcterms:modified xsi:type="dcterms:W3CDTF">2016-05-16T19:29:20Z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0x0101006E56B4D1795A2E4DB2F0B01679ED314A00AA24CAEBEB921C44B2F7332721D119E1</vt:lpwstr>
  </property>
  <property fmtid="{D5CDD505-2E9C-101B-9397-08002B2CF9AE}" pid="3" name="_docset_NoMedatataSyncRequired">
    <vt:lpwstr>False</vt:lpwstr>
  </property>
</Properties>
</file>