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:\THIS WEEK\1. Monday May 05-16-2016\TG-16050- Harold LeMay Enterprises, Inc\"/>
    </mc:Choice>
  </mc:AlternateContent>
  <bookViews>
    <workbookView xWindow="120" yWindow="120" windowWidth="28610" windowHeight="10160"/>
  </bookViews>
  <sheets>
    <sheet name="Pacific Comm Credit" sheetId="1" r:id="rId1"/>
  </sheets>
  <definedNames>
    <definedName name="BREMAIR_COST_of_SERVICE_STUDY">#REF!</definedName>
    <definedName name="_xlnm.Print_Area" localSheetId="0">'Pacific Comm Credit'!$A$2:$N$82</definedName>
    <definedName name="Print1">#REF!</definedName>
    <definedName name="Print2">#REF!</definedName>
  </definedNames>
  <calcPr calcId="152511" concurrentManualCount="4"/>
</workbook>
</file>

<file path=xl/calcChain.xml><?xml version="1.0" encoding="utf-8"?>
<calcChain xmlns="http://schemas.openxmlformats.org/spreadsheetml/2006/main">
  <c r="B47" i="1" l="1"/>
  <c r="C47" i="1" l="1"/>
  <c r="D47" i="1" s="1"/>
  <c r="E47" i="1" s="1"/>
  <c r="F47" i="1" s="1"/>
  <c r="G47" i="1" s="1"/>
  <c r="H47" i="1" s="1"/>
  <c r="I47" i="1" s="1"/>
  <c r="J47" i="1" s="1"/>
  <c r="K47" i="1" s="1"/>
  <c r="L47" i="1" s="1"/>
  <c r="M47" i="1" s="1"/>
  <c r="M68" i="1" l="1"/>
  <c r="L68" i="1"/>
  <c r="K68" i="1"/>
  <c r="J68" i="1"/>
  <c r="I68" i="1"/>
  <c r="H68" i="1"/>
  <c r="G68" i="1"/>
  <c r="F68" i="1"/>
  <c r="E68" i="1"/>
  <c r="D68" i="1"/>
  <c r="C68" i="1"/>
  <c r="M30" i="1"/>
  <c r="I30" i="1"/>
  <c r="E30" i="1"/>
  <c r="N28" i="1"/>
  <c r="L30" i="1"/>
  <c r="K30" i="1"/>
  <c r="J30" i="1"/>
  <c r="H30" i="1"/>
  <c r="G30" i="1"/>
  <c r="F30" i="1"/>
  <c r="D30" i="1"/>
  <c r="C30" i="1"/>
  <c r="B30" i="1"/>
  <c r="M21" i="1"/>
  <c r="L21" i="1"/>
  <c r="K21" i="1"/>
  <c r="G21" i="1"/>
  <c r="D21" i="1"/>
  <c r="C21" i="1"/>
  <c r="C6" i="1"/>
  <c r="D6" i="1" s="1"/>
  <c r="E6" i="1" s="1"/>
  <c r="F6" i="1" s="1"/>
  <c r="G6" i="1" s="1"/>
  <c r="H6" i="1" s="1"/>
  <c r="I6" i="1" s="1"/>
  <c r="J6" i="1" s="1"/>
  <c r="K6" i="1" s="1"/>
  <c r="L6" i="1" s="1"/>
  <c r="M6" i="1" s="1"/>
  <c r="K59" i="1" l="1"/>
  <c r="C59" i="1"/>
  <c r="G59" i="1"/>
  <c r="N65" i="1"/>
  <c r="N66" i="1"/>
  <c r="B68" i="1"/>
  <c r="F60" i="1"/>
  <c r="J60" i="1"/>
  <c r="H52" i="1"/>
  <c r="I21" i="1"/>
  <c r="H21" i="1"/>
  <c r="M59" i="1"/>
  <c r="J21" i="1"/>
  <c r="K52" i="1"/>
  <c r="D59" i="1"/>
  <c r="H59" i="1"/>
  <c r="L59" i="1"/>
  <c r="N27" i="1"/>
  <c r="N30" i="1" s="1"/>
  <c r="N49" i="1"/>
  <c r="D14" i="1"/>
  <c r="L14" i="1"/>
  <c r="B59" i="1"/>
  <c r="F59" i="1"/>
  <c r="J59" i="1"/>
  <c r="E52" i="1"/>
  <c r="E21" i="1"/>
  <c r="K14" i="1"/>
  <c r="E59" i="1"/>
  <c r="I59" i="1"/>
  <c r="N68" i="1" l="1"/>
  <c r="D52" i="1"/>
  <c r="D60" i="1"/>
  <c r="D62" i="1" s="1"/>
  <c r="D70" i="1" s="1"/>
  <c r="D73" i="1" s="1"/>
  <c r="M52" i="1"/>
  <c r="M60" i="1"/>
  <c r="M62" i="1" s="1"/>
  <c r="M70" i="1" s="1"/>
  <c r="M73" i="1" s="1"/>
  <c r="J62" i="1"/>
  <c r="J70" i="1" s="1"/>
  <c r="J73" i="1" s="1"/>
  <c r="H60" i="1"/>
  <c r="H62" i="1" s="1"/>
  <c r="H70" i="1" s="1"/>
  <c r="H73" i="1" s="1"/>
  <c r="F62" i="1"/>
  <c r="F70" i="1" s="1"/>
  <c r="F73" i="1" s="1"/>
  <c r="J22" i="1"/>
  <c r="J24" i="1" s="1"/>
  <c r="J32" i="1" s="1"/>
  <c r="J35" i="1" s="1"/>
  <c r="J14" i="1"/>
  <c r="I52" i="1"/>
  <c r="I60" i="1"/>
  <c r="I62" i="1" s="1"/>
  <c r="I70" i="1" s="1"/>
  <c r="I73" i="1" s="1"/>
  <c r="C22" i="1"/>
  <c r="C24" i="1" s="1"/>
  <c r="C32" i="1" s="1"/>
  <c r="C35" i="1" s="1"/>
  <c r="C14" i="1"/>
  <c r="H22" i="1"/>
  <c r="H24" i="1" s="1"/>
  <c r="H32" i="1" s="1"/>
  <c r="H35" i="1" s="1"/>
  <c r="H14" i="1"/>
  <c r="G60" i="1"/>
  <c r="G62" i="1" s="1"/>
  <c r="G70" i="1" s="1"/>
  <c r="G73" i="1" s="1"/>
  <c r="G52" i="1"/>
  <c r="L52" i="1"/>
  <c r="L60" i="1"/>
  <c r="L62" i="1" s="1"/>
  <c r="L70" i="1" s="1"/>
  <c r="L73" i="1" s="1"/>
  <c r="M22" i="1"/>
  <c r="M24" i="1" s="1"/>
  <c r="M32" i="1" s="1"/>
  <c r="M35" i="1" s="1"/>
  <c r="M14" i="1"/>
  <c r="E22" i="1"/>
  <c r="E24" i="1" s="1"/>
  <c r="E32" i="1" s="1"/>
  <c r="E35" i="1" s="1"/>
  <c r="E14" i="1"/>
  <c r="F22" i="1"/>
  <c r="B60" i="1"/>
  <c r="B62" i="1" s="1"/>
  <c r="B70" i="1" s="1"/>
  <c r="B73" i="1" s="1"/>
  <c r="G22" i="1"/>
  <c r="G24" i="1" s="1"/>
  <c r="G32" i="1" s="1"/>
  <c r="G35" i="1" s="1"/>
  <c r="B22" i="1"/>
  <c r="N59" i="1"/>
  <c r="G14" i="1"/>
  <c r="E60" i="1"/>
  <c r="E62" i="1" s="1"/>
  <c r="E70" i="1" s="1"/>
  <c r="E73" i="1" s="1"/>
  <c r="J52" i="1"/>
  <c r="K60" i="1"/>
  <c r="K62" i="1" s="1"/>
  <c r="K70" i="1" s="1"/>
  <c r="K73" i="1" s="1"/>
  <c r="F21" i="1"/>
  <c r="F14" i="1"/>
  <c r="B21" i="1"/>
  <c r="B14" i="1"/>
  <c r="N11" i="1"/>
  <c r="K22" i="1"/>
  <c r="K24" i="1" s="1"/>
  <c r="K32" i="1" s="1"/>
  <c r="K35" i="1" s="1"/>
  <c r="L22" i="1"/>
  <c r="L24" i="1" s="1"/>
  <c r="L32" i="1" s="1"/>
  <c r="L35" i="1" s="1"/>
  <c r="D22" i="1"/>
  <c r="D24" i="1" s="1"/>
  <c r="D32" i="1" s="1"/>
  <c r="D35" i="1" s="1"/>
  <c r="B52" i="1"/>
  <c r="F52" i="1"/>
  <c r="F24" i="1" l="1"/>
  <c r="F32" i="1" s="1"/>
  <c r="F35" i="1" s="1"/>
  <c r="C60" i="1"/>
  <c r="C62" i="1" s="1"/>
  <c r="C70" i="1" s="1"/>
  <c r="C73" i="1" s="1"/>
  <c r="C52" i="1"/>
  <c r="N50" i="1"/>
  <c r="N52" i="1" s="1"/>
  <c r="I22" i="1"/>
  <c r="I24" i="1" s="1"/>
  <c r="I32" i="1" s="1"/>
  <c r="I35" i="1" s="1"/>
  <c r="I14" i="1"/>
  <c r="N21" i="1"/>
  <c r="B24" i="1"/>
  <c r="B32" i="1" s="1"/>
  <c r="B35" i="1" s="1"/>
  <c r="N12" i="1"/>
  <c r="N14" i="1" s="1"/>
  <c r="N60" i="1" l="1"/>
  <c r="N62" i="1" s="1"/>
  <c r="N76" i="1" s="1"/>
  <c r="N73" i="1"/>
  <c r="N75" i="1" s="1"/>
  <c r="N22" i="1"/>
  <c r="N24" i="1" s="1"/>
  <c r="N38" i="1" s="1"/>
  <c r="N35" i="1"/>
  <c r="N37" i="1" s="1"/>
  <c r="N77" i="1" l="1"/>
  <c r="N80" i="1" s="1"/>
  <c r="N39" i="1"/>
  <c r="N42" i="1" s="1"/>
  <c r="N43" i="1" l="1"/>
  <c r="O42" i="1"/>
  <c r="N81" i="1"/>
  <c r="O80" i="1"/>
</calcChain>
</file>

<file path=xl/sharedStrings.xml><?xml version="1.0" encoding="utf-8"?>
<sst xmlns="http://schemas.openxmlformats.org/spreadsheetml/2006/main" count="56" uniqueCount="28">
  <si>
    <t>Pacific Disposal/Butler Cove Refuse</t>
  </si>
  <si>
    <t>Commodity Credit Accrual Calculation</t>
  </si>
  <si>
    <t>Total</t>
  </si>
  <si>
    <t>Single Family</t>
  </si>
  <si>
    <t>Tonnages</t>
  </si>
  <si>
    <t>Co-Mingled</t>
  </si>
  <si>
    <t>Glass</t>
  </si>
  <si>
    <t>Total Tons</t>
  </si>
  <si>
    <t>Revenue</t>
  </si>
  <si>
    <t>Total Revenue</t>
  </si>
  <si>
    <t>Pacific Customers</t>
  </si>
  <si>
    <t>Butlers Cove Cust</t>
  </si>
  <si>
    <t>Total Customer</t>
  </si>
  <si>
    <t>Actual Earned</t>
  </si>
  <si>
    <t>Projected Earnings</t>
  </si>
  <si>
    <t>Over (under) Earned:</t>
  </si>
  <si>
    <t>12 Month Average:</t>
  </si>
  <si>
    <t>New Commodity Credit:</t>
  </si>
  <si>
    <t>Old Credit:</t>
  </si>
  <si>
    <t>Change:</t>
  </si>
  <si>
    <t>12-Month Revenue Impact:</t>
  </si>
  <si>
    <t>Multi-Family</t>
  </si>
  <si>
    <t>(Under)/Over Earned</t>
  </si>
  <si>
    <t>Over/(Under) Earned:</t>
  </si>
  <si>
    <t>Harold LeMay Enterprises, Inc. G-98</t>
  </si>
  <si>
    <t>12-Month</t>
  </si>
  <si>
    <t>Price per Ton</t>
  </si>
  <si>
    <t>Effective July 1,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</si>
</sst>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* #,##0_);_(* \(#,##0\);_(* &quot;-&quot;??_);_(@_)"/>
    <numFmt numFmtId="166" formatCode="_(&quot;$&quot;* #,##0_);_(&quot;$&quot;* \(#,##0\);_(&quot;$&quot;* &quot;-&quot;??_);_(@_)"/>
    <numFmt numFmtId="167" formatCode="_(* #,##0.000_);_(* \(#,##0.000\);_(* &quot;-&quot;??_);_(@_)"/>
    <numFmt numFmtId="168" formatCode="&quot;$&quot;#,##0.00"/>
    <numFmt numFmtId="169" formatCode="General_)"/>
    <numFmt numFmtId="170" formatCode="0.0%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2"/>
      <name val="Courier"/>
      <family val="3"/>
    </font>
    <font>
      <sz val="9"/>
      <color indexed="8"/>
      <name val="Arial"/>
      <family val="2"/>
    </font>
    <font>
      <b/>
      <sz val="10"/>
      <color indexed="12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theme="10"/>
      <name val="Arial"/>
      <family val="2"/>
    </font>
    <font>
      <u/>
      <sz val="11"/>
      <color indexed="1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Helv"/>
    </font>
    <font>
      <i/>
      <sz val="10"/>
      <color indexed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1"/>
      <color indexed="8"/>
      <name val="Calibri"/>
      <family val="2"/>
    </font>
    <font>
      <sz val="10"/>
      <color indexed="8"/>
      <name val="Arial"/>
    </font>
    <font>
      <sz val="10"/>
      <name val="Tahoma"/>
      <family val="2"/>
    </font>
    <font>
      <u/>
      <sz val="10"/>
      <color indexed="12"/>
      <name val="Arial"/>
      <family val="2"/>
    </font>
    <font>
      <sz val="11"/>
      <color indexed="8"/>
      <name val="Arial"/>
      <family val="2"/>
    </font>
    <font>
      <sz val="10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72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2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41" fontId="2" fillId="0" borderId="0"/>
    <xf numFmtId="41" fontId="2" fillId="0" borderId="0"/>
    <xf numFmtId="41" fontId="2" fillId="0" borderId="0"/>
    <xf numFmtId="41" fontId="2" fillId="0" borderId="0"/>
    <xf numFmtId="0" fontId="10" fillId="10" borderId="0" applyNumberFormat="0" applyBorder="0" applyAlignment="0" applyProtection="0"/>
    <xf numFmtId="3" fontId="2" fillId="0" borderId="0"/>
    <xf numFmtId="3" fontId="2" fillId="0" borderId="0"/>
    <xf numFmtId="3" fontId="2" fillId="0" borderId="0"/>
    <xf numFmtId="3" fontId="2" fillId="0" borderId="0"/>
    <xf numFmtId="0" fontId="11" fillId="11" borderId="3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5" fillId="0" borderId="0"/>
    <xf numFmtId="0" fontId="12" fillId="0" borderId="0"/>
    <xf numFmtId="0" fontId="12" fillId="0" borderId="0"/>
    <xf numFmtId="0" fontId="13" fillId="12" borderId="1" applyAlignment="0">
      <alignment horizontal="right"/>
      <protection locked="0"/>
    </xf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4" fillId="13" borderId="0">
      <alignment horizontal="right"/>
      <protection locked="0"/>
    </xf>
    <xf numFmtId="2" fontId="14" fillId="13" borderId="0">
      <alignment horizontal="right"/>
      <protection locked="0"/>
    </xf>
    <xf numFmtId="0" fontId="15" fillId="14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3" fontId="4" fillId="15" borderId="0">
      <protection locked="0"/>
    </xf>
    <xf numFmtId="4" fontId="4" fillId="15" borderId="0">
      <protection locked="0"/>
    </xf>
    <xf numFmtId="0" fontId="21" fillId="0" borderId="7" applyNumberFormat="0" applyFill="0" applyAlignment="0" applyProtection="0"/>
    <xf numFmtId="0" fontId="22" fillId="4" borderId="0" applyNumberFormat="0" applyBorder="0" applyAlignment="0" applyProtection="0"/>
    <xf numFmtId="43" fontId="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9" fontId="23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16" borderId="8" applyNumberFormat="0" applyFont="0" applyAlignment="0" applyProtection="0"/>
    <xf numFmtId="170" fontId="24" fillId="0" borderId="0" applyNumberFormat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17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 applyNumberFormat="0" applyFont="0" applyFill="0" applyBorder="0" applyAlignment="0" applyProtection="0">
      <alignment horizontal="left"/>
    </xf>
    <xf numFmtId="0" fontId="26" fillId="0" borderId="9">
      <alignment horizontal="center"/>
    </xf>
    <xf numFmtId="0" fontId="5" fillId="0" borderId="0">
      <alignment vertical="top"/>
    </xf>
    <xf numFmtId="0" fontId="5" fillId="0" borderId="0">
      <alignment vertical="top"/>
    </xf>
    <xf numFmtId="0" fontId="5" fillId="0" borderId="0" applyNumberFormat="0" applyBorder="0" applyAlignment="0"/>
    <xf numFmtId="0" fontId="27" fillId="0" borderId="10" applyNumberFormat="0" applyFill="0" applyAlignment="0" applyProtection="0"/>
    <xf numFmtId="0" fontId="2" fillId="0" borderId="0">
      <alignment vertical="top"/>
    </xf>
    <xf numFmtId="0" fontId="5" fillId="0" borderId="0">
      <alignment vertical="top"/>
    </xf>
    <xf numFmtId="0" fontId="28" fillId="0" borderId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5" fillId="0" borderId="0"/>
    <xf numFmtId="0" fontId="29" fillId="0" borderId="0"/>
    <xf numFmtId="0" fontId="5" fillId="0" borderId="0">
      <alignment vertical="top"/>
    </xf>
    <xf numFmtId="0" fontId="5" fillId="0" borderId="0">
      <alignment vertical="top"/>
    </xf>
    <xf numFmtId="0" fontId="2" fillId="0" borderId="0"/>
    <xf numFmtId="0" fontId="5" fillId="0" borderId="0"/>
    <xf numFmtId="0" fontId="5" fillId="0" borderId="0"/>
    <xf numFmtId="0" fontId="2" fillId="0" borderId="0"/>
    <xf numFmtId="0" fontId="5" fillId="0" borderId="0">
      <alignment vertical="top"/>
    </xf>
    <xf numFmtId="0" fontId="2" fillId="0" borderId="0">
      <alignment vertical="top"/>
    </xf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8" fillId="0" borderId="0" applyNumberFormat="0" applyBorder="0" applyAlignment="0"/>
    <xf numFmtId="0" fontId="5" fillId="0" borderId="0" applyNumberFormat="0" applyBorder="0" applyAlignment="0"/>
    <xf numFmtId="0" fontId="1" fillId="0" borderId="0"/>
    <xf numFmtId="43" fontId="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0" fontId="1" fillId="0" borderId="0"/>
  </cellStyleXfs>
  <cellXfs count="72">
    <xf numFmtId="0" fontId="0" fillId="0" borderId="0" xfId="0"/>
    <xf numFmtId="0" fontId="3" fillId="0" borderId="0" xfId="4" applyFont="1" applyFill="1" applyAlignment="1">
      <alignment horizontal="center"/>
    </xf>
    <xf numFmtId="17" fontId="3" fillId="0" borderId="1" xfId="4" applyNumberFormat="1" applyFont="1" applyFill="1" applyBorder="1" applyAlignment="1">
      <alignment horizontal="center"/>
    </xf>
    <xf numFmtId="17" fontId="3" fillId="0" borderId="0" xfId="4" applyNumberFormat="1" applyFont="1" applyFill="1" applyBorder="1" applyAlignment="1">
      <alignment horizontal="center"/>
    </xf>
    <xf numFmtId="43" fontId="2" fillId="0" borderId="0" xfId="1" applyFont="1" applyFill="1" applyBorder="1" applyAlignment="1">
      <alignment horizontal="center"/>
    </xf>
    <xf numFmtId="43" fontId="2" fillId="0" borderId="0" xfId="1" applyFont="1" applyFill="1" applyBorder="1"/>
    <xf numFmtId="0" fontId="3" fillId="0" borderId="0" xfId="4" applyFont="1" applyFill="1"/>
    <xf numFmtId="165" fontId="3" fillId="0" borderId="0" xfId="1" applyNumberFormat="1" applyFont="1" applyFill="1" applyBorder="1"/>
    <xf numFmtId="165" fontId="2" fillId="0" borderId="0" xfId="1" applyNumberFormat="1" applyFont="1" applyFill="1" applyBorder="1"/>
    <xf numFmtId="166" fontId="2" fillId="0" borderId="0" xfId="2" applyNumberFormat="1" applyFont="1" applyFill="1" applyBorder="1"/>
    <xf numFmtId="0" fontId="2" fillId="0" borderId="0" xfId="1" applyNumberFormat="1" applyFont="1" applyFill="1"/>
    <xf numFmtId="43" fontId="2" fillId="0" borderId="0" xfId="1" applyFont="1" applyFill="1"/>
    <xf numFmtId="3" fontId="2" fillId="0" borderId="0" xfId="1" applyNumberFormat="1" applyFont="1" applyFill="1"/>
    <xf numFmtId="0" fontId="3" fillId="0" borderId="0" xfId="1" applyNumberFormat="1" applyFont="1" applyFill="1"/>
    <xf numFmtId="43" fontId="3" fillId="0" borderId="0" xfId="1" applyFont="1" applyFill="1"/>
    <xf numFmtId="167" fontId="2" fillId="0" borderId="0" xfId="1" applyNumberFormat="1" applyFont="1" applyFill="1" applyBorder="1"/>
    <xf numFmtId="165" fontId="2" fillId="0" borderId="0" xfId="1" applyNumberFormat="1" applyFont="1" applyFill="1"/>
    <xf numFmtId="44" fontId="2" fillId="0" borderId="0" xfId="2" applyFont="1" applyFill="1" applyBorder="1"/>
    <xf numFmtId="44" fontId="3" fillId="0" borderId="0" xfId="2" applyFont="1" applyFill="1" applyBorder="1"/>
    <xf numFmtId="165" fontId="3" fillId="0" borderId="0" xfId="1" applyNumberFormat="1" applyFont="1" applyFill="1"/>
    <xf numFmtId="168" fontId="2" fillId="0" borderId="0" xfId="1" applyNumberFormat="1" applyFont="1" applyFill="1" applyBorder="1"/>
    <xf numFmtId="4" fontId="3" fillId="0" borderId="0" xfId="1" applyNumberFormat="1" applyFont="1" applyFill="1" applyBorder="1"/>
    <xf numFmtId="165" fontId="2" fillId="0" borderId="0" xfId="1" applyNumberFormat="1" applyFont="1" applyFill="1" applyAlignment="1">
      <alignment horizontal="left"/>
    </xf>
    <xf numFmtId="165" fontId="2" fillId="0" borderId="0" xfId="1" applyNumberFormat="1" applyFont="1" applyFill="1" applyAlignment="1">
      <alignment horizontal="right"/>
    </xf>
    <xf numFmtId="0" fontId="2" fillId="0" borderId="0" xfId="4" applyFont="1" applyFill="1"/>
    <xf numFmtId="2" fontId="2" fillId="0" borderId="0" xfId="1" applyNumberFormat="1" applyFont="1" applyFill="1" applyBorder="1"/>
    <xf numFmtId="10" fontId="2" fillId="0" borderId="0" xfId="3" applyNumberFormat="1" applyFont="1" applyFill="1" applyAlignment="1">
      <alignment horizontal="left"/>
    </xf>
    <xf numFmtId="0" fontId="3" fillId="0" borderId="0" xfId="4" applyNumberFormat="1" applyFont="1" applyFill="1"/>
    <xf numFmtId="17" fontId="3" fillId="0" borderId="0" xfId="4" quotePrefix="1" applyNumberFormat="1" applyFont="1" applyFill="1" applyBorder="1" applyAlignment="1">
      <alignment horizontal="center"/>
    </xf>
    <xf numFmtId="0" fontId="6" fillId="0" borderId="0" xfId="4" applyNumberFormat="1" applyFont="1" applyFill="1" applyBorder="1" applyAlignment="1">
      <alignment horizontal="center"/>
    </xf>
    <xf numFmtId="0" fontId="7" fillId="0" borderId="0" xfId="4" applyNumberFormat="1" applyFont="1" applyFill="1" applyBorder="1" applyAlignment="1">
      <alignment horizontal="left"/>
    </xf>
    <xf numFmtId="0" fontId="2" fillId="0" borderId="0" xfId="4" applyNumberFormat="1" applyFont="1" applyFill="1"/>
    <xf numFmtId="0" fontId="7" fillId="0" borderId="0" xfId="4" applyNumberFormat="1" applyFont="1" applyFill="1"/>
    <xf numFmtId="44" fontId="2" fillId="0" borderId="0" xfId="2" applyFont="1" applyFill="1"/>
    <xf numFmtId="10" fontId="2" fillId="0" borderId="0" xfId="3" applyNumberFormat="1" applyFont="1" applyFill="1" applyAlignment="1">
      <alignment horizontal="right"/>
    </xf>
    <xf numFmtId="43" fontId="2" fillId="0" borderId="0" xfId="1" applyNumberFormat="1" applyFont="1" applyFill="1"/>
    <xf numFmtId="0" fontId="6" fillId="0" borderId="0" xfId="4" applyNumberFormat="1" applyFont="1" applyFill="1" applyBorder="1" applyAlignment="1">
      <alignment horizontal="left"/>
    </xf>
    <xf numFmtId="3" fontId="2" fillId="0" borderId="0" xfId="4" applyNumberFormat="1" applyFont="1" applyFill="1"/>
    <xf numFmtId="0" fontId="2" fillId="0" borderId="0" xfId="4" applyNumberFormat="1" applyFont="1" applyFill="1" applyAlignment="1">
      <alignment horizontal="center"/>
    </xf>
    <xf numFmtId="0" fontId="2" fillId="0" borderId="0" xfId="4" applyFont="1" applyFill="1" applyAlignment="1">
      <alignment horizontal="center"/>
    </xf>
    <xf numFmtId="0" fontId="2" fillId="0" borderId="1" xfId="4" applyNumberFormat="1" applyFont="1" applyFill="1" applyBorder="1" applyAlignment="1">
      <alignment horizontal="center"/>
    </xf>
    <xf numFmtId="0" fontId="2" fillId="0" borderId="1" xfId="4" applyFont="1" applyFill="1" applyBorder="1" applyAlignment="1">
      <alignment horizontal="center"/>
    </xf>
    <xf numFmtId="0" fontId="2" fillId="0" borderId="0" xfId="4" applyNumberFormat="1" applyFont="1" applyFill="1" applyBorder="1" applyAlignment="1">
      <alignment horizontal="center"/>
    </xf>
    <xf numFmtId="0" fontId="2" fillId="0" borderId="0" xfId="4" applyFont="1" applyFill="1" applyBorder="1" applyAlignment="1">
      <alignment horizontal="center"/>
    </xf>
    <xf numFmtId="164" fontId="2" fillId="0" borderId="0" xfId="4" applyNumberFormat="1" applyFont="1" applyFill="1" applyBorder="1" applyAlignment="1">
      <alignment horizontal="center"/>
    </xf>
    <xf numFmtId="17" fontId="2" fillId="0" borderId="0" xfId="4" applyNumberFormat="1" applyFont="1" applyFill="1" applyBorder="1" applyAlignment="1">
      <alignment horizontal="center"/>
    </xf>
    <xf numFmtId="43" fontId="3" fillId="0" borderId="2" xfId="1" applyFont="1" applyFill="1" applyBorder="1"/>
    <xf numFmtId="0" fontId="2" fillId="0" borderId="0" xfId="4" applyFont="1" applyFill="1" applyBorder="1"/>
    <xf numFmtId="166" fontId="2" fillId="0" borderId="0" xfId="2" applyNumberFormat="1" applyFont="1" applyFill="1"/>
    <xf numFmtId="166" fontId="2" fillId="0" borderId="2" xfId="2" applyNumberFormat="1" applyFont="1" applyFill="1" applyBorder="1"/>
    <xf numFmtId="165" fontId="2" fillId="0" borderId="2" xfId="1" applyNumberFormat="1" applyFont="1" applyFill="1" applyBorder="1"/>
    <xf numFmtId="44" fontId="3" fillId="0" borderId="0" xfId="2" applyFont="1" applyFill="1"/>
    <xf numFmtId="2" fontId="2" fillId="0" borderId="0" xfId="4" applyNumberFormat="1" applyFont="1" applyFill="1"/>
    <xf numFmtId="166" fontId="3" fillId="0" borderId="2" xfId="2" applyNumberFormat="1" applyFont="1" applyFill="1" applyBorder="1"/>
    <xf numFmtId="165" fontId="3" fillId="0" borderId="2" xfId="1" applyNumberFormat="1" applyFont="1" applyFill="1" applyBorder="1"/>
    <xf numFmtId="165" fontId="3" fillId="0" borderId="0" xfId="1" applyNumberFormat="1" applyFont="1" applyFill="1" applyAlignment="1">
      <alignment horizontal="right"/>
    </xf>
    <xf numFmtId="164" fontId="2" fillId="0" borderId="0" xfId="1" applyNumberFormat="1" applyFont="1" applyFill="1" applyBorder="1" applyAlignment="1">
      <alignment horizontal="center"/>
    </xf>
    <xf numFmtId="43" fontId="2" fillId="0" borderId="0" xfId="4" applyNumberFormat="1" applyFont="1" applyFill="1" applyBorder="1"/>
    <xf numFmtId="0" fontId="3" fillId="0" borderId="0" xfId="4" applyFont="1" applyFill="1" applyBorder="1"/>
    <xf numFmtId="43" fontId="3" fillId="0" borderId="0" xfId="1" applyFont="1" applyFill="1" applyBorder="1"/>
    <xf numFmtId="44" fontId="2" fillId="0" borderId="0" xfId="4" applyNumberFormat="1" applyFont="1" applyFill="1" applyBorder="1"/>
    <xf numFmtId="4" fontId="3" fillId="0" borderId="0" xfId="4" applyNumberFormat="1" applyFont="1" applyFill="1" applyBorder="1"/>
    <xf numFmtId="3" fontId="2" fillId="0" borderId="0" xfId="1" applyNumberFormat="1" applyFont="1" applyFill="1" applyBorder="1"/>
    <xf numFmtId="3" fontId="3" fillId="0" borderId="0" xfId="1" applyNumberFormat="1" applyFont="1" applyFill="1" applyBorder="1"/>
    <xf numFmtId="4" fontId="2" fillId="0" borderId="0" xfId="1" applyNumberFormat="1" applyFont="1" applyFill="1" applyBorder="1"/>
    <xf numFmtId="165" fontId="2" fillId="0" borderId="0" xfId="1" applyNumberFormat="1" applyFont="1" applyFill="1" applyBorder="1" applyAlignment="1">
      <alignment horizontal="right"/>
    </xf>
    <xf numFmtId="39" fontId="2" fillId="0" borderId="0" xfId="1" applyNumberFormat="1" applyFont="1" applyFill="1" applyBorder="1"/>
    <xf numFmtId="39" fontId="2" fillId="0" borderId="0" xfId="4" applyNumberFormat="1" applyFont="1" applyFill="1" applyBorder="1"/>
    <xf numFmtId="165" fontId="3" fillId="0" borderId="0" xfId="4" applyNumberFormat="1" applyFont="1" applyFill="1" applyBorder="1"/>
    <xf numFmtId="165" fontId="2" fillId="0" borderId="0" xfId="4" applyNumberFormat="1" applyFont="1" applyFill="1" applyBorder="1"/>
    <xf numFmtId="10" fontId="2" fillId="0" borderId="0" xfId="3" applyNumberFormat="1" applyFont="1" applyFill="1" applyBorder="1"/>
    <xf numFmtId="44" fontId="2" fillId="0" borderId="0" xfId="2" applyFont="1" applyFill="1"/>
  </cellXfs>
  <cellStyles count="172">
    <cellStyle name="20% - Accent1 2" xfId="5"/>
    <cellStyle name="20% - Accent4 2" xfId="6"/>
    <cellStyle name="40% - Accent1 2" xfId="7"/>
    <cellStyle name="40% - Accent4 2" xfId="8"/>
    <cellStyle name="40% - Accent5 2" xfId="9"/>
    <cellStyle name="40% - Accent6 2" xfId="10"/>
    <cellStyle name="60% - Accent1 2" xfId="11"/>
    <cellStyle name="60% - Accent2 2" xfId="12"/>
    <cellStyle name="60% - Accent3 2" xfId="13"/>
    <cellStyle name="60% - Accent4 2" xfId="14"/>
    <cellStyle name="60% - Accent5 2" xfId="15"/>
    <cellStyle name="Accent1 2" xfId="16"/>
    <cellStyle name="Accent2 2" xfId="17"/>
    <cellStyle name="Accent3 2" xfId="18"/>
    <cellStyle name="Accent6 2" xfId="19"/>
    <cellStyle name="Accounting" xfId="20"/>
    <cellStyle name="Accounting 2" xfId="21"/>
    <cellStyle name="Accounting 3" xfId="22"/>
    <cellStyle name="Accounting_Thurston" xfId="23"/>
    <cellStyle name="Bad 2" xfId="24"/>
    <cellStyle name="Budget" xfId="25"/>
    <cellStyle name="Budget 2" xfId="26"/>
    <cellStyle name="Budget 3" xfId="27"/>
    <cellStyle name="Budget_Thurston" xfId="28"/>
    <cellStyle name="Calculation 2" xfId="29"/>
    <cellStyle name="Comma" xfId="1" builtinId="3"/>
    <cellStyle name="Comma 10" xfId="30"/>
    <cellStyle name="Comma 11" xfId="31"/>
    <cellStyle name="Comma 12" xfId="32"/>
    <cellStyle name="Comma 13" xfId="33"/>
    <cellStyle name="Comma 14" xfId="34"/>
    <cellStyle name="Comma 15" xfId="35"/>
    <cellStyle name="Comma 16" xfId="36"/>
    <cellStyle name="Comma 17" xfId="135"/>
    <cellStyle name="Comma 2" xfId="37"/>
    <cellStyle name="Comma 2 2" xfId="38"/>
    <cellStyle name="Comma 2 3" xfId="39"/>
    <cellStyle name="Comma 2 4" xfId="162"/>
    <cellStyle name="Comma 3" xfId="40"/>
    <cellStyle name="Comma 3 2" xfId="41"/>
    <cellStyle name="Comma 3 2 2" xfId="42"/>
    <cellStyle name="Comma 3 3" xfId="43"/>
    <cellStyle name="Comma 4" xfId="44"/>
    <cellStyle name="Comma 4 2" xfId="45"/>
    <cellStyle name="Comma 4 2 2" xfId="136"/>
    <cellStyle name="Comma 4 3" xfId="46"/>
    <cellStyle name="Comma 4 4" xfId="47"/>
    <cellStyle name="Comma 4 5" xfId="48"/>
    <cellStyle name="Comma 5" xfId="49"/>
    <cellStyle name="Comma 5 2" xfId="137"/>
    <cellStyle name="Comma 6" xfId="50"/>
    <cellStyle name="Comma 7" xfId="51"/>
    <cellStyle name="Comma 8" xfId="52"/>
    <cellStyle name="Comma 9" xfId="53"/>
    <cellStyle name="Comma(2)" xfId="54"/>
    <cellStyle name="Comma0 - Style2" xfId="55"/>
    <cellStyle name="Comma1 - Style1" xfId="56"/>
    <cellStyle name="Comments" xfId="57"/>
    <cellStyle name="Currency" xfId="2" builtinId="4"/>
    <cellStyle name="Currency 2" xfId="58"/>
    <cellStyle name="Currency 2 2" xfId="59"/>
    <cellStyle name="Currency 2 3" xfId="163"/>
    <cellStyle name="Currency 3" xfId="60"/>
    <cellStyle name="Currency 3 2" xfId="138"/>
    <cellStyle name="Currency 3 3" xfId="164"/>
    <cellStyle name="Currency 4" xfId="61"/>
    <cellStyle name="Currency 4 2" xfId="139"/>
    <cellStyle name="Currency 5" xfId="62"/>
    <cellStyle name="Currency 5 2" xfId="140"/>
    <cellStyle name="Currency 6" xfId="63"/>
    <cellStyle name="Currency 6 2" xfId="141"/>
    <cellStyle name="Currency 7" xfId="64"/>
    <cellStyle name="Currency 8" xfId="142"/>
    <cellStyle name="Currency 9" xfId="143"/>
    <cellStyle name="Data Enter" xfId="65"/>
    <cellStyle name="FactSheet" xfId="66"/>
    <cellStyle name="Good 2" xfId="67"/>
    <cellStyle name="Heading 1 2" xfId="68"/>
    <cellStyle name="Heading 2 2" xfId="69"/>
    <cellStyle name="Heading 3 2" xfId="70"/>
    <cellStyle name="Hyperlink 2" xfId="71"/>
    <cellStyle name="Hyperlink 2 2" xfId="165"/>
    <cellStyle name="Hyperlink 3" xfId="72"/>
    <cellStyle name="input(0)" xfId="73"/>
    <cellStyle name="Input(2)" xfId="74"/>
    <cellStyle name="Linked Cell 2" xfId="75"/>
    <cellStyle name="Neutral 2" xfId="76"/>
    <cellStyle name="New_normal" xfId="77"/>
    <cellStyle name="Normal" xfId="0" builtinId="0"/>
    <cellStyle name="Normal - Style1" xfId="78"/>
    <cellStyle name="Normal - Style2" xfId="79"/>
    <cellStyle name="Normal - Style3" xfId="80"/>
    <cellStyle name="Normal - Style4" xfId="81"/>
    <cellStyle name="Normal - Style5" xfId="82"/>
    <cellStyle name="Normal 10" xfId="83"/>
    <cellStyle name="Normal 11" xfId="84"/>
    <cellStyle name="Normal 12" xfId="85"/>
    <cellStyle name="Normal 13" xfId="86"/>
    <cellStyle name="Normal 14" xfId="87"/>
    <cellStyle name="Normal 15" xfId="88"/>
    <cellStyle name="Normal 16" xfId="89"/>
    <cellStyle name="Normal 17" xfId="90"/>
    <cellStyle name="Normal 18" xfId="91"/>
    <cellStyle name="Normal 19" xfId="92"/>
    <cellStyle name="Normal 2" xfId="93"/>
    <cellStyle name="Normal 2 2" xfId="94"/>
    <cellStyle name="Normal 2 2 2" xfId="95"/>
    <cellStyle name="Normal 2 2 3" xfId="96"/>
    <cellStyle name="Normal 2 2_Commodities Data" xfId="132"/>
    <cellStyle name="Normal 2 3" xfId="97"/>
    <cellStyle name="Normal 2 3 2" xfId="98"/>
    <cellStyle name="Normal 2 3 3" xfId="99"/>
    <cellStyle name="Normal 2 4" xfId="100"/>
    <cellStyle name="Normal 2 5" xfId="101"/>
    <cellStyle name="Normal 2 6" xfId="144"/>
    <cellStyle name="Normal 2 7" xfId="145"/>
    <cellStyle name="Normal 2_2180 Payroll Schedule 8-22-2011" xfId="102"/>
    <cellStyle name="Normal 20" xfId="146"/>
    <cellStyle name="Normal 20 2" xfId="170"/>
    <cellStyle name="Normal 21" xfId="147"/>
    <cellStyle name="Normal 22" xfId="148"/>
    <cellStyle name="Normal 23" xfId="149"/>
    <cellStyle name="Normal 24" xfId="150"/>
    <cellStyle name="Normal 25" xfId="151"/>
    <cellStyle name="Normal 26" xfId="152"/>
    <cellStyle name="Normal 27" xfId="153"/>
    <cellStyle name="Normal 28" xfId="161"/>
    <cellStyle name="Normal 29" xfId="168"/>
    <cellStyle name="Normal 3" xfId="103"/>
    <cellStyle name="Normal 3 2" xfId="104"/>
    <cellStyle name="Normal 3 3" xfId="166"/>
    <cellStyle name="Normal 3_70148 Region Allocation" xfId="105"/>
    <cellStyle name="Normal 30" xfId="171"/>
    <cellStyle name="Normal 31" xfId="134"/>
    <cellStyle name="Normal 4" xfId="106"/>
    <cellStyle name="Normal 4 2" xfId="154"/>
    <cellStyle name="Normal 4 3" xfId="167"/>
    <cellStyle name="Normal 5" xfId="107"/>
    <cellStyle name="Normal 5 2" xfId="108"/>
    <cellStyle name="Normal 5_2183 UTC Depreciation 3 31 2012 Heather 6-6-2012" xfId="109"/>
    <cellStyle name="Normal 6" xfId="110"/>
    <cellStyle name="Normal 7" xfId="111"/>
    <cellStyle name="Normal 8" xfId="112"/>
    <cellStyle name="Normal 9" xfId="113"/>
    <cellStyle name="Normal_Pacific 1-1-06" xfId="4"/>
    <cellStyle name="Note 2" xfId="114"/>
    <cellStyle name="Notes" xfId="115"/>
    <cellStyle name="Percent" xfId="3" builtinId="5"/>
    <cellStyle name="Percent 2" xfId="116"/>
    <cellStyle name="Percent 2 2" xfId="117"/>
    <cellStyle name="Percent 2 2 2" xfId="155"/>
    <cellStyle name="Percent 3" xfId="118"/>
    <cellStyle name="Percent 4" xfId="119"/>
    <cellStyle name="Percent 4 2" xfId="156"/>
    <cellStyle name="Percent 4 3" xfId="157"/>
    <cellStyle name="Percent 5" xfId="158"/>
    <cellStyle name="Percent 6" xfId="169"/>
    <cellStyle name="Percent(1)" xfId="120"/>
    <cellStyle name="Percent(2)" xfId="121"/>
    <cellStyle name="PRM" xfId="122"/>
    <cellStyle name="PRM 2" xfId="123"/>
    <cellStyle name="PRM 3" xfId="124"/>
    <cellStyle name="PRM_Thurston" xfId="125"/>
    <cellStyle name="PSChar" xfId="126"/>
    <cellStyle name="PSHeading" xfId="127"/>
    <cellStyle name="Style 1" xfId="128"/>
    <cellStyle name="Style 1 2" xfId="129"/>
    <cellStyle name="Style 1_Recycle Center Commodities MRF" xfId="133"/>
    <cellStyle name="STYLE1" xfId="130"/>
    <cellStyle name="STYLE1 2" xfId="160"/>
    <cellStyle name="STYLE1 3" xfId="159"/>
    <cellStyle name="Total 2" xfId="131"/>
  </cellStyles>
  <dxfs count="11">
    <dxf>
      <fill>
        <patternFill patternType="solid">
          <fgColor rgb="FFDBE5F1"/>
          <bgColor rgb="FFDBE5F1"/>
        </patternFill>
      </fill>
      <border>
        <bottom style="thin">
          <color rgb="FF95B3D7"/>
        </bottom>
      </border>
    </dxf>
    <dxf>
      <fill>
        <patternFill patternType="solid">
          <fgColor rgb="FFDBE5F1"/>
          <bgColor rgb="FFDBE5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8D8D8"/>
          <bgColor rgb="FFD8D8D8"/>
        </patternFill>
      </fill>
    </dxf>
    <dxf>
      <font>
        <b/>
        <color rgb="FF000000"/>
      </font>
      <fill>
        <patternFill patternType="solid">
          <fgColor rgb="FFDBE5F1"/>
          <bgColor rgb="FFDBE5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BE5F1"/>
          <bgColor rgb="FFDBE5F1"/>
        </patternFill>
      </fill>
      <border>
        <bottom style="thin">
          <color rgb="FF95B3D7"/>
        </bottom>
      </border>
    </dxf>
  </dxfs>
  <tableStyles count="1" defaultTableStyle="TableStyleMedium9" defaultPivotStyle="PivotStyleLight16">
    <tableStyle name="PivotStyleLight16 2" table="0" count="11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82"/>
  <sheetViews>
    <sheetView tabSelected="1" zoomScaleNormal="100" zoomScaleSheetLayoutView="80" workbookViewId="0">
      <pane xSplit="1" ySplit="7" topLeftCell="H72" activePane="bottomRight" state="frozen"/>
      <selection activeCell="B36" sqref="B36"/>
      <selection pane="topRight" activeCell="B36" sqref="B36"/>
      <selection pane="bottomLeft" activeCell="B36" sqref="B36"/>
      <selection pane="bottomRight" activeCell="N80" sqref="N80"/>
    </sheetView>
  </sheetViews>
  <sheetFormatPr defaultColWidth="9.1796875" defaultRowHeight="12.5" x14ac:dyDescent="0.25"/>
  <cols>
    <col min="1" max="1" width="23.7265625" style="31" customWidth="1"/>
    <col min="2" max="3" width="11.81640625" style="24" bestFit="1" customWidth="1"/>
    <col min="4" max="4" width="10.81640625" style="24" bestFit="1" customWidth="1"/>
    <col min="5" max="12" width="11.81640625" style="24" bestFit="1" customWidth="1"/>
    <col min="13" max="13" width="12.81640625" style="24" customWidth="1"/>
    <col min="14" max="14" width="12.81640625" style="24" bestFit="1" customWidth="1"/>
    <col min="15" max="15" width="9.1796875" style="47"/>
    <col min="16" max="16" width="9.54296875" style="47" bestFit="1" customWidth="1"/>
    <col min="17" max="17" width="13.54296875" style="47" customWidth="1"/>
    <col min="18" max="18" width="11" style="47" customWidth="1"/>
    <col min="19" max="19" width="11.1796875" style="47" customWidth="1"/>
    <col min="20" max="20" width="10.7265625" style="47" customWidth="1"/>
    <col min="21" max="21" width="10.81640625" style="47" customWidth="1"/>
    <col min="22" max="22" width="10.453125" style="47" customWidth="1"/>
    <col min="23" max="23" width="10.81640625" style="47" customWidth="1"/>
    <col min="24" max="24" width="11.453125" style="47" customWidth="1"/>
    <col min="25" max="25" width="11.81640625" style="47" customWidth="1"/>
    <col min="26" max="38" width="9.1796875" style="47"/>
    <col min="39" max="16384" width="9.1796875" style="24"/>
  </cols>
  <sheetData>
    <row r="1" spans="1:38" ht="13" x14ac:dyDescent="0.3">
      <c r="A1" s="27" t="s">
        <v>24</v>
      </c>
    </row>
    <row r="2" spans="1:38" ht="13" x14ac:dyDescent="0.3">
      <c r="A2" s="27" t="s">
        <v>0</v>
      </c>
      <c r="N2" s="37"/>
    </row>
    <row r="3" spans="1:38" ht="13" x14ac:dyDescent="0.3">
      <c r="A3" s="27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2"/>
      <c r="O3" s="5"/>
    </row>
    <row r="4" spans="1:38" ht="13" x14ac:dyDescent="0.3">
      <c r="A4" s="27" t="s">
        <v>27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2"/>
      <c r="O4" s="5"/>
    </row>
    <row r="5" spans="1:38" s="39" customFormat="1" ht="13" x14ac:dyDescent="0.3">
      <c r="A5" s="38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 t="s">
        <v>25</v>
      </c>
      <c r="O5" s="43"/>
      <c r="P5" s="5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</row>
    <row r="6" spans="1:38" s="41" customFormat="1" ht="13" x14ac:dyDescent="0.3">
      <c r="A6" s="40"/>
      <c r="B6" s="2">
        <v>42155</v>
      </c>
      <c r="C6" s="2">
        <f>B6+30</f>
        <v>42185</v>
      </c>
      <c r="D6" s="2">
        <f t="shared" ref="D6:M6" si="0">C6+30</f>
        <v>42215</v>
      </c>
      <c r="E6" s="2">
        <f t="shared" si="0"/>
        <v>42245</v>
      </c>
      <c r="F6" s="2">
        <f t="shared" si="0"/>
        <v>42275</v>
      </c>
      <c r="G6" s="2">
        <f t="shared" si="0"/>
        <v>42305</v>
      </c>
      <c r="H6" s="2">
        <f t="shared" si="0"/>
        <v>42335</v>
      </c>
      <c r="I6" s="2">
        <f t="shared" si="0"/>
        <v>42365</v>
      </c>
      <c r="J6" s="2">
        <f t="shared" si="0"/>
        <v>42395</v>
      </c>
      <c r="K6" s="2">
        <f t="shared" si="0"/>
        <v>42425</v>
      </c>
      <c r="L6" s="2">
        <f t="shared" si="0"/>
        <v>42455</v>
      </c>
      <c r="M6" s="2">
        <f t="shared" si="0"/>
        <v>42485</v>
      </c>
      <c r="N6" s="2" t="s">
        <v>2</v>
      </c>
      <c r="O6" s="43"/>
      <c r="P6" s="56"/>
      <c r="Q6" s="44"/>
      <c r="R6" s="56"/>
      <c r="S6" s="56"/>
      <c r="T6" s="44"/>
      <c r="U6" s="44"/>
      <c r="V6" s="44"/>
      <c r="W6" s="44"/>
      <c r="X6" s="44"/>
      <c r="Y6" s="44"/>
      <c r="Z6" s="44"/>
      <c r="AA6" s="44"/>
      <c r="AB6" s="44"/>
      <c r="AC6" s="44"/>
      <c r="AD6" s="43"/>
      <c r="AE6" s="43"/>
      <c r="AF6" s="43"/>
      <c r="AG6" s="43"/>
      <c r="AH6" s="43"/>
      <c r="AI6" s="43"/>
      <c r="AJ6" s="43"/>
      <c r="AK6" s="43"/>
      <c r="AL6" s="43"/>
    </row>
    <row r="7" spans="1:38" s="43" customFormat="1" ht="13" x14ac:dyDescent="0.3">
      <c r="A7" s="42"/>
      <c r="B7" s="3"/>
      <c r="C7" s="3"/>
      <c r="D7" s="3"/>
      <c r="E7" s="3"/>
      <c r="F7" s="3"/>
      <c r="G7" s="3"/>
      <c r="H7" s="3"/>
      <c r="I7" s="3"/>
      <c r="J7" s="3"/>
      <c r="K7" s="28"/>
      <c r="L7" s="28"/>
      <c r="M7" s="28"/>
      <c r="N7" s="3"/>
      <c r="P7" s="56"/>
      <c r="Q7" s="44"/>
      <c r="R7" s="56"/>
      <c r="S7" s="56"/>
      <c r="T7" s="44"/>
      <c r="U7" s="44"/>
      <c r="V7" s="44"/>
      <c r="W7" s="44"/>
      <c r="X7" s="44"/>
      <c r="Y7" s="44"/>
      <c r="Z7" s="44"/>
      <c r="AA7" s="44"/>
      <c r="AB7" s="44"/>
      <c r="AC7" s="44"/>
    </row>
    <row r="8" spans="1:38" s="43" customFormat="1" ht="13" x14ac:dyDescent="0.3">
      <c r="A8" s="29" t="s">
        <v>3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5"/>
      <c r="P8" s="5"/>
    </row>
    <row r="9" spans="1:38" s="43" customFormat="1" x14ac:dyDescent="0.25">
      <c r="A9" s="42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5"/>
      <c r="P9" s="5"/>
    </row>
    <row r="10" spans="1:38" s="43" customFormat="1" ht="13" x14ac:dyDescent="0.3">
      <c r="A10" s="30" t="s">
        <v>4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5"/>
    </row>
    <row r="11" spans="1:38" x14ac:dyDescent="0.25">
      <c r="A11" s="31" t="s">
        <v>5</v>
      </c>
      <c r="B11" s="11">
        <v>752.33806500000003</v>
      </c>
      <c r="C11" s="11">
        <v>805.75915499999985</v>
      </c>
      <c r="D11" s="11">
        <v>850.36016999999993</v>
      </c>
      <c r="E11" s="11">
        <v>796.2495449999999</v>
      </c>
      <c r="F11" s="11">
        <v>830.55860999999993</v>
      </c>
      <c r="G11" s="11">
        <v>721.21194000000003</v>
      </c>
      <c r="H11" s="11">
        <v>790.61773500000004</v>
      </c>
      <c r="I11" s="11">
        <v>1053.4137599999999</v>
      </c>
      <c r="J11" s="11">
        <v>915.17252999999982</v>
      </c>
      <c r="K11" s="11">
        <v>810.86816999999996</v>
      </c>
      <c r="L11" s="11">
        <v>843.42085499999996</v>
      </c>
      <c r="M11" s="11">
        <v>810.81735000000003</v>
      </c>
      <c r="N11" s="5">
        <f>SUM(B11:M11)</f>
        <v>9980.7878849999979</v>
      </c>
      <c r="P11" s="5"/>
      <c r="R11" s="57"/>
      <c r="S11" s="57"/>
      <c r="T11" s="57"/>
      <c r="U11" s="57"/>
      <c r="V11" s="57"/>
      <c r="W11" s="57"/>
      <c r="X11" s="57"/>
      <c r="Y11" s="57"/>
      <c r="Z11" s="57"/>
    </row>
    <row r="12" spans="1:38" x14ac:dyDescent="0.25">
      <c r="A12" s="31" t="s">
        <v>6</v>
      </c>
      <c r="B12" s="11">
        <v>113.63</v>
      </c>
      <c r="C12" s="11">
        <v>107.6</v>
      </c>
      <c r="D12" s="11">
        <v>152.91</v>
      </c>
      <c r="E12" s="11">
        <v>113.48</v>
      </c>
      <c r="F12" s="11">
        <v>109.12</v>
      </c>
      <c r="G12" s="11">
        <v>113.72</v>
      </c>
      <c r="H12" s="11">
        <v>100.67</v>
      </c>
      <c r="I12" s="11">
        <v>136.26</v>
      </c>
      <c r="J12" s="11">
        <v>136.95224684564562</v>
      </c>
      <c r="K12" s="11">
        <v>113.3138237474941</v>
      </c>
      <c r="L12" s="11">
        <v>121.66457971904507</v>
      </c>
      <c r="M12" s="11">
        <v>115.14786118820945</v>
      </c>
      <c r="N12" s="5">
        <f>SUM(B12:M12)</f>
        <v>1434.4685115003942</v>
      </c>
      <c r="P12" s="5"/>
      <c r="R12" s="57"/>
      <c r="S12" s="57"/>
      <c r="T12" s="57"/>
      <c r="U12" s="57"/>
      <c r="V12" s="57"/>
      <c r="W12" s="57"/>
      <c r="X12" s="57"/>
      <c r="Y12" s="57"/>
      <c r="Z12" s="57"/>
    </row>
    <row r="13" spans="1:38" x14ac:dyDescent="0.25"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5"/>
      <c r="P13" s="5"/>
    </row>
    <row r="14" spans="1:38" s="6" customFormat="1" ht="13" x14ac:dyDescent="0.3">
      <c r="A14" s="27" t="s">
        <v>7</v>
      </c>
      <c r="B14" s="46">
        <f t="shared" ref="B14:K14" si="1">SUM(B11:B12)</f>
        <v>865.96806500000002</v>
      </c>
      <c r="C14" s="46">
        <f t="shared" si="1"/>
        <v>913.35915499999987</v>
      </c>
      <c r="D14" s="46">
        <f t="shared" si="1"/>
        <v>1003.2701699999999</v>
      </c>
      <c r="E14" s="46">
        <f t="shared" si="1"/>
        <v>909.72954499999992</v>
      </c>
      <c r="F14" s="46">
        <f t="shared" si="1"/>
        <v>939.67860999999994</v>
      </c>
      <c r="G14" s="46">
        <f t="shared" si="1"/>
        <v>834.93194000000005</v>
      </c>
      <c r="H14" s="46">
        <f t="shared" si="1"/>
        <v>891.287735</v>
      </c>
      <c r="I14" s="46">
        <f t="shared" si="1"/>
        <v>1189.6737599999999</v>
      </c>
      <c r="J14" s="46">
        <f t="shared" si="1"/>
        <v>1052.1247768456456</v>
      </c>
      <c r="K14" s="46">
        <f t="shared" si="1"/>
        <v>924.18199374749406</v>
      </c>
      <c r="L14" s="46">
        <f>SUM(L11:L12)</f>
        <v>965.085434719045</v>
      </c>
      <c r="M14" s="46">
        <f>SUM(M11:M12)</f>
        <v>925.96521118820942</v>
      </c>
      <c r="N14" s="46">
        <f>SUM(N11:N13)</f>
        <v>11415.256396500392</v>
      </c>
      <c r="O14" s="58"/>
      <c r="P14" s="59"/>
      <c r="Q14" s="58"/>
      <c r="R14" s="59"/>
      <c r="S14" s="59"/>
      <c r="T14" s="59"/>
      <c r="U14" s="59"/>
      <c r="V14" s="59"/>
      <c r="W14" s="59"/>
      <c r="X14" s="59"/>
      <c r="Y14" s="59"/>
      <c r="Z14" s="59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</row>
    <row r="15" spans="1:38" x14ac:dyDescent="0.25">
      <c r="N15" s="47"/>
      <c r="P15" s="5"/>
    </row>
    <row r="16" spans="1:38" ht="13" x14ac:dyDescent="0.3">
      <c r="A16" s="32" t="s">
        <v>26</v>
      </c>
      <c r="N16" s="47"/>
      <c r="P16" s="5"/>
    </row>
    <row r="17" spans="1:42" ht="13" x14ac:dyDescent="0.3">
      <c r="A17" s="31" t="s">
        <v>5</v>
      </c>
      <c r="B17" s="71">
        <v>56.230000000000004</v>
      </c>
      <c r="C17" s="71">
        <v>59.11</v>
      </c>
      <c r="D17" s="71">
        <v>54.41</v>
      </c>
      <c r="E17" s="71">
        <v>45.49</v>
      </c>
      <c r="F17" s="71">
        <v>45.13</v>
      </c>
      <c r="G17" s="71">
        <v>47.19</v>
      </c>
      <c r="H17" s="71">
        <v>45.21</v>
      </c>
      <c r="I17" s="71">
        <v>37.22</v>
      </c>
      <c r="J17" s="71">
        <v>28.82</v>
      </c>
      <c r="K17" s="71">
        <v>26.54</v>
      </c>
      <c r="L17" s="71">
        <v>35.24</v>
      </c>
      <c r="M17" s="71">
        <v>43.06</v>
      </c>
      <c r="N17" s="7"/>
      <c r="P17" s="5"/>
      <c r="R17" s="60"/>
      <c r="S17" s="60"/>
      <c r="T17" s="60"/>
      <c r="U17" s="60"/>
      <c r="V17" s="60"/>
      <c r="W17" s="60"/>
      <c r="X17" s="60"/>
      <c r="Y17" s="60"/>
      <c r="Z17" s="60"/>
    </row>
    <row r="18" spans="1:42" x14ac:dyDescent="0.25">
      <c r="A18" s="31" t="s">
        <v>6</v>
      </c>
      <c r="B18" s="71">
        <v>30</v>
      </c>
      <c r="C18" s="71">
        <v>30</v>
      </c>
      <c r="D18" s="71">
        <v>30</v>
      </c>
      <c r="E18" s="71">
        <v>30</v>
      </c>
      <c r="F18" s="71">
        <v>30</v>
      </c>
      <c r="G18" s="71">
        <v>30</v>
      </c>
      <c r="H18" s="71">
        <v>30</v>
      </c>
      <c r="I18" s="71">
        <v>30</v>
      </c>
      <c r="J18" s="71">
        <v>30</v>
      </c>
      <c r="K18" s="71">
        <v>30</v>
      </c>
      <c r="L18" s="71">
        <v>30</v>
      </c>
      <c r="M18" s="71">
        <v>30</v>
      </c>
      <c r="N18" s="8"/>
      <c r="P18" s="5"/>
      <c r="R18" s="5"/>
      <c r="S18" s="5"/>
      <c r="T18" s="5"/>
      <c r="U18" s="5"/>
      <c r="V18" s="5"/>
      <c r="W18" s="5"/>
      <c r="X18" s="5"/>
      <c r="Y18" s="5"/>
      <c r="Z18" s="5"/>
    </row>
    <row r="19" spans="1:42" x14ac:dyDescent="0.25">
      <c r="N19" s="47"/>
      <c r="P19" s="5"/>
    </row>
    <row r="20" spans="1:42" ht="13" x14ac:dyDescent="0.3">
      <c r="A20" s="32" t="s">
        <v>8</v>
      </c>
      <c r="N20" s="47"/>
      <c r="P20" s="5"/>
    </row>
    <row r="21" spans="1:42" x14ac:dyDescent="0.25">
      <c r="A21" s="31" t="s">
        <v>5</v>
      </c>
      <c r="B21" s="48">
        <f>+B11*B17</f>
        <v>42303.969394950007</v>
      </c>
      <c r="C21" s="48">
        <f t="shared" ref="C21:K21" si="2">+C11*C17</f>
        <v>47628.423652049991</v>
      </c>
      <c r="D21" s="48">
        <f t="shared" si="2"/>
        <v>46268.096849699992</v>
      </c>
      <c r="E21" s="48">
        <f t="shared" si="2"/>
        <v>36221.391802049999</v>
      </c>
      <c r="F21" s="48">
        <f t="shared" si="2"/>
        <v>37483.110069299997</v>
      </c>
      <c r="G21" s="48">
        <f t="shared" si="2"/>
        <v>34033.991448599998</v>
      </c>
      <c r="H21" s="48">
        <f t="shared" si="2"/>
        <v>35743.827799350001</v>
      </c>
      <c r="I21" s="48">
        <f t="shared" si="2"/>
        <v>39208.060147199998</v>
      </c>
      <c r="J21" s="11">
        <f t="shared" si="2"/>
        <v>26375.272314599995</v>
      </c>
      <c r="K21" s="48">
        <f t="shared" si="2"/>
        <v>21520.4412318</v>
      </c>
      <c r="L21" s="48">
        <f>+L11*L17</f>
        <v>29722.150930200001</v>
      </c>
      <c r="M21" s="48">
        <f>+M11*M17</f>
        <v>34913.795091</v>
      </c>
      <c r="N21" s="9">
        <f>SUM(B21:M21)</f>
        <v>431422.5307308</v>
      </c>
      <c r="P21" s="8"/>
      <c r="R21" s="8"/>
      <c r="S21" s="8"/>
      <c r="T21" s="8"/>
      <c r="U21" s="8"/>
      <c r="V21" s="8"/>
      <c r="W21" s="8"/>
      <c r="X21" s="8"/>
      <c r="Y21" s="8"/>
      <c r="Z21" s="8"/>
    </row>
    <row r="22" spans="1:42" x14ac:dyDescent="0.25">
      <c r="A22" s="31" t="s">
        <v>6</v>
      </c>
      <c r="B22" s="48">
        <f>+B18*B12</f>
        <v>3408.8999999999996</v>
      </c>
      <c r="C22" s="48">
        <f t="shared" ref="C22:K22" si="3">+C18*C12</f>
        <v>3228</v>
      </c>
      <c r="D22" s="48">
        <f t="shared" si="3"/>
        <v>4587.3</v>
      </c>
      <c r="E22" s="48">
        <f t="shared" si="3"/>
        <v>3404.4</v>
      </c>
      <c r="F22" s="48">
        <f t="shared" si="3"/>
        <v>3273.6000000000004</v>
      </c>
      <c r="G22" s="48">
        <f t="shared" si="3"/>
        <v>3411.6</v>
      </c>
      <c r="H22" s="48">
        <f t="shared" si="3"/>
        <v>3020.1</v>
      </c>
      <c r="I22" s="48">
        <f t="shared" si="3"/>
        <v>4087.7999999999997</v>
      </c>
      <c r="J22" s="48">
        <f t="shared" si="3"/>
        <v>4108.5674053693683</v>
      </c>
      <c r="K22" s="48">
        <f t="shared" si="3"/>
        <v>3399.4147124248229</v>
      </c>
      <c r="L22" s="48">
        <f>+L18*L12</f>
        <v>3649.9373915713518</v>
      </c>
      <c r="M22" s="48">
        <f>+M18*M12</f>
        <v>3454.4358356462835</v>
      </c>
      <c r="N22" s="9">
        <f>SUM(B22:M22)</f>
        <v>43034.055345011824</v>
      </c>
      <c r="P22" s="8"/>
      <c r="Q22" s="57"/>
      <c r="R22" s="8"/>
      <c r="S22" s="8"/>
      <c r="T22" s="8"/>
      <c r="U22" s="8"/>
      <c r="V22" s="8"/>
      <c r="W22" s="8"/>
      <c r="X22" s="8"/>
      <c r="Y22" s="8"/>
      <c r="Z22" s="8"/>
    </row>
    <row r="23" spans="1:42" x14ac:dyDescent="0.25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8"/>
      <c r="P23" s="5"/>
    </row>
    <row r="24" spans="1:42" s="6" customFormat="1" ht="13" x14ac:dyDescent="0.3">
      <c r="A24" s="27" t="s">
        <v>9</v>
      </c>
      <c r="B24" s="49">
        <f>SUM(B21:B22)</f>
        <v>45712.869394950008</v>
      </c>
      <c r="C24" s="49">
        <f t="shared" ref="C24:K24" si="4">SUM(C21:C22)</f>
        <v>50856.423652049991</v>
      </c>
      <c r="D24" s="49">
        <f t="shared" si="4"/>
        <v>50855.396849699995</v>
      </c>
      <c r="E24" s="49">
        <f t="shared" si="4"/>
        <v>39625.79180205</v>
      </c>
      <c r="F24" s="49">
        <f t="shared" si="4"/>
        <v>40756.710069299996</v>
      </c>
      <c r="G24" s="49">
        <f t="shared" si="4"/>
        <v>37445.591448599997</v>
      </c>
      <c r="H24" s="49">
        <f t="shared" si="4"/>
        <v>38763.92779935</v>
      </c>
      <c r="I24" s="49">
        <f t="shared" si="4"/>
        <v>43295.860147200001</v>
      </c>
      <c r="J24" s="49">
        <f t="shared" si="4"/>
        <v>30483.839719969365</v>
      </c>
      <c r="K24" s="49">
        <f t="shared" si="4"/>
        <v>24919.855944224822</v>
      </c>
      <c r="L24" s="49">
        <f>SUM(L21:L22)</f>
        <v>33372.088321771356</v>
      </c>
      <c r="M24" s="49">
        <f>SUM(M21:M22)</f>
        <v>38368.230926646283</v>
      </c>
      <c r="N24" s="53">
        <f>SUM(N21:N23)</f>
        <v>474456.58607581182</v>
      </c>
      <c r="O24" s="58"/>
      <c r="P24" s="21"/>
      <c r="Q24" s="58"/>
      <c r="R24" s="21"/>
      <c r="S24" s="21"/>
      <c r="T24" s="21"/>
      <c r="U24" s="21"/>
      <c r="V24" s="21"/>
      <c r="W24" s="21"/>
      <c r="X24" s="21"/>
      <c r="Y24" s="21"/>
      <c r="Z24" s="21"/>
      <c r="AA24" s="61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</row>
    <row r="25" spans="1:42" x14ac:dyDescent="0.25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8"/>
      <c r="P25" s="5"/>
    </row>
    <row r="26" spans="1:42" x14ac:dyDescent="0.25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8"/>
      <c r="P26" s="5"/>
    </row>
    <row r="27" spans="1:42" s="11" customFormat="1" ht="13" x14ac:dyDescent="0.3">
      <c r="A27" s="10" t="s">
        <v>10</v>
      </c>
      <c r="B27" s="16">
        <v>43909</v>
      </c>
      <c r="C27" s="16">
        <v>44187</v>
      </c>
      <c r="D27" s="16">
        <v>44236</v>
      </c>
      <c r="E27" s="16">
        <v>44324</v>
      </c>
      <c r="F27" s="16">
        <v>44466</v>
      </c>
      <c r="G27" s="16">
        <v>44527</v>
      </c>
      <c r="H27" s="16">
        <v>44397</v>
      </c>
      <c r="I27" s="16">
        <v>44069</v>
      </c>
      <c r="J27" s="16">
        <v>44086</v>
      </c>
      <c r="K27" s="16">
        <v>44208</v>
      </c>
      <c r="L27" s="16">
        <v>44380</v>
      </c>
      <c r="M27" s="16">
        <v>44847</v>
      </c>
      <c r="N27" s="8">
        <f>SUM(B27:M27)</f>
        <v>531636</v>
      </c>
      <c r="O27" s="5"/>
      <c r="P27" s="59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12"/>
      <c r="AN27" s="12"/>
      <c r="AO27" s="12"/>
      <c r="AP27" s="12"/>
    </row>
    <row r="28" spans="1:42" s="11" customFormat="1" ht="13" x14ac:dyDescent="0.3">
      <c r="A28" s="10" t="s">
        <v>11</v>
      </c>
      <c r="B28" s="16">
        <v>3546</v>
      </c>
      <c r="C28" s="16">
        <v>3541</v>
      </c>
      <c r="D28" s="16">
        <v>3529</v>
      </c>
      <c r="E28" s="16">
        <v>3536</v>
      </c>
      <c r="F28" s="16">
        <v>3526</v>
      </c>
      <c r="G28" s="16">
        <v>3500</v>
      </c>
      <c r="H28" s="16">
        <v>3494</v>
      </c>
      <c r="I28" s="16">
        <v>3479</v>
      </c>
      <c r="J28" s="16">
        <v>3483</v>
      </c>
      <c r="K28" s="16">
        <v>3457</v>
      </c>
      <c r="L28" s="16">
        <v>3474</v>
      </c>
      <c r="M28" s="16">
        <v>3326</v>
      </c>
      <c r="N28" s="8">
        <f>SUM(B28:M28)</f>
        <v>41891</v>
      </c>
      <c r="O28" s="5"/>
      <c r="P28" s="59"/>
      <c r="Q28" s="5"/>
      <c r="R28" s="62"/>
      <c r="S28" s="62"/>
      <c r="T28" s="62"/>
      <c r="U28" s="62"/>
      <c r="V28" s="62"/>
      <c r="W28" s="62"/>
      <c r="X28" s="62"/>
      <c r="Y28" s="62"/>
      <c r="Z28" s="62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</row>
    <row r="29" spans="1:42" s="11" customFormat="1" ht="13" x14ac:dyDescent="0.3">
      <c r="A29" s="10"/>
      <c r="N29" s="8"/>
      <c r="O29" s="5"/>
      <c r="P29" s="59"/>
      <c r="Q29" s="5"/>
      <c r="R29" s="62"/>
      <c r="S29" s="62"/>
      <c r="T29" s="62"/>
      <c r="U29" s="62"/>
      <c r="V29" s="62"/>
      <c r="W29" s="62"/>
      <c r="X29" s="62"/>
      <c r="Y29" s="62"/>
      <c r="Z29" s="62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</row>
    <row r="30" spans="1:42" s="14" customFormat="1" ht="13" x14ac:dyDescent="0.3">
      <c r="A30" s="13" t="s">
        <v>12</v>
      </c>
      <c r="B30" s="50">
        <f>+B27+B28</f>
        <v>47455</v>
      </c>
      <c r="C30" s="50">
        <f t="shared" ref="C30:I30" si="5">+C27+C28</f>
        <v>47728</v>
      </c>
      <c r="D30" s="50">
        <f t="shared" si="5"/>
        <v>47765</v>
      </c>
      <c r="E30" s="50">
        <f t="shared" si="5"/>
        <v>47860</v>
      </c>
      <c r="F30" s="50">
        <f t="shared" si="5"/>
        <v>47992</v>
      </c>
      <c r="G30" s="50">
        <f t="shared" si="5"/>
        <v>48027</v>
      </c>
      <c r="H30" s="50">
        <f t="shared" si="5"/>
        <v>47891</v>
      </c>
      <c r="I30" s="50">
        <f t="shared" si="5"/>
        <v>47548</v>
      </c>
      <c r="J30" s="50">
        <f>+J27+J28</f>
        <v>47569</v>
      </c>
      <c r="K30" s="50">
        <f>+K27+K28</f>
        <v>47665</v>
      </c>
      <c r="L30" s="50">
        <f>+L27+L28</f>
        <v>47854</v>
      </c>
      <c r="M30" s="50">
        <f>+M27+M28</f>
        <v>48173</v>
      </c>
      <c r="N30" s="54">
        <f>SUM(N27:N28)</f>
        <v>573527</v>
      </c>
      <c r="O30" s="59"/>
      <c r="P30" s="59"/>
      <c r="Q30" s="59"/>
      <c r="R30" s="63"/>
      <c r="S30" s="63"/>
      <c r="T30" s="63"/>
      <c r="U30" s="63"/>
      <c r="V30" s="63"/>
      <c r="W30" s="63"/>
      <c r="X30" s="63"/>
      <c r="Y30" s="63"/>
      <c r="Z30" s="63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</row>
    <row r="31" spans="1:42" s="16" customFormat="1" ht="13" x14ac:dyDescent="0.3">
      <c r="A31" s="10"/>
      <c r="N31" s="15"/>
      <c r="O31" s="8"/>
      <c r="P31" s="59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</row>
    <row r="32" spans="1:42" s="16" customFormat="1" x14ac:dyDescent="0.25">
      <c r="A32" s="10" t="s">
        <v>13</v>
      </c>
      <c r="B32" s="33">
        <f t="shared" ref="B32:M32" si="6">+IFERROR(B24/B30,0)</f>
        <v>0.96328878716573618</v>
      </c>
      <c r="C32" s="33">
        <f t="shared" si="6"/>
        <v>1.0655469253278995</v>
      </c>
      <c r="D32" s="33">
        <f t="shared" si="6"/>
        <v>1.064700028257092</v>
      </c>
      <c r="E32" s="33">
        <f t="shared" si="6"/>
        <v>0.82795218976285001</v>
      </c>
      <c r="F32" s="33">
        <f t="shared" si="6"/>
        <v>0.84923966638814796</v>
      </c>
      <c r="G32" s="33">
        <f t="shared" si="6"/>
        <v>0.77967791968267841</v>
      </c>
      <c r="H32" s="33">
        <f t="shared" si="6"/>
        <v>0.80941988681276233</v>
      </c>
      <c r="I32" s="33">
        <f t="shared" si="6"/>
        <v>0.91057163597207036</v>
      </c>
      <c r="J32" s="33">
        <f t="shared" si="6"/>
        <v>0.6408341508118599</v>
      </c>
      <c r="K32" s="33">
        <f t="shared" si="6"/>
        <v>0.52281246080404542</v>
      </c>
      <c r="L32" s="33">
        <f t="shared" si="6"/>
        <v>0.69737301629479997</v>
      </c>
      <c r="M32" s="33">
        <f t="shared" si="6"/>
        <v>0.79646754253723628</v>
      </c>
      <c r="N32" s="17"/>
      <c r="O32" s="8"/>
      <c r="P32" s="5"/>
      <c r="Q32" s="8"/>
      <c r="R32" s="5"/>
      <c r="S32" s="5"/>
      <c r="T32" s="5"/>
      <c r="U32" s="5"/>
      <c r="V32" s="5"/>
      <c r="W32" s="5"/>
      <c r="X32" s="5"/>
      <c r="Y32" s="5"/>
      <c r="Z32" s="5"/>
      <c r="AA32" s="64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</row>
    <row r="33" spans="1:38" s="16" customFormat="1" x14ac:dyDescent="0.25">
      <c r="A33" s="10" t="s">
        <v>14</v>
      </c>
      <c r="B33" s="33">
        <v>1.42</v>
      </c>
      <c r="C33" s="33">
        <v>1.42</v>
      </c>
      <c r="D33" s="33">
        <v>1.22</v>
      </c>
      <c r="E33" s="33">
        <v>1.22</v>
      </c>
      <c r="F33" s="33">
        <v>1.22</v>
      </c>
      <c r="G33" s="33">
        <v>1.22</v>
      </c>
      <c r="H33" s="33">
        <v>1.22</v>
      </c>
      <c r="I33" s="33">
        <v>1.22</v>
      </c>
      <c r="J33" s="33">
        <v>1.22</v>
      </c>
      <c r="K33" s="33">
        <v>1.22</v>
      </c>
      <c r="L33" s="33">
        <v>1.22</v>
      </c>
      <c r="M33" s="33">
        <v>1.22</v>
      </c>
      <c r="N33" s="17"/>
      <c r="O33" s="8"/>
      <c r="P33" s="5"/>
      <c r="Q33" s="8"/>
      <c r="R33" s="5"/>
      <c r="S33" s="5"/>
      <c r="T33" s="5"/>
      <c r="U33" s="5"/>
      <c r="V33" s="5"/>
      <c r="W33" s="5"/>
      <c r="X33" s="5"/>
      <c r="Y33" s="5"/>
      <c r="Z33" s="5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</row>
    <row r="34" spans="1:38" s="16" customFormat="1" x14ac:dyDescent="0.25">
      <c r="A34" s="10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17"/>
      <c r="O34" s="8"/>
      <c r="P34" s="5"/>
      <c r="Q34" s="8"/>
      <c r="R34" s="5"/>
      <c r="S34" s="5"/>
      <c r="T34" s="5"/>
      <c r="U34" s="5"/>
      <c r="V34" s="5"/>
      <c r="W34" s="5"/>
      <c r="X34" s="5"/>
      <c r="Y34" s="5"/>
      <c r="Z34" s="5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</row>
    <row r="35" spans="1:38" s="19" customFormat="1" ht="13" x14ac:dyDescent="0.3">
      <c r="A35" s="13" t="s">
        <v>22</v>
      </c>
      <c r="B35" s="51">
        <f t="shared" ref="B35:I35" si="7">+(B32-B33)*B30</f>
        <v>-21673.230605049986</v>
      </c>
      <c r="C35" s="51">
        <f>+(C32-C33)*C30</f>
        <v>-16917.336347950008</v>
      </c>
      <c r="D35" s="51">
        <f t="shared" si="7"/>
        <v>-7417.9031503000006</v>
      </c>
      <c r="E35" s="51">
        <f t="shared" si="7"/>
        <v>-18763.408197949997</v>
      </c>
      <c r="F35" s="51">
        <f t="shared" si="7"/>
        <v>-17793.529930700002</v>
      </c>
      <c r="G35" s="51">
        <f t="shared" si="7"/>
        <v>-21147.348551400002</v>
      </c>
      <c r="H35" s="51">
        <f t="shared" si="7"/>
        <v>-19663.092200649997</v>
      </c>
      <c r="I35" s="51">
        <f t="shared" si="7"/>
        <v>-14712.699852799997</v>
      </c>
      <c r="J35" s="51">
        <f>+(J32-J33)*J30</f>
        <v>-27550.340280030636</v>
      </c>
      <c r="K35" s="51">
        <f>+(K32-K33)*K30</f>
        <v>-33231.444055775173</v>
      </c>
      <c r="L35" s="51">
        <f>+(L32-L33)*L30</f>
        <v>-25009.791678228641</v>
      </c>
      <c r="M35" s="51">
        <f>+(M32-M33)*M30</f>
        <v>-20402.829073353714</v>
      </c>
      <c r="N35" s="18">
        <f>SUM(B35:M35)</f>
        <v>-244282.95392418816</v>
      </c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</row>
    <row r="36" spans="1:38" s="16" customFormat="1" x14ac:dyDescent="0.25">
      <c r="A36" s="10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</row>
    <row r="37" spans="1:38" x14ac:dyDescent="0.25">
      <c r="A37" s="16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23" t="s">
        <v>23</v>
      </c>
      <c r="N37" s="17">
        <f>ROUND(N35/N30,2)</f>
        <v>-0.43</v>
      </c>
      <c r="Q37" s="8"/>
      <c r="X37" s="65"/>
      <c r="Y37" s="65"/>
      <c r="Z37" s="65"/>
      <c r="AA37" s="66"/>
    </row>
    <row r="38" spans="1:38" x14ac:dyDescent="0.25">
      <c r="A38" s="16"/>
      <c r="B38" s="34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 t="s">
        <v>16</v>
      </c>
      <c r="N38" s="20">
        <f>ROUND(N24/N30,2)</f>
        <v>0.83</v>
      </c>
      <c r="X38" s="65"/>
      <c r="Y38" s="65"/>
      <c r="Z38" s="65"/>
      <c r="AA38" s="57"/>
    </row>
    <row r="39" spans="1:38" ht="13" x14ac:dyDescent="0.3">
      <c r="A39" s="16"/>
      <c r="J39" s="23"/>
      <c r="K39" s="23"/>
      <c r="L39" s="23"/>
      <c r="M39" s="55" t="s">
        <v>17</v>
      </c>
      <c r="N39" s="21">
        <f>SUM(N37:N38)</f>
        <v>0.39999999999999997</v>
      </c>
      <c r="X39" s="65"/>
      <c r="Y39" s="65"/>
      <c r="Z39" s="65"/>
      <c r="AA39" s="67"/>
    </row>
    <row r="40" spans="1:38" ht="13" x14ac:dyDescent="0.3">
      <c r="A40" s="16"/>
      <c r="B40" s="26"/>
      <c r="C40" s="23"/>
      <c r="D40" s="23"/>
      <c r="E40" s="22"/>
      <c r="F40" s="23"/>
      <c r="G40" s="23"/>
      <c r="H40" s="23"/>
      <c r="I40" s="23"/>
      <c r="J40" s="23"/>
      <c r="K40" s="23"/>
      <c r="L40" s="23"/>
      <c r="M40" s="23"/>
      <c r="N40" s="21"/>
      <c r="X40" s="65"/>
      <c r="Y40" s="65"/>
      <c r="Z40" s="65"/>
      <c r="AA40" s="67"/>
    </row>
    <row r="41" spans="1:38" ht="13" x14ac:dyDescent="0.3">
      <c r="A41" s="36"/>
      <c r="B41" s="52"/>
      <c r="C41" s="52"/>
      <c r="D41" s="52"/>
      <c r="E41" s="52"/>
      <c r="F41" s="52"/>
      <c r="G41" s="52"/>
      <c r="H41" s="52"/>
      <c r="I41" s="52"/>
      <c r="J41" s="23"/>
      <c r="K41" s="23"/>
      <c r="L41" s="23"/>
      <c r="M41" s="23" t="s">
        <v>18</v>
      </c>
      <c r="N41" s="5">
        <v>1</v>
      </c>
      <c r="Q41" s="8"/>
      <c r="R41" s="8"/>
      <c r="S41" s="69"/>
      <c r="X41" s="8"/>
      <c r="Y41" s="8"/>
      <c r="Z41" s="65"/>
    </row>
    <row r="42" spans="1:38" x14ac:dyDescent="0.25">
      <c r="A42" s="10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 t="s">
        <v>19</v>
      </c>
      <c r="N42" s="5">
        <f>N41-N39</f>
        <v>0.60000000000000009</v>
      </c>
      <c r="O42" s="70">
        <f>N42/N41</f>
        <v>0.60000000000000009</v>
      </c>
      <c r="X42" s="8"/>
      <c r="Y42" s="8"/>
      <c r="Z42" s="65"/>
    </row>
    <row r="43" spans="1:38" x14ac:dyDescent="0.25">
      <c r="A43" s="10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 t="s">
        <v>20</v>
      </c>
      <c r="N43" s="8">
        <f>N42*M30*12</f>
        <v>346845.60000000003</v>
      </c>
      <c r="P43" s="57"/>
      <c r="R43" s="57"/>
      <c r="S43" s="57"/>
      <c r="T43" s="57"/>
      <c r="U43" s="57"/>
      <c r="V43" s="57"/>
      <c r="W43" s="57"/>
      <c r="X43" s="57"/>
      <c r="Y43" s="57"/>
      <c r="Z43" s="57"/>
    </row>
    <row r="44" spans="1:38" x14ac:dyDescent="0.25">
      <c r="A44" s="10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8"/>
      <c r="P44" s="57"/>
      <c r="R44" s="57"/>
      <c r="S44" s="57"/>
      <c r="T44" s="57"/>
      <c r="U44" s="57"/>
      <c r="V44" s="57"/>
      <c r="W44" s="57"/>
      <c r="X44" s="57"/>
      <c r="Y44" s="57"/>
      <c r="Z44" s="57"/>
    </row>
    <row r="45" spans="1:38" x14ac:dyDescent="0.25">
      <c r="A45" s="10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8"/>
    </row>
    <row r="46" spans="1:38" ht="13" x14ac:dyDescent="0.3">
      <c r="A46" s="36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 t="s">
        <v>25</v>
      </c>
      <c r="Y46" s="65"/>
      <c r="Z46" s="65"/>
      <c r="AA46" s="66"/>
    </row>
    <row r="47" spans="1:38" ht="13" x14ac:dyDescent="0.3">
      <c r="A47" s="36" t="s">
        <v>21</v>
      </c>
      <c r="B47" s="2">
        <f>B6</f>
        <v>42155</v>
      </c>
      <c r="C47" s="2">
        <f>B47+30</f>
        <v>42185</v>
      </c>
      <c r="D47" s="2">
        <f t="shared" ref="D47" si="8">C47+30</f>
        <v>42215</v>
      </c>
      <c r="E47" s="2">
        <f t="shared" ref="E47" si="9">D47+30</f>
        <v>42245</v>
      </c>
      <c r="F47" s="2">
        <f t="shared" ref="F47" si="10">E47+30</f>
        <v>42275</v>
      </c>
      <c r="G47" s="2">
        <f t="shared" ref="G47" si="11">F47+30</f>
        <v>42305</v>
      </c>
      <c r="H47" s="2">
        <f t="shared" ref="H47" si="12">G47+30</f>
        <v>42335</v>
      </c>
      <c r="I47" s="2">
        <f t="shared" ref="I47" si="13">H47+30</f>
        <v>42365</v>
      </c>
      <c r="J47" s="2">
        <f t="shared" ref="J47" si="14">I47+30</f>
        <v>42395</v>
      </c>
      <c r="K47" s="2">
        <f t="shared" ref="K47" si="15">J47+30</f>
        <v>42425</v>
      </c>
      <c r="L47" s="2">
        <f t="shared" ref="L47" si="16">K47+30</f>
        <v>42455</v>
      </c>
      <c r="M47" s="2">
        <f t="shared" ref="M47" si="17">L47+30</f>
        <v>42485</v>
      </c>
      <c r="N47" s="2" t="s">
        <v>2</v>
      </c>
      <c r="Y47" s="65"/>
      <c r="Z47" s="65"/>
      <c r="AA47" s="57"/>
    </row>
    <row r="48" spans="1:38" ht="13" x14ac:dyDescent="0.3">
      <c r="A48" s="30" t="s">
        <v>4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Y48" s="65"/>
      <c r="Z48" s="65"/>
      <c r="AA48" s="67"/>
    </row>
    <row r="49" spans="1:38" x14ac:dyDescent="0.25">
      <c r="A49" s="31" t="s">
        <v>5</v>
      </c>
      <c r="B49" s="11">
        <v>84.491934999999998</v>
      </c>
      <c r="C49" s="11">
        <v>117.420845</v>
      </c>
      <c r="D49" s="11">
        <v>106.48983</v>
      </c>
      <c r="E49" s="11">
        <v>91.320454999999995</v>
      </c>
      <c r="F49" s="11">
        <v>101.92139</v>
      </c>
      <c r="G49" s="11">
        <v>83.668059999999997</v>
      </c>
      <c r="H49" s="11">
        <v>83.322264999999987</v>
      </c>
      <c r="I49" s="11">
        <v>100.12624</v>
      </c>
      <c r="J49" s="11">
        <v>93.557470000000023</v>
      </c>
      <c r="K49" s="11">
        <v>89.111829999999998</v>
      </c>
      <c r="L49" s="11">
        <v>103.119145</v>
      </c>
      <c r="M49" s="11">
        <v>102.12265000000002</v>
      </c>
      <c r="N49" s="5">
        <f>SUM(B49:M49)</f>
        <v>1156.6721150000001</v>
      </c>
    </row>
    <row r="50" spans="1:38" x14ac:dyDescent="0.25">
      <c r="A50" s="31" t="s">
        <v>6</v>
      </c>
      <c r="B50" s="11">
        <v>23.97</v>
      </c>
      <c r="C50" s="11">
        <v>22.83</v>
      </c>
      <c r="D50" s="11">
        <v>32.369999999999997</v>
      </c>
      <c r="E50" s="11">
        <v>23.97</v>
      </c>
      <c r="F50" s="11">
        <v>22.99</v>
      </c>
      <c r="G50" s="11">
        <v>23.82</v>
      </c>
      <c r="H50" s="11">
        <v>21.13</v>
      </c>
      <c r="I50" s="11">
        <v>28.51</v>
      </c>
      <c r="J50" s="11">
        <v>29.02</v>
      </c>
      <c r="K50" s="11">
        <v>23.85</v>
      </c>
      <c r="L50" s="11">
        <v>25.6</v>
      </c>
      <c r="M50" s="11">
        <v>24.12</v>
      </c>
      <c r="N50" s="5">
        <f>SUM(B50:M50)</f>
        <v>302.18</v>
      </c>
    </row>
    <row r="51" spans="1:38" x14ac:dyDescent="0.25"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5"/>
    </row>
    <row r="52" spans="1:38" s="6" customFormat="1" ht="13" x14ac:dyDescent="0.3">
      <c r="A52" s="27" t="s">
        <v>2</v>
      </c>
      <c r="B52" s="46">
        <f>SUM(B49:B51)</f>
        <v>108.461935</v>
      </c>
      <c r="C52" s="46">
        <f>SUM(C49:C51)</f>
        <v>140.250845</v>
      </c>
      <c r="D52" s="46">
        <f t="shared" ref="D52:K52" si="18">SUM(D49:D50)</f>
        <v>138.85982999999999</v>
      </c>
      <c r="E52" s="46">
        <f t="shared" si="18"/>
        <v>115.29045499999999</v>
      </c>
      <c r="F52" s="46">
        <f t="shared" si="18"/>
        <v>124.91139</v>
      </c>
      <c r="G52" s="46">
        <f t="shared" si="18"/>
        <v>107.48805999999999</v>
      </c>
      <c r="H52" s="46">
        <f t="shared" si="18"/>
        <v>104.45226499999998</v>
      </c>
      <c r="I52" s="46">
        <f t="shared" si="18"/>
        <v>128.63623999999999</v>
      </c>
      <c r="J52" s="46">
        <f t="shared" si="18"/>
        <v>122.57747000000002</v>
      </c>
      <c r="K52" s="46">
        <f t="shared" si="18"/>
        <v>112.96182999999999</v>
      </c>
      <c r="L52" s="46">
        <f>SUM(L49:L50)</f>
        <v>128.719145</v>
      </c>
      <c r="M52" s="46">
        <f>SUM(M49:M50)</f>
        <v>126.24265000000003</v>
      </c>
      <c r="N52" s="46">
        <f>SUM(N49:N51)</f>
        <v>1458.8521150000001</v>
      </c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</row>
    <row r="53" spans="1:38" x14ac:dyDescent="0.25">
      <c r="N53" s="47"/>
    </row>
    <row r="54" spans="1:38" ht="13" x14ac:dyDescent="0.3">
      <c r="A54" s="32" t="s">
        <v>26</v>
      </c>
      <c r="N54" s="47"/>
    </row>
    <row r="55" spans="1:38" x14ac:dyDescent="0.25">
      <c r="A55" s="31" t="s">
        <v>5</v>
      </c>
      <c r="B55" s="71">
        <v>56.230000000000004</v>
      </c>
      <c r="C55" s="71">
        <v>59.11</v>
      </c>
      <c r="D55" s="71">
        <v>54.41</v>
      </c>
      <c r="E55" s="71">
        <v>45.49</v>
      </c>
      <c r="F55" s="71">
        <v>45.13</v>
      </c>
      <c r="G55" s="71">
        <v>47.19</v>
      </c>
      <c r="H55" s="71">
        <v>45.21</v>
      </c>
      <c r="I55" s="71">
        <v>37.22</v>
      </c>
      <c r="J55" s="71">
        <v>28.82</v>
      </c>
      <c r="K55" s="71">
        <v>26.54</v>
      </c>
      <c r="L55" s="71">
        <v>35.24</v>
      </c>
      <c r="M55" s="71">
        <v>43.06</v>
      </c>
      <c r="N55" s="8"/>
    </row>
    <row r="56" spans="1:38" x14ac:dyDescent="0.25">
      <c r="A56" s="31" t="s">
        <v>6</v>
      </c>
      <c r="B56" s="71">
        <v>30</v>
      </c>
      <c r="C56" s="71">
        <v>30</v>
      </c>
      <c r="D56" s="71">
        <v>30</v>
      </c>
      <c r="E56" s="71">
        <v>30</v>
      </c>
      <c r="F56" s="71">
        <v>30</v>
      </c>
      <c r="G56" s="71">
        <v>30</v>
      </c>
      <c r="H56" s="71">
        <v>30</v>
      </c>
      <c r="I56" s="71">
        <v>30</v>
      </c>
      <c r="J56" s="71">
        <v>30</v>
      </c>
      <c r="K56" s="71">
        <v>30</v>
      </c>
      <c r="L56" s="71">
        <v>30</v>
      </c>
      <c r="M56" s="71">
        <v>30</v>
      </c>
      <c r="N56" s="8"/>
    </row>
    <row r="57" spans="1:38" x14ac:dyDescent="0.25">
      <c r="N57" s="47"/>
    </row>
    <row r="58" spans="1:38" ht="13" x14ac:dyDescent="0.3">
      <c r="A58" s="32" t="s">
        <v>8</v>
      </c>
      <c r="N58" s="47"/>
    </row>
    <row r="59" spans="1:38" x14ac:dyDescent="0.25">
      <c r="A59" s="31" t="s">
        <v>5</v>
      </c>
      <c r="B59" s="48">
        <f>B49*B55</f>
        <v>4750.9815050500001</v>
      </c>
      <c r="C59" s="48">
        <f>C49*C55</f>
        <v>6940.7461479499998</v>
      </c>
      <c r="D59" s="48">
        <f t="shared" ref="D59:I59" si="19">+D49*D55</f>
        <v>5794.1116502999994</v>
      </c>
      <c r="E59" s="48">
        <f t="shared" si="19"/>
        <v>4154.1674979500003</v>
      </c>
      <c r="F59" s="48">
        <f t="shared" si="19"/>
        <v>4599.7123307000002</v>
      </c>
      <c r="G59" s="48">
        <f t="shared" si="19"/>
        <v>3948.2957513999995</v>
      </c>
      <c r="H59" s="48">
        <f t="shared" si="19"/>
        <v>3766.9996006499996</v>
      </c>
      <c r="I59" s="48">
        <f t="shared" si="19"/>
        <v>3726.6986527999998</v>
      </c>
      <c r="J59" s="48">
        <f>+J49*J55</f>
        <v>2696.3262854000009</v>
      </c>
      <c r="K59" s="48">
        <f>+K49*K55</f>
        <v>2365.0279682</v>
      </c>
      <c r="L59" s="48">
        <f>+L49*L55</f>
        <v>3633.9186698000003</v>
      </c>
      <c r="M59" s="48">
        <f>+M49*M55</f>
        <v>4397.4013090000008</v>
      </c>
      <c r="N59" s="9">
        <f>SUM(B59:M59)</f>
        <v>50774.387369199998</v>
      </c>
    </row>
    <row r="60" spans="1:38" x14ac:dyDescent="0.25">
      <c r="A60" s="31" t="s">
        <v>6</v>
      </c>
      <c r="B60" s="48">
        <f>B50*B56</f>
        <v>719.09999999999991</v>
      </c>
      <c r="C60" s="48">
        <f>C50*C56</f>
        <v>684.9</v>
      </c>
      <c r="D60" s="48">
        <f t="shared" ref="D60:M60" si="20">+D56*D50</f>
        <v>971.09999999999991</v>
      </c>
      <c r="E60" s="48">
        <f t="shared" si="20"/>
        <v>719.09999999999991</v>
      </c>
      <c r="F60" s="48">
        <f t="shared" si="20"/>
        <v>689.69999999999993</v>
      </c>
      <c r="G60" s="48">
        <f t="shared" si="20"/>
        <v>714.6</v>
      </c>
      <c r="H60" s="48">
        <f t="shared" si="20"/>
        <v>633.9</v>
      </c>
      <c r="I60" s="48">
        <f t="shared" si="20"/>
        <v>855.30000000000007</v>
      </c>
      <c r="J60" s="48">
        <f t="shared" si="20"/>
        <v>870.6</v>
      </c>
      <c r="K60" s="48">
        <f t="shared" si="20"/>
        <v>715.5</v>
      </c>
      <c r="L60" s="48">
        <f t="shared" si="20"/>
        <v>768</v>
      </c>
      <c r="M60" s="48">
        <f t="shared" si="20"/>
        <v>723.6</v>
      </c>
      <c r="N60" s="9">
        <f>SUM(B60:M60)</f>
        <v>9065.4</v>
      </c>
    </row>
    <row r="61" spans="1:38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8"/>
    </row>
    <row r="62" spans="1:38" s="6" customFormat="1" ht="13" x14ac:dyDescent="0.3">
      <c r="A62" s="27" t="s">
        <v>9</v>
      </c>
      <c r="B62" s="49">
        <f t="shared" ref="B62:I62" si="21">SUM(B59:B60)</f>
        <v>5470.0815050500005</v>
      </c>
      <c r="C62" s="49">
        <f t="shared" si="21"/>
        <v>7625.6461479499994</v>
      </c>
      <c r="D62" s="49">
        <f t="shared" si="21"/>
        <v>6765.2116502999997</v>
      </c>
      <c r="E62" s="49">
        <f t="shared" si="21"/>
        <v>4873.2674979500007</v>
      </c>
      <c r="F62" s="49">
        <f t="shared" si="21"/>
        <v>5289.4123307</v>
      </c>
      <c r="G62" s="49">
        <f t="shared" si="21"/>
        <v>4662.8957513999994</v>
      </c>
      <c r="H62" s="49">
        <f t="shared" si="21"/>
        <v>4400.8996006499992</v>
      </c>
      <c r="I62" s="49">
        <f t="shared" si="21"/>
        <v>4581.9986527999999</v>
      </c>
      <c r="J62" s="49">
        <f>SUM(J59:J60)</f>
        <v>3566.9262854000008</v>
      </c>
      <c r="K62" s="49">
        <f>SUM(K59:K60)</f>
        <v>3080.5279682</v>
      </c>
      <c r="L62" s="49">
        <f>SUM(L59:L60)</f>
        <v>4401.9186698000003</v>
      </c>
      <c r="M62" s="49">
        <f>SUM(M59:M60)</f>
        <v>5121.0013090000011</v>
      </c>
      <c r="N62" s="53">
        <f>SUM(N59:N60)</f>
        <v>59839.787369199999</v>
      </c>
      <c r="O62" s="6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58"/>
      <c r="AE62" s="58"/>
      <c r="AF62" s="58"/>
      <c r="AG62" s="58"/>
      <c r="AH62" s="58"/>
      <c r="AI62" s="58"/>
      <c r="AJ62" s="58"/>
      <c r="AK62" s="58"/>
      <c r="AL62" s="58"/>
    </row>
    <row r="63" spans="1:38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8"/>
    </row>
    <row r="64" spans="1:38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8"/>
    </row>
    <row r="65" spans="1:38" x14ac:dyDescent="0.25">
      <c r="A65" s="10" t="s">
        <v>10</v>
      </c>
      <c r="B65" s="16">
        <v>9534</v>
      </c>
      <c r="C65" s="16">
        <v>9648</v>
      </c>
      <c r="D65" s="16">
        <v>9632</v>
      </c>
      <c r="E65" s="16">
        <v>9633</v>
      </c>
      <c r="F65" s="16">
        <v>9633</v>
      </c>
      <c r="G65" s="16">
        <v>9583</v>
      </c>
      <c r="H65" s="16">
        <v>9576</v>
      </c>
      <c r="I65" s="16">
        <v>9469</v>
      </c>
      <c r="J65" s="16">
        <v>9602</v>
      </c>
      <c r="K65" s="16">
        <v>9553</v>
      </c>
      <c r="L65" s="16">
        <v>9592</v>
      </c>
      <c r="M65" s="16">
        <v>9697</v>
      </c>
      <c r="N65" s="8">
        <f>SUM(B65:M65)</f>
        <v>115152</v>
      </c>
    </row>
    <row r="66" spans="1:38" x14ac:dyDescent="0.25">
      <c r="A66" s="10" t="s">
        <v>11</v>
      </c>
      <c r="B66" s="16">
        <v>478</v>
      </c>
      <c r="C66" s="16">
        <v>478</v>
      </c>
      <c r="D66" s="16">
        <v>478</v>
      </c>
      <c r="E66" s="16">
        <v>478</v>
      </c>
      <c r="F66" s="16">
        <v>478</v>
      </c>
      <c r="G66" s="16">
        <v>478</v>
      </c>
      <c r="H66" s="16">
        <v>478</v>
      </c>
      <c r="I66" s="16">
        <v>478</v>
      </c>
      <c r="J66" s="16">
        <v>478</v>
      </c>
      <c r="K66" s="16">
        <v>478</v>
      </c>
      <c r="L66" s="16">
        <v>478</v>
      </c>
      <c r="M66" s="16">
        <v>393</v>
      </c>
      <c r="N66" s="8">
        <f>SUM(B66:M66)</f>
        <v>5651</v>
      </c>
    </row>
    <row r="67" spans="1:38" x14ac:dyDescent="0.25">
      <c r="A67" s="10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8"/>
    </row>
    <row r="68" spans="1:38" s="6" customFormat="1" ht="13" x14ac:dyDescent="0.3">
      <c r="A68" s="13" t="s">
        <v>12</v>
      </c>
      <c r="B68" s="50">
        <f t="shared" ref="B68:I68" si="22">+B65+B66</f>
        <v>10012</v>
      </c>
      <c r="C68" s="50">
        <f t="shared" si="22"/>
        <v>10126</v>
      </c>
      <c r="D68" s="50">
        <f t="shared" si="22"/>
        <v>10110</v>
      </c>
      <c r="E68" s="50">
        <f t="shared" si="22"/>
        <v>10111</v>
      </c>
      <c r="F68" s="50">
        <f t="shared" si="22"/>
        <v>10111</v>
      </c>
      <c r="G68" s="50">
        <f t="shared" si="22"/>
        <v>10061</v>
      </c>
      <c r="H68" s="50">
        <f t="shared" si="22"/>
        <v>10054</v>
      </c>
      <c r="I68" s="50">
        <f t="shared" si="22"/>
        <v>9947</v>
      </c>
      <c r="J68" s="50">
        <f>+J65+J66</f>
        <v>10080</v>
      </c>
      <c r="K68" s="50">
        <f>+K65+K66</f>
        <v>10031</v>
      </c>
      <c r="L68" s="50">
        <f>+L65+L66</f>
        <v>10070</v>
      </c>
      <c r="M68" s="50">
        <f>+M65+M66</f>
        <v>10090</v>
      </c>
      <c r="N68" s="54">
        <f>SUM(N65:N66)</f>
        <v>120803</v>
      </c>
      <c r="O68" s="6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  <c r="AH68" s="58"/>
      <c r="AI68" s="58"/>
      <c r="AJ68" s="58"/>
      <c r="AK68" s="58"/>
      <c r="AL68" s="58"/>
    </row>
    <row r="69" spans="1:38" x14ac:dyDescent="0.25">
      <c r="A69" s="10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5"/>
    </row>
    <row r="70" spans="1:38" x14ac:dyDescent="0.25">
      <c r="A70" s="10" t="s">
        <v>13</v>
      </c>
      <c r="B70" s="33">
        <f t="shared" ref="B70:M70" si="23">+IFERROR(B62/B68,0)</f>
        <v>0.54635252747203356</v>
      </c>
      <c r="C70" s="33">
        <f t="shared" si="23"/>
        <v>0.75307585897195328</v>
      </c>
      <c r="D70" s="33">
        <f t="shared" si="23"/>
        <v>0.66916040062314541</v>
      </c>
      <c r="E70" s="33">
        <f t="shared" si="23"/>
        <v>0.48197680723469494</v>
      </c>
      <c r="F70" s="33">
        <f t="shared" si="23"/>
        <v>0.52313444077737115</v>
      </c>
      <c r="G70" s="33">
        <f t="shared" si="23"/>
        <v>0.46346245416956561</v>
      </c>
      <c r="H70" s="33">
        <f t="shared" si="23"/>
        <v>0.43772623837776004</v>
      </c>
      <c r="I70" s="33">
        <f t="shared" si="23"/>
        <v>0.46064126397908917</v>
      </c>
      <c r="J70" s="33">
        <f t="shared" si="23"/>
        <v>0.35386173466269849</v>
      </c>
      <c r="K70" s="33">
        <f t="shared" si="23"/>
        <v>0.307100784388396</v>
      </c>
      <c r="L70" s="33">
        <f t="shared" si="23"/>
        <v>0.43713194337636546</v>
      </c>
      <c r="M70" s="33">
        <f t="shared" si="23"/>
        <v>0.50753233984142732</v>
      </c>
      <c r="N70" s="5"/>
    </row>
    <row r="71" spans="1:38" x14ac:dyDescent="0.25">
      <c r="A71" s="10" t="s">
        <v>14</v>
      </c>
      <c r="B71" s="33">
        <v>0.64</v>
      </c>
      <c r="C71" s="33">
        <v>0.64</v>
      </c>
      <c r="D71" s="33">
        <v>0.63</v>
      </c>
      <c r="E71" s="71">
        <v>0.63</v>
      </c>
      <c r="F71" s="71">
        <v>0.63</v>
      </c>
      <c r="G71" s="71">
        <v>0.63</v>
      </c>
      <c r="H71" s="71">
        <v>0.63</v>
      </c>
      <c r="I71" s="71">
        <v>0.63</v>
      </c>
      <c r="J71" s="71">
        <v>0.63</v>
      </c>
      <c r="K71" s="71">
        <v>0.63</v>
      </c>
      <c r="L71" s="71">
        <v>0.63</v>
      </c>
      <c r="M71" s="71">
        <v>0.63</v>
      </c>
      <c r="N71" s="5"/>
    </row>
    <row r="72" spans="1:38" x14ac:dyDescent="0.25">
      <c r="A72" s="10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5"/>
    </row>
    <row r="73" spans="1:38" s="6" customFormat="1" ht="13" x14ac:dyDescent="0.3">
      <c r="A73" s="13" t="s">
        <v>22</v>
      </c>
      <c r="B73" s="51">
        <f t="shared" ref="B73:I73" si="24">+(B70-B71)*B68</f>
        <v>-937.59849495000014</v>
      </c>
      <c r="C73" s="51">
        <f t="shared" si="24"/>
        <v>1145.0061479499989</v>
      </c>
      <c r="D73" s="51">
        <f t="shared" si="24"/>
        <v>395.91165030000008</v>
      </c>
      <c r="E73" s="51">
        <f t="shared" si="24"/>
        <v>-1496.6625020499996</v>
      </c>
      <c r="F73" s="51">
        <f t="shared" si="24"/>
        <v>-1080.5176693000003</v>
      </c>
      <c r="G73" s="51">
        <f t="shared" si="24"/>
        <v>-1675.5342486000004</v>
      </c>
      <c r="H73" s="51">
        <f t="shared" si="24"/>
        <v>-1933.1203993500008</v>
      </c>
      <c r="I73" s="51">
        <f t="shared" si="24"/>
        <v>-1684.6113472000002</v>
      </c>
      <c r="J73" s="51">
        <f>+(J70-J71)*J68</f>
        <v>-2783.4737145999993</v>
      </c>
      <c r="K73" s="51">
        <f>+(K70-K71)*K68</f>
        <v>-3239.0020317999997</v>
      </c>
      <c r="L73" s="51">
        <f>+(L70-L71)*L68</f>
        <v>-1942.1813301999998</v>
      </c>
      <c r="M73" s="51">
        <f>+(M70-M71)*M68</f>
        <v>-1235.6986909999985</v>
      </c>
      <c r="N73" s="18">
        <f>SUM(B73:M73)</f>
        <v>-16467.482630800001</v>
      </c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  <c r="AH73" s="58"/>
      <c r="AI73" s="58"/>
      <c r="AJ73" s="58"/>
      <c r="AK73" s="58"/>
      <c r="AL73" s="58"/>
    </row>
    <row r="74" spans="1:38" x14ac:dyDescent="0.25">
      <c r="A74" s="10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8"/>
    </row>
    <row r="75" spans="1:38" x14ac:dyDescent="0.25">
      <c r="A75" s="16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23" t="s">
        <v>15</v>
      </c>
      <c r="N75" s="17">
        <f>ROUND(N73/N68,2)</f>
        <v>-0.14000000000000001</v>
      </c>
    </row>
    <row r="76" spans="1:38" x14ac:dyDescent="0.25"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 t="s">
        <v>16</v>
      </c>
      <c r="N76" s="25">
        <f>ROUND(N62/N68,2)</f>
        <v>0.5</v>
      </c>
    </row>
    <row r="77" spans="1:38" ht="13" x14ac:dyDescent="0.3">
      <c r="B77" s="26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55" t="s">
        <v>17</v>
      </c>
      <c r="N77" s="21">
        <f>+N76+N75</f>
        <v>0.36</v>
      </c>
    </row>
    <row r="78" spans="1:38" ht="13" x14ac:dyDescent="0.3">
      <c r="A78" s="16"/>
      <c r="B78" s="22"/>
      <c r="C78" s="23"/>
      <c r="D78" s="23"/>
      <c r="E78" s="22"/>
      <c r="F78" s="23"/>
      <c r="G78" s="23"/>
      <c r="H78" s="23"/>
      <c r="I78" s="23"/>
      <c r="J78" s="23"/>
      <c r="K78" s="23"/>
      <c r="L78" s="23"/>
      <c r="M78" s="23"/>
      <c r="N78" s="21"/>
    </row>
    <row r="79" spans="1:38" x14ac:dyDescent="0.25">
      <c r="A79" s="10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 t="s">
        <v>18</v>
      </c>
      <c r="N79" s="5">
        <v>0.62</v>
      </c>
      <c r="Q79" s="8"/>
      <c r="R79" s="8"/>
      <c r="S79" s="69"/>
    </row>
    <row r="80" spans="1:38" x14ac:dyDescent="0.25">
      <c r="A80" s="10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 t="s">
        <v>19</v>
      </c>
      <c r="N80" s="5">
        <f>+N79-N77</f>
        <v>0.26</v>
      </c>
      <c r="O80" s="70">
        <f>N80/N79</f>
        <v>0.41935483870967744</v>
      </c>
    </row>
    <row r="81" spans="1:15" x14ac:dyDescent="0.25">
      <c r="A81" s="10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 t="s">
        <v>20</v>
      </c>
      <c r="N81" s="5">
        <f>N80*M68*12</f>
        <v>31480.800000000003</v>
      </c>
    </row>
    <row r="82" spans="1:15" x14ac:dyDescent="0.25">
      <c r="A82" s="10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O82" s="5"/>
    </row>
  </sheetData>
  <pageMargins left="0.7" right="0.7" top="0.75" bottom="0.75" header="0.3" footer="0.3"/>
  <pageSetup scale="48" orientation="landscape" r:id="rId1"/>
  <rowBreaks count="1" manualBreakCount="1">
    <brk id="45" max="1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DBEB63C3AF445499E6187FA52655096" ma:contentTypeVersion="104" ma:contentTypeDescription="" ma:contentTypeScope="" ma:versionID="b5f2ed00871898f685d9ef08d9f995c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2016-05-13T07:00:00+00:00</OpenedDate>
    <Date1 xmlns="dc463f71-b30c-4ab2-9473-d307f9d35888">2016-05-13T07:00:00+00:00</Date1>
    <IsDocumentOrder xmlns="dc463f71-b30c-4ab2-9473-d307f9d35888" xsi:nil="true"/>
    <IsHighlyConfidential xmlns="dc463f71-b30c-4ab2-9473-d307f9d35888">false</IsHighlyConfidential>
    <CaseCompanyNames xmlns="dc463f71-b30c-4ab2-9473-d307f9d35888">HAROLD LEMAY ENTERPRISES, INC.</CaseCompanyNames>
    <DocketNumber xmlns="dc463f71-b30c-4ab2-9473-d307f9d35888">160507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1782EE33-1B61-43DA-A57B-D5C36A0C462E}"/>
</file>

<file path=customXml/itemProps2.xml><?xml version="1.0" encoding="utf-8"?>
<ds:datastoreItem xmlns:ds="http://schemas.openxmlformats.org/officeDocument/2006/customXml" ds:itemID="{F5262D95-FA62-4B0E-B717-EEEF82BEDC66}"/>
</file>

<file path=customXml/itemProps3.xml><?xml version="1.0" encoding="utf-8"?>
<ds:datastoreItem xmlns:ds="http://schemas.openxmlformats.org/officeDocument/2006/customXml" ds:itemID="{A1CDDDF6-7F34-4208-8F81-F456EFA74BFE}"/>
</file>

<file path=customXml/itemProps4.xml><?xml version="1.0" encoding="utf-8"?>
<ds:datastoreItem xmlns:ds="http://schemas.openxmlformats.org/officeDocument/2006/customXml" ds:itemID="{A3247344-8116-4BAA-BE65-9AEBACAB23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Pacific Comm Credit</vt:lpstr>
      <vt:lpstr>'Pacific Comm Credit'!Print_Area</vt:lpstr>
    </vt:vector>
  </TitlesOfParts>
  <Company>Waste Connections,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WCNX</dc:creator>
  <cp:lastModifiedBy>Rollman, Courtney (UTC)</cp:lastModifiedBy>
  <cp:lastPrinted>2014-05-15T16:04:53Z</cp:lastPrinted>
  <dcterms:created xsi:type="dcterms:W3CDTF">2014-05-14T23:45:49Z</dcterms:created>
  <dcterms:modified xsi:type="dcterms:W3CDTF">2016-05-16T18:47:13Z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0x0101006E56B4D1795A2E4DB2F0B01679ED314A00BDBEB63C3AF445499E6187FA52655096</vt:lpwstr>
  </property>
  <property fmtid="{D5CDD505-2E9C-101B-9397-08002B2CF9AE}" pid="3" name="_docset_NoMedatataSyncRequired">
    <vt:lpwstr>False</vt:lpwstr>
  </property>
</Properties>
</file>