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jsnyder\Documents\"/>
    </mc:Choice>
  </mc:AlternateContent>
  <bookViews>
    <workbookView xWindow="120" yWindow="120" windowWidth="28380" windowHeight="10152"/>
  </bookViews>
  <sheets>
    <sheet name="Designated RSA-1 Comm Credit" sheetId="1" r:id="rId1"/>
    <sheet name="Joe's Comm Credit" sheetId="2" r:id="rId2"/>
  </sheets>
  <definedNames>
    <definedName name="_xlnm.Print_Area" localSheetId="0">'Designated RSA-1 Comm Credit'!$A$1:$N$35</definedName>
    <definedName name="_xlnm.Print_Area" localSheetId="1">'Joe''s Comm Credit'!$A$1:$N$66</definedName>
    <definedName name="_xlnm.Print_Titles" localSheetId="0">'Designated RSA-1 Comm Credit'!$A:$A</definedName>
  </definedNames>
  <calcPr calcId="152511"/>
</workbook>
</file>

<file path=xl/calcChain.xml><?xml version="1.0" encoding="utf-8"?>
<calcChain xmlns="http://schemas.openxmlformats.org/spreadsheetml/2006/main">
  <c r="M46" i="2" l="1"/>
  <c r="L46" i="2"/>
  <c r="K46" i="2"/>
  <c r="J46" i="2"/>
  <c r="I46" i="2"/>
  <c r="H46" i="2"/>
  <c r="G46" i="2"/>
  <c r="F46" i="2"/>
  <c r="E46" i="2"/>
  <c r="D46" i="2"/>
  <c r="C46" i="2"/>
  <c r="B46" i="2"/>
  <c r="M45" i="2"/>
  <c r="M14" i="1" s="1"/>
  <c r="M18" i="1" s="1"/>
  <c r="M20" i="1" s="1"/>
  <c r="K45" i="2"/>
  <c r="J45" i="2"/>
  <c r="F45" i="2"/>
  <c r="E45" i="2"/>
  <c r="D45" i="2"/>
  <c r="C45" i="2"/>
  <c r="B45" i="2"/>
  <c r="M38" i="2"/>
  <c r="L38" i="2"/>
  <c r="K38" i="2"/>
  <c r="J38" i="2"/>
  <c r="I38" i="2"/>
  <c r="H38" i="2"/>
  <c r="G38" i="2"/>
  <c r="F38" i="2"/>
  <c r="E38" i="2"/>
  <c r="D38" i="2"/>
  <c r="C38" i="2"/>
  <c r="B38" i="2"/>
  <c r="L45" i="2"/>
  <c r="I45" i="2"/>
  <c r="H45" i="2"/>
  <c r="G45" i="2"/>
  <c r="N16" i="1"/>
  <c r="L14" i="1"/>
  <c r="L18" i="1" s="1"/>
  <c r="L20" i="1" s="1"/>
  <c r="K14" i="1"/>
  <c r="K18" i="1" s="1"/>
  <c r="K20" i="1" s="1"/>
  <c r="J14" i="1"/>
  <c r="J18" i="1" s="1"/>
  <c r="J20" i="1" s="1"/>
  <c r="I14" i="1"/>
  <c r="I18" i="1" s="1"/>
  <c r="I20" i="1" s="1"/>
  <c r="H14" i="1"/>
  <c r="H18" i="1" s="1"/>
  <c r="H20" i="1" s="1"/>
  <c r="G14" i="1"/>
  <c r="G18" i="1" s="1"/>
  <c r="G20" i="1" s="1"/>
  <c r="F14" i="1"/>
  <c r="F18" i="1" s="1"/>
  <c r="F20" i="1" s="1"/>
  <c r="E14" i="1"/>
  <c r="E18" i="1" s="1"/>
  <c r="E20" i="1" s="1"/>
  <c r="D14" i="1"/>
  <c r="D18" i="1" s="1"/>
  <c r="D20" i="1" s="1"/>
  <c r="C14" i="1"/>
  <c r="C18" i="1" s="1"/>
  <c r="C20" i="1" s="1"/>
  <c r="B14" i="1"/>
  <c r="B18" i="1" s="1"/>
  <c r="B20" i="1" s="1"/>
  <c r="N9" i="1"/>
  <c r="F50" i="2" l="1"/>
  <c r="G50" i="2"/>
  <c r="E49" i="2"/>
  <c r="B50" i="2"/>
  <c r="D49" i="2"/>
  <c r="H49" i="2"/>
  <c r="L49" i="2"/>
  <c r="M49" i="2"/>
  <c r="B49" i="2"/>
  <c r="F49" i="2"/>
  <c r="I49" i="2"/>
  <c r="C50" i="2"/>
  <c r="K50" i="2"/>
  <c r="J49" i="2"/>
  <c r="N20" i="1"/>
  <c r="N22" i="1" s="1"/>
  <c r="J18" i="2"/>
  <c r="C18" i="2"/>
  <c r="G18" i="2"/>
  <c r="K18" i="2"/>
  <c r="N21" i="2"/>
  <c r="N53" i="2"/>
  <c r="N14" i="1"/>
  <c r="N23" i="1" s="1"/>
  <c r="F18" i="2"/>
  <c r="D18" i="2"/>
  <c r="H18" i="2"/>
  <c r="L18" i="2"/>
  <c r="B42" i="2" l="1"/>
  <c r="H42" i="2"/>
  <c r="F51" i="2"/>
  <c r="F55" i="2" s="1"/>
  <c r="F57" i="2" s="1"/>
  <c r="D42" i="2"/>
  <c r="D50" i="2"/>
  <c r="D51" i="2" s="1"/>
  <c r="D55" i="2" s="1"/>
  <c r="D57" i="2" s="1"/>
  <c r="L42" i="2"/>
  <c r="L50" i="2"/>
  <c r="L51" i="2" s="1"/>
  <c r="L55" i="2" s="1"/>
  <c r="L57" i="2" s="1"/>
  <c r="F42" i="2"/>
  <c r="J50" i="2"/>
  <c r="J51" i="2" s="1"/>
  <c r="J55" i="2" s="1"/>
  <c r="J57" i="2" s="1"/>
  <c r="L17" i="2"/>
  <c r="L19" i="2" s="1"/>
  <c r="L23" i="2" s="1"/>
  <c r="L25" i="2" s="1"/>
  <c r="L11" i="2"/>
  <c r="K42" i="2"/>
  <c r="K49" i="2"/>
  <c r="K51" i="2" s="1"/>
  <c r="K55" i="2" s="1"/>
  <c r="K57" i="2" s="1"/>
  <c r="E17" i="2"/>
  <c r="I17" i="2"/>
  <c r="B11" i="2"/>
  <c r="B17" i="2"/>
  <c r="H50" i="2"/>
  <c r="H51" i="2" s="1"/>
  <c r="H55" i="2" s="1"/>
  <c r="H57" i="2" s="1"/>
  <c r="E18" i="2"/>
  <c r="H17" i="2"/>
  <c r="H19" i="2" s="1"/>
  <c r="H23" i="2" s="1"/>
  <c r="H25" i="2" s="1"/>
  <c r="H11" i="2"/>
  <c r="J17" i="2"/>
  <c r="J19" i="2" s="1"/>
  <c r="J23" i="2" s="1"/>
  <c r="J25" i="2" s="1"/>
  <c r="J11" i="2"/>
  <c r="B51" i="2"/>
  <c r="B55" i="2" s="1"/>
  <c r="B57" i="2" s="1"/>
  <c r="M17" i="2"/>
  <c r="M11" i="2"/>
  <c r="B18" i="2"/>
  <c r="C42" i="2"/>
  <c r="C49" i="2"/>
  <c r="C51" i="2" s="1"/>
  <c r="C55" i="2" s="1"/>
  <c r="C57" i="2" s="1"/>
  <c r="G42" i="2"/>
  <c r="G49" i="2"/>
  <c r="G51" i="2" s="1"/>
  <c r="G55" i="2" s="1"/>
  <c r="G57" i="2" s="1"/>
  <c r="I18" i="2"/>
  <c r="D17" i="2"/>
  <c r="D19" i="2" s="1"/>
  <c r="D23" i="2" s="1"/>
  <c r="D25" i="2" s="1"/>
  <c r="D11" i="2"/>
  <c r="N24" i="1"/>
  <c r="N27" i="1" s="1"/>
  <c r="F17" i="2"/>
  <c r="F19" i="2" s="1"/>
  <c r="F23" i="2" s="1"/>
  <c r="F25" i="2" s="1"/>
  <c r="F11" i="2"/>
  <c r="N40" i="2"/>
  <c r="N28" i="1" l="1"/>
  <c r="P27" i="1"/>
  <c r="J42" i="2"/>
  <c r="N9" i="2"/>
  <c r="I11" i="2"/>
  <c r="I50" i="2"/>
  <c r="I51" i="2" s="1"/>
  <c r="I55" i="2" s="1"/>
  <c r="I57" i="2" s="1"/>
  <c r="I42" i="2"/>
  <c r="M50" i="2"/>
  <c r="M51" i="2" s="1"/>
  <c r="M55" i="2" s="1"/>
  <c r="M57" i="2" s="1"/>
  <c r="M42" i="2"/>
  <c r="K17" i="2"/>
  <c r="K19" i="2" s="1"/>
  <c r="K23" i="2" s="1"/>
  <c r="K25" i="2" s="1"/>
  <c r="K11" i="2"/>
  <c r="N10" i="2"/>
  <c r="M18" i="2"/>
  <c r="N18" i="2" s="1"/>
  <c r="E11" i="2"/>
  <c r="C17" i="2"/>
  <c r="C19" i="2" s="1"/>
  <c r="C23" i="2" s="1"/>
  <c r="C25" i="2" s="1"/>
  <c r="C11" i="2"/>
  <c r="G17" i="2"/>
  <c r="G19" i="2" s="1"/>
  <c r="G23" i="2" s="1"/>
  <c r="G25" i="2" s="1"/>
  <c r="G11" i="2"/>
  <c r="E42" i="2"/>
  <c r="E50" i="2"/>
  <c r="N41" i="2"/>
  <c r="N42" i="2" s="1"/>
  <c r="B19" i="2"/>
  <c r="B23" i="2" s="1"/>
  <c r="B25" i="2" s="1"/>
  <c r="N49" i="2"/>
  <c r="I19" i="2"/>
  <c r="I23" i="2" s="1"/>
  <c r="I25" i="2" s="1"/>
  <c r="E19" i="2"/>
  <c r="E23" i="2" s="1"/>
  <c r="E25" i="2" s="1"/>
  <c r="N11" i="2" l="1"/>
  <c r="N17" i="2"/>
  <c r="N19" i="2" s="1"/>
  <c r="N28" i="2" s="1"/>
  <c r="N50" i="2"/>
  <c r="N51" i="2" s="1"/>
  <c r="N60" i="2" s="1"/>
  <c r="E51" i="2"/>
  <c r="E55" i="2" s="1"/>
  <c r="E57" i="2" s="1"/>
  <c r="N57" i="2" s="1"/>
  <c r="N59" i="2" s="1"/>
  <c r="M19" i="2"/>
  <c r="M23" i="2" s="1"/>
  <c r="M25" i="2" s="1"/>
  <c r="N61" i="2" l="1"/>
  <c r="N64" i="2" s="1"/>
  <c r="N25" i="2"/>
  <c r="N27" i="2" l="1"/>
  <c r="N29" i="2" s="1"/>
  <c r="N32" i="2" s="1"/>
  <c r="N65" i="2"/>
  <c r="O64" i="2"/>
  <c r="N33" i="2" l="1"/>
  <c r="O32" i="2"/>
</calcChain>
</file>

<file path=xl/sharedStrings.xml><?xml version="1.0" encoding="utf-8"?>
<sst xmlns="http://schemas.openxmlformats.org/spreadsheetml/2006/main" count="71" uniqueCount="26">
  <si>
    <t>Lewis Co.,  RSA-1</t>
  </si>
  <si>
    <t>12-Month</t>
  </si>
  <si>
    <t>Total</t>
  </si>
  <si>
    <t>Tons</t>
  </si>
  <si>
    <t>Co-Mingled</t>
  </si>
  <si>
    <t>Price per Ton</t>
  </si>
  <si>
    <t>Revenue</t>
  </si>
  <si>
    <t>Customers</t>
  </si>
  <si>
    <t>Actual Rev/Cust</t>
  </si>
  <si>
    <t>Projected Rev/Cust</t>
  </si>
  <si>
    <t>12-Month Average:</t>
  </si>
  <si>
    <t>New Credit:</t>
  </si>
  <si>
    <t>Old Credit:</t>
  </si>
  <si>
    <t>Change:</t>
  </si>
  <si>
    <t>12-Month Revenue Impact:</t>
  </si>
  <si>
    <t>Joe's Thurston  County</t>
  </si>
  <si>
    <t>Glass</t>
  </si>
  <si>
    <t>Total Tons</t>
  </si>
  <si>
    <t>Multi-Family</t>
  </si>
  <si>
    <t>Total Revenue</t>
  </si>
  <si>
    <t>Harold LeMay Enterprises, Inc. G-98</t>
  </si>
  <si>
    <t>Commodity Credit Calculation</t>
  </si>
  <si>
    <t>Over/(Under) Earned</t>
  </si>
  <si>
    <t>Single Family</t>
  </si>
  <si>
    <t>Over (Under) Earned:</t>
  </si>
  <si>
    <t>Effective July 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</si>
</sst>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&quot;$&quot;#,##0.00"/>
    <numFmt numFmtId="167" formatCode="_(&quot;$&quot;* #,##0_);_(&quot;$&quot;* \(#,##0\);_(&quot;$&quot;* &quot;-&quot;??_);_(@_)"/>
    <numFmt numFmtId="168" formatCode="0.0%"/>
    <numFmt numFmtId="169" formatCode="&quot;$&quot;#,##0"/>
    <numFmt numFmtId="170" formatCode="General_)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0"/>
      <color rgb="FFFF0000"/>
      <name val="Arial"/>
      <family val="2"/>
    </font>
    <font>
      <sz val="10"/>
      <color indexed="8"/>
      <name val="Arial"/>
      <family val="2"/>
    </font>
    <font>
      <b/>
      <i/>
      <u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i/>
      <sz val="10"/>
      <color indexed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3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Border="0" applyAlignment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41" fontId="1" fillId="0" borderId="0"/>
    <xf numFmtId="41" fontId="1" fillId="0" borderId="0"/>
    <xf numFmtId="41" fontId="1" fillId="0" borderId="0"/>
    <xf numFmtId="41" fontId="1" fillId="0" borderId="0"/>
    <xf numFmtId="0" fontId="10" fillId="10" borderId="0" applyNumberFormat="0" applyBorder="0" applyAlignment="0" applyProtection="0"/>
    <xf numFmtId="3" fontId="1" fillId="0" borderId="0"/>
    <xf numFmtId="3" fontId="1" fillId="0" borderId="0"/>
    <xf numFmtId="3" fontId="1" fillId="0" borderId="0"/>
    <xf numFmtId="3" fontId="1" fillId="0" borderId="0"/>
    <xf numFmtId="0" fontId="11" fillId="11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5" fillId="0" borderId="0"/>
    <xf numFmtId="0" fontId="12" fillId="0" borderId="0"/>
    <xf numFmtId="0" fontId="12" fillId="0" borderId="0"/>
    <xf numFmtId="0" fontId="13" fillId="12" borderId="3" applyAlignment="0">
      <alignment horizontal="right"/>
      <protection locked="0"/>
    </xf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4" fillId="13" borderId="0">
      <alignment horizontal="right"/>
      <protection locked="0"/>
    </xf>
    <xf numFmtId="2" fontId="14" fillId="13" borderId="0">
      <alignment horizontal="right"/>
      <protection locked="0"/>
    </xf>
    <xf numFmtId="0" fontId="15" fillId="1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3" fontId="21" fillId="15" borderId="0">
      <protection locked="0"/>
    </xf>
    <xf numFmtId="4" fontId="21" fillId="15" borderId="0">
      <protection locked="0"/>
    </xf>
    <xf numFmtId="0" fontId="22" fillId="0" borderId="7" applyNumberFormat="0" applyFill="0" applyAlignment="0" applyProtection="0"/>
    <xf numFmtId="0" fontId="23" fillId="4" borderId="0" applyNumberFormat="0" applyBorder="0" applyAlignment="0" applyProtection="0"/>
    <xf numFmtId="43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4" fillId="0" borderId="0"/>
    <xf numFmtId="0" fontId="5" fillId="0" borderId="0">
      <alignment vertical="top"/>
    </xf>
    <xf numFmtId="0" fontId="1" fillId="0" borderId="0"/>
    <xf numFmtId="0" fontId="1" fillId="0" borderId="0"/>
    <xf numFmtId="0" fontId="5" fillId="0" borderId="0"/>
    <xf numFmtId="0" fontId="1" fillId="0" borderId="0">
      <alignment vertical="top"/>
    </xf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16" borderId="8" applyNumberFormat="0" applyFont="0" applyAlignment="0" applyProtection="0"/>
    <xf numFmtId="168" fontId="25" fillId="0" borderId="0" applyNumberFormat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ont="0" applyFill="0" applyBorder="0" applyAlignment="0" applyProtection="0">
      <alignment horizontal="left"/>
    </xf>
    <xf numFmtId="0" fontId="27" fillId="0" borderId="1">
      <alignment horizontal="center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28" fillId="0" borderId="9" applyNumberFormat="0" applyFill="0" applyAlignment="0" applyProtection="0"/>
  </cellStyleXfs>
  <cellXfs count="98">
    <xf numFmtId="0" fontId="0" fillId="0" borderId="0" xfId="0"/>
    <xf numFmtId="0" fontId="1" fillId="0" borderId="0" xfId="4" applyFill="1"/>
    <xf numFmtId="43" fontId="1" fillId="0" borderId="0" xfId="1" applyFill="1"/>
    <xf numFmtId="0" fontId="2" fillId="0" borderId="0" xfId="4" applyFont="1" applyFill="1"/>
    <xf numFmtId="17" fontId="2" fillId="0" borderId="0" xfId="4" applyNumberFormat="1" applyFont="1" applyFill="1" applyBorder="1" applyAlignment="1">
      <alignment horizontal="center"/>
    </xf>
    <xf numFmtId="165" fontId="1" fillId="0" borderId="0" xfId="1" applyNumberFormat="1" applyFill="1"/>
    <xf numFmtId="0" fontId="1" fillId="0" borderId="0" xfId="4" applyFont="1" applyFill="1" applyBorder="1" applyAlignment="1">
      <alignment horizontal="center"/>
    </xf>
    <xf numFmtId="0" fontId="1" fillId="0" borderId="0" xfId="4" applyFont="1" applyFill="1" applyBorder="1"/>
    <xf numFmtId="3" fontId="1" fillId="0" borderId="0" xfId="1" applyNumberFormat="1" applyFill="1" applyBorder="1"/>
    <xf numFmtId="3" fontId="1" fillId="0" borderId="0" xfId="4" applyNumberFormat="1" applyFill="1" applyBorder="1"/>
    <xf numFmtId="44" fontId="1" fillId="0" borderId="0" xfId="2" applyFont="1" applyFill="1"/>
    <xf numFmtId="167" fontId="1" fillId="0" borderId="0" xfId="2" applyNumberFormat="1" applyFill="1"/>
    <xf numFmtId="167" fontId="1" fillId="0" borderId="0" xfId="2" applyNumberFormat="1" applyFill="1" applyBorder="1"/>
    <xf numFmtId="165" fontId="1" fillId="0" borderId="0" xfId="4" applyNumberFormat="1" applyFill="1"/>
    <xf numFmtId="3" fontId="1" fillId="0" borderId="0" xfId="1" applyNumberFormat="1" applyFill="1"/>
    <xf numFmtId="165" fontId="1" fillId="0" borderId="0" xfId="1" applyNumberFormat="1" applyFont="1" applyFill="1"/>
    <xf numFmtId="165" fontId="1" fillId="0" borderId="0" xfId="1" applyNumberFormat="1" applyFill="1" applyAlignment="1">
      <alignment horizontal="left"/>
    </xf>
    <xf numFmtId="44" fontId="1" fillId="0" borderId="0" xfId="2" applyFill="1"/>
    <xf numFmtId="44" fontId="1" fillId="0" borderId="0" xfId="2" applyFill="1" applyBorder="1"/>
    <xf numFmtId="166" fontId="1" fillId="0" borderId="0" xfId="4" applyNumberFormat="1" applyFill="1"/>
    <xf numFmtId="166" fontId="1" fillId="0" borderId="0" xfId="1" applyNumberFormat="1" applyFill="1"/>
    <xf numFmtId="44" fontId="2" fillId="0" borderId="0" xfId="2" applyFont="1" applyFill="1"/>
    <xf numFmtId="165" fontId="1" fillId="0" borderId="0" xfId="1" applyNumberFormat="1" applyFill="1" applyBorder="1"/>
    <xf numFmtId="165" fontId="1" fillId="0" borderId="0" xfId="1" applyNumberFormat="1" applyFont="1" applyFill="1" applyAlignment="1">
      <alignment horizontal="right"/>
    </xf>
    <xf numFmtId="4" fontId="1" fillId="0" borderId="0" xfId="4" applyNumberFormat="1" applyFill="1" applyBorder="1"/>
    <xf numFmtId="4" fontId="1" fillId="0" borderId="0" xfId="1" applyNumberFormat="1" applyFill="1" applyBorder="1"/>
    <xf numFmtId="165" fontId="0" fillId="0" borderId="0" xfId="1" applyNumberFormat="1" applyFont="1" applyFill="1" applyAlignment="1">
      <alignment horizontal="left"/>
    </xf>
    <xf numFmtId="0" fontId="1" fillId="0" borderId="0" xfId="4" applyFont="1" applyFill="1" applyAlignment="1">
      <alignment horizontal="right"/>
    </xf>
    <xf numFmtId="0" fontId="1" fillId="0" borderId="0" xfId="4" applyFont="1" applyFill="1"/>
    <xf numFmtId="0" fontId="0" fillId="0" borderId="0" xfId="4" applyFont="1" applyFill="1"/>
    <xf numFmtId="0" fontId="1" fillId="0" borderId="0" xfId="5" applyFill="1" applyBorder="1" applyAlignment="1">
      <alignment horizontal="center"/>
    </xf>
    <xf numFmtId="43" fontId="1" fillId="0" borderId="0" xfId="1" applyFill="1" applyBorder="1"/>
    <xf numFmtId="0" fontId="1" fillId="0" borderId="0" xfId="5" applyFill="1" applyAlignment="1">
      <alignment horizontal="center"/>
    </xf>
    <xf numFmtId="17" fontId="2" fillId="0" borderId="1" xfId="4" applyNumberFormat="1" applyFont="1" applyFill="1" applyBorder="1" applyAlignment="1">
      <alignment horizontal="center"/>
    </xf>
    <xf numFmtId="4" fontId="1" fillId="0" borderId="0" xfId="4" applyNumberFormat="1" applyFill="1"/>
    <xf numFmtId="43" fontId="2" fillId="0" borderId="0" xfId="1" applyFont="1" applyFill="1"/>
    <xf numFmtId="43" fontId="2" fillId="0" borderId="0" xfId="1" applyFont="1" applyFill="1" applyBorder="1"/>
    <xf numFmtId="43" fontId="1" fillId="0" borderId="0" xfId="1" applyFont="1" applyFill="1"/>
    <xf numFmtId="43" fontId="1" fillId="0" borderId="0" xfId="4" applyNumberFormat="1" applyFill="1"/>
    <xf numFmtId="0" fontId="1" fillId="0" borderId="0" xfId="4" applyFill="1" applyBorder="1"/>
    <xf numFmtId="44" fontId="1" fillId="0" borderId="0" xfId="2" applyFont="1" applyFill="1" applyBorder="1"/>
    <xf numFmtId="4" fontId="1" fillId="0" borderId="0" xfId="1" applyNumberFormat="1" applyFill="1"/>
    <xf numFmtId="167" fontId="1" fillId="0" borderId="0" xfId="2" applyNumberFormat="1" applyFont="1" applyFill="1"/>
    <xf numFmtId="167" fontId="2" fillId="0" borderId="0" xfId="2" applyNumberFormat="1" applyFont="1" applyFill="1"/>
    <xf numFmtId="167" fontId="2" fillId="0" borderId="0" xfId="2" applyNumberFormat="1" applyFont="1" applyFill="1" applyBorder="1"/>
    <xf numFmtId="165" fontId="1" fillId="0" borderId="0" xfId="4" applyNumberFormat="1" applyFill="1" applyBorder="1"/>
    <xf numFmtId="166" fontId="1" fillId="0" borderId="0" xfId="1" applyNumberFormat="1" applyFont="1" applyFill="1"/>
    <xf numFmtId="10" fontId="0" fillId="0" borderId="0" xfId="3" applyNumberFormat="1" applyFont="1" applyFill="1" applyAlignment="1">
      <alignment horizontal="left"/>
    </xf>
    <xf numFmtId="37" fontId="1" fillId="0" borderId="0" xfId="1" applyNumberFormat="1" applyFill="1"/>
    <xf numFmtId="43" fontId="1" fillId="0" borderId="0" xfId="4" applyNumberFormat="1" applyFill="1" applyBorder="1"/>
    <xf numFmtId="0" fontId="2" fillId="0" borderId="0" xfId="4" applyFont="1" applyFill="1" applyAlignment="1">
      <alignment horizontal="left"/>
    </xf>
    <xf numFmtId="0" fontId="1" fillId="0" borderId="0" xfId="4" applyFill="1" applyAlignment="1">
      <alignment horizontal="center"/>
    </xf>
    <xf numFmtId="0" fontId="2" fillId="0" borderId="0" xfId="4" applyFont="1" applyFill="1" applyAlignment="1">
      <alignment horizontal="center"/>
    </xf>
    <xf numFmtId="164" fontId="1" fillId="0" borderId="0" xfId="4" applyNumberFormat="1" applyFill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43" fontId="1" fillId="0" borderId="0" xfId="1" applyNumberFormat="1" applyFill="1"/>
    <xf numFmtId="4" fontId="1" fillId="0" borderId="0" xfId="4" applyNumberFormat="1" applyFont="1" applyFill="1"/>
    <xf numFmtId="5" fontId="1" fillId="0" borderId="0" xfId="4" applyNumberFormat="1" applyFill="1"/>
    <xf numFmtId="44" fontId="2" fillId="0" borderId="0" xfId="2" applyFont="1" applyFill="1" applyBorder="1"/>
    <xf numFmtId="168" fontId="1" fillId="0" borderId="0" xfId="3" applyNumberFormat="1" applyFont="1" applyFill="1" applyAlignment="1">
      <alignment horizontal="right"/>
    </xf>
    <xf numFmtId="7" fontId="1" fillId="0" borderId="0" xfId="4" applyNumberFormat="1" applyFill="1"/>
    <xf numFmtId="165" fontId="1" fillId="0" borderId="0" xfId="1" applyNumberFormat="1" applyFont="1" applyFill="1" applyAlignment="1">
      <alignment horizontal="left"/>
    </xf>
    <xf numFmtId="169" fontId="1" fillId="0" borderId="0" xfId="1" applyNumberFormat="1" applyFill="1"/>
    <xf numFmtId="169" fontId="1" fillId="0" borderId="0" xfId="4" applyNumberFormat="1" applyFill="1"/>
    <xf numFmtId="43" fontId="1" fillId="0" borderId="0" xfId="1" applyFont="1" applyFill="1" applyAlignment="1">
      <alignment horizontal="right"/>
    </xf>
    <xf numFmtId="1" fontId="1" fillId="0" borderId="0" xfId="1" applyNumberFormat="1" applyFill="1"/>
    <xf numFmtId="43" fontId="2" fillId="0" borderId="0" xfId="4" applyNumberFormat="1" applyFont="1" applyFill="1"/>
    <xf numFmtId="44" fontId="2" fillId="0" borderId="0" xfId="4" applyNumberFormat="1" applyFont="1" applyFill="1" applyBorder="1"/>
    <xf numFmtId="44" fontId="1" fillId="0" borderId="0" xfId="2" applyFont="1" applyFill="1" applyAlignment="1">
      <alignment horizontal="right"/>
    </xf>
    <xf numFmtId="44" fontId="2" fillId="0" borderId="0" xfId="2" applyFont="1" applyFill="1" applyAlignment="1">
      <alignment horizontal="right"/>
    </xf>
    <xf numFmtId="43" fontId="2" fillId="0" borderId="0" xfId="1" applyFont="1" applyFill="1" applyBorder="1" applyAlignment="1">
      <alignment horizontal="right"/>
    </xf>
    <xf numFmtId="0" fontId="0" fillId="0" borderId="0" xfId="4" applyFont="1" applyFill="1" applyBorder="1"/>
    <xf numFmtId="44" fontId="1" fillId="0" borderId="0" xfId="4" applyNumberFormat="1" applyFill="1" applyBorder="1"/>
    <xf numFmtId="165" fontId="2" fillId="0" borderId="0" xfId="1" applyNumberFormat="1" applyFont="1" applyFill="1" applyAlignment="1">
      <alignment horizontal="right"/>
    </xf>
    <xf numFmtId="10" fontId="1" fillId="0" borderId="0" xfId="3" applyNumberFormat="1" applyFont="1" applyFill="1" applyAlignment="1">
      <alignment horizontal="right"/>
    </xf>
    <xf numFmtId="0" fontId="2" fillId="0" borderId="0" xfId="4" applyFont="1" applyFill="1" applyBorder="1"/>
    <xf numFmtId="0" fontId="0" fillId="0" borderId="0" xfId="5" applyFont="1" applyFill="1" applyBorder="1" applyAlignment="1">
      <alignment horizontal="center"/>
    </xf>
    <xf numFmtId="0" fontId="1" fillId="0" borderId="0" xfId="4" applyFont="1" applyFill="1" applyAlignment="1">
      <alignment horizontal="center"/>
    </xf>
    <xf numFmtId="0" fontId="2" fillId="0" borderId="1" xfId="4" applyFont="1" applyFill="1" applyBorder="1" applyAlignment="1">
      <alignment horizontal="center"/>
    </xf>
    <xf numFmtId="164" fontId="1" fillId="0" borderId="0" xfId="4" applyNumberFormat="1" applyFill="1" applyBorder="1"/>
    <xf numFmtId="0" fontId="6" fillId="0" borderId="0" xfId="4" applyFont="1" applyFill="1" applyAlignment="1">
      <alignment horizontal="center"/>
    </xf>
    <xf numFmtId="17" fontId="2" fillId="0" borderId="0" xfId="4" quotePrefix="1" applyNumberFormat="1" applyFont="1" applyFill="1" applyBorder="1" applyAlignment="1">
      <alignment horizontal="center"/>
    </xf>
    <xf numFmtId="4" fontId="1" fillId="0" borderId="0" xfId="4" applyNumberFormat="1" applyFont="1" applyFill="1" applyBorder="1"/>
    <xf numFmtId="43" fontId="2" fillId="0" borderId="0" xfId="1" applyNumberFormat="1" applyFont="1" applyFill="1" applyBorder="1"/>
    <xf numFmtId="43" fontId="1" fillId="0" borderId="0" xfId="1" applyNumberFormat="1" applyFont="1" applyFill="1" applyBorder="1"/>
    <xf numFmtId="3" fontId="2" fillId="0" borderId="0" xfId="1" applyNumberFormat="1" applyFont="1" applyFill="1"/>
    <xf numFmtId="3" fontId="2" fillId="0" borderId="0" xfId="4" applyNumberFormat="1" applyFont="1" applyFill="1"/>
    <xf numFmtId="0" fontId="1" fillId="0" borderId="0" xfId="4" applyFill="1" applyAlignment="1">
      <alignment horizontal="right"/>
    </xf>
    <xf numFmtId="3" fontId="1" fillId="0" borderId="0" xfId="4" applyNumberFormat="1" applyFill="1"/>
    <xf numFmtId="0" fontId="1" fillId="0" borderId="0" xfId="1" applyNumberFormat="1" applyFill="1"/>
    <xf numFmtId="0" fontId="2" fillId="0" borderId="0" xfId="1" applyNumberFormat="1" applyFont="1" applyFill="1"/>
    <xf numFmtId="37" fontId="1" fillId="0" borderId="0" xfId="4" applyNumberFormat="1" applyFill="1"/>
    <xf numFmtId="0" fontId="1" fillId="0" borderId="0" xfId="1" applyNumberFormat="1" applyFont="1" applyFill="1"/>
    <xf numFmtId="0" fontId="4" fillId="0" borderId="0" xfId="4" applyFont="1" applyFill="1"/>
    <xf numFmtId="43" fontId="1" fillId="0" borderId="0" xfId="1" applyNumberFormat="1" applyFont="1" applyFill="1" applyAlignment="1">
      <alignment horizontal="left"/>
    </xf>
    <xf numFmtId="10" fontId="1" fillId="0" borderId="0" xfId="3" applyNumberFormat="1" applyFill="1"/>
    <xf numFmtId="43" fontId="1" fillId="0" borderId="0" xfId="6" applyFill="1"/>
  </cellXfs>
  <cellStyles count="135">
    <cellStyle name="20% - Accent1 2" xfId="9"/>
    <cellStyle name="20% - Accent4 2" xfId="10"/>
    <cellStyle name="40% - Accent1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Accent1 2" xfId="20"/>
    <cellStyle name="Accent2 2" xfId="21"/>
    <cellStyle name="Accent3 2" xfId="22"/>
    <cellStyle name="Accent6 2" xfId="23"/>
    <cellStyle name="Accounting" xfId="24"/>
    <cellStyle name="Accounting 2" xfId="25"/>
    <cellStyle name="Accounting 3" xfId="26"/>
    <cellStyle name="Accounting_Thurston" xfId="27"/>
    <cellStyle name="Bad 2" xfId="28"/>
    <cellStyle name="Budget" xfId="29"/>
    <cellStyle name="Budget 2" xfId="30"/>
    <cellStyle name="Budget 3" xfId="31"/>
    <cellStyle name="Budget_Thurston" xfId="32"/>
    <cellStyle name="Calculation 2" xfId="33"/>
    <cellStyle name="Comma" xfId="1" builtinId="3"/>
    <cellStyle name="Comma 10" xfId="34"/>
    <cellStyle name="Comma 11" xfId="35"/>
    <cellStyle name="Comma 12" xfId="36"/>
    <cellStyle name="Comma 13" xfId="37"/>
    <cellStyle name="Comma 14" xfId="38"/>
    <cellStyle name="Comma 15" xfId="39"/>
    <cellStyle name="Comma 16" xfId="40"/>
    <cellStyle name="Comma 2" xfId="6"/>
    <cellStyle name="Comma 2 2" xfId="41"/>
    <cellStyle name="Comma 2 3" xfId="42"/>
    <cellStyle name="Comma 3" xfId="43"/>
    <cellStyle name="Comma 3 2" xfId="44"/>
    <cellStyle name="Comma 3 2 2" xfId="45"/>
    <cellStyle name="Comma 3 3" xfId="46"/>
    <cellStyle name="Comma 4" xfId="47"/>
    <cellStyle name="Comma 4 2" xfId="48"/>
    <cellStyle name="Comma 4 3" xfId="49"/>
    <cellStyle name="Comma 4 4" xfId="50"/>
    <cellStyle name="Comma 4 5" xfId="51"/>
    <cellStyle name="Comma 5" xfId="52"/>
    <cellStyle name="Comma 6" xfId="53"/>
    <cellStyle name="Comma 7" xfId="54"/>
    <cellStyle name="Comma 8" xfId="55"/>
    <cellStyle name="Comma 9" xfId="56"/>
    <cellStyle name="Comma(2)" xfId="57"/>
    <cellStyle name="Comma0 - Style2" xfId="58"/>
    <cellStyle name="Comma1 - Style1" xfId="59"/>
    <cellStyle name="Comments" xfId="60"/>
    <cellStyle name="Currency" xfId="2" builtinId="4"/>
    <cellStyle name="Currency 2" xfId="7"/>
    <cellStyle name="Currency 2 2" xfId="61"/>
    <cellStyle name="Currency 3" xfId="62"/>
    <cellStyle name="Currency 4" xfId="63"/>
    <cellStyle name="Currency 5" xfId="64"/>
    <cellStyle name="Currency 6" xfId="65"/>
    <cellStyle name="Currency 7" xfId="66"/>
    <cellStyle name="Data Enter" xfId="67"/>
    <cellStyle name="FactSheet" xfId="68"/>
    <cellStyle name="Good 2" xfId="69"/>
    <cellStyle name="Heading 1 2" xfId="70"/>
    <cellStyle name="Heading 2 2" xfId="71"/>
    <cellStyle name="Heading 3 2" xfId="72"/>
    <cellStyle name="Hyperlink 2" xfId="73"/>
    <cellStyle name="Hyperlink 3" xfId="74"/>
    <cellStyle name="input(0)" xfId="75"/>
    <cellStyle name="Input(2)" xfId="76"/>
    <cellStyle name="Linked Cell 2" xfId="77"/>
    <cellStyle name="Neutral 2" xfId="78"/>
    <cellStyle name="New_normal" xfId="79"/>
    <cellStyle name="Normal" xfId="0" builtinId="0"/>
    <cellStyle name="Normal - Style1" xfId="80"/>
    <cellStyle name="Normal - Style2" xfId="81"/>
    <cellStyle name="Normal - Style3" xfId="82"/>
    <cellStyle name="Normal - Style4" xfId="83"/>
    <cellStyle name="Normal - Style5" xfId="84"/>
    <cellStyle name="Normal 10" xfId="85"/>
    <cellStyle name="Normal 11" xfId="86"/>
    <cellStyle name="Normal 12" xfId="87"/>
    <cellStyle name="Normal 13" xfId="88"/>
    <cellStyle name="Normal 14" xfId="89"/>
    <cellStyle name="Normal 15" xfId="90"/>
    <cellStyle name="Normal 16" xfId="91"/>
    <cellStyle name="Normal 17" xfId="92"/>
    <cellStyle name="Normal 18" xfId="93"/>
    <cellStyle name="Normal 19" xfId="94"/>
    <cellStyle name="Normal 2" xfId="95"/>
    <cellStyle name="Normal 2 2" xfId="96"/>
    <cellStyle name="Normal 2 2 2" xfId="97"/>
    <cellStyle name="Normal 2 2 3" xfId="98"/>
    <cellStyle name="Normal 2 2_Commodities Data" xfId="99"/>
    <cellStyle name="Normal 2 3" xfId="100"/>
    <cellStyle name="Normal 2 3 2" xfId="101"/>
    <cellStyle name="Normal 2 3 3" xfId="102"/>
    <cellStyle name="Normal 2 4" xfId="103"/>
    <cellStyle name="Normal 2 5" xfId="104"/>
    <cellStyle name="Normal 2_2180 Payroll Schedule 8-22-2011" xfId="105"/>
    <cellStyle name="Normal 3" xfId="106"/>
    <cellStyle name="Normal 3 2" xfId="107"/>
    <cellStyle name="Normal 3_70148 Region Allocation" xfId="108"/>
    <cellStyle name="Normal 4" xfId="109"/>
    <cellStyle name="Normal 5" xfId="110"/>
    <cellStyle name="Normal 5 2" xfId="111"/>
    <cellStyle name="Normal 5_2183 UTC Depreciation 3 31 2012 Heather 6-6-2012" xfId="112"/>
    <cellStyle name="Normal 6" xfId="113"/>
    <cellStyle name="Normal 7" xfId="114"/>
    <cellStyle name="Normal 8" xfId="115"/>
    <cellStyle name="Normal 9" xfId="116"/>
    <cellStyle name="Normal_Joe's 1-1-2004" xfId="4"/>
    <cellStyle name="Normal_Pacific 1-1-06" xfId="5"/>
    <cellStyle name="Note 2" xfId="117"/>
    <cellStyle name="Notes" xfId="118"/>
    <cellStyle name="Percent" xfId="3" builtinId="5"/>
    <cellStyle name="Percent 2" xfId="119"/>
    <cellStyle name="Percent 2 2" xfId="120"/>
    <cellStyle name="Percent 3" xfId="121"/>
    <cellStyle name="Percent 4" xfId="122"/>
    <cellStyle name="Percent(1)" xfId="123"/>
    <cellStyle name="Percent(2)" xfId="124"/>
    <cellStyle name="PRM" xfId="125"/>
    <cellStyle name="PRM 2" xfId="126"/>
    <cellStyle name="PRM 3" xfId="127"/>
    <cellStyle name="PRM_Thurston" xfId="128"/>
    <cellStyle name="PSChar" xfId="129"/>
    <cellStyle name="PSHeading" xfId="130"/>
    <cellStyle name="Style 1" xfId="131"/>
    <cellStyle name="Style 1 2" xfId="132"/>
    <cellStyle name="Style 1_Recycle Center Commodities MRF" xfId="133"/>
    <cellStyle name="STYLE1" xfId="8"/>
    <cellStyle name="Total 2" xfId="1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I36"/>
  <sheetViews>
    <sheetView tabSelected="1" zoomScaleNormal="100" workbookViewId="0">
      <pane xSplit="1" ySplit="6" topLeftCell="B7" activePane="bottomRight" state="frozen"/>
      <selection activeCell="G25" sqref="G25"/>
      <selection pane="topRight" activeCell="G25" sqref="G25"/>
      <selection pane="bottomLeft" activeCell="G25" sqref="G25"/>
      <selection pane="bottomRight" activeCell="K37" sqref="K37"/>
    </sheetView>
  </sheetViews>
  <sheetFormatPr defaultColWidth="9.109375" defaultRowHeight="13.2" x14ac:dyDescent="0.25"/>
  <cols>
    <col min="1" max="1" width="24" style="1" customWidth="1"/>
    <col min="2" max="5" width="10.88671875" style="1" bestFit="1" customWidth="1"/>
    <col min="6" max="9" width="12.44140625" style="1" bestFit="1" customWidth="1"/>
    <col min="10" max="10" width="11.33203125" style="1" customWidth="1"/>
    <col min="11" max="12" width="12.44140625" style="1" bestFit="1" customWidth="1"/>
    <col min="13" max="13" width="12.33203125" style="1" customWidth="1"/>
    <col min="14" max="14" width="11.88671875" style="1" bestFit="1" customWidth="1"/>
    <col min="15" max="15" width="2.109375" style="2" customWidth="1"/>
    <col min="16" max="16" width="9.109375" style="1"/>
    <col min="17" max="17" width="12" style="1" customWidth="1"/>
    <col min="18" max="16384" width="9.109375" style="1"/>
  </cols>
  <sheetData>
    <row r="1" spans="1:35" x14ac:dyDescent="0.25">
      <c r="A1" s="3" t="s">
        <v>20</v>
      </c>
    </row>
    <row r="2" spans="1:35" x14ac:dyDescent="0.25">
      <c r="A2" s="50" t="s">
        <v>0</v>
      </c>
    </row>
    <row r="3" spans="1:35" x14ac:dyDescent="0.25">
      <c r="A3" s="3" t="s">
        <v>21</v>
      </c>
    </row>
    <row r="4" spans="1:35" x14ac:dyDescent="0.25">
      <c r="A4" s="3" t="s">
        <v>25</v>
      </c>
      <c r="N4" s="51"/>
    </row>
    <row r="5" spans="1:3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52" t="s">
        <v>1</v>
      </c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</row>
    <row r="6" spans="1:35" ht="13.8" thickBot="1" x14ac:dyDescent="0.3">
      <c r="A6" s="51"/>
      <c r="B6" s="33">
        <v>41790</v>
      </c>
      <c r="C6" s="33">
        <v>41820</v>
      </c>
      <c r="D6" s="33">
        <v>41851</v>
      </c>
      <c r="E6" s="33">
        <v>41882</v>
      </c>
      <c r="F6" s="33">
        <v>41912</v>
      </c>
      <c r="G6" s="33">
        <v>41943</v>
      </c>
      <c r="H6" s="33">
        <v>41973</v>
      </c>
      <c r="I6" s="33">
        <v>42004</v>
      </c>
      <c r="J6" s="33">
        <v>42035</v>
      </c>
      <c r="K6" s="33">
        <v>42063</v>
      </c>
      <c r="L6" s="33">
        <v>42094</v>
      </c>
      <c r="M6" s="33">
        <v>42124</v>
      </c>
      <c r="N6" s="54" t="s">
        <v>2</v>
      </c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</row>
    <row r="7" spans="1:35" ht="12.75" customHeight="1" x14ac:dyDescent="0.25">
      <c r="A7" s="55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6"/>
    </row>
    <row r="8" spans="1:35" ht="12.75" customHeight="1" x14ac:dyDescent="0.25">
      <c r="A8" s="3" t="s">
        <v>3</v>
      </c>
      <c r="N8" s="7"/>
    </row>
    <row r="9" spans="1:35" x14ac:dyDescent="0.25">
      <c r="A9" s="28" t="s">
        <v>4</v>
      </c>
      <c r="B9" s="37">
        <v>149.81</v>
      </c>
      <c r="C9" s="37">
        <v>137.61000000000001</v>
      </c>
      <c r="D9" s="37">
        <v>148.24</v>
      </c>
      <c r="E9" s="37">
        <v>131.69</v>
      </c>
      <c r="F9" s="37">
        <v>152.56</v>
      </c>
      <c r="G9" s="37">
        <v>157.72999999999999</v>
      </c>
      <c r="H9" s="37">
        <v>132.11000000000001</v>
      </c>
      <c r="I9" s="37">
        <v>164</v>
      </c>
      <c r="J9" s="37">
        <v>159.41</v>
      </c>
      <c r="K9" s="37">
        <v>146.85</v>
      </c>
      <c r="L9" s="37">
        <v>148.79</v>
      </c>
      <c r="M9" s="37">
        <v>146.16</v>
      </c>
      <c r="N9" s="31">
        <f>SUM(B9:M9)</f>
        <v>1774.96</v>
      </c>
      <c r="P9" s="57"/>
      <c r="Q9" s="34"/>
      <c r="R9" s="57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8"/>
      <c r="P10" s="28"/>
    </row>
    <row r="11" spans="1:35" x14ac:dyDescent="0.25">
      <c r="A11" s="3" t="s">
        <v>5</v>
      </c>
      <c r="N11" s="9"/>
    </row>
    <row r="12" spans="1:35" x14ac:dyDescent="0.25">
      <c r="A12" s="28" t="s">
        <v>4</v>
      </c>
      <c r="B12" s="10">
        <v>75.959999999999994</v>
      </c>
      <c r="C12" s="10">
        <v>75.11</v>
      </c>
      <c r="D12" s="10">
        <v>75.11</v>
      </c>
      <c r="E12" s="10">
        <v>75.66</v>
      </c>
      <c r="F12" s="10">
        <v>74.959999999999994</v>
      </c>
      <c r="G12" s="10">
        <v>74.960000000000008</v>
      </c>
      <c r="H12" s="10">
        <v>70.760000000000005</v>
      </c>
      <c r="I12" s="10">
        <v>65.02</v>
      </c>
      <c r="J12" s="10">
        <v>52.13</v>
      </c>
      <c r="K12" s="10">
        <v>47.05</v>
      </c>
      <c r="L12" s="10">
        <v>47.07</v>
      </c>
      <c r="M12" s="10">
        <v>48.02</v>
      </c>
      <c r="N12" s="18"/>
      <c r="P12" s="19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</row>
    <row r="13" spans="1:35" x14ac:dyDescent="0.25">
      <c r="N13" s="9"/>
    </row>
    <row r="14" spans="1:35" x14ac:dyDescent="0.25">
      <c r="A14" s="3" t="s">
        <v>6</v>
      </c>
      <c r="B14" s="11">
        <f t="shared" ref="B14:M14" si="0">+B9*B12</f>
        <v>11379.567599999998</v>
      </c>
      <c r="C14" s="11">
        <f t="shared" si="0"/>
        <v>10335.887100000002</v>
      </c>
      <c r="D14" s="11">
        <f t="shared" si="0"/>
        <v>11134.306400000001</v>
      </c>
      <c r="E14" s="11">
        <f t="shared" si="0"/>
        <v>9963.6653999999999</v>
      </c>
      <c r="F14" s="11">
        <f t="shared" si="0"/>
        <v>11435.897599999998</v>
      </c>
      <c r="G14" s="11">
        <f t="shared" si="0"/>
        <v>11823.4408</v>
      </c>
      <c r="H14" s="11">
        <f t="shared" si="0"/>
        <v>9348.1036000000022</v>
      </c>
      <c r="I14" s="11">
        <f t="shared" si="0"/>
        <v>10663.279999999999</v>
      </c>
      <c r="J14" s="11">
        <f t="shared" si="0"/>
        <v>8310.0432999999994</v>
      </c>
      <c r="K14" s="11">
        <f t="shared" si="0"/>
        <v>6909.2924999999996</v>
      </c>
      <c r="L14" s="11">
        <f t="shared" si="0"/>
        <v>7003.5452999999998</v>
      </c>
      <c r="M14" s="11">
        <f t="shared" si="0"/>
        <v>7018.6032000000005</v>
      </c>
      <c r="N14" s="12">
        <f>SUM(B14:M14)</f>
        <v>115325.63279999999</v>
      </c>
      <c r="P14" s="58"/>
      <c r="Q14" s="13"/>
    </row>
    <row r="15" spans="1:35" x14ac:dyDescent="0.25">
      <c r="E15" s="28"/>
      <c r="N15" s="9"/>
    </row>
    <row r="16" spans="1:35" s="5" customFormat="1" x14ac:dyDescent="0.25">
      <c r="A16" s="3" t="s">
        <v>7</v>
      </c>
      <c r="B16" s="15">
        <v>9150</v>
      </c>
      <c r="C16" s="15">
        <v>9185</v>
      </c>
      <c r="D16" s="15">
        <v>9214</v>
      </c>
      <c r="E16" s="15">
        <v>9215</v>
      </c>
      <c r="F16" s="15">
        <v>9264</v>
      </c>
      <c r="G16" s="15">
        <v>9242</v>
      </c>
      <c r="H16" s="15">
        <v>9213</v>
      </c>
      <c r="I16" s="15">
        <v>9155</v>
      </c>
      <c r="J16" s="15">
        <v>9171</v>
      </c>
      <c r="K16" s="15">
        <v>9151</v>
      </c>
      <c r="L16" s="15">
        <v>9199</v>
      </c>
      <c r="M16" s="15">
        <v>9276</v>
      </c>
      <c r="N16" s="22">
        <f>SUM(B16:M16)</f>
        <v>110435</v>
      </c>
      <c r="O16" s="2"/>
      <c r="P16" s="14"/>
      <c r="Q16" s="13"/>
      <c r="R16" s="15"/>
    </row>
    <row r="17" spans="1:18" s="5" customFormat="1" x14ac:dyDescent="0.25">
      <c r="A17" s="16"/>
      <c r="N17" s="8"/>
      <c r="O17" s="2"/>
      <c r="P17" s="14"/>
      <c r="Q17" s="13"/>
      <c r="R17" s="15"/>
    </row>
    <row r="18" spans="1:18" x14ac:dyDescent="0.25">
      <c r="A18" s="1" t="s">
        <v>8</v>
      </c>
      <c r="B18" s="17">
        <f t="shared" ref="B18:M18" si="1">+IFERROR(B14/B16,0)</f>
        <v>1.2436685901639342</v>
      </c>
      <c r="C18" s="17">
        <f t="shared" si="1"/>
        <v>1.1253007185628745</v>
      </c>
      <c r="D18" s="17">
        <f t="shared" si="1"/>
        <v>1.2084118081180812</v>
      </c>
      <c r="E18" s="17">
        <f t="shared" si="1"/>
        <v>1.0812442105263158</v>
      </c>
      <c r="F18" s="17">
        <f t="shared" si="1"/>
        <v>1.2344449050086355</v>
      </c>
      <c r="G18" s="17">
        <f t="shared" si="1"/>
        <v>1.2793162518935295</v>
      </c>
      <c r="H18" s="17">
        <f t="shared" si="1"/>
        <v>1.0146644524042117</v>
      </c>
      <c r="I18" s="17">
        <f t="shared" si="1"/>
        <v>1.1647493173129435</v>
      </c>
      <c r="J18" s="17">
        <f t="shared" si="1"/>
        <v>0.90612182968051458</v>
      </c>
      <c r="K18" s="17">
        <f t="shared" si="1"/>
        <v>0.75503141733143919</v>
      </c>
      <c r="L18" s="17">
        <f t="shared" si="1"/>
        <v>0.76133767800847918</v>
      </c>
      <c r="M18" s="17">
        <f t="shared" si="1"/>
        <v>0.75664113842173353</v>
      </c>
      <c r="N18" s="18"/>
      <c r="P18" s="19"/>
    </row>
    <row r="19" spans="1:18" x14ac:dyDescent="0.25">
      <c r="A19" s="1" t="s">
        <v>9</v>
      </c>
      <c r="B19" s="17">
        <v>1.58</v>
      </c>
      <c r="C19" s="17">
        <v>1.58</v>
      </c>
      <c r="D19" s="17">
        <v>1.17</v>
      </c>
      <c r="E19" s="17">
        <v>1.17</v>
      </c>
      <c r="F19" s="17">
        <v>1.17</v>
      </c>
      <c r="G19" s="17">
        <v>1.17</v>
      </c>
      <c r="H19" s="17">
        <v>1.17</v>
      </c>
      <c r="I19" s="17">
        <v>1.17</v>
      </c>
      <c r="J19" s="17">
        <v>1.17</v>
      </c>
      <c r="K19" s="17">
        <v>1.17</v>
      </c>
      <c r="L19" s="17">
        <v>1.17</v>
      </c>
      <c r="M19" s="17">
        <v>1.17</v>
      </c>
      <c r="N19" s="18"/>
      <c r="P19" s="20"/>
    </row>
    <row r="20" spans="1:18" x14ac:dyDescent="0.25">
      <c r="A20" s="21" t="s">
        <v>22</v>
      </c>
      <c r="B20" s="21">
        <f>+(B18-B19)*B16</f>
        <v>-3077.4324000000029</v>
      </c>
      <c r="C20" s="21">
        <f t="shared" ref="C20:M20" si="2">+(C18-C19)*C16</f>
        <v>-4176.4128999999984</v>
      </c>
      <c r="D20" s="21">
        <f t="shared" si="2"/>
        <v>353.92640000000125</v>
      </c>
      <c r="E20" s="21">
        <f t="shared" si="2"/>
        <v>-817.88459999999918</v>
      </c>
      <c r="F20" s="21">
        <f t="shared" si="2"/>
        <v>597.01759999999956</v>
      </c>
      <c r="G20" s="21">
        <f t="shared" si="2"/>
        <v>1010.3008000000002</v>
      </c>
      <c r="H20" s="21">
        <f t="shared" si="2"/>
        <v>-1431.1063999999974</v>
      </c>
      <c r="I20" s="21">
        <f t="shared" si="2"/>
        <v>-48.070000000001507</v>
      </c>
      <c r="J20" s="21">
        <f t="shared" si="2"/>
        <v>-2420.0267000000003</v>
      </c>
      <c r="K20" s="21">
        <f t="shared" si="2"/>
        <v>-3797.3774999999991</v>
      </c>
      <c r="L20" s="21">
        <f t="shared" si="2"/>
        <v>-3759.2846999999992</v>
      </c>
      <c r="M20" s="21">
        <f t="shared" si="2"/>
        <v>-3834.3167999999991</v>
      </c>
      <c r="N20" s="59">
        <f>SUM(B20:M20)</f>
        <v>-21400.667199999996</v>
      </c>
      <c r="P20" s="5"/>
      <c r="Q20" s="13"/>
    </row>
    <row r="21" spans="1:18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22"/>
    </row>
    <row r="22" spans="1:18" ht="14.4" x14ac:dyDescent="0.3">
      <c r="A22" s="29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23" t="s">
        <v>24</v>
      </c>
      <c r="N22" s="69">
        <f>ROUND(N20/N16,2)</f>
        <v>-0.19</v>
      </c>
      <c r="O22" s="23"/>
      <c r="Q22" s="61"/>
    </row>
    <row r="23" spans="1:18" x14ac:dyDescent="0.25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 t="s">
        <v>10</v>
      </c>
      <c r="N23" s="69">
        <f>ROUND(N14/N16,2)</f>
        <v>1.04</v>
      </c>
      <c r="O23" s="23"/>
      <c r="Q23" s="19"/>
    </row>
    <row r="24" spans="1:18" x14ac:dyDescent="0.2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74" t="s">
        <v>11</v>
      </c>
      <c r="N24" s="70">
        <f>SUM(N22:N23)</f>
        <v>0.85000000000000009</v>
      </c>
      <c r="O24" s="23"/>
      <c r="Q24" s="61"/>
    </row>
    <row r="25" spans="1:18" ht="14.4" x14ac:dyDescent="0.3">
      <c r="B25" s="26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69"/>
      <c r="O25" s="23"/>
    </row>
    <row r="26" spans="1:18" x14ac:dyDescent="0.25">
      <c r="A26" s="3"/>
      <c r="B26" s="6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7" t="s">
        <v>12</v>
      </c>
      <c r="N26" s="17">
        <v>0.63</v>
      </c>
      <c r="O26" s="1"/>
      <c r="P26" s="63"/>
      <c r="Q26" s="64"/>
    </row>
    <row r="27" spans="1:18" x14ac:dyDescent="0.25">
      <c r="A27" s="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7" t="s">
        <v>13</v>
      </c>
      <c r="N27" s="10">
        <f>N26-N24</f>
        <v>-0.22000000000000008</v>
      </c>
      <c r="O27" s="28"/>
      <c r="P27" s="96">
        <f>N27/N26</f>
        <v>-0.34920634920634935</v>
      </c>
    </row>
    <row r="28" spans="1:18" x14ac:dyDescent="0.25"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23"/>
      <c r="M28" s="27" t="s">
        <v>14</v>
      </c>
      <c r="N28" s="10">
        <f>N27*N16</f>
        <v>-24295.700000000008</v>
      </c>
      <c r="O28" s="28"/>
      <c r="P28" s="66"/>
    </row>
    <row r="29" spans="1:18" x14ac:dyDescent="0.2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67"/>
      <c r="P29" s="41"/>
    </row>
    <row r="30" spans="1:18" x14ac:dyDescent="0.25">
      <c r="N30" s="38"/>
      <c r="P30" s="20"/>
    </row>
    <row r="31" spans="1:18" x14ac:dyDescent="0.25">
      <c r="L31" s="39"/>
      <c r="M31" s="39"/>
      <c r="N31" s="39"/>
      <c r="P31" s="5"/>
      <c r="Q31" s="13"/>
    </row>
    <row r="32" spans="1:18" x14ac:dyDescent="0.25">
      <c r="L32" s="39"/>
      <c r="M32" s="71"/>
      <c r="N32" s="36"/>
      <c r="Q32" s="61"/>
    </row>
    <row r="33" spans="12:17" x14ac:dyDescent="0.25">
      <c r="L33" s="39"/>
      <c r="M33" s="71"/>
      <c r="N33" s="68"/>
      <c r="Q33" s="19"/>
    </row>
    <row r="34" spans="12:17" ht="14.4" x14ac:dyDescent="0.3">
      <c r="L34" s="39"/>
      <c r="M34" s="72"/>
      <c r="N34" s="31"/>
      <c r="Q34" s="61"/>
    </row>
    <row r="35" spans="12:17" ht="14.4" x14ac:dyDescent="0.3">
      <c r="L35" s="39"/>
      <c r="M35" s="72"/>
      <c r="N35" s="73"/>
    </row>
    <row r="36" spans="12:17" x14ac:dyDescent="0.25">
      <c r="L36" s="39"/>
      <c r="M36" s="39"/>
      <c r="N36" s="39"/>
    </row>
  </sheetData>
  <pageMargins left="0.25" right="0.25" top="1" bottom="0.5" header="0.5" footer="0.5"/>
  <pageSetup scale="6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H103"/>
  <sheetViews>
    <sheetView topLeftCell="A13" zoomScaleNormal="100" workbookViewId="0">
      <selection activeCell="O71" sqref="O71"/>
    </sheetView>
  </sheetViews>
  <sheetFormatPr defaultColWidth="9.109375" defaultRowHeight="13.2" x14ac:dyDescent="0.25"/>
  <cols>
    <col min="1" max="1" width="21.88671875" style="1" customWidth="1"/>
    <col min="2" max="4" width="11.33203125" style="1" bestFit="1" customWidth="1"/>
    <col min="5" max="5" width="12.33203125" style="1" bestFit="1" customWidth="1"/>
    <col min="6" max="6" width="13" style="1" bestFit="1" customWidth="1"/>
    <col min="7" max="7" width="14.109375" style="1" bestFit="1" customWidth="1"/>
    <col min="8" max="8" width="13.44140625" style="1" bestFit="1" customWidth="1"/>
    <col min="9" max="10" width="13" style="1" bestFit="1" customWidth="1"/>
    <col min="11" max="11" width="10.88671875" style="1" bestFit="1" customWidth="1"/>
    <col min="12" max="12" width="11.6640625" style="1" customWidth="1"/>
    <col min="13" max="13" width="12.88671875" style="1" customWidth="1"/>
    <col min="14" max="15" width="11.88671875" style="1" bestFit="1" customWidth="1"/>
    <col min="16" max="16" width="11.33203125" style="1" bestFit="1" customWidth="1"/>
    <col min="17" max="16384" width="9.109375" style="1"/>
  </cols>
  <sheetData>
    <row r="1" spans="1:60" s="39" customFormat="1" x14ac:dyDescent="0.25">
      <c r="A1" s="76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6"/>
    </row>
    <row r="2" spans="1:60" s="39" customFormat="1" x14ac:dyDescent="0.25">
      <c r="A2" s="76" t="s">
        <v>15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6"/>
    </row>
    <row r="3" spans="1:60" s="39" customFormat="1" ht="14.4" x14ac:dyDescent="0.3">
      <c r="A3" s="3" t="s">
        <v>21</v>
      </c>
      <c r="B3" s="77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6"/>
    </row>
    <row r="4" spans="1:60" x14ac:dyDescent="0.25">
      <c r="A4" s="3" t="s">
        <v>25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78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</row>
    <row r="5" spans="1:60" x14ac:dyDescent="0.25">
      <c r="A5" s="3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78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</row>
    <row r="6" spans="1:60" ht="13.8" thickBot="1" x14ac:dyDescent="0.3">
      <c r="A6" s="3"/>
      <c r="B6" s="33">
        <v>41790</v>
      </c>
      <c r="C6" s="33">
        <v>41820</v>
      </c>
      <c r="D6" s="33">
        <v>41851</v>
      </c>
      <c r="E6" s="33">
        <v>41882</v>
      </c>
      <c r="F6" s="33">
        <v>41912</v>
      </c>
      <c r="G6" s="33">
        <v>41943</v>
      </c>
      <c r="H6" s="33">
        <v>41973</v>
      </c>
      <c r="I6" s="33">
        <v>42004</v>
      </c>
      <c r="J6" s="33">
        <v>42035</v>
      </c>
      <c r="K6" s="33">
        <v>42063</v>
      </c>
      <c r="L6" s="33">
        <v>42094</v>
      </c>
      <c r="M6" s="33">
        <v>42124</v>
      </c>
      <c r="N6" s="79" t="s">
        <v>2</v>
      </c>
      <c r="O6" s="80"/>
      <c r="P6" s="80"/>
      <c r="Q6" s="80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</row>
    <row r="7" spans="1:60" x14ac:dyDescent="0.25">
      <c r="A7" s="81" t="s">
        <v>23</v>
      </c>
      <c r="B7" s="4"/>
      <c r="C7" s="4"/>
      <c r="D7" s="4"/>
      <c r="E7" s="4"/>
      <c r="F7" s="4"/>
      <c r="G7" s="4"/>
      <c r="H7" s="4"/>
      <c r="I7" s="4"/>
      <c r="J7" s="4"/>
      <c r="K7" s="82"/>
      <c r="L7" s="4"/>
      <c r="M7" s="4"/>
      <c r="N7" s="54"/>
      <c r="O7" s="80"/>
      <c r="P7" s="80"/>
      <c r="Q7" s="80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</row>
    <row r="8" spans="1:60" x14ac:dyDescent="0.25">
      <c r="A8" s="3" t="s">
        <v>3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7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</row>
    <row r="9" spans="1:60" x14ac:dyDescent="0.25">
      <c r="A9" s="28" t="s">
        <v>4</v>
      </c>
      <c r="B9" s="97">
        <v>74.506155292348183</v>
      </c>
      <c r="C9" s="97">
        <v>75.109411764705882</v>
      </c>
      <c r="D9" s="97">
        <v>91.726137776672473</v>
      </c>
      <c r="E9" s="97">
        <v>77.793903956208013</v>
      </c>
      <c r="F9" s="97">
        <v>68.9244175117487</v>
      </c>
      <c r="G9" s="97">
        <v>73.816331595929512</v>
      </c>
      <c r="H9" s="97">
        <v>71.466078576723504</v>
      </c>
      <c r="I9" s="97">
        <v>97.916837394331182</v>
      </c>
      <c r="J9" s="97">
        <v>79.663023371456987</v>
      </c>
      <c r="K9" s="97">
        <v>67.197308075772682</v>
      </c>
      <c r="L9" s="97">
        <v>54.621908495467018</v>
      </c>
      <c r="M9" s="97">
        <v>66.652063256733385</v>
      </c>
      <c r="N9" s="31">
        <f>SUM(B9:M9)</f>
        <v>899.39357706809756</v>
      </c>
      <c r="O9" s="24"/>
      <c r="P9" s="24"/>
      <c r="Q9" s="83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</row>
    <row r="10" spans="1:60" x14ac:dyDescent="0.25">
      <c r="A10" s="28" t="s">
        <v>16</v>
      </c>
      <c r="B10" s="97">
        <v>8.48</v>
      </c>
      <c r="C10" s="97">
        <v>6.89</v>
      </c>
      <c r="D10" s="97">
        <v>11.31</v>
      </c>
      <c r="E10" s="97">
        <v>7.8</v>
      </c>
      <c r="F10" s="97">
        <v>7.9</v>
      </c>
      <c r="G10" s="97">
        <v>7.27</v>
      </c>
      <c r="H10" s="97">
        <v>5.66</v>
      </c>
      <c r="I10" s="97">
        <v>8.16</v>
      </c>
      <c r="J10" s="97">
        <v>9.4700000000000006</v>
      </c>
      <c r="K10" s="97">
        <v>6.69</v>
      </c>
      <c r="L10" s="97">
        <v>10.24</v>
      </c>
      <c r="M10" s="97">
        <v>9.91</v>
      </c>
      <c r="N10" s="31">
        <f>SUM(B10:M10)</f>
        <v>99.779999999999973</v>
      </c>
      <c r="O10" s="24"/>
      <c r="P10" s="39"/>
      <c r="Q10" s="83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</row>
    <row r="11" spans="1:60" s="3" customFormat="1" x14ac:dyDescent="0.25">
      <c r="A11" s="3" t="s">
        <v>17</v>
      </c>
      <c r="B11" s="35">
        <f>SUM(B9:B10)</f>
        <v>82.986155292348187</v>
      </c>
      <c r="C11" s="35">
        <f t="shared" ref="C11:M11" si="0">SUM(C9:C10)</f>
        <v>81.999411764705883</v>
      </c>
      <c r="D11" s="35">
        <f t="shared" si="0"/>
        <v>103.03613777667248</v>
      </c>
      <c r="E11" s="35">
        <f t="shared" si="0"/>
        <v>85.59390395620801</v>
      </c>
      <c r="F11" s="35">
        <f t="shared" si="0"/>
        <v>76.824417511748706</v>
      </c>
      <c r="G11" s="35">
        <f t="shared" si="0"/>
        <v>81.086331595929508</v>
      </c>
      <c r="H11" s="35">
        <f t="shared" si="0"/>
        <v>77.126078576723501</v>
      </c>
      <c r="I11" s="35">
        <f t="shared" si="0"/>
        <v>106.07683739433118</v>
      </c>
      <c r="J11" s="35">
        <f t="shared" si="0"/>
        <v>89.133023371456986</v>
      </c>
      <c r="K11" s="35">
        <f t="shared" si="0"/>
        <v>73.88730807577268</v>
      </c>
      <c r="L11" s="35">
        <f>SUM(L9:L10)</f>
        <v>64.86190849546702</v>
      </c>
      <c r="M11" s="35">
        <f t="shared" si="0"/>
        <v>76.562063256733381</v>
      </c>
      <c r="N11" s="36">
        <f>SUM(B11:M11)</f>
        <v>999.17357706809753</v>
      </c>
      <c r="O11" s="84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</row>
    <row r="12" spans="1:60" x14ac:dyDescent="0.25">
      <c r="A12" s="28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31"/>
      <c r="O12" s="85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</row>
    <row r="13" spans="1:60" x14ac:dyDescent="0.25">
      <c r="A13" s="3" t="s">
        <v>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</row>
    <row r="14" spans="1:60" s="34" customFormat="1" x14ac:dyDescent="0.25">
      <c r="A14" s="57" t="s">
        <v>4</v>
      </c>
      <c r="B14" s="10">
        <v>75.959999999999994</v>
      </c>
      <c r="C14" s="10">
        <v>75.11</v>
      </c>
      <c r="D14" s="10">
        <v>75.11</v>
      </c>
      <c r="E14" s="10">
        <v>75.66</v>
      </c>
      <c r="F14" s="10">
        <v>74.959999999999994</v>
      </c>
      <c r="G14" s="10">
        <v>74.960000000000008</v>
      </c>
      <c r="H14" s="10">
        <v>70.760000000000005</v>
      </c>
      <c r="I14" s="10">
        <v>65.02</v>
      </c>
      <c r="J14" s="10">
        <v>52.13</v>
      </c>
      <c r="K14" s="10">
        <v>47.05</v>
      </c>
      <c r="L14" s="10">
        <v>47.07</v>
      </c>
      <c r="M14" s="10">
        <v>48.02</v>
      </c>
      <c r="N14" s="40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</row>
    <row r="15" spans="1:60" x14ac:dyDescent="0.25">
      <c r="A15" s="28" t="s">
        <v>16</v>
      </c>
      <c r="B15" s="10">
        <v>30</v>
      </c>
      <c r="C15" s="10">
        <v>30</v>
      </c>
      <c r="D15" s="10">
        <v>30</v>
      </c>
      <c r="E15" s="10">
        <v>30</v>
      </c>
      <c r="F15" s="10">
        <v>30</v>
      </c>
      <c r="G15" s="10">
        <v>30</v>
      </c>
      <c r="H15" s="10">
        <v>30</v>
      </c>
      <c r="I15" s="10">
        <v>30</v>
      </c>
      <c r="J15" s="10">
        <v>30</v>
      </c>
      <c r="K15" s="10">
        <v>30</v>
      </c>
      <c r="L15" s="10">
        <v>30</v>
      </c>
      <c r="M15" s="10">
        <v>30</v>
      </c>
      <c r="N15" s="18"/>
      <c r="O15" s="25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</row>
    <row r="16" spans="1:60" x14ac:dyDescent="0.25">
      <c r="N16" s="39"/>
    </row>
    <row r="17" spans="1:17" x14ac:dyDescent="0.25">
      <c r="A17" s="3" t="s">
        <v>6</v>
      </c>
      <c r="B17" s="42">
        <f t="shared" ref="B17:M17" si="1">B9*B14</f>
        <v>5659.4875560067676</v>
      </c>
      <c r="C17" s="42">
        <f t="shared" si="1"/>
        <v>5641.467917647059</v>
      </c>
      <c r="D17" s="42">
        <f t="shared" si="1"/>
        <v>6889.5502084058699</v>
      </c>
      <c r="E17" s="42">
        <f t="shared" si="1"/>
        <v>5885.8867733266979</v>
      </c>
      <c r="F17" s="42">
        <f t="shared" si="1"/>
        <v>5166.5743366806819</v>
      </c>
      <c r="G17" s="42">
        <f t="shared" si="1"/>
        <v>5533.2722164308771</v>
      </c>
      <c r="H17" s="42">
        <f t="shared" si="1"/>
        <v>5056.9397200889553</v>
      </c>
      <c r="I17" s="42">
        <f t="shared" si="1"/>
        <v>6366.5527673794131</v>
      </c>
      <c r="J17" s="42">
        <f t="shared" si="1"/>
        <v>4152.8334083540531</v>
      </c>
      <c r="K17" s="42">
        <f t="shared" si="1"/>
        <v>3161.6333449651047</v>
      </c>
      <c r="L17" s="42">
        <f>L9*L14</f>
        <v>2571.0532328816325</v>
      </c>
      <c r="M17" s="42">
        <f t="shared" si="1"/>
        <v>3200.6320775883373</v>
      </c>
      <c r="N17" s="12">
        <f>SUM(B17:M17)</f>
        <v>59285.88355975545</v>
      </c>
      <c r="O17" s="15"/>
    </row>
    <row r="18" spans="1:17" x14ac:dyDescent="0.25">
      <c r="A18" s="28" t="s">
        <v>16</v>
      </c>
      <c r="B18" s="42">
        <f t="shared" ref="B18:M18" si="2">+B15*B10</f>
        <v>254.4</v>
      </c>
      <c r="C18" s="42">
        <f t="shared" si="2"/>
        <v>206.7</v>
      </c>
      <c r="D18" s="42">
        <f t="shared" si="2"/>
        <v>339.3</v>
      </c>
      <c r="E18" s="42">
        <f t="shared" si="2"/>
        <v>234</v>
      </c>
      <c r="F18" s="42">
        <f t="shared" si="2"/>
        <v>237</v>
      </c>
      <c r="G18" s="42">
        <f t="shared" si="2"/>
        <v>218.1</v>
      </c>
      <c r="H18" s="42">
        <f t="shared" si="2"/>
        <v>169.8</v>
      </c>
      <c r="I18" s="42">
        <f t="shared" si="2"/>
        <v>244.8</v>
      </c>
      <c r="J18" s="42">
        <f t="shared" si="2"/>
        <v>284.10000000000002</v>
      </c>
      <c r="K18" s="42">
        <f t="shared" si="2"/>
        <v>200.70000000000002</v>
      </c>
      <c r="L18" s="42">
        <f>+L15*L10</f>
        <v>307.2</v>
      </c>
      <c r="M18" s="42">
        <f t="shared" si="2"/>
        <v>297.3</v>
      </c>
      <c r="N18" s="12">
        <f>SUM(B18:M18)</f>
        <v>2993.3999999999996</v>
      </c>
      <c r="O18" s="48"/>
    </row>
    <row r="19" spans="1:17" s="3" customFormat="1" x14ac:dyDescent="0.25">
      <c r="A19" s="3" t="s">
        <v>2</v>
      </c>
      <c r="B19" s="43">
        <f t="shared" ref="B19:I19" si="3">+B17+B18</f>
        <v>5913.8875560067672</v>
      </c>
      <c r="C19" s="43">
        <f t="shared" si="3"/>
        <v>5848.1679176470589</v>
      </c>
      <c r="D19" s="43">
        <f t="shared" si="3"/>
        <v>7228.85020840587</v>
      </c>
      <c r="E19" s="43">
        <f t="shared" si="3"/>
        <v>6119.8867733266979</v>
      </c>
      <c r="F19" s="43">
        <f t="shared" si="3"/>
        <v>5403.5743366806819</v>
      </c>
      <c r="G19" s="43">
        <f t="shared" si="3"/>
        <v>5751.3722164308774</v>
      </c>
      <c r="H19" s="43">
        <f t="shared" si="3"/>
        <v>5226.7397200889554</v>
      </c>
      <c r="I19" s="43">
        <f t="shared" si="3"/>
        <v>6611.3527673794133</v>
      </c>
      <c r="J19" s="43">
        <f>+J17+J18</f>
        <v>4436.9334083540534</v>
      </c>
      <c r="K19" s="43">
        <f>+K17+K18</f>
        <v>3362.3333449651045</v>
      </c>
      <c r="L19" s="43">
        <f>+L17+L18</f>
        <v>2878.2532328816324</v>
      </c>
      <c r="M19" s="43">
        <f>+M17+M18</f>
        <v>3497.9320775883375</v>
      </c>
      <c r="N19" s="44">
        <f>SUM(N17:N18)</f>
        <v>62279.283559755451</v>
      </c>
      <c r="O19" s="86"/>
      <c r="P19" s="87"/>
    </row>
    <row r="20" spans="1:17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45"/>
    </row>
    <row r="21" spans="1:17" s="5" customFormat="1" x14ac:dyDescent="0.25">
      <c r="A21" s="3" t="s">
        <v>7</v>
      </c>
      <c r="B21" s="5">
        <v>3664</v>
      </c>
      <c r="C21" s="5">
        <v>3666</v>
      </c>
      <c r="D21" s="5">
        <v>3692</v>
      </c>
      <c r="E21" s="5">
        <v>3690</v>
      </c>
      <c r="F21" s="5">
        <v>3714</v>
      </c>
      <c r="G21" s="5">
        <v>3700</v>
      </c>
      <c r="H21" s="5">
        <v>3718</v>
      </c>
      <c r="I21" s="5">
        <v>3693</v>
      </c>
      <c r="J21" s="5">
        <v>3693</v>
      </c>
      <c r="K21" s="5">
        <v>3683</v>
      </c>
      <c r="L21" s="5">
        <v>3700</v>
      </c>
      <c r="M21" s="5">
        <v>3718</v>
      </c>
      <c r="N21" s="8">
        <f>SUM(B21:M21)</f>
        <v>44331</v>
      </c>
      <c r="Q21" s="15"/>
    </row>
    <row r="22" spans="1:17" s="5" customFormat="1" x14ac:dyDescent="0.25">
      <c r="N22" s="8"/>
      <c r="Q22" s="15"/>
    </row>
    <row r="23" spans="1:17" x14ac:dyDescent="0.25">
      <c r="A23" s="1" t="s">
        <v>8</v>
      </c>
      <c r="B23" s="17">
        <f t="shared" ref="B23:M23" si="4">+IFERROR(B19/B21,0)</f>
        <v>1.6140522805695325</v>
      </c>
      <c r="C23" s="17">
        <f t="shared" si="4"/>
        <v>1.5952449311639549</v>
      </c>
      <c r="D23" s="17">
        <f t="shared" si="4"/>
        <v>1.9579767628401599</v>
      </c>
      <c r="E23" s="17">
        <f t="shared" si="4"/>
        <v>1.6585059006305414</v>
      </c>
      <c r="F23" s="17">
        <f t="shared" si="4"/>
        <v>1.4549203922134308</v>
      </c>
      <c r="G23" s="17">
        <f t="shared" si="4"/>
        <v>1.5544249233596965</v>
      </c>
      <c r="H23" s="17">
        <f t="shared" si="4"/>
        <v>1.4057933620465184</v>
      </c>
      <c r="I23" s="17">
        <f t="shared" si="4"/>
        <v>1.7902390380122972</v>
      </c>
      <c r="J23" s="17">
        <f t="shared" si="4"/>
        <v>1.2014441939761855</v>
      </c>
      <c r="K23" s="17">
        <f t="shared" si="4"/>
        <v>0.91293330028919484</v>
      </c>
      <c r="L23" s="17">
        <f t="shared" si="4"/>
        <v>0.7779062791571979</v>
      </c>
      <c r="M23" s="17">
        <f t="shared" si="4"/>
        <v>0.94081013383225864</v>
      </c>
      <c r="N23" s="18"/>
      <c r="O23" s="46"/>
    </row>
    <row r="24" spans="1:17" x14ac:dyDescent="0.25">
      <c r="A24" s="1" t="s">
        <v>9</v>
      </c>
      <c r="B24" s="17">
        <v>1.84</v>
      </c>
      <c r="C24" s="17">
        <v>1.84</v>
      </c>
      <c r="D24" s="17">
        <v>1.55</v>
      </c>
      <c r="E24" s="17">
        <v>1.55</v>
      </c>
      <c r="F24" s="17">
        <v>1.55</v>
      </c>
      <c r="G24" s="17">
        <v>1.55</v>
      </c>
      <c r="H24" s="17">
        <v>1.55</v>
      </c>
      <c r="I24" s="17">
        <v>1.55</v>
      </c>
      <c r="J24" s="17">
        <v>1.55</v>
      </c>
      <c r="K24" s="17">
        <v>1.55</v>
      </c>
      <c r="L24" s="17">
        <v>1.55</v>
      </c>
      <c r="M24" s="17">
        <v>1.55</v>
      </c>
      <c r="N24" s="18"/>
      <c r="O24" s="20"/>
    </row>
    <row r="25" spans="1:17" x14ac:dyDescent="0.25">
      <c r="A25" s="21" t="s">
        <v>22</v>
      </c>
      <c r="B25" s="21">
        <f>+(B23-B24)*B21</f>
        <v>-827.87244399323311</v>
      </c>
      <c r="C25" s="21">
        <f t="shared" ref="C25:I25" si="5">+(C23-C24)*C21</f>
        <v>-897.27208235294154</v>
      </c>
      <c r="D25" s="21">
        <f t="shared" si="5"/>
        <v>1506.2502084058701</v>
      </c>
      <c r="E25" s="21">
        <f t="shared" si="5"/>
        <v>400.38677332669749</v>
      </c>
      <c r="F25" s="21">
        <f t="shared" si="5"/>
        <v>-353.12566331931805</v>
      </c>
      <c r="G25" s="21">
        <f t="shared" si="5"/>
        <v>16.372216430876918</v>
      </c>
      <c r="H25" s="21">
        <f t="shared" si="5"/>
        <v>-536.16027991104477</v>
      </c>
      <c r="I25" s="21">
        <f t="shared" si="5"/>
        <v>887.20276737941344</v>
      </c>
      <c r="J25" s="21">
        <f>+(J23-J24)*J21</f>
        <v>-1287.2165916459471</v>
      </c>
      <c r="K25" s="21">
        <f>+(K23-K24)*K21</f>
        <v>-2346.3166550348956</v>
      </c>
      <c r="L25" s="21">
        <f>+(L23-L24)*L21</f>
        <v>-2856.7467671183681</v>
      </c>
      <c r="M25" s="21">
        <f>+(M23-M24)*M21</f>
        <v>-2264.9679224116626</v>
      </c>
      <c r="N25" s="59">
        <f>SUM(B25:M25)</f>
        <v>-8559.4664402445524</v>
      </c>
      <c r="O25" s="5"/>
      <c r="P25" s="38"/>
    </row>
    <row r="26" spans="1:17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22"/>
    </row>
    <row r="27" spans="1:17" x14ac:dyDescent="0.25">
      <c r="A27" s="28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23" t="s">
        <v>24</v>
      </c>
      <c r="N27" s="18">
        <f>ROUND(N25/N21,2)</f>
        <v>-0.19</v>
      </c>
      <c r="P27" s="38"/>
    </row>
    <row r="28" spans="1:17" x14ac:dyDescent="0.25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 t="s">
        <v>10</v>
      </c>
      <c r="N28" s="18">
        <f>ROUND(N19/N21,2)</f>
        <v>1.4</v>
      </c>
      <c r="P28" s="38"/>
    </row>
    <row r="29" spans="1:17" x14ac:dyDescent="0.25">
      <c r="A29" s="28"/>
      <c r="B29" s="6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74" t="s">
        <v>11</v>
      </c>
      <c r="N29" s="59">
        <f>SUM(N27:N28)</f>
        <v>1.21</v>
      </c>
      <c r="P29" s="38"/>
    </row>
    <row r="30" spans="1:17" ht="14.4" x14ac:dyDescent="0.3">
      <c r="B30" s="47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59"/>
    </row>
    <row r="31" spans="1:17" x14ac:dyDescent="0.25">
      <c r="B31" s="62"/>
      <c r="C31" s="23"/>
      <c r="D31" s="23"/>
      <c r="E31" s="23"/>
      <c r="F31" s="23"/>
      <c r="G31" s="23"/>
      <c r="H31" s="23"/>
      <c r="I31" s="23"/>
      <c r="M31" s="88" t="s">
        <v>12</v>
      </c>
      <c r="N31" s="59">
        <v>1.22</v>
      </c>
      <c r="O31" s="14"/>
      <c r="P31" s="89"/>
    </row>
    <row r="32" spans="1:17" x14ac:dyDescent="0.2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7" t="s">
        <v>13</v>
      </c>
      <c r="N32" s="18">
        <f>N31-N29</f>
        <v>1.0000000000000009E-2</v>
      </c>
      <c r="O32" s="96">
        <f>N32/N31</f>
        <v>8.1967213114754172E-3</v>
      </c>
    </row>
    <row r="33" spans="1:16" x14ac:dyDescent="0.25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7" t="s">
        <v>14</v>
      </c>
      <c r="N33" s="18">
        <f>N32*N21</f>
        <v>443.3100000000004</v>
      </c>
      <c r="O33" s="14"/>
      <c r="P33" s="89"/>
    </row>
    <row r="34" spans="1:16" x14ac:dyDescent="0.25">
      <c r="A34" s="90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4"/>
    </row>
    <row r="35" spans="1:16" x14ac:dyDescent="0.25">
      <c r="A35" s="3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24"/>
    </row>
    <row r="36" spans="1:16" x14ac:dyDescent="0.25">
      <c r="A36" s="91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24"/>
    </row>
    <row r="37" spans="1:16" x14ac:dyDescent="0.25">
      <c r="A37" s="90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52" t="s">
        <v>1</v>
      </c>
      <c r="O37" s="41"/>
    </row>
    <row r="38" spans="1:16" ht="13.8" thickBot="1" x14ac:dyDescent="0.3">
      <c r="A38" s="81" t="s">
        <v>18</v>
      </c>
      <c r="B38" s="33">
        <f>B6</f>
        <v>41790</v>
      </c>
      <c r="C38" s="33">
        <f t="shared" ref="C38:M38" si="6">C6</f>
        <v>41820</v>
      </c>
      <c r="D38" s="33">
        <f t="shared" si="6"/>
        <v>41851</v>
      </c>
      <c r="E38" s="33">
        <f t="shared" si="6"/>
        <v>41882</v>
      </c>
      <c r="F38" s="33">
        <f t="shared" si="6"/>
        <v>41912</v>
      </c>
      <c r="G38" s="33">
        <f t="shared" si="6"/>
        <v>41943</v>
      </c>
      <c r="H38" s="33">
        <f t="shared" si="6"/>
        <v>41973</v>
      </c>
      <c r="I38" s="33">
        <f t="shared" si="6"/>
        <v>42004</v>
      </c>
      <c r="J38" s="33">
        <f t="shared" si="6"/>
        <v>42035</v>
      </c>
      <c r="K38" s="33">
        <f t="shared" si="6"/>
        <v>42063</v>
      </c>
      <c r="L38" s="33">
        <f t="shared" si="6"/>
        <v>42094</v>
      </c>
      <c r="M38" s="33">
        <f t="shared" si="6"/>
        <v>42124</v>
      </c>
      <c r="N38" s="79" t="s">
        <v>2</v>
      </c>
      <c r="O38" s="48"/>
      <c r="P38" s="92"/>
    </row>
    <row r="39" spans="1:16" x14ac:dyDescent="0.25">
      <c r="A39" s="3" t="s">
        <v>3</v>
      </c>
      <c r="N39" s="24"/>
    </row>
    <row r="40" spans="1:16" x14ac:dyDescent="0.25">
      <c r="A40" s="93" t="s">
        <v>4</v>
      </c>
      <c r="B40" s="37">
        <v>6.6138447076518148</v>
      </c>
      <c r="C40" s="37">
        <v>6.7405882352941173</v>
      </c>
      <c r="D40" s="37">
        <v>8.1738622233275322</v>
      </c>
      <c r="E40" s="37">
        <v>6.9360960437919879</v>
      </c>
      <c r="F40" s="37">
        <v>6.1055824882512981</v>
      </c>
      <c r="G40" s="37">
        <v>6.5636684040704889</v>
      </c>
      <c r="H40" s="37">
        <v>6.3239214232765022</v>
      </c>
      <c r="I40" s="37">
        <v>8.7231626056688221</v>
      </c>
      <c r="J40" s="37">
        <v>7.0969766285430138</v>
      </c>
      <c r="K40" s="37">
        <v>6.0026919242273182</v>
      </c>
      <c r="L40" s="37">
        <v>4.7980915045329819</v>
      </c>
      <c r="M40" s="37">
        <v>5.8979367432666168</v>
      </c>
      <c r="N40" s="31">
        <f>SUM(B40:M40)</f>
        <v>79.976422931902476</v>
      </c>
      <c r="P40" s="38"/>
    </row>
    <row r="41" spans="1:16" x14ac:dyDescent="0.25">
      <c r="A41" s="93" t="s">
        <v>16</v>
      </c>
      <c r="B41" s="2">
        <v>0.39</v>
      </c>
      <c r="C41" s="2">
        <v>0.4</v>
      </c>
      <c r="D41" s="2">
        <v>0.48</v>
      </c>
      <c r="E41" s="2">
        <v>0.41</v>
      </c>
      <c r="F41" s="2">
        <v>0.36</v>
      </c>
      <c r="G41" s="2">
        <v>0.39</v>
      </c>
      <c r="H41" s="2">
        <v>0.38</v>
      </c>
      <c r="I41" s="2">
        <v>0.51</v>
      </c>
      <c r="J41" s="2">
        <v>0.42</v>
      </c>
      <c r="K41" s="2">
        <v>0.35</v>
      </c>
      <c r="L41" s="2">
        <v>0.28000000000000003</v>
      </c>
      <c r="M41" s="2">
        <v>0.35</v>
      </c>
      <c r="N41" s="31">
        <f>SUM(B41:M41)</f>
        <v>4.72</v>
      </c>
      <c r="O41" s="94"/>
      <c r="P41" s="38"/>
    </row>
    <row r="42" spans="1:16" x14ac:dyDescent="0.25">
      <c r="A42" s="91" t="s">
        <v>17</v>
      </c>
      <c r="B42" s="35">
        <f t="shared" ref="B42:M42" si="7">SUM(B40:B41)</f>
        <v>7.0038447076518144</v>
      </c>
      <c r="C42" s="35">
        <f t="shared" si="7"/>
        <v>7.1405882352941177</v>
      </c>
      <c r="D42" s="35">
        <f t="shared" si="7"/>
        <v>8.6538622233275326</v>
      </c>
      <c r="E42" s="35">
        <f t="shared" si="7"/>
        <v>7.346096043791988</v>
      </c>
      <c r="F42" s="35">
        <f t="shared" si="7"/>
        <v>6.4655824882512984</v>
      </c>
      <c r="G42" s="35">
        <f t="shared" si="7"/>
        <v>6.9536684040704886</v>
      </c>
      <c r="H42" s="35">
        <f t="shared" si="7"/>
        <v>6.7039214232765021</v>
      </c>
      <c r="I42" s="35">
        <f t="shared" si="7"/>
        <v>9.2331626056688219</v>
      </c>
      <c r="J42" s="35">
        <f t="shared" si="7"/>
        <v>7.5169766285430137</v>
      </c>
      <c r="K42" s="35">
        <f t="shared" si="7"/>
        <v>6.3526919242273179</v>
      </c>
      <c r="L42" s="35">
        <f>SUM(L40:L41)</f>
        <v>5.0780915045329822</v>
      </c>
      <c r="M42" s="35">
        <f t="shared" si="7"/>
        <v>6.2479367432666164</v>
      </c>
      <c r="N42" s="36">
        <f>SUM(N40:N41)</f>
        <v>84.696422931902475</v>
      </c>
    </row>
    <row r="43" spans="1:16" x14ac:dyDescent="0.25">
      <c r="A43" s="9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49"/>
    </row>
    <row r="44" spans="1:16" x14ac:dyDescent="0.25">
      <c r="A44" s="91" t="s">
        <v>5</v>
      </c>
      <c r="N44" s="39"/>
    </row>
    <row r="45" spans="1:16" x14ac:dyDescent="0.25">
      <c r="A45" s="93" t="s">
        <v>4</v>
      </c>
      <c r="B45" s="17">
        <f t="shared" ref="B45:M46" si="8">+B14</f>
        <v>75.959999999999994</v>
      </c>
      <c r="C45" s="17">
        <f t="shared" si="8"/>
        <v>75.11</v>
      </c>
      <c r="D45" s="17">
        <f t="shared" si="8"/>
        <v>75.11</v>
      </c>
      <c r="E45" s="17">
        <f t="shared" si="8"/>
        <v>75.66</v>
      </c>
      <c r="F45" s="17">
        <f t="shared" si="8"/>
        <v>74.959999999999994</v>
      </c>
      <c r="G45" s="17">
        <f t="shared" si="8"/>
        <v>74.960000000000008</v>
      </c>
      <c r="H45" s="17">
        <f t="shared" si="8"/>
        <v>70.760000000000005</v>
      </c>
      <c r="I45" s="17">
        <f t="shared" si="8"/>
        <v>65.02</v>
      </c>
      <c r="J45" s="17">
        <f t="shared" si="8"/>
        <v>52.13</v>
      </c>
      <c r="K45" s="17">
        <f t="shared" si="8"/>
        <v>47.05</v>
      </c>
      <c r="L45" s="17">
        <f>+L14</f>
        <v>47.07</v>
      </c>
      <c r="M45" s="17">
        <f t="shared" si="8"/>
        <v>48.02</v>
      </c>
      <c r="N45" s="39"/>
    </row>
    <row r="46" spans="1:16" x14ac:dyDescent="0.25">
      <c r="A46" s="93" t="s">
        <v>16</v>
      </c>
      <c r="B46" s="17">
        <f t="shared" si="8"/>
        <v>30</v>
      </c>
      <c r="C46" s="17">
        <f t="shared" si="8"/>
        <v>30</v>
      </c>
      <c r="D46" s="17">
        <f t="shared" si="8"/>
        <v>30</v>
      </c>
      <c r="E46" s="17">
        <f t="shared" si="8"/>
        <v>30</v>
      </c>
      <c r="F46" s="17">
        <f t="shared" si="8"/>
        <v>30</v>
      </c>
      <c r="G46" s="17">
        <f t="shared" si="8"/>
        <v>30</v>
      </c>
      <c r="H46" s="17">
        <f t="shared" si="8"/>
        <v>30</v>
      </c>
      <c r="I46" s="17">
        <f t="shared" si="8"/>
        <v>30</v>
      </c>
      <c r="J46" s="17">
        <f t="shared" si="8"/>
        <v>30</v>
      </c>
      <c r="K46" s="17">
        <f t="shared" si="8"/>
        <v>30</v>
      </c>
      <c r="L46" s="17">
        <f>+L15</f>
        <v>30</v>
      </c>
      <c r="M46" s="17">
        <f t="shared" si="8"/>
        <v>30</v>
      </c>
      <c r="N46" s="39"/>
    </row>
    <row r="47" spans="1:16" x14ac:dyDescent="0.25">
      <c r="A47" s="9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9"/>
    </row>
    <row r="48" spans="1:16" x14ac:dyDescent="0.25">
      <c r="A48" s="3" t="s">
        <v>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9"/>
    </row>
    <row r="49" spans="1:17" x14ac:dyDescent="0.25">
      <c r="A49" s="93" t="s">
        <v>4</v>
      </c>
      <c r="B49" s="11">
        <f t="shared" ref="B49:M49" si="9">+B40*B45</f>
        <v>502.38764399323179</v>
      </c>
      <c r="C49" s="11">
        <f t="shared" si="9"/>
        <v>506.28558235294116</v>
      </c>
      <c r="D49" s="11">
        <f t="shared" si="9"/>
        <v>613.93879159413098</v>
      </c>
      <c r="E49" s="11">
        <f t="shared" si="9"/>
        <v>524.78502667330179</v>
      </c>
      <c r="F49" s="11">
        <f t="shared" si="9"/>
        <v>457.67446331931728</v>
      </c>
      <c r="G49" s="11">
        <f t="shared" si="9"/>
        <v>492.01258356912388</v>
      </c>
      <c r="H49" s="11">
        <f t="shared" si="9"/>
        <v>447.48067991104534</v>
      </c>
      <c r="I49" s="11">
        <f t="shared" si="9"/>
        <v>567.18003262058676</v>
      </c>
      <c r="J49" s="11">
        <f t="shared" si="9"/>
        <v>369.96539164594731</v>
      </c>
      <c r="K49" s="11">
        <f t="shared" si="9"/>
        <v>282.4266550348953</v>
      </c>
      <c r="L49" s="11">
        <f>+L40*L45</f>
        <v>225.84616711836748</v>
      </c>
      <c r="M49" s="11">
        <f t="shared" si="9"/>
        <v>283.21892241166296</v>
      </c>
      <c r="N49" s="12">
        <f>SUM(B49:M49)</f>
        <v>5273.2019402445521</v>
      </c>
    </row>
    <row r="50" spans="1:17" x14ac:dyDescent="0.25">
      <c r="A50" s="93" t="s">
        <v>16</v>
      </c>
      <c r="B50" s="11">
        <f t="shared" ref="B50:M50" si="10">+B46*B41</f>
        <v>11.700000000000001</v>
      </c>
      <c r="C50" s="11">
        <f t="shared" si="10"/>
        <v>12</v>
      </c>
      <c r="D50" s="11">
        <f t="shared" si="10"/>
        <v>14.399999999999999</v>
      </c>
      <c r="E50" s="11">
        <f t="shared" si="10"/>
        <v>12.299999999999999</v>
      </c>
      <c r="F50" s="11">
        <f t="shared" si="10"/>
        <v>10.799999999999999</v>
      </c>
      <c r="G50" s="11">
        <f t="shared" si="10"/>
        <v>11.700000000000001</v>
      </c>
      <c r="H50" s="11">
        <f t="shared" si="10"/>
        <v>11.4</v>
      </c>
      <c r="I50" s="11">
        <f t="shared" si="10"/>
        <v>15.3</v>
      </c>
      <c r="J50" s="11">
        <f t="shared" si="10"/>
        <v>12.6</v>
      </c>
      <c r="K50" s="11">
        <f t="shared" si="10"/>
        <v>10.5</v>
      </c>
      <c r="L50" s="11">
        <f>+L46*L41</f>
        <v>8.4</v>
      </c>
      <c r="M50" s="11">
        <f t="shared" si="10"/>
        <v>10.5</v>
      </c>
      <c r="N50" s="12">
        <f>SUM(B50:M50)</f>
        <v>141.6</v>
      </c>
    </row>
    <row r="51" spans="1:17" x14ac:dyDescent="0.25">
      <c r="A51" s="3" t="s">
        <v>19</v>
      </c>
      <c r="B51" s="43">
        <f t="shared" ref="B51:I51" si="11">+B49+B50</f>
        <v>514.08764399323184</v>
      </c>
      <c r="C51" s="43">
        <f t="shared" si="11"/>
        <v>518.28558235294122</v>
      </c>
      <c r="D51" s="43">
        <f t="shared" si="11"/>
        <v>628.33879159413095</v>
      </c>
      <c r="E51" s="43">
        <f t="shared" si="11"/>
        <v>537.08502667330174</v>
      </c>
      <c r="F51" s="43">
        <f t="shared" si="11"/>
        <v>468.47446331931729</v>
      </c>
      <c r="G51" s="43">
        <f t="shared" si="11"/>
        <v>503.71258356912386</v>
      </c>
      <c r="H51" s="43">
        <f t="shared" si="11"/>
        <v>458.88067991104532</v>
      </c>
      <c r="I51" s="43">
        <f t="shared" si="11"/>
        <v>582.48003262058671</v>
      </c>
      <c r="J51" s="43">
        <f>+J49+J50</f>
        <v>382.56539164594733</v>
      </c>
      <c r="K51" s="43">
        <f>+K49+K50</f>
        <v>292.9266550348953</v>
      </c>
      <c r="L51" s="43">
        <f>+L49+L50</f>
        <v>234.24616711836748</v>
      </c>
      <c r="M51" s="43">
        <f>+M49+M50</f>
        <v>293.71892241166296</v>
      </c>
      <c r="N51" s="44">
        <f>SUM(N49:N50)</f>
        <v>5414.8019402445525</v>
      </c>
    </row>
    <row r="52" spans="1:17" x14ac:dyDescent="0.2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9"/>
    </row>
    <row r="53" spans="1:17" x14ac:dyDescent="0.25">
      <c r="A53" s="91" t="s">
        <v>7</v>
      </c>
      <c r="B53" s="5">
        <v>325.25</v>
      </c>
      <c r="C53" s="5">
        <v>329</v>
      </c>
      <c r="D53" s="5">
        <v>329</v>
      </c>
      <c r="E53" s="5">
        <v>329</v>
      </c>
      <c r="F53" s="5">
        <v>329</v>
      </c>
      <c r="G53" s="5">
        <v>329</v>
      </c>
      <c r="H53" s="5">
        <v>329</v>
      </c>
      <c r="I53" s="5">
        <v>329</v>
      </c>
      <c r="J53" s="5">
        <v>329</v>
      </c>
      <c r="K53" s="15">
        <v>329</v>
      </c>
      <c r="L53" s="5">
        <v>325</v>
      </c>
      <c r="M53" s="5">
        <v>329</v>
      </c>
      <c r="N53" s="8">
        <f>SUM(B53:M53)</f>
        <v>3940.25</v>
      </c>
      <c r="Q53" s="28"/>
    </row>
    <row r="54" spans="1:17" x14ac:dyDescent="0.25">
      <c r="A54" s="93"/>
      <c r="N54" s="9"/>
    </row>
    <row r="55" spans="1:17" x14ac:dyDescent="0.25">
      <c r="A55" s="28" t="s">
        <v>8</v>
      </c>
      <c r="B55" s="17">
        <f t="shared" ref="B55:M55" si="12">IFERROR(B51/B53,0)</f>
        <v>1.5805922951367619</v>
      </c>
      <c r="C55" s="17">
        <f t="shared" si="12"/>
        <v>1.5753361165742894</v>
      </c>
      <c r="D55" s="17">
        <f t="shared" si="12"/>
        <v>1.9098443513499421</v>
      </c>
      <c r="E55" s="17">
        <f t="shared" si="12"/>
        <v>1.6324772847212818</v>
      </c>
      <c r="F55" s="17">
        <f t="shared" si="12"/>
        <v>1.4239345389644902</v>
      </c>
      <c r="G55" s="17">
        <f t="shared" si="12"/>
        <v>1.5310412874441455</v>
      </c>
      <c r="H55" s="17">
        <f t="shared" si="12"/>
        <v>1.394774103073086</v>
      </c>
      <c r="I55" s="17">
        <f t="shared" si="12"/>
        <v>1.7704560262023912</v>
      </c>
      <c r="J55" s="17">
        <f t="shared" si="12"/>
        <v>1.1628127405651894</v>
      </c>
      <c r="K55" s="17">
        <f t="shared" si="12"/>
        <v>0.8903545745741499</v>
      </c>
      <c r="L55" s="17">
        <f t="shared" si="12"/>
        <v>0.72075743728728459</v>
      </c>
      <c r="M55" s="17">
        <f t="shared" si="12"/>
        <v>0.89276268210231902</v>
      </c>
      <c r="N55" s="18"/>
    </row>
    <row r="56" spans="1:17" x14ac:dyDescent="0.25">
      <c r="A56" s="28" t="s">
        <v>9</v>
      </c>
      <c r="B56" s="17">
        <v>0.91</v>
      </c>
      <c r="C56" s="17">
        <v>0.91</v>
      </c>
      <c r="D56" s="17">
        <v>1.56</v>
      </c>
      <c r="E56" s="17">
        <v>1.56</v>
      </c>
      <c r="F56" s="17">
        <v>1.56</v>
      </c>
      <c r="G56" s="17">
        <v>1.56</v>
      </c>
      <c r="H56" s="17">
        <v>1.56</v>
      </c>
      <c r="I56" s="17">
        <v>1.56</v>
      </c>
      <c r="J56" s="17">
        <v>1.56</v>
      </c>
      <c r="K56" s="17">
        <v>1.56</v>
      </c>
      <c r="L56" s="17">
        <v>1.56</v>
      </c>
      <c r="M56" s="17">
        <v>1.56</v>
      </c>
      <c r="N56" s="18"/>
    </row>
    <row r="57" spans="1:17" x14ac:dyDescent="0.25">
      <c r="A57" s="21" t="s">
        <v>22</v>
      </c>
      <c r="B57" s="21">
        <f>(B55-B56)*B53</f>
        <v>218.11014399323182</v>
      </c>
      <c r="C57" s="21">
        <f t="shared" ref="C57:I57" si="13">(C55-C56)*C53</f>
        <v>218.8955823529412</v>
      </c>
      <c r="D57" s="21">
        <f t="shared" si="13"/>
        <v>115.09879159413094</v>
      </c>
      <c r="E57" s="21">
        <f t="shared" si="13"/>
        <v>23.845026673301707</v>
      </c>
      <c r="F57" s="21">
        <f t="shared" si="13"/>
        <v>-44.76553668068275</v>
      </c>
      <c r="G57" s="21">
        <f t="shared" si="13"/>
        <v>-9.5274164308761584</v>
      </c>
      <c r="H57" s="21">
        <f t="shared" si="13"/>
        <v>-54.359320088954718</v>
      </c>
      <c r="I57" s="21">
        <f t="shared" si="13"/>
        <v>69.240032620586675</v>
      </c>
      <c r="J57" s="21">
        <f>(J55-J56)*J53</f>
        <v>-130.67460835405271</v>
      </c>
      <c r="K57" s="21">
        <f>(K55-K56)*K53</f>
        <v>-220.3133449651047</v>
      </c>
      <c r="L57" s="21">
        <f>(L55-L56)*L53</f>
        <v>-272.75383288163255</v>
      </c>
      <c r="M57" s="21">
        <f>(M55-M56)*M53</f>
        <v>-219.52107758833705</v>
      </c>
      <c r="N57" s="59">
        <f>SUM(B57:M57)</f>
        <v>-306.72555975544833</v>
      </c>
    </row>
    <row r="58" spans="1:17" x14ac:dyDescent="0.25">
      <c r="N58" s="7"/>
    </row>
    <row r="59" spans="1:17" ht="14.4" x14ac:dyDescent="0.3">
      <c r="A59" s="2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23" t="s">
        <v>24</v>
      </c>
      <c r="N59" s="18">
        <f>ROUND(N57/N53,2)</f>
        <v>-0.08</v>
      </c>
    </row>
    <row r="60" spans="1:17" x14ac:dyDescent="0.25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 t="s">
        <v>10</v>
      </c>
      <c r="N60" s="18">
        <f>ROUND(N51/N53,2)</f>
        <v>1.37</v>
      </c>
    </row>
    <row r="61" spans="1:17" ht="14.4" x14ac:dyDescent="0.3">
      <c r="A61" s="29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4" t="s">
        <v>11</v>
      </c>
      <c r="N61" s="59">
        <f>SUM(N59:N60)</f>
        <v>1.29</v>
      </c>
    </row>
    <row r="62" spans="1:17" ht="14.4" x14ac:dyDescent="0.3">
      <c r="B62" s="26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59"/>
    </row>
    <row r="63" spans="1:17" ht="14.4" x14ac:dyDescent="0.3">
      <c r="A63" s="29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88" t="s">
        <v>12</v>
      </c>
      <c r="N63" s="59">
        <v>2.2999999999999998</v>
      </c>
    </row>
    <row r="64" spans="1:17" x14ac:dyDescent="0.2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 t="s">
        <v>13</v>
      </c>
      <c r="N64" s="18">
        <f>N63-N61</f>
        <v>1.0099999999999998</v>
      </c>
      <c r="O64" s="96">
        <f>N64/N63</f>
        <v>0.43913043478260866</v>
      </c>
    </row>
    <row r="65" spans="1:60" x14ac:dyDescent="0.25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 t="s">
        <v>14</v>
      </c>
      <c r="N65" s="18">
        <f>N64*N53</f>
        <v>3979.6524999999992</v>
      </c>
    </row>
    <row r="66" spans="1:60" x14ac:dyDescent="0.25">
      <c r="N66" s="39"/>
    </row>
    <row r="67" spans="1:60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39"/>
    </row>
    <row r="68" spans="1:60" x14ac:dyDescent="0.2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39"/>
    </row>
    <row r="69" spans="1:60" x14ac:dyDescent="0.2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39"/>
    </row>
    <row r="70" spans="1:60" x14ac:dyDescent="0.25">
      <c r="N70" s="39"/>
    </row>
    <row r="71" spans="1:60" x14ac:dyDescent="0.2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39"/>
    </row>
    <row r="72" spans="1:60" s="2" customFormat="1" x14ac:dyDescent="0.25">
      <c r="A72" s="1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39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</row>
    <row r="73" spans="1:60" s="2" customFormat="1" x14ac:dyDescent="0.25">
      <c r="A73" s="1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39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</row>
    <row r="74" spans="1:60" s="2" customForma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9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</row>
    <row r="75" spans="1:60" s="2" customForma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9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</row>
    <row r="76" spans="1:60" s="2" customForma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9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</row>
    <row r="77" spans="1:60" s="2" customForma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9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</row>
    <row r="78" spans="1:60" s="2" customForma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9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</row>
    <row r="79" spans="1:60" s="2" customForma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9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</row>
    <row r="80" spans="1:60" s="2" customForma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9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</row>
    <row r="81" spans="1:60" s="2" customForma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9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</row>
    <row r="82" spans="1:60" s="2" customForma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9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</row>
    <row r="83" spans="1:60" s="2" customForma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9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</row>
    <row r="84" spans="1:60" s="2" customForma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9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</row>
    <row r="85" spans="1:60" s="2" customForma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9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</row>
    <row r="86" spans="1:60" s="2" customForma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9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</row>
    <row r="87" spans="1:60" s="2" customForma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9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</row>
    <row r="88" spans="1:60" s="2" customForma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9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</row>
    <row r="89" spans="1:60" s="2" customForma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9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</row>
    <row r="90" spans="1:60" s="2" customForma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9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</row>
    <row r="91" spans="1:60" s="2" customForma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9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</row>
    <row r="92" spans="1:60" s="2" customForma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9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</row>
    <row r="93" spans="1:60" s="2" customForma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9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</row>
    <row r="94" spans="1:60" s="2" customForma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9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</row>
    <row r="95" spans="1:60" s="2" customForma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9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</row>
    <row r="96" spans="1:60" s="2" customForma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9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</row>
    <row r="97" spans="1:60" s="2" customForma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9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</row>
    <row r="98" spans="1:60" s="2" customForma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9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</row>
    <row r="99" spans="1:60" s="2" customForma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9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</row>
    <row r="100" spans="1:60" s="2" customForma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9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</row>
    <row r="101" spans="1:60" s="2" customForma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9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</row>
    <row r="102" spans="1:60" s="2" customForma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9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</row>
    <row r="103" spans="1:60" s="2" customForma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</row>
  </sheetData>
  <pageMargins left="0.25" right="0.25" top="1" bottom="0.5" header="0.5" footer="0.5"/>
  <pageSetup scale="61" orientation="landscape" horizontalDpi="300" verticalDpi="300" r:id="rId1"/>
  <headerFooter alignWithMargins="0"/>
  <rowBreaks count="1" manualBreakCount="1">
    <brk id="34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2015-05-14T07:00:00+00:00</OpenedDate>
    <Date1 xmlns="dc463f71-b30c-4ab2-9473-d307f9d35888">2015-05-14T07:00:00+00:00</Date1>
    <IsDocumentOrder xmlns="dc463f71-b30c-4ab2-9473-d307f9d35888" xsi:nil="true"/>
    <IsHighlyConfidential xmlns="dc463f71-b30c-4ab2-9473-d307f9d35888">false</IsHighlyConfidential>
    <CaseCompanyNames xmlns="dc463f71-b30c-4ab2-9473-d307f9d35888">HAROLD LEMAY ENTERPRISES, INC.</CaseCompanyNames>
    <DocketNumber xmlns="dc463f71-b30c-4ab2-9473-d307f9d35888">150921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5798D4C5F7A2043A77C4DB006373F87" ma:contentTypeVersion="111" ma:contentTypeDescription="" ma:contentTypeScope="" ma:versionID="5d4e378fb45aa3c49d0af081dd4fba3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E71353-27A5-4448-9ECA-A4A5E04E4F0A}"/>
</file>

<file path=customXml/itemProps2.xml><?xml version="1.0" encoding="utf-8"?>
<ds:datastoreItem xmlns:ds="http://schemas.openxmlformats.org/officeDocument/2006/customXml" ds:itemID="{A1BB4DB7-4F9F-4ED4-BAC3-2618440CFA42}"/>
</file>

<file path=customXml/itemProps3.xml><?xml version="1.0" encoding="utf-8"?>
<ds:datastoreItem xmlns:ds="http://schemas.openxmlformats.org/officeDocument/2006/customXml" ds:itemID="{788B417E-93EE-4C64-89C3-6C25F351B000}"/>
</file>

<file path=customXml/itemProps4.xml><?xml version="1.0" encoding="utf-8"?>
<ds:datastoreItem xmlns:ds="http://schemas.openxmlformats.org/officeDocument/2006/customXml" ds:itemID="{94F086B2-B3F9-453E-A583-136C93C5D2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Designated RSA-1 Comm Credit</vt:lpstr>
      <vt:lpstr>Joe's Comm Credit</vt:lpstr>
      <vt:lpstr>'Designated RSA-1 Comm Credit'!Print_Area</vt:lpstr>
      <vt:lpstr>'Joe''s Comm Credit'!Print_Area</vt:lpstr>
      <vt:lpstr>'Designated RSA-1 Comm Credit'!Print_Titles</vt:lpstr>
    </vt:vector>
  </TitlesOfParts>
  <Company>Waste Connections,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WCNX</dc:creator>
  <cp:lastModifiedBy>Jennifer Snyder</cp:lastModifiedBy>
  <cp:lastPrinted>2014-05-15T17:55:18Z</cp:lastPrinted>
  <dcterms:created xsi:type="dcterms:W3CDTF">2014-05-15T16:04:05Z</dcterms:created>
  <dcterms:modified xsi:type="dcterms:W3CDTF">2015-05-14T22:16:40Z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0x0101006E56B4D1795A2E4DB2F0B01679ED314A0055798D4C5F7A2043A77C4DB006373F87</vt:lpwstr>
  </property>
  <property fmtid="{D5CDD505-2E9C-101B-9397-08002B2CF9AE}" pid="3" name="_docset_NoMedatataSyncRequired">
    <vt:lpwstr>False</vt:lpwstr>
  </property>
</Properties>
</file>