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600" yWindow="576" windowWidth="28128" windowHeight="9708"/>
  </bookViews>
  <sheets>
    <sheet name="Rural Comm Credit" sheetId="1" r:id="rId1"/>
  </sheets>
  <definedNames>
    <definedName name="BREMAIR_COST_of_SERVICE_STUDY">#REF!</definedName>
    <definedName name="_xlnm.Print_Area" localSheetId="0">'Rural Comm Credit'!$A$1:$N$65</definedName>
    <definedName name="Print1">#REF!</definedName>
    <definedName name="Print2">#REF!</definedName>
  </definedNames>
  <calcPr calcId="152511"/>
</workbook>
</file>

<file path=xl/calcChain.xml><?xml version="1.0" encoding="utf-8"?>
<calcChain xmlns="http://schemas.openxmlformats.org/spreadsheetml/2006/main">
  <c r="C38" i="1" l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B11" i="1"/>
  <c r="H42" i="1"/>
  <c r="H50" i="1"/>
  <c r="E19" i="1"/>
  <c r="L18" i="1"/>
  <c r="I18" i="1"/>
  <c r="H18" i="1"/>
  <c r="E18" i="1"/>
  <c r="D18" i="1"/>
  <c r="C11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M18" i="1" l="1"/>
  <c r="L50" i="1"/>
  <c r="L42" i="1"/>
  <c r="B49" i="1"/>
  <c r="F49" i="1"/>
  <c r="J49" i="1"/>
  <c r="G19" i="1"/>
  <c r="M11" i="1"/>
  <c r="K19" i="1"/>
  <c r="C19" i="1"/>
  <c r="C50" i="1"/>
  <c r="K50" i="1"/>
  <c r="J11" i="1"/>
  <c r="M19" i="1"/>
  <c r="N23" i="1"/>
  <c r="M50" i="1"/>
  <c r="E49" i="1"/>
  <c r="I49" i="1"/>
  <c r="M49" i="1"/>
  <c r="E21" i="1"/>
  <c r="E25" i="1" s="1"/>
  <c r="E27" i="1" s="1"/>
  <c r="E50" i="1"/>
  <c r="G11" i="1"/>
  <c r="E11" i="1"/>
  <c r="G42" i="1"/>
  <c r="D42" i="1"/>
  <c r="I50" i="1"/>
  <c r="K11" i="1"/>
  <c r="F11" i="1"/>
  <c r="E42" i="1"/>
  <c r="M42" i="1"/>
  <c r="C42" i="1"/>
  <c r="K42" i="1"/>
  <c r="G50" i="1"/>
  <c r="C18" i="1"/>
  <c r="G18" i="1"/>
  <c r="K18" i="1"/>
  <c r="B19" i="1"/>
  <c r="F19" i="1"/>
  <c r="J19" i="1"/>
  <c r="N54" i="1"/>
  <c r="N9" i="1"/>
  <c r="B18" i="1"/>
  <c r="F18" i="1"/>
  <c r="J18" i="1"/>
  <c r="D49" i="1"/>
  <c r="H49" i="1"/>
  <c r="H52" i="1" s="1"/>
  <c r="H56" i="1" s="1"/>
  <c r="H58" i="1" s="1"/>
  <c r="L49" i="1"/>
  <c r="N40" i="1"/>
  <c r="C49" i="1"/>
  <c r="G49" i="1"/>
  <c r="K49" i="1"/>
  <c r="G21" i="1" l="1"/>
  <c r="G25" i="1" s="1"/>
  <c r="G27" i="1" s="1"/>
  <c r="M21" i="1"/>
  <c r="M25" i="1" s="1"/>
  <c r="M27" i="1" s="1"/>
  <c r="K52" i="1"/>
  <c r="K56" i="1" s="1"/>
  <c r="K58" i="1" s="1"/>
  <c r="E52" i="1"/>
  <c r="E56" i="1" s="1"/>
  <c r="E58" i="1" s="1"/>
  <c r="L11" i="1"/>
  <c r="D11" i="1"/>
  <c r="C52" i="1"/>
  <c r="C56" i="1" s="1"/>
  <c r="C58" i="1" s="1"/>
  <c r="L52" i="1"/>
  <c r="L56" i="1" s="1"/>
  <c r="L58" i="1" s="1"/>
  <c r="K21" i="1"/>
  <c r="K25" i="1" s="1"/>
  <c r="K27" i="1" s="1"/>
  <c r="G52" i="1"/>
  <c r="G56" i="1" s="1"/>
  <c r="G58" i="1" s="1"/>
  <c r="C21" i="1"/>
  <c r="C25" i="1" s="1"/>
  <c r="C27" i="1" s="1"/>
  <c r="J21" i="1"/>
  <c r="J25" i="1" s="1"/>
  <c r="J27" i="1" s="1"/>
  <c r="D50" i="1"/>
  <c r="D52" i="1" s="1"/>
  <c r="D56" i="1" s="1"/>
  <c r="D58" i="1" s="1"/>
  <c r="I42" i="1"/>
  <c r="M52" i="1"/>
  <c r="M56" i="1" s="1"/>
  <c r="M58" i="1" s="1"/>
  <c r="I19" i="1"/>
  <c r="I21" i="1" s="1"/>
  <c r="I25" i="1" s="1"/>
  <c r="I27" i="1" s="1"/>
  <c r="I11" i="1"/>
  <c r="I52" i="1"/>
  <c r="I56" i="1" s="1"/>
  <c r="I58" i="1" s="1"/>
  <c r="H19" i="1"/>
  <c r="H21" i="1" s="1"/>
  <c r="H25" i="1" s="1"/>
  <c r="H27" i="1" s="1"/>
  <c r="N10" i="1"/>
  <c r="N11" i="1" s="1"/>
  <c r="N49" i="1"/>
  <c r="L19" i="1"/>
  <c r="L21" i="1" s="1"/>
  <c r="L25" i="1" s="1"/>
  <c r="L27" i="1" s="1"/>
  <c r="B50" i="1"/>
  <c r="N41" i="1"/>
  <c r="N42" i="1" s="1"/>
  <c r="B42" i="1"/>
  <c r="F50" i="1"/>
  <c r="F52" i="1" s="1"/>
  <c r="F56" i="1" s="1"/>
  <c r="F58" i="1" s="1"/>
  <c r="F42" i="1"/>
  <c r="F21" i="1"/>
  <c r="F25" i="1" s="1"/>
  <c r="F27" i="1" s="1"/>
  <c r="B21" i="1"/>
  <c r="B25" i="1" s="1"/>
  <c r="B27" i="1" s="1"/>
  <c r="N18" i="1"/>
  <c r="D19" i="1"/>
  <c r="D21" i="1" s="1"/>
  <c r="D25" i="1" s="1"/>
  <c r="D27" i="1" s="1"/>
  <c r="J50" i="1"/>
  <c r="J52" i="1" s="1"/>
  <c r="J56" i="1" s="1"/>
  <c r="J58" i="1" s="1"/>
  <c r="J42" i="1"/>
  <c r="H11" i="1"/>
  <c r="N19" i="1" l="1"/>
  <c r="N21" i="1" s="1"/>
  <c r="N30" i="1" s="1"/>
  <c r="N27" i="1"/>
  <c r="N29" i="1" s="1"/>
  <c r="N50" i="1"/>
  <c r="N52" i="1" s="1"/>
  <c r="N61" i="1" s="1"/>
  <c r="B52" i="1"/>
  <c r="B56" i="1" s="1"/>
  <c r="B58" i="1" s="1"/>
  <c r="N58" i="1" s="1"/>
  <c r="N60" i="1" s="1"/>
  <c r="N62" i="1" l="1"/>
  <c r="N31" i="1"/>
  <c r="N34" i="1" l="1"/>
  <c r="O33" i="1"/>
  <c r="N65" i="1"/>
  <c r="O64" i="1"/>
</calcChain>
</file>

<file path=xl/sharedStrings.xml><?xml version="1.0" encoding="utf-8"?>
<sst xmlns="http://schemas.openxmlformats.org/spreadsheetml/2006/main" count="50" uniqueCount="26">
  <si>
    <t>Rural Refuse</t>
  </si>
  <si>
    <t>Commodity Credit Accrual Calculation</t>
  </si>
  <si>
    <t>12-Month</t>
  </si>
  <si>
    <t>Total</t>
  </si>
  <si>
    <t>Tonnages</t>
  </si>
  <si>
    <t>Co-Mingled</t>
  </si>
  <si>
    <t>Glass</t>
  </si>
  <si>
    <t>Revenue</t>
  </si>
  <si>
    <t>Total Revenue</t>
  </si>
  <si>
    <t>Customers</t>
  </si>
  <si>
    <t>Actual Earned</t>
  </si>
  <si>
    <t>Projected Earnings</t>
  </si>
  <si>
    <t>Monthly Accrual</t>
  </si>
  <si>
    <t>Over (under) Earned:</t>
  </si>
  <si>
    <t>12 Month Average:</t>
  </si>
  <si>
    <t>New Commodity Credit:</t>
  </si>
  <si>
    <t>Old Credit:</t>
  </si>
  <si>
    <t>Revenue Change:</t>
  </si>
  <si>
    <t>Multi- Family</t>
  </si>
  <si>
    <t>Total Tons</t>
  </si>
  <si>
    <t>Total Revenue:</t>
  </si>
  <si>
    <t>Harold LeMay Enterprises, Inc. G-98</t>
  </si>
  <si>
    <t>Over/(Under) Earned</t>
  </si>
  <si>
    <t>Single- Family</t>
  </si>
  <si>
    <t>Price per Ton</t>
  </si>
  <si>
    <t>Effective 7/1/2015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</si>
</sst>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&quot;$&quot;#,##0.00"/>
    <numFmt numFmtId="170" formatCode="General_)"/>
  </numFmts>
  <fonts count="29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8" fillId="11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9" fillId="12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4" fillId="0" borderId="0"/>
    <xf numFmtId="0" fontId="10" fillId="0" borderId="0"/>
    <xf numFmtId="0" fontId="10" fillId="0" borderId="0"/>
    <xf numFmtId="0" fontId="11" fillId="13" borderId="1" applyAlignment="0">
      <alignment horizontal="right"/>
      <protection locked="0"/>
    </xf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5" fillId="2" borderId="0">
      <protection locked="0"/>
    </xf>
    <xf numFmtId="4" fontId="5" fillId="2" borderId="0">
      <protection locked="0"/>
    </xf>
    <xf numFmtId="0" fontId="19" fillId="0" borderId="7" applyNumberFormat="0" applyFill="0" applyAlignment="0" applyProtection="0"/>
    <xf numFmtId="0" fontId="20" fillId="5" borderId="0" applyNumberFormat="0" applyBorder="0" applyAlignment="0" applyProtection="0"/>
    <xf numFmtId="43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16" borderId="8" applyNumberFormat="0" applyFont="0" applyAlignment="0" applyProtection="0"/>
    <xf numFmtId="167" fontId="22" fillId="0" borderId="0" applyNumberForma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ont="0" applyFill="0" applyBorder="0" applyAlignment="0" applyProtection="0">
      <alignment horizontal="left"/>
    </xf>
    <xf numFmtId="0" fontId="24" fillId="0" borderId="9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25" fillId="0" borderId="10" applyNumberFormat="0" applyFill="0" applyAlignment="0" applyProtection="0"/>
    <xf numFmtId="0" fontId="2" fillId="0" borderId="0">
      <alignment vertical="top"/>
    </xf>
    <xf numFmtId="0" fontId="4" fillId="0" borderId="0">
      <alignment vertical="top"/>
    </xf>
  </cellStyleXfs>
  <cellXfs count="77">
    <xf numFmtId="0" fontId="0" fillId="0" borderId="0" xfId="0"/>
    <xf numFmtId="43" fontId="2" fillId="0" borderId="0" xfId="1" applyFont="1" applyFill="1" applyBorder="1"/>
    <xf numFmtId="43" fontId="2" fillId="0" borderId="0" xfId="1" applyFont="1" applyFill="1" applyBorder="1" applyAlignment="1">
      <alignment horizontal="center"/>
    </xf>
    <xf numFmtId="43" fontId="2" fillId="0" borderId="0" xfId="1" applyFont="1" applyFill="1"/>
    <xf numFmtId="0" fontId="3" fillId="0" borderId="0" xfId="1" applyNumberFormat="1" applyFont="1" applyFill="1"/>
    <xf numFmtId="165" fontId="3" fillId="0" borderId="0" xfId="1" applyNumberFormat="1" applyFont="1" applyFill="1"/>
    <xf numFmtId="44" fontId="3" fillId="0" borderId="0" xfId="2" applyFont="1" applyFill="1"/>
    <xf numFmtId="165" fontId="2" fillId="0" borderId="0" xfId="1" applyNumberFormat="1" applyFont="1" applyFill="1"/>
    <xf numFmtId="43" fontId="2" fillId="0" borderId="0" xfId="1" applyFont="1" applyFill="1" applyBorder="1" applyAlignment="1">
      <alignment horizontal="left"/>
    </xf>
    <xf numFmtId="43" fontId="3" fillId="0" borderId="0" xfId="1" applyFont="1" applyFill="1"/>
    <xf numFmtId="165" fontId="2" fillId="0" borderId="0" xfId="1" applyNumberFormat="1" applyFont="1" applyFill="1" applyBorder="1"/>
    <xf numFmtId="43" fontId="2" fillId="0" borderId="0" xfId="1" applyNumberFormat="1" applyFont="1" applyFill="1"/>
    <xf numFmtId="0" fontId="2" fillId="0" borderId="0" xfId="4" applyFont="1" applyFill="1" applyAlignment="1">
      <alignment horizontal="center"/>
    </xf>
    <xf numFmtId="0" fontId="2" fillId="0" borderId="0" xfId="5" applyFont="1" applyFill="1"/>
    <xf numFmtId="0" fontId="2" fillId="0" borderId="0" xfId="4" applyNumberFormat="1" applyFont="1" applyFill="1"/>
    <xf numFmtId="0" fontId="3" fillId="0" borderId="0" xfId="4" applyFont="1" applyFill="1"/>
    <xf numFmtId="10" fontId="2" fillId="0" borderId="0" xfId="3" applyNumberFormat="1" applyFont="1" applyFill="1"/>
    <xf numFmtId="4" fontId="2" fillId="0" borderId="0" xfId="1" applyNumberFormat="1" applyFont="1" applyFill="1"/>
    <xf numFmtId="0" fontId="3" fillId="0" borderId="0" xfId="5" applyFont="1" applyFill="1" applyAlignment="1">
      <alignment horizontal="right"/>
    </xf>
    <xf numFmtId="0" fontId="3" fillId="0" borderId="0" xfId="6" applyFont="1" applyFill="1"/>
    <xf numFmtId="164" fontId="2" fillId="0" borderId="0" xfId="4" quotePrefix="1" applyNumberFormat="1" applyFont="1" applyFill="1" applyAlignment="1">
      <alignment horizontal="center"/>
    </xf>
    <xf numFmtId="41" fontId="2" fillId="0" borderId="0" xfId="4" applyNumberFormat="1" applyFont="1" applyFill="1"/>
    <xf numFmtId="0" fontId="2" fillId="0" borderId="0" xfId="4" applyFont="1" applyFill="1"/>
    <xf numFmtId="0" fontId="2" fillId="0" borderId="1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17" fontId="2" fillId="0" borderId="0" xfId="4" applyNumberFormat="1" applyFont="1" applyFill="1" applyBorder="1" applyAlignment="1">
      <alignment horizontal="center"/>
    </xf>
    <xf numFmtId="43" fontId="2" fillId="0" borderId="0" xfId="4" applyNumberFormat="1" applyFont="1" applyFill="1"/>
    <xf numFmtId="0" fontId="2" fillId="0" borderId="0" xfId="4" applyFont="1" applyFill="1" applyBorder="1"/>
    <xf numFmtId="44" fontId="2" fillId="0" borderId="0" xfId="4" applyNumberFormat="1" applyFont="1" applyFill="1"/>
    <xf numFmtId="168" fontId="2" fillId="0" borderId="0" xfId="4" applyNumberFormat="1" applyFont="1" applyFill="1"/>
    <xf numFmtId="37" fontId="2" fillId="0" borderId="0" xfId="4" applyNumberFormat="1" applyFont="1" applyFill="1"/>
    <xf numFmtId="169" fontId="2" fillId="0" borderId="0" xfId="4" applyNumberFormat="1" applyFont="1" applyFill="1"/>
    <xf numFmtId="43" fontId="3" fillId="0" borderId="0" xfId="1" applyFont="1" applyFill="1" applyBorder="1" applyAlignment="1">
      <alignment horizontal="left"/>
    </xf>
    <xf numFmtId="0" fontId="26" fillId="0" borderId="0" xfId="4" applyNumberFormat="1" applyFont="1" applyFill="1"/>
    <xf numFmtId="0" fontId="27" fillId="0" borderId="0" xfId="4" applyFont="1" applyFill="1"/>
    <xf numFmtId="43" fontId="27" fillId="0" borderId="0" xfId="1" applyFont="1" applyFill="1" applyBorder="1"/>
    <xf numFmtId="43" fontId="27" fillId="0" borderId="0" xfId="0" applyNumberFormat="1" applyFont="1" applyFill="1"/>
    <xf numFmtId="0" fontId="27" fillId="0" borderId="0" xfId="4" applyNumberFormat="1" applyFont="1" applyFill="1" applyAlignment="1">
      <alignment horizontal="center"/>
    </xf>
    <xf numFmtId="0" fontId="26" fillId="0" borderId="0" xfId="4" applyFont="1" applyFill="1" applyAlignment="1">
      <alignment horizontal="center"/>
    </xf>
    <xf numFmtId="43" fontId="26" fillId="0" borderId="0" xfId="1" applyFont="1" applyFill="1" applyBorder="1" applyAlignment="1">
      <alignment horizontal="center"/>
    </xf>
    <xf numFmtId="17" fontId="26" fillId="0" borderId="1" xfId="5" applyNumberFormat="1" applyFont="1" applyFill="1" applyBorder="1" applyAlignment="1">
      <alignment horizontal="center"/>
    </xf>
    <xf numFmtId="17" fontId="26" fillId="0" borderId="1" xfId="4" applyNumberFormat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center"/>
    </xf>
    <xf numFmtId="43" fontId="27" fillId="0" borderId="0" xfId="1" applyFont="1" applyFill="1"/>
    <xf numFmtId="0" fontId="28" fillId="0" borderId="0" xfId="4" applyNumberFormat="1" applyFont="1" applyFill="1" applyBorder="1" applyAlignment="1">
      <alignment horizontal="left"/>
    </xf>
    <xf numFmtId="43" fontId="27" fillId="0" borderId="0" xfId="1" applyFont="1" applyFill="1" applyBorder="1" applyAlignment="1">
      <alignment horizontal="center"/>
    </xf>
    <xf numFmtId="0" fontId="27" fillId="0" borderId="0" xfId="4" applyNumberFormat="1" applyFont="1" applyFill="1"/>
    <xf numFmtId="43" fontId="26" fillId="0" borderId="2" xfId="1" applyFont="1" applyFill="1" applyBorder="1"/>
    <xf numFmtId="43" fontId="27" fillId="0" borderId="0" xfId="4" applyNumberFormat="1" applyFont="1" applyFill="1"/>
    <xf numFmtId="0" fontId="27" fillId="0" borderId="0" xfId="4" applyFont="1" applyFill="1" applyBorder="1"/>
    <xf numFmtId="0" fontId="28" fillId="0" borderId="0" xfId="4" applyNumberFormat="1" applyFont="1" applyFill="1"/>
    <xf numFmtId="44" fontId="27" fillId="0" borderId="0" xfId="2" applyFont="1" applyFill="1"/>
    <xf numFmtId="165" fontId="27" fillId="0" borderId="0" xfId="1" applyNumberFormat="1" applyFont="1" applyFill="1" applyBorder="1"/>
    <xf numFmtId="166" fontId="27" fillId="0" borderId="0" xfId="2" applyNumberFormat="1" applyFont="1" applyFill="1"/>
    <xf numFmtId="165" fontId="27" fillId="0" borderId="0" xfId="1" applyNumberFormat="1" applyFont="1" applyFill="1"/>
    <xf numFmtId="166" fontId="27" fillId="0" borderId="2" xfId="2" applyNumberFormat="1" applyFont="1" applyFill="1" applyBorder="1"/>
    <xf numFmtId="166" fontId="26" fillId="0" borderId="2" xfId="2" applyNumberFormat="1" applyFont="1" applyFill="1" applyBorder="1"/>
    <xf numFmtId="0" fontId="26" fillId="0" borderId="0" xfId="1" applyNumberFormat="1" applyFont="1" applyFill="1"/>
    <xf numFmtId="3" fontId="26" fillId="0" borderId="0" xfId="1" applyNumberFormat="1" applyFont="1" applyFill="1"/>
    <xf numFmtId="0" fontId="27" fillId="0" borderId="0" xfId="1" applyNumberFormat="1" applyFont="1" applyFill="1"/>
    <xf numFmtId="43" fontId="27" fillId="0" borderId="0" xfId="1" applyNumberFormat="1" applyFont="1" applyFill="1"/>
    <xf numFmtId="44" fontId="26" fillId="0" borderId="0" xfId="2" applyFont="1" applyFill="1"/>
    <xf numFmtId="44" fontId="26" fillId="0" borderId="0" xfId="2" applyNumberFormat="1" applyFont="1" applyFill="1"/>
    <xf numFmtId="10" fontId="27" fillId="0" borderId="0" xfId="3" applyNumberFormat="1" applyFont="1" applyFill="1" applyAlignment="1">
      <alignment horizontal="right"/>
    </xf>
    <xf numFmtId="43" fontId="27" fillId="0" borderId="0" xfId="1" applyFont="1" applyFill="1" applyBorder="1" applyAlignment="1">
      <alignment horizontal="right"/>
    </xf>
    <xf numFmtId="165" fontId="27" fillId="0" borderId="0" xfId="1" applyNumberFormat="1" applyFont="1" applyFill="1" applyAlignment="1">
      <alignment horizontal="right"/>
    </xf>
    <xf numFmtId="165" fontId="27" fillId="0" borderId="0" xfId="1" applyNumberFormat="1" applyFont="1" applyFill="1" applyAlignment="1">
      <alignment horizontal="left"/>
    </xf>
    <xf numFmtId="43" fontId="26" fillId="0" borderId="0" xfId="1" applyFont="1" applyFill="1" applyBorder="1" applyAlignment="1">
      <alignment horizontal="right"/>
    </xf>
    <xf numFmtId="43" fontId="26" fillId="0" borderId="0" xfId="1" applyNumberFormat="1" applyFont="1" applyFill="1"/>
    <xf numFmtId="10" fontId="27" fillId="0" borderId="0" xfId="3" applyNumberFormat="1" applyFont="1" applyFill="1"/>
    <xf numFmtId="43" fontId="27" fillId="0" borderId="0" xfId="1" applyNumberFormat="1" applyFont="1" applyFill="1" applyAlignment="1">
      <alignment horizontal="right"/>
    </xf>
    <xf numFmtId="43" fontId="26" fillId="0" borderId="0" xfId="1" applyFont="1" applyFill="1" applyBorder="1"/>
    <xf numFmtId="167" fontId="27" fillId="0" borderId="0" xfId="3" applyNumberFormat="1" applyFont="1" applyFill="1" applyAlignment="1">
      <alignment horizontal="right"/>
    </xf>
    <xf numFmtId="9" fontId="27" fillId="0" borderId="0" xfId="3" applyFont="1" applyFill="1" applyAlignment="1">
      <alignment horizontal="right"/>
    </xf>
    <xf numFmtId="39" fontId="27" fillId="0" borderId="0" xfId="1" applyNumberFormat="1" applyFont="1" applyFill="1"/>
    <xf numFmtId="10" fontId="2" fillId="0" borderId="0" xfId="3" applyNumberFormat="1" applyFont="1" applyFill="1" applyAlignment="1">
      <alignment horizontal="center"/>
    </xf>
    <xf numFmtId="10" fontId="2" fillId="0" borderId="0" xfId="3" applyNumberFormat="1" applyFont="1" applyFill="1" applyBorder="1" applyAlignment="1">
      <alignment horizontal="left"/>
    </xf>
  </cellXfs>
  <cellStyles count="136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Accounting 2" xfId="23"/>
    <cellStyle name="Accounting 3" xfId="24"/>
    <cellStyle name="Accounting_Thurston" xfId="25"/>
    <cellStyle name="Bad 2" xfId="26"/>
    <cellStyle name="Budget" xfId="27"/>
    <cellStyle name="Budget 2" xfId="28"/>
    <cellStyle name="Budget 3" xfId="29"/>
    <cellStyle name="Budget_Thurston" xfId="30"/>
    <cellStyle name="Calculation 2" xfId="31"/>
    <cellStyle name="Comma" xfId="1" builtinId="3"/>
    <cellStyle name="Comma 10" xfId="32"/>
    <cellStyle name="Comma 11" xfId="33"/>
    <cellStyle name="Comma 12" xfId="34"/>
    <cellStyle name="Comma 13" xfId="35"/>
    <cellStyle name="Comma 14" xfId="36"/>
    <cellStyle name="Comma 15" xfId="37"/>
    <cellStyle name="Comma 16" xfId="38"/>
    <cellStyle name="Comma 2" xfId="39"/>
    <cellStyle name="Comma 2 2" xfId="40"/>
    <cellStyle name="Comma 2 3" xfId="41"/>
    <cellStyle name="Comma 3" xfId="42"/>
    <cellStyle name="Comma 3 2" xfId="43"/>
    <cellStyle name="Comma 3 2 2" xfId="44"/>
    <cellStyle name="Comma 3 3" xfId="45"/>
    <cellStyle name="Comma 4" xfId="46"/>
    <cellStyle name="Comma 4 2" xfId="47"/>
    <cellStyle name="Comma 4 3" xfId="48"/>
    <cellStyle name="Comma 4 4" xfId="49"/>
    <cellStyle name="Comma 4 5" xfId="50"/>
    <cellStyle name="Comma 5" xfId="51"/>
    <cellStyle name="Comma 6" xfId="52"/>
    <cellStyle name="Comma 7" xfId="53"/>
    <cellStyle name="Comma 8" xfId="54"/>
    <cellStyle name="Comma 9" xfId="55"/>
    <cellStyle name="Comma(2)" xfId="56"/>
    <cellStyle name="Comma0 - Style2" xfId="57"/>
    <cellStyle name="Comma1 - Style1" xfId="58"/>
    <cellStyle name="Comments" xfId="59"/>
    <cellStyle name="Currency" xfId="2" builtinId="4"/>
    <cellStyle name="Currency 2" xfId="60"/>
    <cellStyle name="Currency 2 2" xfId="61"/>
    <cellStyle name="Currency 3" xfId="62"/>
    <cellStyle name="Currency 4" xfId="63"/>
    <cellStyle name="Currency 5" xfId="64"/>
    <cellStyle name="Currency 6" xfId="65"/>
    <cellStyle name="Currency 7" xfId="66"/>
    <cellStyle name="Data Enter" xfId="67"/>
    <cellStyle name="FactSheet" xfId="68"/>
    <cellStyle name="Good 2" xfId="69"/>
    <cellStyle name="Heading 1 2" xfId="70"/>
    <cellStyle name="Heading 2 2" xfId="71"/>
    <cellStyle name="Heading 3 2" xfId="72"/>
    <cellStyle name="Hyperlink 2" xfId="73"/>
    <cellStyle name="Hyperlink 3" xfId="74"/>
    <cellStyle name="input(0)" xfId="75"/>
    <cellStyle name="Input(2)" xfId="76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10" xfId="85"/>
    <cellStyle name="Normal 11" xfId="86"/>
    <cellStyle name="Normal 12" xfId="87"/>
    <cellStyle name="Normal 13" xfId="88"/>
    <cellStyle name="Normal 14" xfId="89"/>
    <cellStyle name="Normal 15" xfId="90"/>
    <cellStyle name="Normal 16" xfId="91"/>
    <cellStyle name="Normal 17" xfId="92"/>
    <cellStyle name="Normal 18" xfId="93"/>
    <cellStyle name="Normal 19" xfId="94"/>
    <cellStyle name="Normal 2" xfId="95"/>
    <cellStyle name="Normal 2 2" xfId="96"/>
    <cellStyle name="Normal 2 2 2" xfId="97"/>
    <cellStyle name="Normal 2 2 3" xfId="98"/>
    <cellStyle name="Normal 2 2_Commodities Data" xfId="134"/>
    <cellStyle name="Normal 2 3" xfId="99"/>
    <cellStyle name="Normal 2 3 2" xfId="100"/>
    <cellStyle name="Normal 2 3 3" xfId="101"/>
    <cellStyle name="Normal 2 4" xfId="102"/>
    <cellStyle name="Normal 2 5" xfId="103"/>
    <cellStyle name="Normal 2_2180 Payroll Schedule 8-22-2011" xfId="104"/>
    <cellStyle name="Normal 3" xfId="105"/>
    <cellStyle name="Normal 3 2" xfId="106"/>
    <cellStyle name="Normal 3_70148 Region Allocation" xfId="107"/>
    <cellStyle name="Normal 4" xfId="108"/>
    <cellStyle name="Normal 5" xfId="109"/>
    <cellStyle name="Normal 5 2" xfId="110"/>
    <cellStyle name="Normal 5_2183 UTC Depreciation 3 31 2012 Heather 6-6-2012" xfId="111"/>
    <cellStyle name="Normal 6" xfId="112"/>
    <cellStyle name="Normal 7" xfId="113"/>
    <cellStyle name="Normal 8" xfId="114"/>
    <cellStyle name="Normal 9" xfId="115"/>
    <cellStyle name="Normal_Joe's 1-1-2004" xfId="6"/>
    <cellStyle name="Normal_Pacific 1-1-06" xfId="5"/>
    <cellStyle name="Normal_Rural 1-1-2006" xfId="4"/>
    <cellStyle name="Note 2" xfId="116"/>
    <cellStyle name="Notes" xfId="117"/>
    <cellStyle name="Percent" xfId="3" builtinId="5"/>
    <cellStyle name="Percent 2" xfId="118"/>
    <cellStyle name="Percent 2 2" xfId="119"/>
    <cellStyle name="Percent 3" xfId="120"/>
    <cellStyle name="Percent 4" xfId="121"/>
    <cellStyle name="Percent(1)" xfId="122"/>
    <cellStyle name="Percent(2)" xfId="123"/>
    <cellStyle name="PRM" xfId="124"/>
    <cellStyle name="PRM 2" xfId="125"/>
    <cellStyle name="PRM 3" xfId="126"/>
    <cellStyle name="PRM_Thurston" xfId="127"/>
    <cellStyle name="PSChar" xfId="128"/>
    <cellStyle name="PSHeading" xfId="129"/>
    <cellStyle name="Style 1" xfId="130"/>
    <cellStyle name="Style 1 2" xfId="131"/>
    <cellStyle name="Style 1_Recycle Center Commodities MRF" xfId="135"/>
    <cellStyle name="STYLE1" xfId="132"/>
    <cellStyle name="Total 2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O33" sqref="O33"/>
    </sheetView>
  </sheetViews>
  <sheetFormatPr defaultColWidth="9.109375" defaultRowHeight="13.2" x14ac:dyDescent="0.25"/>
  <cols>
    <col min="1" max="1" width="27.6640625" style="14" customWidth="1"/>
    <col min="2" max="2" width="14.44140625" style="22" bestFit="1" customWidth="1"/>
    <col min="3" max="3" width="15.44140625" style="22" bestFit="1" customWidth="1"/>
    <col min="4" max="4" width="16.109375" style="22" bestFit="1" customWidth="1"/>
    <col min="5" max="5" width="13.109375" style="22" bestFit="1" customWidth="1"/>
    <col min="6" max="6" width="13.44140625" style="22" bestFit="1" customWidth="1"/>
    <col min="7" max="7" width="13.109375" style="22" bestFit="1" customWidth="1"/>
    <col min="8" max="8" width="15.109375" style="22" bestFit="1" customWidth="1"/>
    <col min="9" max="9" width="16.109375" style="22" bestFit="1" customWidth="1"/>
    <col min="10" max="10" width="14.33203125" style="22" bestFit="1" customWidth="1"/>
    <col min="11" max="11" width="15.44140625" style="22" bestFit="1" customWidth="1"/>
    <col min="12" max="12" width="13.6640625" style="1" customWidth="1"/>
    <col min="13" max="13" width="15.33203125" style="1" bestFit="1" customWidth="1"/>
    <col min="14" max="14" width="14.5546875" style="22" bestFit="1" customWidth="1"/>
    <col min="15" max="15" width="23.109375" style="22" bestFit="1" customWidth="1"/>
    <col min="16" max="16" width="9.109375" style="22"/>
    <col min="17" max="17" width="11.33203125" style="22" bestFit="1" customWidth="1"/>
    <col min="18" max="18" width="14.33203125" style="22" customWidth="1"/>
    <col min="19" max="16384" width="9.109375" style="22"/>
  </cols>
  <sheetData>
    <row r="1" spans="1:17" ht="13.8" x14ac:dyDescent="0.25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4"/>
    </row>
    <row r="2" spans="1:17" ht="13.8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  <c r="M2" s="35"/>
      <c r="N2" s="34"/>
    </row>
    <row r="3" spans="1:17" ht="13.8" x14ac:dyDescent="0.25">
      <c r="A3" s="33" t="s">
        <v>1</v>
      </c>
      <c r="B3" s="36"/>
      <c r="C3" s="36"/>
      <c r="D3" s="36"/>
      <c r="E3" s="36"/>
      <c r="F3" s="36"/>
      <c r="G3" s="36"/>
      <c r="H3" s="36"/>
      <c r="I3" s="36"/>
      <c r="J3" s="34"/>
      <c r="K3" s="34"/>
      <c r="L3" s="35"/>
      <c r="M3" s="35"/>
      <c r="N3" s="34"/>
    </row>
    <row r="4" spans="1:17" ht="13.8" x14ac:dyDescent="0.25">
      <c r="A4" s="33" t="s">
        <v>25</v>
      </c>
      <c r="B4" s="36"/>
      <c r="C4" s="36"/>
      <c r="D4" s="36"/>
      <c r="E4" s="36"/>
      <c r="F4" s="36"/>
      <c r="G4" s="36"/>
      <c r="H4" s="36"/>
      <c r="I4" s="36"/>
      <c r="J4" s="34"/>
      <c r="K4" s="34"/>
      <c r="L4" s="35"/>
      <c r="M4" s="35"/>
      <c r="N4" s="34"/>
    </row>
    <row r="5" spans="1:17" ht="13.8" x14ac:dyDescent="0.25">
      <c r="A5" s="33"/>
      <c r="B5" s="36"/>
      <c r="C5" s="36"/>
      <c r="D5" s="36"/>
      <c r="E5" s="36"/>
      <c r="F5" s="36"/>
      <c r="G5" s="36"/>
      <c r="H5" s="36"/>
      <c r="I5" s="36"/>
      <c r="J5" s="34"/>
      <c r="K5" s="34"/>
      <c r="L5" s="35"/>
      <c r="M5" s="35"/>
      <c r="N5" s="34"/>
    </row>
    <row r="6" spans="1:17" s="12" customFormat="1" ht="13.8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  <c r="M6" s="39"/>
      <c r="N6" s="38" t="s">
        <v>2</v>
      </c>
    </row>
    <row r="7" spans="1:17" s="23" customFormat="1" ht="13.8" x14ac:dyDescent="0.25">
      <c r="A7" s="42" t="s">
        <v>23</v>
      </c>
      <c r="B7" s="40">
        <v>41790</v>
      </c>
      <c r="C7" s="40">
        <f>B7+30</f>
        <v>41820</v>
      </c>
      <c r="D7" s="40">
        <f t="shared" ref="D7:M7" si="0">C7+30</f>
        <v>41850</v>
      </c>
      <c r="E7" s="40">
        <f t="shared" si="0"/>
        <v>41880</v>
      </c>
      <c r="F7" s="40">
        <f t="shared" si="0"/>
        <v>41910</v>
      </c>
      <c r="G7" s="40">
        <f t="shared" si="0"/>
        <v>41940</v>
      </c>
      <c r="H7" s="40">
        <f t="shared" si="0"/>
        <v>41970</v>
      </c>
      <c r="I7" s="40">
        <f t="shared" si="0"/>
        <v>42000</v>
      </c>
      <c r="J7" s="40">
        <f t="shared" si="0"/>
        <v>42030</v>
      </c>
      <c r="K7" s="40">
        <f t="shared" si="0"/>
        <v>42060</v>
      </c>
      <c r="L7" s="40">
        <f t="shared" si="0"/>
        <v>42090</v>
      </c>
      <c r="M7" s="40">
        <f t="shared" si="0"/>
        <v>42120</v>
      </c>
      <c r="N7" s="41" t="s">
        <v>3</v>
      </c>
    </row>
    <row r="8" spans="1:17" s="24" customFormat="1" ht="13.8" x14ac:dyDescent="0.25">
      <c r="A8" s="44" t="s">
        <v>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2"/>
    </row>
    <row r="9" spans="1:17" ht="13.8" x14ac:dyDescent="0.25">
      <c r="A9" s="46" t="s">
        <v>5</v>
      </c>
      <c r="B9" s="43">
        <v>115</v>
      </c>
      <c r="C9" s="43">
        <v>112.77</v>
      </c>
      <c r="D9" s="43">
        <v>114.26</v>
      </c>
      <c r="E9" s="43">
        <v>125.88</v>
      </c>
      <c r="F9" s="43">
        <v>109.5</v>
      </c>
      <c r="G9" s="43">
        <v>114.38</v>
      </c>
      <c r="H9" s="43">
        <v>99.884</v>
      </c>
      <c r="I9" s="43">
        <v>139.49</v>
      </c>
      <c r="J9" s="43">
        <v>123.55</v>
      </c>
      <c r="K9" s="43">
        <v>107.83</v>
      </c>
      <c r="L9" s="43">
        <v>142.97000000000003</v>
      </c>
      <c r="M9" s="43">
        <v>126.19000000000001</v>
      </c>
      <c r="N9" s="43">
        <f>SUM(B9:M9)</f>
        <v>1431.704</v>
      </c>
      <c r="O9" s="3"/>
    </row>
    <row r="10" spans="1:17" ht="13.8" x14ac:dyDescent="0.25">
      <c r="A10" s="46" t="s">
        <v>6</v>
      </c>
      <c r="B10" s="43">
        <v>15.81</v>
      </c>
      <c r="C10" s="43">
        <v>12.93</v>
      </c>
      <c r="D10" s="43">
        <v>21.19</v>
      </c>
      <c r="E10" s="43">
        <v>14.7</v>
      </c>
      <c r="F10" s="43">
        <v>14.82</v>
      </c>
      <c r="G10" s="43">
        <v>13.65</v>
      </c>
      <c r="H10" s="43">
        <v>10.55</v>
      </c>
      <c r="I10" s="43">
        <v>15.35</v>
      </c>
      <c r="J10" s="43">
        <v>17.834927623554307</v>
      </c>
      <c r="K10" s="43">
        <v>12.679868490577116</v>
      </c>
      <c r="L10" s="43">
        <v>19.495444480149573</v>
      </c>
      <c r="M10" s="43">
        <v>18.849762022373962</v>
      </c>
      <c r="N10" s="43">
        <f>SUM(B10:M10)</f>
        <v>187.86000261665498</v>
      </c>
      <c r="O10" s="3"/>
      <c r="Q10" s="9"/>
    </row>
    <row r="11" spans="1:17" s="15" customFormat="1" ht="13.8" x14ac:dyDescent="0.25">
      <c r="A11" s="33" t="s">
        <v>3</v>
      </c>
      <c r="B11" s="47">
        <f>SUM(B9:B10)</f>
        <v>130.81</v>
      </c>
      <c r="C11" s="47">
        <f t="shared" ref="C11:N11" si="1">SUM(C9:C10)</f>
        <v>125.69999999999999</v>
      </c>
      <c r="D11" s="47">
        <f t="shared" si="1"/>
        <v>135.45000000000002</v>
      </c>
      <c r="E11" s="47">
        <f t="shared" si="1"/>
        <v>140.57999999999998</v>
      </c>
      <c r="F11" s="47">
        <f t="shared" si="1"/>
        <v>124.32</v>
      </c>
      <c r="G11" s="47">
        <f t="shared" si="1"/>
        <v>128.03</v>
      </c>
      <c r="H11" s="47">
        <f t="shared" si="1"/>
        <v>110.434</v>
      </c>
      <c r="I11" s="47">
        <f t="shared" si="1"/>
        <v>154.84</v>
      </c>
      <c r="J11" s="47">
        <f t="shared" si="1"/>
        <v>141.38492762355429</v>
      </c>
      <c r="K11" s="47">
        <f t="shared" si="1"/>
        <v>120.50986849057712</v>
      </c>
      <c r="L11" s="47">
        <f>SUM(L9:L10)</f>
        <v>162.46544448014959</v>
      </c>
      <c r="M11" s="47">
        <f>SUM(M9:M10)</f>
        <v>145.03976202237396</v>
      </c>
      <c r="N11" s="47">
        <f t="shared" si="1"/>
        <v>1619.564002616655</v>
      </c>
      <c r="O11" s="9"/>
    </row>
    <row r="12" spans="1:17" ht="13.8" x14ac:dyDescent="0.25">
      <c r="A12" s="4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27"/>
    </row>
    <row r="13" spans="1:17" ht="13.8" x14ac:dyDescent="0.25">
      <c r="A13" s="50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9"/>
      <c r="O13" s="27"/>
    </row>
    <row r="14" spans="1:17" ht="13.8" x14ac:dyDescent="0.25">
      <c r="A14" s="46" t="s">
        <v>5</v>
      </c>
      <c r="B14" s="51">
        <v>75.959999999999994</v>
      </c>
      <c r="C14" s="51">
        <v>75.11</v>
      </c>
      <c r="D14" s="51">
        <v>75.11</v>
      </c>
      <c r="E14" s="51">
        <v>75.66</v>
      </c>
      <c r="F14" s="51">
        <v>74.959999999999994</v>
      </c>
      <c r="G14" s="51">
        <v>74.960000000000008</v>
      </c>
      <c r="H14" s="51">
        <v>70.760000000000005</v>
      </c>
      <c r="I14" s="51">
        <v>65.02</v>
      </c>
      <c r="J14" s="51">
        <v>52.13</v>
      </c>
      <c r="K14" s="51">
        <v>47.05</v>
      </c>
      <c r="L14" s="51">
        <v>47.07</v>
      </c>
      <c r="M14" s="51">
        <v>48.02</v>
      </c>
      <c r="N14" s="52"/>
      <c r="O14" s="10"/>
    </row>
    <row r="15" spans="1:17" ht="13.8" x14ac:dyDescent="0.25">
      <c r="A15" s="46" t="s">
        <v>6</v>
      </c>
      <c r="B15" s="51">
        <v>30</v>
      </c>
      <c r="C15" s="51">
        <v>30</v>
      </c>
      <c r="D15" s="51">
        <v>30</v>
      </c>
      <c r="E15" s="51">
        <v>30</v>
      </c>
      <c r="F15" s="51">
        <v>30</v>
      </c>
      <c r="G15" s="51">
        <v>30</v>
      </c>
      <c r="H15" s="51">
        <v>30</v>
      </c>
      <c r="I15" s="51">
        <v>30</v>
      </c>
      <c r="J15" s="51">
        <v>30</v>
      </c>
      <c r="K15" s="51">
        <v>30</v>
      </c>
      <c r="L15" s="51">
        <v>30</v>
      </c>
      <c r="M15" s="51">
        <v>30</v>
      </c>
      <c r="N15" s="52"/>
      <c r="O15" s="10"/>
    </row>
    <row r="16" spans="1:17" ht="13.8" x14ac:dyDescent="0.25">
      <c r="A16" s="4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9"/>
      <c r="O16" s="27"/>
    </row>
    <row r="17" spans="1:17" ht="13.8" x14ac:dyDescent="0.25">
      <c r="A17" s="50" t="s">
        <v>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7" ht="13.8" x14ac:dyDescent="0.25">
      <c r="A18" s="46" t="s">
        <v>5</v>
      </c>
      <c r="B18" s="53">
        <f t="shared" ref="B18:K19" si="2">+B9*B14</f>
        <v>8735.4</v>
      </c>
      <c r="C18" s="53">
        <f t="shared" si="2"/>
        <v>8470.1546999999991</v>
      </c>
      <c r="D18" s="53">
        <f t="shared" si="2"/>
        <v>8582.0686000000005</v>
      </c>
      <c r="E18" s="53">
        <f t="shared" si="2"/>
        <v>9524.0807999999997</v>
      </c>
      <c r="F18" s="53">
        <f t="shared" si="2"/>
        <v>8208.119999999999</v>
      </c>
      <c r="G18" s="53">
        <f t="shared" si="2"/>
        <v>8573.9248000000007</v>
      </c>
      <c r="H18" s="53">
        <f t="shared" si="2"/>
        <v>7067.7918400000008</v>
      </c>
      <c r="I18" s="53">
        <f t="shared" si="2"/>
        <v>9069.6398000000008</v>
      </c>
      <c r="J18" s="53">
        <f t="shared" si="2"/>
        <v>6440.6615000000002</v>
      </c>
      <c r="K18" s="53">
        <f t="shared" si="2"/>
        <v>5073.4014999999999</v>
      </c>
      <c r="L18" s="53">
        <f>+L9*L14</f>
        <v>6729.5979000000016</v>
      </c>
      <c r="M18" s="53">
        <f>+M9*M14</f>
        <v>6059.6438000000007</v>
      </c>
      <c r="N18" s="53">
        <f>SUM(B18:M18)</f>
        <v>92534.485240000009</v>
      </c>
      <c r="O18" s="7"/>
    </row>
    <row r="19" spans="1:17" ht="13.8" x14ac:dyDescent="0.25">
      <c r="A19" s="46" t="s">
        <v>6</v>
      </c>
      <c r="B19" s="53">
        <f>+B10*B15</f>
        <v>474.3</v>
      </c>
      <c r="C19" s="53">
        <f t="shared" si="2"/>
        <v>387.9</v>
      </c>
      <c r="D19" s="53">
        <f t="shared" si="2"/>
        <v>635.70000000000005</v>
      </c>
      <c r="E19" s="53">
        <f t="shared" si="2"/>
        <v>441</v>
      </c>
      <c r="F19" s="53">
        <f t="shared" si="2"/>
        <v>444.6</v>
      </c>
      <c r="G19" s="53">
        <f t="shared" si="2"/>
        <v>409.5</v>
      </c>
      <c r="H19" s="53">
        <f t="shared" si="2"/>
        <v>316.5</v>
      </c>
      <c r="I19" s="53">
        <f t="shared" si="2"/>
        <v>460.5</v>
      </c>
      <c r="J19" s="53">
        <f t="shared" si="2"/>
        <v>535.04782870662916</v>
      </c>
      <c r="K19" s="53">
        <f t="shared" si="2"/>
        <v>380.39605471731346</v>
      </c>
      <c r="L19" s="53">
        <f>+L10*L15</f>
        <v>584.8633344044872</v>
      </c>
      <c r="M19" s="53">
        <f>+M10*M15</f>
        <v>565.49286067121886</v>
      </c>
      <c r="N19" s="53">
        <f>SUM(B19:M19)</f>
        <v>5635.8000784996493</v>
      </c>
      <c r="O19" s="7"/>
    </row>
    <row r="20" spans="1:17" ht="13.8" x14ac:dyDescent="0.25">
      <c r="A20" s="46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7"/>
    </row>
    <row r="21" spans="1:17" s="15" customFormat="1" ht="13.8" x14ac:dyDescent="0.25">
      <c r="A21" s="33" t="s">
        <v>8</v>
      </c>
      <c r="B21" s="55">
        <f t="shared" ref="B21:K21" si="3">SUM(B17:B20)</f>
        <v>9209.6999999999989</v>
      </c>
      <c r="C21" s="55">
        <f t="shared" si="3"/>
        <v>8858.0546999999988</v>
      </c>
      <c r="D21" s="55">
        <f t="shared" si="3"/>
        <v>9217.7686000000012</v>
      </c>
      <c r="E21" s="55">
        <f t="shared" si="3"/>
        <v>9965.0807999999997</v>
      </c>
      <c r="F21" s="55">
        <f t="shared" si="3"/>
        <v>8652.7199999999993</v>
      </c>
      <c r="G21" s="55">
        <f t="shared" si="3"/>
        <v>8983.4248000000007</v>
      </c>
      <c r="H21" s="55">
        <f t="shared" si="3"/>
        <v>7384.2918400000008</v>
      </c>
      <c r="I21" s="55">
        <f t="shared" si="3"/>
        <v>9530.1398000000008</v>
      </c>
      <c r="J21" s="55">
        <f t="shared" si="3"/>
        <v>6975.7093287066291</v>
      </c>
      <c r="K21" s="55">
        <f t="shared" si="3"/>
        <v>5453.7975547173137</v>
      </c>
      <c r="L21" s="55">
        <f>SUM(L17:L20)</f>
        <v>7314.461234404489</v>
      </c>
      <c r="M21" s="55">
        <f>SUM(M17:M20)</f>
        <v>6625.1366606712199</v>
      </c>
      <c r="N21" s="56">
        <f>SUM(N18:N20)</f>
        <v>98170.285318499664</v>
      </c>
      <c r="O21" s="5"/>
    </row>
    <row r="22" spans="1:17" ht="13.8" x14ac:dyDescent="0.25">
      <c r="A22" s="46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7"/>
    </row>
    <row r="23" spans="1:17" s="3" customFormat="1" ht="13.8" x14ac:dyDescent="0.25">
      <c r="A23" s="57" t="s">
        <v>9</v>
      </c>
      <c r="B23" s="54">
        <v>6828</v>
      </c>
      <c r="C23" s="54">
        <v>6875</v>
      </c>
      <c r="D23" s="54">
        <v>6914</v>
      </c>
      <c r="E23" s="54">
        <v>6960</v>
      </c>
      <c r="F23" s="54">
        <v>6962</v>
      </c>
      <c r="G23" s="54">
        <v>6945</v>
      </c>
      <c r="H23" s="54">
        <v>6926</v>
      </c>
      <c r="I23" s="54">
        <v>6949</v>
      </c>
      <c r="J23" s="54">
        <v>6956</v>
      </c>
      <c r="K23" s="54">
        <v>6985</v>
      </c>
      <c r="L23" s="54">
        <v>7044</v>
      </c>
      <c r="M23" s="54">
        <v>7072</v>
      </c>
      <c r="N23" s="58">
        <f>SUM(B23:M23)</f>
        <v>83416</v>
      </c>
      <c r="O23" s="7"/>
      <c r="Q23" s="9"/>
    </row>
    <row r="24" spans="1:17" s="7" customFormat="1" ht="13.8" x14ac:dyDescent="0.25">
      <c r="A24" s="59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60"/>
      <c r="O24" s="11"/>
    </row>
    <row r="25" spans="1:17" s="7" customFormat="1" ht="13.8" x14ac:dyDescent="0.25">
      <c r="A25" s="59" t="s">
        <v>10</v>
      </c>
      <c r="B25" s="51">
        <f t="shared" ref="B25:M25" si="4">+(IFERROR(B21/B23,0))</f>
        <v>1.3488137082601053</v>
      </c>
      <c r="C25" s="51">
        <f t="shared" si="4"/>
        <v>1.2884443199999998</v>
      </c>
      <c r="D25" s="51">
        <f t="shared" si="4"/>
        <v>1.333203442291004</v>
      </c>
      <c r="E25" s="51">
        <f t="shared" si="4"/>
        <v>1.4317644827586207</v>
      </c>
      <c r="F25" s="51">
        <f t="shared" si="4"/>
        <v>1.2428497558172937</v>
      </c>
      <c r="G25" s="51">
        <f t="shared" si="4"/>
        <v>1.293509690424766</v>
      </c>
      <c r="H25" s="51">
        <f t="shared" si="4"/>
        <v>1.0661697718740977</v>
      </c>
      <c r="I25" s="51">
        <f t="shared" si="4"/>
        <v>1.3714404662541375</v>
      </c>
      <c r="J25" s="51">
        <f t="shared" si="4"/>
        <v>1.0028334285087162</v>
      </c>
      <c r="K25" s="51">
        <f t="shared" si="4"/>
        <v>0.78078705149854166</v>
      </c>
      <c r="L25" s="51">
        <f t="shared" si="4"/>
        <v>1.0383959730841126</v>
      </c>
      <c r="M25" s="51">
        <f t="shared" si="4"/>
        <v>0.93681231061527437</v>
      </c>
      <c r="N25" s="43"/>
      <c r="O25" s="3"/>
    </row>
    <row r="26" spans="1:17" s="7" customFormat="1" ht="13.8" x14ac:dyDescent="0.25">
      <c r="A26" s="59" t="s">
        <v>11</v>
      </c>
      <c r="B26" s="51">
        <v>2.6</v>
      </c>
      <c r="C26" s="51">
        <v>2.6</v>
      </c>
      <c r="D26" s="51">
        <v>1.32</v>
      </c>
      <c r="E26" s="51">
        <v>1.32</v>
      </c>
      <c r="F26" s="51">
        <v>1.32</v>
      </c>
      <c r="G26" s="51">
        <v>1.32</v>
      </c>
      <c r="H26" s="51">
        <v>1.32</v>
      </c>
      <c r="I26" s="51">
        <v>1.32</v>
      </c>
      <c r="J26" s="51">
        <v>1.32</v>
      </c>
      <c r="K26" s="51">
        <v>1.32</v>
      </c>
      <c r="L26" s="51">
        <v>1.32</v>
      </c>
      <c r="M26" s="51">
        <v>1.32</v>
      </c>
      <c r="N26" s="43"/>
      <c r="O26" s="3"/>
    </row>
    <row r="27" spans="1:17" s="5" customFormat="1" ht="13.8" x14ac:dyDescent="0.25">
      <c r="A27" s="57" t="s">
        <v>22</v>
      </c>
      <c r="B27" s="61">
        <f>+(B25-B26)*B23</f>
        <v>-8543.1000000000022</v>
      </c>
      <c r="C27" s="61">
        <f t="shared" ref="C27:I27" si="5">+(C25-C26)*C23</f>
        <v>-9016.945300000003</v>
      </c>
      <c r="D27" s="61">
        <f t="shared" si="5"/>
        <v>91.28860000000094</v>
      </c>
      <c r="E27" s="61">
        <f t="shared" si="5"/>
        <v>777.88079999999945</v>
      </c>
      <c r="F27" s="61">
        <f t="shared" si="5"/>
        <v>-537.12000000000148</v>
      </c>
      <c r="G27" s="61">
        <f t="shared" si="5"/>
        <v>-183.97520000000026</v>
      </c>
      <c r="H27" s="61">
        <f t="shared" si="5"/>
        <v>-1758.0281600000001</v>
      </c>
      <c r="I27" s="61">
        <f t="shared" si="5"/>
        <v>357.45980000000117</v>
      </c>
      <c r="J27" s="61">
        <f>+(J25-J26)*J23</f>
        <v>-2206.210671293371</v>
      </c>
      <c r="K27" s="61">
        <f>+(K25-K26)*K23</f>
        <v>-3766.402445282687</v>
      </c>
      <c r="L27" s="61">
        <f>+(L25-L26)*L23</f>
        <v>-1983.6187655955114</v>
      </c>
      <c r="M27" s="61">
        <f>+(M25-M26)*M23</f>
        <v>-2709.90333932878</v>
      </c>
      <c r="N27" s="62">
        <f>SUM(B27:M27)</f>
        <v>-29478.674681500357</v>
      </c>
    </row>
    <row r="28" spans="1:17" s="7" customFormat="1" ht="13.8" x14ac:dyDescent="0.25">
      <c r="A28" s="59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7" s="7" customFormat="1" ht="13.8" x14ac:dyDescent="0.25">
      <c r="A29" s="5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 t="s">
        <v>13</v>
      </c>
      <c r="N29" s="60">
        <f>ROUND(N27/N23,2)</f>
        <v>-0.35</v>
      </c>
      <c r="O29" s="8"/>
    </row>
    <row r="30" spans="1:17" s="7" customFormat="1" ht="13.8" x14ac:dyDescent="0.25">
      <c r="A30" s="5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4" t="s">
        <v>14</v>
      </c>
      <c r="N30" s="60">
        <f>ROUND(N21/N23,2)</f>
        <v>1.18</v>
      </c>
      <c r="O30" s="8"/>
    </row>
    <row r="31" spans="1:17" ht="13.8" x14ac:dyDescent="0.25">
      <c r="A31" s="54"/>
      <c r="B31" s="66"/>
      <c r="C31" s="66"/>
      <c r="D31" s="65"/>
      <c r="E31" s="65"/>
      <c r="F31" s="65"/>
      <c r="G31" s="65"/>
      <c r="H31" s="65"/>
      <c r="I31" s="65"/>
      <c r="J31" s="65"/>
      <c r="K31" s="65"/>
      <c r="L31" s="65"/>
      <c r="M31" s="67" t="s">
        <v>15</v>
      </c>
      <c r="N31" s="68">
        <f>+N30+N29</f>
        <v>0.83</v>
      </c>
      <c r="O31" s="32"/>
      <c r="Q31" s="26"/>
    </row>
    <row r="32" spans="1:17" ht="13.8" x14ac:dyDescent="0.25">
      <c r="A32" s="59"/>
      <c r="B32" s="6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64"/>
      <c r="N32" s="43"/>
      <c r="O32" s="8"/>
    </row>
    <row r="33" spans="1:17" ht="13.8" x14ac:dyDescent="0.25">
      <c r="A33" s="59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4" t="s">
        <v>16</v>
      </c>
      <c r="N33" s="43">
        <v>0.14000000000000001</v>
      </c>
      <c r="O33" s="76">
        <f>(N31-N33)/N33</f>
        <v>4.9285714285714279</v>
      </c>
      <c r="Q33" s="26"/>
    </row>
    <row r="34" spans="1:17" ht="13.8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64" t="s">
        <v>17</v>
      </c>
      <c r="N34" s="54">
        <f>(+N33-N31)*N23</f>
        <v>-57557.039999999994</v>
      </c>
      <c r="O34" s="8"/>
    </row>
    <row r="35" spans="1:17" ht="13.8" x14ac:dyDescent="0.25">
      <c r="A35" s="5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54"/>
      <c r="O35" s="7"/>
    </row>
    <row r="36" spans="1:17" ht="13.8" x14ac:dyDescent="0.25">
      <c r="A36" s="5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54"/>
      <c r="O36" s="7"/>
    </row>
    <row r="37" spans="1:17" ht="13.8" x14ac:dyDescent="0.25">
      <c r="A37" s="59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  <c r="M37" s="39"/>
      <c r="N37" s="38" t="s">
        <v>2</v>
      </c>
      <c r="O37" s="11"/>
    </row>
    <row r="38" spans="1:17" s="24" customFormat="1" ht="13.8" x14ac:dyDescent="0.25">
      <c r="A38" s="42" t="s">
        <v>18</v>
      </c>
      <c r="B38" s="40">
        <v>41790</v>
      </c>
      <c r="C38" s="40">
        <f>B38+30</f>
        <v>41820</v>
      </c>
      <c r="D38" s="40">
        <f t="shared" ref="D38" si="6">C38+30</f>
        <v>41850</v>
      </c>
      <c r="E38" s="40">
        <f t="shared" ref="E38" si="7">D38+30</f>
        <v>41880</v>
      </c>
      <c r="F38" s="40">
        <f t="shared" ref="F38" si="8">E38+30</f>
        <v>41910</v>
      </c>
      <c r="G38" s="40">
        <f t="shared" ref="G38" si="9">F38+30</f>
        <v>41940</v>
      </c>
      <c r="H38" s="40">
        <f t="shared" ref="H38" si="10">G38+30</f>
        <v>41970</v>
      </c>
      <c r="I38" s="40">
        <f t="shared" ref="I38" si="11">H38+30</f>
        <v>42000</v>
      </c>
      <c r="J38" s="40">
        <f t="shared" ref="J38" si="12">I38+30</f>
        <v>42030</v>
      </c>
      <c r="K38" s="40">
        <f t="shared" ref="K38" si="13">J38+30</f>
        <v>42060</v>
      </c>
      <c r="L38" s="40">
        <f t="shared" ref="L38" si="14">K38+30</f>
        <v>42090</v>
      </c>
      <c r="M38" s="40">
        <f t="shared" ref="M38" si="15">L38+30</f>
        <v>42120</v>
      </c>
      <c r="N38" s="41" t="s">
        <v>3</v>
      </c>
      <c r="O38" s="25"/>
    </row>
    <row r="39" spans="1:17" s="24" customFormat="1" ht="13.8" x14ac:dyDescent="0.25">
      <c r="A39" s="44" t="s">
        <v>4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2"/>
    </row>
    <row r="40" spans="1:17" ht="13.8" x14ac:dyDescent="0.25">
      <c r="A40" s="46" t="s">
        <v>5</v>
      </c>
      <c r="B40" s="43">
        <v>2.1850000000000001</v>
      </c>
      <c r="C40" s="43">
        <v>2.14263</v>
      </c>
      <c r="D40" s="43">
        <v>2.1709399999999999</v>
      </c>
      <c r="E40" s="43">
        <v>2.3917199999999998</v>
      </c>
      <c r="F40" s="43">
        <v>1.9693500000000002</v>
      </c>
      <c r="G40" s="43">
        <v>2.1732199999999997</v>
      </c>
      <c r="H40" s="43">
        <v>1.897796</v>
      </c>
      <c r="I40" s="43">
        <v>2.6503100000000002</v>
      </c>
      <c r="J40" s="43">
        <v>2.3474499999999998</v>
      </c>
      <c r="K40" s="43">
        <v>2.0487699999999998</v>
      </c>
      <c r="L40" s="43">
        <v>0.34292360302769537</v>
      </c>
      <c r="M40" s="43">
        <v>1.4640000000000002</v>
      </c>
      <c r="N40" s="43">
        <f>SUM(B40:M40)</f>
        <v>23.784109603027694</v>
      </c>
      <c r="O40" s="3"/>
    </row>
    <row r="41" spans="1:17" ht="13.8" x14ac:dyDescent="0.25">
      <c r="A41" s="46" t="s">
        <v>6</v>
      </c>
      <c r="B41" s="43">
        <v>1.1200000000000001</v>
      </c>
      <c r="C41" s="43">
        <v>0.91744949234464568</v>
      </c>
      <c r="D41" s="43">
        <v>1.4709916371492822</v>
      </c>
      <c r="E41" s="43">
        <v>1.0246048155317027</v>
      </c>
      <c r="F41" s="43">
        <v>1.0322819833404089</v>
      </c>
      <c r="G41" s="43">
        <v>0.9529300483941926</v>
      </c>
      <c r="H41" s="43">
        <v>0.73863326041314914</v>
      </c>
      <c r="I41" s="43">
        <v>1.0687984029592226</v>
      </c>
      <c r="J41" s="43">
        <v>1.1973707878378179</v>
      </c>
      <c r="K41" s="43">
        <v>0.8477449656549052</v>
      </c>
      <c r="L41" s="43">
        <v>1.2841973649615845</v>
      </c>
      <c r="M41" s="43">
        <v>1.2367490919657125</v>
      </c>
      <c r="N41" s="43">
        <f>SUM(B41:M41)</f>
        <v>12.891751850552627</v>
      </c>
      <c r="O41" s="3"/>
    </row>
    <row r="42" spans="1:17" s="15" customFormat="1" ht="13.8" x14ac:dyDescent="0.25">
      <c r="A42" s="33" t="s">
        <v>19</v>
      </c>
      <c r="B42" s="47">
        <f t="shared" ref="B42:L42" si="16">SUM(B40:B41)</f>
        <v>3.3050000000000002</v>
      </c>
      <c r="C42" s="47">
        <f t="shared" si="16"/>
        <v>3.0600794923446459</v>
      </c>
      <c r="D42" s="47">
        <f t="shared" si="16"/>
        <v>3.6419316371492823</v>
      </c>
      <c r="E42" s="47">
        <f t="shared" si="16"/>
        <v>3.4163248155317025</v>
      </c>
      <c r="F42" s="47">
        <f t="shared" si="16"/>
        <v>3.0016319833404088</v>
      </c>
      <c r="G42" s="47">
        <f t="shared" si="16"/>
        <v>3.1261500483941922</v>
      </c>
      <c r="H42" s="47">
        <f t="shared" si="16"/>
        <v>2.6364292604131494</v>
      </c>
      <c r="I42" s="47">
        <f t="shared" si="16"/>
        <v>3.7191084029592227</v>
      </c>
      <c r="J42" s="47">
        <f t="shared" si="16"/>
        <v>3.5448207878378177</v>
      </c>
      <c r="K42" s="47">
        <f t="shared" si="16"/>
        <v>2.8965149656549052</v>
      </c>
      <c r="L42" s="47">
        <f t="shared" si="16"/>
        <v>1.62712096798928</v>
      </c>
      <c r="M42" s="47">
        <f>SUM(M40:M41)</f>
        <v>2.7007490919657124</v>
      </c>
      <c r="N42" s="47">
        <f>SUM(N40:N41)</f>
        <v>36.675861453580325</v>
      </c>
      <c r="O42" s="9"/>
    </row>
    <row r="43" spans="1:17" s="15" customFormat="1" ht="13.8" x14ac:dyDescent="0.25">
      <c r="A43" s="33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9"/>
    </row>
    <row r="44" spans="1:17" ht="13.8" x14ac:dyDescent="0.25">
      <c r="A44" s="50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27"/>
    </row>
    <row r="45" spans="1:17" ht="13.8" x14ac:dyDescent="0.25">
      <c r="A45" s="46" t="s">
        <v>5</v>
      </c>
      <c r="B45" s="51">
        <v>75.959999999999994</v>
      </c>
      <c r="C45" s="51">
        <v>75.11</v>
      </c>
      <c r="D45" s="51">
        <v>75.11</v>
      </c>
      <c r="E45" s="51">
        <v>75.66</v>
      </c>
      <c r="F45" s="51">
        <v>74.959999999999994</v>
      </c>
      <c r="G45" s="51">
        <v>74.960000000000008</v>
      </c>
      <c r="H45" s="51">
        <v>70.760000000000005</v>
      </c>
      <c r="I45" s="51">
        <v>65.02</v>
      </c>
      <c r="J45" s="51">
        <v>52.13</v>
      </c>
      <c r="K45" s="51">
        <v>47.05</v>
      </c>
      <c r="L45" s="51">
        <v>47.07</v>
      </c>
      <c r="M45" s="51">
        <v>48.02</v>
      </c>
      <c r="N45" s="52"/>
      <c r="O45" s="10"/>
    </row>
    <row r="46" spans="1:17" ht="13.8" x14ac:dyDescent="0.25">
      <c r="A46" s="46" t="s">
        <v>6</v>
      </c>
      <c r="B46" s="51">
        <v>30</v>
      </c>
      <c r="C46" s="51">
        <v>30</v>
      </c>
      <c r="D46" s="51">
        <v>30</v>
      </c>
      <c r="E46" s="51">
        <v>30</v>
      </c>
      <c r="F46" s="51">
        <v>30</v>
      </c>
      <c r="G46" s="51">
        <v>30</v>
      </c>
      <c r="H46" s="51">
        <v>30</v>
      </c>
      <c r="I46" s="51">
        <v>30</v>
      </c>
      <c r="J46" s="51">
        <v>30</v>
      </c>
      <c r="K46" s="51">
        <v>30</v>
      </c>
      <c r="L46" s="51">
        <v>30</v>
      </c>
      <c r="M46" s="51">
        <v>30</v>
      </c>
      <c r="N46" s="52"/>
      <c r="O46" s="10"/>
    </row>
    <row r="47" spans="1:17" ht="13.8" x14ac:dyDescent="0.25">
      <c r="A47" s="4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49"/>
      <c r="O47" s="27"/>
    </row>
    <row r="48" spans="1:17" ht="13.8" x14ac:dyDescent="0.25">
      <c r="A48" s="50" t="s">
        <v>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7" ht="13.8" x14ac:dyDescent="0.25">
      <c r="A49" s="46" t="s">
        <v>5</v>
      </c>
      <c r="B49" s="53">
        <f t="shared" ref="B49:M49" si="17">+B40*B45</f>
        <v>165.9726</v>
      </c>
      <c r="C49" s="53">
        <f t="shared" si="17"/>
        <v>160.93293930000002</v>
      </c>
      <c r="D49" s="53">
        <f t="shared" si="17"/>
        <v>163.05930339999998</v>
      </c>
      <c r="E49" s="53">
        <f t="shared" si="17"/>
        <v>180.95753519999997</v>
      </c>
      <c r="F49" s="53">
        <f t="shared" si="17"/>
        <v>147.62247600000001</v>
      </c>
      <c r="G49" s="53">
        <f t="shared" si="17"/>
        <v>162.90457119999999</v>
      </c>
      <c r="H49" s="53">
        <f t="shared" si="17"/>
        <v>134.28804496000001</v>
      </c>
      <c r="I49" s="53">
        <f t="shared" si="17"/>
        <v>172.3231562</v>
      </c>
      <c r="J49" s="53">
        <f t="shared" si="17"/>
        <v>122.3725685</v>
      </c>
      <c r="K49" s="53">
        <f t="shared" si="17"/>
        <v>96.394628499999982</v>
      </c>
      <c r="L49" s="53">
        <f t="shared" si="17"/>
        <v>16.14141399451362</v>
      </c>
      <c r="M49" s="53">
        <f t="shared" si="17"/>
        <v>70.30128000000002</v>
      </c>
      <c r="N49" s="53">
        <f>SUM(B49:M49)</f>
        <v>1593.2705172545134</v>
      </c>
      <c r="O49" s="7"/>
    </row>
    <row r="50" spans="1:17" ht="13.8" x14ac:dyDescent="0.25">
      <c r="A50" s="46" t="s">
        <v>6</v>
      </c>
      <c r="B50" s="53">
        <f t="shared" ref="B50:M50" si="18">+B41*B46</f>
        <v>33.6</v>
      </c>
      <c r="C50" s="53">
        <f t="shared" si="18"/>
        <v>27.523484770339369</v>
      </c>
      <c r="D50" s="53">
        <f t="shared" si="18"/>
        <v>44.129749114478464</v>
      </c>
      <c r="E50" s="53">
        <f t="shared" si="18"/>
        <v>30.738144465951081</v>
      </c>
      <c r="F50" s="53">
        <f t="shared" si="18"/>
        <v>30.968459500212266</v>
      </c>
      <c r="G50" s="53">
        <f t="shared" si="18"/>
        <v>28.587901451825779</v>
      </c>
      <c r="H50" s="53">
        <f t="shared" si="18"/>
        <v>22.158997812394475</v>
      </c>
      <c r="I50" s="53">
        <f t="shared" si="18"/>
        <v>32.063952088776674</v>
      </c>
      <c r="J50" s="53">
        <f t="shared" si="18"/>
        <v>35.921123635134535</v>
      </c>
      <c r="K50" s="53">
        <f t="shared" si="18"/>
        <v>25.432348969647155</v>
      </c>
      <c r="L50" s="53">
        <f t="shared" si="18"/>
        <v>38.525920948847535</v>
      </c>
      <c r="M50" s="53">
        <f t="shared" si="18"/>
        <v>37.102472758971373</v>
      </c>
      <c r="N50" s="53">
        <f>SUM(B50:M50)</f>
        <v>386.75255551657875</v>
      </c>
      <c r="O50" s="7"/>
    </row>
    <row r="51" spans="1:17" ht="13.8" x14ac:dyDescent="0.25">
      <c r="A51" s="46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7"/>
    </row>
    <row r="52" spans="1:17" s="15" customFormat="1" ht="13.8" x14ac:dyDescent="0.25">
      <c r="A52" s="33" t="s">
        <v>20</v>
      </c>
      <c r="B52" s="55">
        <f>SUM(B48:B51)</f>
        <v>199.57259999999999</v>
      </c>
      <c r="C52" s="55">
        <f t="shared" ref="C52:K52" si="19">SUM(C48:C51)</f>
        <v>188.45642407033938</v>
      </c>
      <c r="D52" s="55">
        <f t="shared" si="19"/>
        <v>207.18905251447845</v>
      </c>
      <c r="E52" s="55">
        <f t="shared" si="19"/>
        <v>211.69567966595105</v>
      </c>
      <c r="F52" s="55">
        <f t="shared" si="19"/>
        <v>178.59093550021228</v>
      </c>
      <c r="G52" s="55">
        <f t="shared" si="19"/>
        <v>191.49247265182578</v>
      </c>
      <c r="H52" s="55">
        <f t="shared" si="19"/>
        <v>156.44704277239447</v>
      </c>
      <c r="I52" s="55">
        <f t="shared" si="19"/>
        <v>204.38710828877669</v>
      </c>
      <c r="J52" s="55">
        <f t="shared" si="19"/>
        <v>158.29369213513453</v>
      </c>
      <c r="K52" s="55">
        <f t="shared" si="19"/>
        <v>121.82697746964713</v>
      </c>
      <c r="L52" s="55">
        <f>SUM(L48:L51)</f>
        <v>54.667334943361155</v>
      </c>
      <c r="M52" s="55">
        <f>SUM(M48:M51)</f>
        <v>107.40375275897139</v>
      </c>
      <c r="N52" s="56">
        <f>SUM(N49:N51)</f>
        <v>1980.0230727710921</v>
      </c>
      <c r="O52" s="5"/>
    </row>
    <row r="53" spans="1:17" ht="13.8" x14ac:dyDescent="0.25">
      <c r="A53" s="46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7"/>
    </row>
    <row r="54" spans="1:17" s="3" customFormat="1" ht="13.8" x14ac:dyDescent="0.25">
      <c r="A54" s="57" t="s">
        <v>9</v>
      </c>
      <c r="B54" s="54">
        <v>485</v>
      </c>
      <c r="C54" s="54">
        <v>488</v>
      </c>
      <c r="D54" s="54">
        <v>480</v>
      </c>
      <c r="E54" s="54">
        <v>485</v>
      </c>
      <c r="F54" s="54">
        <v>485</v>
      </c>
      <c r="G54" s="54">
        <v>485</v>
      </c>
      <c r="H54" s="54">
        <v>485</v>
      </c>
      <c r="I54" s="54">
        <v>484</v>
      </c>
      <c r="J54" s="54">
        <v>467</v>
      </c>
      <c r="K54" s="54">
        <v>467</v>
      </c>
      <c r="L54" s="54">
        <v>464</v>
      </c>
      <c r="M54" s="54">
        <v>464</v>
      </c>
      <c r="N54" s="58">
        <f>SUM(B54:M54)</f>
        <v>5739</v>
      </c>
      <c r="O54" s="7"/>
      <c r="Q54" s="9"/>
    </row>
    <row r="55" spans="1:17" s="7" customFormat="1" ht="13.8" x14ac:dyDescent="0.25">
      <c r="A55" s="59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60"/>
      <c r="O55" s="11"/>
    </row>
    <row r="56" spans="1:17" s="7" customFormat="1" ht="13.8" x14ac:dyDescent="0.25">
      <c r="A56" s="59" t="s">
        <v>10</v>
      </c>
      <c r="B56" s="51">
        <f t="shared" ref="B56:M56" si="20">+(IFERROR(B52/B54,0))</f>
        <v>0.41148989690721649</v>
      </c>
      <c r="C56" s="51">
        <f t="shared" si="20"/>
        <v>0.38618119686544955</v>
      </c>
      <c r="D56" s="51">
        <f t="shared" si="20"/>
        <v>0.43164385940516342</v>
      </c>
      <c r="E56" s="51">
        <f t="shared" si="20"/>
        <v>0.43648593745556918</v>
      </c>
      <c r="F56" s="51">
        <f t="shared" si="20"/>
        <v>0.36822873299012843</v>
      </c>
      <c r="G56" s="51">
        <f t="shared" si="20"/>
        <v>0.39482984051922843</v>
      </c>
      <c r="H56" s="51">
        <f t="shared" si="20"/>
        <v>0.32257122221112261</v>
      </c>
      <c r="I56" s="51">
        <f t="shared" si="20"/>
        <v>0.42228741381978652</v>
      </c>
      <c r="J56" s="51">
        <f t="shared" si="20"/>
        <v>0.33895865553561999</v>
      </c>
      <c r="K56" s="51">
        <f t="shared" si="20"/>
        <v>0.26087147209774547</v>
      </c>
      <c r="L56" s="51">
        <f t="shared" si="20"/>
        <v>0.11781753220551973</v>
      </c>
      <c r="M56" s="51">
        <f t="shared" si="20"/>
        <v>0.23147360508399006</v>
      </c>
      <c r="N56" s="43"/>
      <c r="O56" s="3"/>
    </row>
    <row r="57" spans="1:17" s="7" customFormat="1" ht="13.8" x14ac:dyDescent="0.25">
      <c r="A57" s="59" t="s">
        <v>11</v>
      </c>
      <c r="B57" s="51">
        <v>0.97</v>
      </c>
      <c r="C57" s="51">
        <v>0.97</v>
      </c>
      <c r="D57" s="51">
        <v>0.36</v>
      </c>
      <c r="E57" s="51">
        <v>0.36</v>
      </c>
      <c r="F57" s="51">
        <v>0.36</v>
      </c>
      <c r="G57" s="51">
        <v>0.36</v>
      </c>
      <c r="H57" s="51">
        <v>0.36</v>
      </c>
      <c r="I57" s="51">
        <v>0.36</v>
      </c>
      <c r="J57" s="51">
        <v>0.36</v>
      </c>
      <c r="K57" s="51">
        <v>0.36</v>
      </c>
      <c r="L57" s="51">
        <v>0.36</v>
      </c>
      <c r="M57" s="51">
        <v>0.36</v>
      </c>
      <c r="N57" s="43"/>
      <c r="O57" s="3"/>
    </row>
    <row r="58" spans="1:17" s="7" customFormat="1" ht="13.8" x14ac:dyDescent="0.25">
      <c r="A58" s="57" t="s">
        <v>12</v>
      </c>
      <c r="B58" s="61">
        <f>+(B56-B57)*B54</f>
        <v>-270.87739999999997</v>
      </c>
      <c r="C58" s="61">
        <f t="shared" ref="C58:K58" si="21">+(C56-C57)*C54</f>
        <v>-284.90357592966058</v>
      </c>
      <c r="D58" s="61">
        <f t="shared" si="21"/>
        <v>34.38905251447845</v>
      </c>
      <c r="E58" s="61">
        <f t="shared" si="21"/>
        <v>37.09567966595106</v>
      </c>
      <c r="F58" s="61">
        <f t="shared" si="21"/>
        <v>3.9909355002122933</v>
      </c>
      <c r="G58" s="61">
        <f t="shared" si="21"/>
        <v>16.892472651825791</v>
      </c>
      <c r="H58" s="61">
        <f t="shared" si="21"/>
        <v>-18.152957227605526</v>
      </c>
      <c r="I58" s="61">
        <f t="shared" si="21"/>
        <v>30.147108288776682</v>
      </c>
      <c r="J58" s="61">
        <f t="shared" si="21"/>
        <v>-9.8263078648654592</v>
      </c>
      <c r="K58" s="61">
        <f t="shared" si="21"/>
        <v>-46.293022530352857</v>
      </c>
      <c r="L58" s="61">
        <f>+(L56-L57)*L54</f>
        <v>-112.37266505663885</v>
      </c>
      <c r="M58" s="61">
        <f>+(M56-M57)*M54</f>
        <v>-59.636247241028606</v>
      </c>
      <c r="N58" s="61">
        <f>SUM(B58:M58)</f>
        <v>-679.54692722890763</v>
      </c>
    </row>
    <row r="59" spans="1:17" s="7" customFormat="1" ht="13.8" x14ac:dyDescent="0.25">
      <c r="A59" s="59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7" s="7" customFormat="1" ht="13.8" x14ac:dyDescent="0.25">
      <c r="A60" s="54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64" t="s">
        <v>13</v>
      </c>
      <c r="N60" s="60">
        <f>ROUND(N58/N54,2)</f>
        <v>-0.12</v>
      </c>
      <c r="O60" s="8"/>
    </row>
    <row r="61" spans="1:17" s="7" customFormat="1" ht="13.8" x14ac:dyDescent="0.25">
      <c r="A61" s="54"/>
      <c r="B61" s="7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64" t="s">
        <v>14</v>
      </c>
      <c r="N61" s="60">
        <f>ROUND(N52/N54,2)</f>
        <v>0.35</v>
      </c>
      <c r="O61" s="8"/>
      <c r="P61" s="17"/>
    </row>
    <row r="62" spans="1:17" ht="13.8" x14ac:dyDescent="0.25">
      <c r="A62" s="54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67" t="s">
        <v>15</v>
      </c>
      <c r="N62" s="68">
        <f>+N61+N60</f>
        <v>0.22999999999999998</v>
      </c>
      <c r="O62" s="32"/>
      <c r="Q62" s="26"/>
    </row>
    <row r="63" spans="1:17" ht="13.8" x14ac:dyDescent="0.25">
      <c r="A63" s="59"/>
      <c r="B63" s="66"/>
      <c r="C63" s="66"/>
      <c r="D63" s="65"/>
      <c r="E63" s="65"/>
      <c r="F63" s="65"/>
      <c r="G63" s="65"/>
      <c r="H63" s="65"/>
      <c r="I63" s="65"/>
      <c r="J63" s="54"/>
      <c r="K63" s="54"/>
      <c r="L63" s="54"/>
      <c r="M63" s="64"/>
      <c r="N63" s="43"/>
      <c r="O63" s="8"/>
    </row>
    <row r="64" spans="1:17" ht="13.8" x14ac:dyDescent="0.25">
      <c r="A64" s="59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64" t="s">
        <v>16</v>
      </c>
      <c r="N64" s="43">
        <v>-0.21</v>
      </c>
      <c r="O64" s="76">
        <f>(N62-N64)/N64</f>
        <v>-2.0952380952380949</v>
      </c>
      <c r="Q64" s="26"/>
    </row>
    <row r="65" spans="1:18" ht="13.8" x14ac:dyDescent="0.25">
      <c r="A65" s="5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4" t="s">
        <v>17</v>
      </c>
      <c r="N65" s="54">
        <f>(+N64-N62)*N54</f>
        <v>-2525.16</v>
      </c>
      <c r="O65" s="8"/>
    </row>
    <row r="66" spans="1:18" ht="13.8" x14ac:dyDescent="0.25">
      <c r="A66" s="59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54"/>
      <c r="O66" s="7"/>
    </row>
    <row r="67" spans="1:18" x14ac:dyDescent="0.25">
      <c r="L67" s="22"/>
      <c r="M67" s="22"/>
    </row>
    <row r="68" spans="1:18" x14ac:dyDescent="0.25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R68" s="28"/>
    </row>
    <row r="70" spans="1:18" x14ac:dyDescent="0.25">
      <c r="K70" s="13"/>
      <c r="L70" s="18"/>
      <c r="M70" s="18"/>
      <c r="R70" s="28"/>
    </row>
    <row r="71" spans="1:18" x14ac:dyDescent="0.25">
      <c r="A71" s="19"/>
      <c r="B71" s="20"/>
      <c r="C71" s="20"/>
      <c r="D71" s="20"/>
      <c r="E71" s="20"/>
      <c r="F71" s="20"/>
      <c r="G71" s="20"/>
      <c r="H71" s="20"/>
      <c r="I71" s="20"/>
      <c r="K71" s="13"/>
      <c r="L71" s="13"/>
      <c r="M71" s="13"/>
      <c r="N71" s="12"/>
      <c r="O71" s="75"/>
    </row>
    <row r="72" spans="1:18" x14ac:dyDescent="0.25">
      <c r="A72" s="19"/>
      <c r="B72" s="26"/>
      <c r="C72" s="26"/>
      <c r="D72" s="26"/>
      <c r="E72" s="26"/>
      <c r="F72" s="26"/>
      <c r="G72" s="26"/>
      <c r="H72" s="26"/>
      <c r="I72" s="26"/>
      <c r="K72" s="26"/>
      <c r="L72" s="13"/>
      <c r="M72" s="26"/>
      <c r="N72" s="26"/>
      <c r="O72" s="26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13"/>
      <c r="N73" s="26"/>
      <c r="O73" s="26"/>
    </row>
    <row r="74" spans="1:18" x14ac:dyDescent="0.25">
      <c r="A74" s="26"/>
      <c r="B74" s="16"/>
      <c r="C74" s="26"/>
      <c r="D74" s="26"/>
      <c r="E74" s="26"/>
      <c r="F74" s="26"/>
      <c r="G74" s="26"/>
      <c r="H74" s="26"/>
      <c r="I74" s="26"/>
      <c r="J74" s="26"/>
      <c r="K74" s="26"/>
      <c r="N74" s="26"/>
      <c r="O74" s="26"/>
    </row>
    <row r="77" spans="1:18" x14ac:dyDescent="0.25"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8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80" spans="1:18" x14ac:dyDescent="0.25">
      <c r="B80" s="29"/>
      <c r="C80" s="29"/>
      <c r="D80" s="29"/>
      <c r="E80" s="29"/>
      <c r="F80" s="29"/>
      <c r="G80" s="29"/>
      <c r="H80" s="29"/>
      <c r="I80" s="29"/>
      <c r="J80" s="29"/>
      <c r="K80" s="29"/>
      <c r="N80" s="29"/>
      <c r="O80" s="29"/>
    </row>
    <row r="81" spans="2:15" x14ac:dyDescent="0.25">
      <c r="B81" s="30"/>
      <c r="C81" s="30"/>
      <c r="D81" s="30"/>
      <c r="E81" s="30"/>
      <c r="F81" s="30"/>
      <c r="G81" s="30"/>
      <c r="H81" s="30"/>
      <c r="I81" s="30"/>
      <c r="J81" s="30"/>
      <c r="K81" s="30"/>
      <c r="N81" s="29"/>
      <c r="O81" s="29"/>
    </row>
    <row r="82" spans="2:15" x14ac:dyDescent="0.25">
      <c r="B82" s="29"/>
      <c r="C82" s="29"/>
      <c r="D82" s="29"/>
      <c r="E82" s="29"/>
      <c r="F82" s="29"/>
      <c r="G82" s="29"/>
      <c r="H82" s="29"/>
      <c r="I82" s="29"/>
      <c r="J82" s="29"/>
      <c r="K82" s="29"/>
      <c r="N82" s="29"/>
      <c r="O82" s="29"/>
    </row>
    <row r="84" spans="2:15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N84" s="7"/>
      <c r="O84" s="7"/>
    </row>
    <row r="86" spans="2:15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N86" s="31"/>
      <c r="O86" s="31"/>
    </row>
    <row r="88" spans="2:15" x14ac:dyDescent="0.25">
      <c r="B88" s="21"/>
      <c r="C88" s="21"/>
      <c r="D88" s="21"/>
      <c r="E88" s="21"/>
      <c r="F88" s="21"/>
      <c r="G88" s="21"/>
      <c r="H88" s="21"/>
      <c r="I88" s="21"/>
      <c r="J88" s="21"/>
      <c r="K88" s="21"/>
      <c r="N88" s="21"/>
      <c r="O88" s="21"/>
    </row>
    <row r="89" spans="2:15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N89" s="21"/>
      <c r="O89" s="21"/>
    </row>
    <row r="90" spans="2:15" x14ac:dyDescent="0.25">
      <c r="N90" s="31"/>
      <c r="O90" s="31"/>
    </row>
  </sheetData>
  <pageMargins left="0.7" right="0.7" top="0.75" bottom="0.75" header="0.3" footer="0.3"/>
  <pageSetup scale="55" orientation="landscape" r:id="rId1"/>
  <rowBreaks count="1" manualBreakCount="1">
    <brk id="65" max="13" man="1"/>
  </rowBreaks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447FBB58D2D74EBAD52DF0E6E3DF35" ma:contentTypeVersion="119" ma:contentTypeDescription="" ma:contentTypeScope="" ma:versionID="d6e381a64230018e4860b9f4f284b5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2015-05-14T07:00:00+00:00</OpenedDate>
    <Date1 xmlns="dc463f71-b30c-4ab2-9473-d307f9d35888">2015-05-14T07:00:00+00:00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150896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E95B852-AE91-44D4-80E9-3C7F360C02FB}"/>
</file>

<file path=customXml/itemProps2.xml><?xml version="1.0" encoding="utf-8"?>
<ds:datastoreItem xmlns:ds="http://schemas.openxmlformats.org/officeDocument/2006/customXml" ds:itemID="{A0F6A28C-2016-4C3F-BD5A-9B73464AC336}"/>
</file>

<file path=customXml/itemProps3.xml><?xml version="1.0" encoding="utf-8"?>
<ds:datastoreItem xmlns:ds="http://schemas.openxmlformats.org/officeDocument/2006/customXml" ds:itemID="{7EA349C1-FD72-435B-9624-30C5A0C1C23B}"/>
</file>

<file path=customXml/itemProps4.xml><?xml version="1.0" encoding="utf-8"?>
<ds:datastoreItem xmlns:ds="http://schemas.openxmlformats.org/officeDocument/2006/customXml" ds:itemID="{51AD877E-97C0-43FF-A27A-AA540AE6D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Rural Comm Credit</vt:lpstr>
      <vt:lpstr>'Rural Comm Credit'!Print_Area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Jennifer Snyder</cp:lastModifiedBy>
  <cp:lastPrinted>2014-05-15T01:33:27Z</cp:lastPrinted>
  <dcterms:created xsi:type="dcterms:W3CDTF">2014-05-14T21:46:36Z</dcterms:created>
  <dcterms:modified xsi:type="dcterms:W3CDTF">2015-05-14T20:06:13Z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0x0101006E56B4D1795A2E4DB2F0B01679ED314A0006447FBB58D2D74EBAD52DF0E6E3DF35</vt:lpwstr>
  </property>
  <property fmtid="{D5CDD505-2E9C-101B-9397-08002B2CF9AE}" pid="3" name="_docset_NoMedatataSyncRequired">
    <vt:lpwstr>False</vt:lpwstr>
  </property>
</Properties>
</file>