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120" yWindow="120" windowWidth="28608" windowHeight="10152"/>
  </bookViews>
  <sheets>
    <sheet name="Gray's Harbor Comm Credit" sheetId="1" r:id="rId1"/>
  </sheets>
  <definedNames>
    <definedName name="BREMAIR_COST_of_SERVICE_STUDY">#REF!</definedName>
    <definedName name="_xlnm.Print_Area" localSheetId="0">'Gray''s Harbor Comm Credit'!$A$2:$N$41</definedName>
    <definedName name="_xlnm.Print_Titles" localSheetId="0">'Gray''s Harbor Comm Credit'!$A:$A,'Gray''s Harbor Comm Credit'!$2:$6</definedName>
    <definedName name="Print1">#REF!</definedName>
    <definedName name="Print2">#REF!</definedName>
  </definedNames>
  <calcPr calcId="152511"/>
</workbook>
</file>

<file path=xl/calcChain.xml><?xml version="1.0" encoding="utf-8"?>
<calcChain xmlns="http://schemas.openxmlformats.org/spreadsheetml/2006/main">
  <c r="N9" i="1" l="1"/>
  <c r="L16" i="1"/>
  <c r="L20" i="1" s="1"/>
  <c r="L22" i="1" s="1"/>
  <c r="R31" i="1"/>
  <c r="Q31" i="1"/>
  <c r="P31" i="1"/>
  <c r="S18" i="1"/>
  <c r="S31" i="1" s="1"/>
  <c r="N18" i="1"/>
  <c r="R16" i="1"/>
  <c r="R29" i="1" s="1"/>
  <c r="Q16" i="1"/>
  <c r="Q29" i="1" s="1"/>
  <c r="P16" i="1"/>
  <c r="P29" i="1" s="1"/>
  <c r="K16" i="1"/>
  <c r="K20" i="1" s="1"/>
  <c r="K22" i="1" s="1"/>
  <c r="J16" i="1"/>
  <c r="J20" i="1" s="1"/>
  <c r="J22" i="1" s="1"/>
  <c r="I16" i="1"/>
  <c r="I20" i="1" s="1"/>
  <c r="I22" i="1" s="1"/>
  <c r="H16" i="1"/>
  <c r="H20" i="1" s="1"/>
  <c r="H22" i="1" s="1"/>
  <c r="G16" i="1"/>
  <c r="G20" i="1" s="1"/>
  <c r="G22" i="1" s="1"/>
  <c r="F16" i="1"/>
  <c r="F20" i="1" s="1"/>
  <c r="F22" i="1" s="1"/>
  <c r="E16" i="1"/>
  <c r="E20" i="1" s="1"/>
  <c r="E22" i="1" s="1"/>
  <c r="D16" i="1"/>
  <c r="D20" i="1" s="1"/>
  <c r="D22" i="1" s="1"/>
  <c r="C16" i="1"/>
  <c r="C20" i="1" s="1"/>
  <c r="C22" i="1" s="1"/>
  <c r="B16" i="1"/>
  <c r="B20" i="1" s="1"/>
  <c r="B22" i="1" s="1"/>
  <c r="X13" i="1"/>
  <c r="W13" i="1"/>
  <c r="V13" i="1"/>
  <c r="U13" i="1"/>
  <c r="T13" i="1"/>
  <c r="S13" i="1"/>
  <c r="X9" i="1"/>
  <c r="W9" i="1"/>
  <c r="V9" i="1"/>
  <c r="U9" i="1"/>
  <c r="T9" i="1"/>
  <c r="S9" i="1"/>
  <c r="M16" i="1" l="1"/>
  <c r="M20" i="1" s="1"/>
  <c r="M22" i="1" s="1"/>
  <c r="N22" i="1" s="1"/>
  <c r="N24" i="1" s="1"/>
  <c r="Q33" i="1"/>
  <c r="U16" i="1"/>
  <c r="R33" i="1"/>
  <c r="T18" i="1"/>
  <c r="T31" i="1" s="1"/>
  <c r="S16" i="1"/>
  <c r="S29" i="1" s="1"/>
  <c r="S33" i="1" s="1"/>
  <c r="W16" i="1"/>
  <c r="W29" i="1" s="1"/>
  <c r="P33" i="1"/>
  <c r="V16" i="1"/>
  <c r="V29" i="1" s="1"/>
  <c r="T16" i="1"/>
  <c r="X16" i="1"/>
  <c r="X29" i="1" s="1"/>
  <c r="Q20" i="1"/>
  <c r="Q22" i="1" s="1"/>
  <c r="U29" i="1"/>
  <c r="T29" i="1"/>
  <c r="R20" i="1"/>
  <c r="R22" i="1" s="1"/>
  <c r="P20" i="1"/>
  <c r="P22" i="1" s="1"/>
  <c r="N16" i="1" l="1"/>
  <c r="S20" i="1"/>
  <c r="S22" i="1" s="1"/>
  <c r="U18" i="1"/>
  <c r="V18" i="1" s="1"/>
  <c r="T20" i="1"/>
  <c r="T22" i="1" s="1"/>
  <c r="T33" i="1"/>
  <c r="U31" i="1"/>
  <c r="U33" i="1" s="1"/>
  <c r="U20" i="1"/>
  <c r="U22" i="1" s="1"/>
  <c r="N25" i="1" l="1"/>
  <c r="N26" i="1" s="1"/>
  <c r="N29" i="1" s="1"/>
  <c r="N30" i="1" s="1"/>
  <c r="V31" i="1"/>
  <c r="V33" i="1" s="1"/>
  <c r="V20" i="1"/>
  <c r="V22" i="1" s="1"/>
  <c r="W18" i="1"/>
  <c r="X18" i="1" s="1"/>
  <c r="X31" i="1" l="1"/>
  <c r="X33" i="1" s="1"/>
  <c r="X20" i="1"/>
  <c r="X22" i="1" s="1"/>
  <c r="W31" i="1"/>
  <c r="W33" i="1" s="1"/>
  <c r="W20" i="1"/>
  <c r="W22" i="1" s="1"/>
</calcChain>
</file>

<file path=xl/sharedStrings.xml><?xml version="1.0" encoding="utf-8"?>
<sst xmlns="http://schemas.openxmlformats.org/spreadsheetml/2006/main" count="24" uniqueCount="21">
  <si>
    <t>Gray's Harbor Disposal</t>
  </si>
  <si>
    <t>Actual</t>
  </si>
  <si>
    <t>To 15th</t>
  </si>
  <si>
    <t>Total</t>
  </si>
  <si>
    <t>Tons</t>
  </si>
  <si>
    <t>Co-Mingled</t>
  </si>
  <si>
    <t>Revenue</t>
  </si>
  <si>
    <t>Customers</t>
  </si>
  <si>
    <t>Actual Earned</t>
  </si>
  <si>
    <t>Projected Earned</t>
  </si>
  <si>
    <t>Over (Under) Earned:</t>
  </si>
  <si>
    <t>New Commodity Credit:</t>
  </si>
  <si>
    <t>Old Credit:</t>
  </si>
  <si>
    <t>Difference:</t>
  </si>
  <si>
    <t>Revenue Impact:</t>
  </si>
  <si>
    <t>Commodity Credit Calculation</t>
  </si>
  <si>
    <t>(Under)/Over Earned</t>
  </si>
  <si>
    <t>Harold LeMay Enterprises, Inc. G-98</t>
  </si>
  <si>
    <t>12-Month Average Projection:</t>
  </si>
  <si>
    <t xml:space="preserve">Market Value/Ton </t>
  </si>
  <si>
    <t>Effective 7/1/2015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</si>
</sst>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_);\(0.00\)"/>
    <numFmt numFmtId="167" formatCode="_(&quot;$&quot;* #,##0_);_(&quot;$&quot;* \(#,##0\);_(&quot;$&quot;* &quot;-&quot;??_);_(@_)"/>
    <numFmt numFmtId="168" formatCode="&quot;$&quot;#,##0.00"/>
    <numFmt numFmtId="169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Border="0" applyAlignment="0"/>
  </cellStyleXfs>
  <cellXfs count="77">
    <xf numFmtId="0" fontId="0" fillId="0" borderId="0" xfId="0"/>
    <xf numFmtId="0" fontId="2" fillId="0" borderId="0" xfId="3" applyFont="1"/>
    <xf numFmtId="0" fontId="3" fillId="0" borderId="0" xfId="3" applyFont="1"/>
    <xf numFmtId="0" fontId="3" fillId="0" borderId="0" xfId="3" applyFont="1" applyFill="1" applyBorder="1"/>
    <xf numFmtId="164" fontId="1" fillId="0" borderId="0" xfId="1" applyNumberFormat="1" applyFont="1" applyFill="1" applyBorder="1"/>
    <xf numFmtId="164" fontId="1" fillId="0" borderId="0" xfId="1" applyNumberFormat="1" applyFont="1"/>
    <xf numFmtId="0" fontId="3" fillId="0" borderId="0" xfId="3" applyFont="1" applyFill="1"/>
    <xf numFmtId="0" fontId="1" fillId="0" borderId="0" xfId="3" applyFont="1"/>
    <xf numFmtId="0" fontId="1" fillId="0" borderId="0" xfId="4" applyAlignment="1">
      <alignment horizontal="center"/>
    </xf>
    <xf numFmtId="0" fontId="1" fillId="0" borderId="0" xfId="3" applyFont="1" applyFill="1" applyBorder="1"/>
    <xf numFmtId="0" fontId="1" fillId="0" borderId="0" xfId="3" applyFont="1" applyFill="1"/>
    <xf numFmtId="0" fontId="1" fillId="0" borderId="0" xfId="3" applyFont="1" applyAlignment="1">
      <alignment horizontal="center"/>
    </xf>
    <xf numFmtId="17" fontId="5" fillId="0" borderId="0" xfId="3" quotePrefix="1" applyNumberFormat="1" applyFont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165" fontId="1" fillId="0" borderId="0" xfId="1" applyNumberFormat="1" applyFont="1" applyFill="1" applyBorder="1"/>
    <xf numFmtId="165" fontId="1" fillId="0" borderId="0" xfId="1" applyNumberFormat="1" applyFont="1"/>
    <xf numFmtId="165" fontId="1" fillId="0" borderId="0" xfId="3" applyNumberFormat="1" applyFont="1" applyAlignment="1">
      <alignment horizontal="center"/>
    </xf>
    <xf numFmtId="0" fontId="1" fillId="0" borderId="0" xfId="3" applyFont="1" applyFill="1" applyAlignment="1">
      <alignment horizontal="center"/>
    </xf>
    <xf numFmtId="0" fontId="5" fillId="0" borderId="0" xfId="3" applyFont="1" applyAlignment="1">
      <alignment horizontal="left"/>
    </xf>
    <xf numFmtId="17" fontId="1" fillId="0" borderId="0" xfId="3" quotePrefix="1" applyNumberFormat="1" applyFont="1" applyAlignment="1">
      <alignment horizontal="center"/>
    </xf>
    <xf numFmtId="43" fontId="1" fillId="0" borderId="0" xfId="1" applyFont="1" applyFill="1" applyBorder="1"/>
    <xf numFmtId="4" fontId="1" fillId="0" borderId="0" xfId="1" applyNumberFormat="1" applyFont="1" applyFill="1" applyBorder="1"/>
    <xf numFmtId="4" fontId="1" fillId="0" borderId="0" xfId="1" applyNumberFormat="1" applyFont="1"/>
    <xf numFmtId="4" fontId="1" fillId="0" borderId="0" xfId="3" applyNumberFormat="1" applyFont="1"/>
    <xf numFmtId="166" fontId="1" fillId="0" borderId="0" xfId="3" applyNumberFormat="1" applyFont="1" applyFill="1"/>
    <xf numFmtId="166" fontId="1" fillId="0" borderId="0" xfId="3" applyNumberFormat="1" applyFont="1" applyFill="1" applyBorder="1"/>
    <xf numFmtId="4" fontId="1" fillId="0" borderId="0" xfId="1" applyNumberFormat="1" applyFont="1" applyFill="1"/>
    <xf numFmtId="44" fontId="1" fillId="0" borderId="0" xfId="2" applyFont="1" applyFill="1" applyBorder="1"/>
    <xf numFmtId="43" fontId="1" fillId="0" borderId="0" xfId="3" applyNumberFormat="1" applyFont="1"/>
    <xf numFmtId="43" fontId="1" fillId="0" borderId="0" xfId="3" applyNumberFormat="1" applyFont="1" applyFill="1"/>
    <xf numFmtId="164" fontId="1" fillId="0" borderId="0" xfId="3" applyNumberFormat="1" applyFont="1"/>
    <xf numFmtId="3" fontId="1" fillId="0" borderId="0" xfId="3" applyNumberFormat="1" applyFont="1" applyFill="1" applyBorder="1"/>
    <xf numFmtId="0" fontId="5" fillId="0" borderId="0" xfId="3" applyFont="1"/>
    <xf numFmtId="17" fontId="1" fillId="0" borderId="0" xfId="3" applyNumberFormat="1" applyFont="1"/>
    <xf numFmtId="17" fontId="1" fillId="0" borderId="0" xfId="3" applyNumberFormat="1" applyFont="1" applyFill="1"/>
    <xf numFmtId="4" fontId="1" fillId="0" borderId="0" xfId="3" applyNumberFormat="1" applyFont="1" applyFill="1"/>
    <xf numFmtId="168" fontId="1" fillId="0" borderId="0" xfId="3" applyNumberFormat="1" applyFont="1"/>
    <xf numFmtId="3" fontId="1" fillId="0" borderId="0" xfId="1" applyNumberFormat="1" applyFont="1" applyFill="1" applyBorder="1"/>
    <xf numFmtId="168" fontId="1" fillId="0" borderId="0" xfId="3" applyNumberFormat="1" applyFont="1" applyFill="1" applyBorder="1"/>
    <xf numFmtId="7" fontId="1" fillId="0" borderId="0" xfId="1" applyNumberFormat="1" applyFont="1" applyFill="1"/>
    <xf numFmtId="168" fontId="1" fillId="0" borderId="0" xfId="3" applyNumberFormat="1" applyFont="1" applyFill="1"/>
    <xf numFmtId="4" fontId="1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168" fontId="1" fillId="0" borderId="0" xfId="1" applyNumberFormat="1" applyFont="1" applyBorder="1"/>
    <xf numFmtId="4" fontId="1" fillId="0" borderId="0" xfId="5" applyNumberFormat="1" applyFill="1" applyBorder="1"/>
    <xf numFmtId="43" fontId="1" fillId="0" borderId="0" xfId="1" applyNumberFormat="1" applyFont="1"/>
    <xf numFmtId="0" fontId="5" fillId="0" borderId="0" xfId="5" applyFont="1"/>
    <xf numFmtId="168" fontId="5" fillId="0" borderId="0" xfId="1" applyNumberFormat="1" applyFont="1" applyBorder="1"/>
    <xf numFmtId="43" fontId="5" fillId="0" borderId="0" xfId="1" applyNumberFormat="1" applyFont="1"/>
    <xf numFmtId="4" fontId="6" fillId="0" borderId="0" xfId="5" applyNumberFormat="1" applyFont="1" applyFill="1" applyBorder="1"/>
    <xf numFmtId="4" fontId="5" fillId="0" borderId="0" xfId="5" applyNumberFormat="1" applyFont="1" applyFill="1" applyBorder="1"/>
    <xf numFmtId="164" fontId="1" fillId="0" borderId="0" xfId="3" applyNumberFormat="1" applyFont="1" applyFill="1" applyBorder="1"/>
    <xf numFmtId="0" fontId="1" fillId="0" borderId="0" xfId="3" applyFont="1" applyAlignment="1">
      <alignment horizontal="right"/>
    </xf>
    <xf numFmtId="169" fontId="1" fillId="0" borderId="0" xfId="6" applyNumberFormat="1" applyBorder="1"/>
    <xf numFmtId="3" fontId="5" fillId="0" borderId="0" xfId="1" applyNumberFormat="1" applyFont="1" applyFill="1" applyBorder="1"/>
    <xf numFmtId="43" fontId="1" fillId="0" borderId="0" xfId="3" applyNumberFormat="1" applyFont="1" applyFill="1" applyBorder="1"/>
    <xf numFmtId="37" fontId="1" fillId="0" borderId="0" xfId="3" applyNumberFormat="1" applyFont="1"/>
    <xf numFmtId="164" fontId="1" fillId="0" borderId="0" xfId="3" applyNumberFormat="1" applyFont="1" applyFill="1" applyAlignment="1">
      <alignment horizontal="right"/>
    </xf>
    <xf numFmtId="43" fontId="5" fillId="0" borderId="0" xfId="1" applyFont="1" applyFill="1" applyBorder="1"/>
    <xf numFmtId="44" fontId="1" fillId="0" borderId="0" xfId="3" applyNumberFormat="1" applyFont="1" applyFill="1" applyBorder="1"/>
    <xf numFmtId="44" fontId="1" fillId="0" borderId="0" xfId="2" applyFont="1" applyFill="1"/>
    <xf numFmtId="167" fontId="5" fillId="0" borderId="0" xfId="2" applyNumberFormat="1" applyFont="1" applyFill="1" applyBorder="1"/>
    <xf numFmtId="164" fontId="5" fillId="0" borderId="0" xfId="1" applyNumberFormat="1" applyFont="1" applyFill="1" applyBorder="1"/>
    <xf numFmtId="43" fontId="1" fillId="0" borderId="0" xfId="1" applyFont="1" applyFill="1"/>
    <xf numFmtId="167" fontId="1" fillId="0" borderId="0" xfId="2" applyNumberFormat="1" applyFont="1" applyFill="1"/>
    <xf numFmtId="164" fontId="1" fillId="0" borderId="0" xfId="1" applyNumberFormat="1" applyFont="1" applyFill="1"/>
    <xf numFmtId="0" fontId="1" fillId="0" borderId="0" xfId="3" applyFont="1" applyFill="1" applyBorder="1" applyAlignment="1">
      <alignment horizontal="right"/>
    </xf>
    <xf numFmtId="0" fontId="7" fillId="0" borderId="0" xfId="3" applyFont="1" applyFill="1" applyBorder="1"/>
    <xf numFmtId="164" fontId="1" fillId="0" borderId="0" xfId="1" applyNumberFormat="1" applyFont="1" applyFill="1" applyBorder="1" applyAlignment="1">
      <alignment horizontal="right"/>
    </xf>
    <xf numFmtId="43" fontId="1" fillId="0" borderId="0" xfId="1" applyNumberFormat="1" applyFont="1" applyFill="1" applyBorder="1"/>
    <xf numFmtId="44" fontId="5" fillId="0" borderId="0" xfId="2" applyFont="1" applyFill="1" applyAlignment="1">
      <alignment horizontal="left"/>
    </xf>
    <xf numFmtId="44" fontId="5" fillId="0" borderId="0" xfId="2" applyFont="1" applyFill="1"/>
    <xf numFmtId="44" fontId="5" fillId="0" borderId="0" xfId="2" applyFont="1" applyFill="1" applyBorder="1"/>
    <xf numFmtId="167" fontId="1" fillId="0" borderId="0" xfId="3" applyNumberFormat="1" applyFont="1"/>
    <xf numFmtId="44" fontId="1" fillId="0" borderId="0" xfId="2" applyFont="1" applyBorder="1"/>
  </cellXfs>
  <cellStyles count="8">
    <cellStyle name="Comma" xfId="1" builtinId="3"/>
    <cellStyle name="Currency" xfId="2" builtinId="4"/>
    <cellStyle name="Normal" xfId="0" builtinId="0"/>
    <cellStyle name="Normal_Harbor 1-1-2006" xfId="3"/>
    <cellStyle name="Normal_Joe's 1-1-2004" xfId="5"/>
    <cellStyle name="Normal_Pacific 1-1-06_Rural Grays Harbor Recycle tracking_IW 2-1-2012" xfId="4"/>
    <cellStyle name="Normal_Rural 1-1-2006" xfId="6"/>
    <cellStyle name="STYLE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48"/>
  <sheetViews>
    <sheetView tabSelected="1" zoomScaleNormal="100" workbookViewId="0">
      <pane xSplit="1" ySplit="6" topLeftCell="B7" activePane="bottomRight" state="frozen"/>
      <selection activeCell="I36" sqref="I36"/>
      <selection pane="topRight" activeCell="I36" sqref="I36"/>
      <selection pane="bottomLeft" activeCell="I36" sqref="I36"/>
      <selection pane="bottomRight" activeCell="N25" sqref="N25"/>
    </sheetView>
  </sheetViews>
  <sheetFormatPr defaultColWidth="9.109375" defaultRowHeight="13.2" x14ac:dyDescent="0.25"/>
  <cols>
    <col min="1" max="1" width="22.44140625" style="7" customWidth="1"/>
    <col min="2" max="8" width="10.88671875" style="7" bestFit="1" customWidth="1"/>
    <col min="9" max="9" width="12.33203125" style="7" customWidth="1"/>
    <col min="10" max="10" width="10.88671875" style="7" bestFit="1" customWidth="1"/>
    <col min="11" max="11" width="12.109375" style="7" customWidth="1"/>
    <col min="12" max="12" width="11.88671875" style="7" customWidth="1"/>
    <col min="13" max="13" width="13" style="7" customWidth="1"/>
    <col min="14" max="14" width="11.88671875" style="9" bestFit="1" customWidth="1"/>
    <col min="15" max="15" width="1.88671875" style="9" customWidth="1"/>
    <col min="16" max="17" width="9.5546875" style="9" hidden="1" customWidth="1"/>
    <col min="18" max="18" width="9.5546875" style="7" hidden="1" customWidth="1"/>
    <col min="19" max="24" width="0" style="7" hidden="1" customWidth="1"/>
    <col min="25" max="26" width="9.109375" style="7"/>
    <col min="27" max="27" width="11.33203125" style="7" bestFit="1" customWidth="1"/>
    <col min="28" max="32" width="9.109375" style="7"/>
    <col min="33" max="33" width="9.88671875" style="7" bestFit="1" customWidth="1"/>
    <col min="34" max="34" width="9.33203125" style="7" bestFit="1" customWidth="1"/>
    <col min="35" max="35" width="9.88671875" style="7" bestFit="1" customWidth="1"/>
    <col min="36" max="36" width="9.33203125" style="10" bestFit="1" customWidth="1"/>
    <col min="37" max="37" width="9.88671875" style="10" bestFit="1" customWidth="1"/>
    <col min="38" max="38" width="9.33203125" style="10" bestFit="1" customWidth="1"/>
    <col min="39" max="39" width="9.88671875" style="10" bestFit="1" customWidth="1"/>
    <col min="40" max="40" width="9.109375" style="10"/>
    <col min="41" max="41" width="9.88671875" style="10" bestFit="1" customWidth="1"/>
    <col min="42" max="42" width="0" style="10" hidden="1" customWidth="1"/>
    <col min="43" max="43" width="9.88671875" style="10" hidden="1" customWidth="1"/>
    <col min="44" max="44" width="0" style="10" hidden="1" customWidth="1"/>
    <col min="45" max="45" width="9.88671875" style="10" hidden="1" customWidth="1"/>
    <col min="46" max="46" width="0" style="10" hidden="1" customWidth="1"/>
    <col min="47" max="47" width="9.88671875" style="10" hidden="1" customWidth="1"/>
    <col min="48" max="52" width="0" style="10" hidden="1" customWidth="1"/>
    <col min="53" max="57" width="9.109375" style="10"/>
    <col min="58" max="61" width="0" style="10" hidden="1" customWidth="1"/>
    <col min="62" max="82" width="9.109375" style="10"/>
    <col min="83" max="16384" width="9.109375" style="7"/>
  </cols>
  <sheetData>
    <row r="1" spans="1:82" ht="14.25" customHeight="1" x14ac:dyDescent="0.25">
      <c r="A1" s="1" t="s">
        <v>17</v>
      </c>
    </row>
    <row r="2" spans="1:82" s="2" customFormat="1" ht="14.25" customHeight="1" x14ac:dyDescent="0.3">
      <c r="A2" s="1" t="s">
        <v>0</v>
      </c>
      <c r="N2" s="3"/>
      <c r="O2" s="3"/>
      <c r="P2" s="4"/>
      <c r="Q2" s="4"/>
      <c r="R2" s="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2" customFormat="1" ht="14.25" customHeight="1" x14ac:dyDescent="0.3">
      <c r="A3" s="1" t="s">
        <v>15</v>
      </c>
      <c r="N3" s="3"/>
      <c r="O3" s="3"/>
      <c r="P3" s="4"/>
      <c r="Q3" s="4"/>
      <c r="R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s="2" customFormat="1" ht="14.25" customHeight="1" x14ac:dyDescent="0.3">
      <c r="A4" s="1" t="s">
        <v>20</v>
      </c>
      <c r="N4" s="3"/>
      <c r="O4" s="3"/>
      <c r="P4" s="4"/>
      <c r="Q4" s="4"/>
      <c r="R4" s="5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4" t="s">
        <v>1</v>
      </c>
      <c r="Q5" s="4" t="s">
        <v>1</v>
      </c>
      <c r="R5" s="5" t="s">
        <v>2</v>
      </c>
    </row>
    <row r="6" spans="1:82" s="11" customFormat="1" x14ac:dyDescent="0.25">
      <c r="B6" s="12">
        <v>41760</v>
      </c>
      <c r="C6" s="12">
        <v>41791</v>
      </c>
      <c r="D6" s="12">
        <v>41821</v>
      </c>
      <c r="E6" s="12">
        <v>41852</v>
      </c>
      <c r="F6" s="12">
        <v>41883</v>
      </c>
      <c r="G6" s="12">
        <v>41913</v>
      </c>
      <c r="H6" s="12">
        <v>41944</v>
      </c>
      <c r="I6" s="12">
        <v>41974</v>
      </c>
      <c r="J6" s="12">
        <v>42005</v>
      </c>
      <c r="K6" s="12">
        <v>42036</v>
      </c>
      <c r="L6" s="12">
        <v>42064</v>
      </c>
      <c r="M6" s="12">
        <v>42095</v>
      </c>
      <c r="N6" s="13" t="s">
        <v>3</v>
      </c>
      <c r="O6" s="14"/>
      <c r="P6" s="15">
        <v>39729</v>
      </c>
      <c r="Q6" s="15">
        <v>39760</v>
      </c>
      <c r="R6" s="16">
        <v>39790</v>
      </c>
      <c r="S6" s="16">
        <v>39822</v>
      </c>
      <c r="T6" s="16">
        <v>39853</v>
      </c>
      <c r="U6" s="16">
        <v>39881</v>
      </c>
      <c r="V6" s="17">
        <v>39912</v>
      </c>
      <c r="W6" s="17">
        <v>39942</v>
      </c>
      <c r="X6" s="17">
        <v>39973</v>
      </c>
      <c r="Y6" s="17"/>
      <c r="Z6" s="17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</row>
    <row r="7" spans="1:82" s="11" customForma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4"/>
      <c r="P7" s="15"/>
      <c r="Q7" s="15"/>
      <c r="R7" s="16"/>
      <c r="S7" s="16"/>
      <c r="T7" s="16"/>
      <c r="U7" s="16"/>
      <c r="V7" s="17"/>
      <c r="W7" s="17"/>
      <c r="X7" s="17"/>
      <c r="Y7" s="17"/>
      <c r="Z7" s="17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</row>
    <row r="8" spans="1:82" s="11" customForma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9"/>
      <c r="O8" s="14"/>
      <c r="P8" s="15"/>
      <c r="Q8" s="15"/>
      <c r="R8" s="16"/>
      <c r="S8" s="16"/>
      <c r="T8" s="16"/>
      <c r="U8" s="16"/>
      <c r="V8" s="17"/>
      <c r="W8" s="17"/>
      <c r="X8" s="17"/>
      <c r="Y8" s="17"/>
      <c r="Z8" s="17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</row>
    <row r="9" spans="1:82" x14ac:dyDescent="0.25">
      <c r="A9" s="7" t="s">
        <v>5</v>
      </c>
      <c r="B9" s="65">
        <v>76.58</v>
      </c>
      <c r="C9" s="65">
        <v>78.150000000000006</v>
      </c>
      <c r="D9" s="65">
        <v>89.89</v>
      </c>
      <c r="E9" s="65">
        <v>69.27</v>
      </c>
      <c r="F9" s="65">
        <v>80.23</v>
      </c>
      <c r="G9" s="65">
        <v>84.46</v>
      </c>
      <c r="H9" s="65">
        <v>75.790000000000006</v>
      </c>
      <c r="I9" s="65">
        <v>99.24</v>
      </c>
      <c r="J9" s="65">
        <v>91.11</v>
      </c>
      <c r="K9" s="65">
        <v>73.400000000000006</v>
      </c>
      <c r="L9" s="65">
        <v>77.47</v>
      </c>
      <c r="M9" s="65">
        <v>75.36</v>
      </c>
      <c r="N9" s="60">
        <f>SUM(B9:M9)</f>
        <v>970.95</v>
      </c>
      <c r="P9" s="22">
        <v>87.4</v>
      </c>
      <c r="Q9" s="22">
        <v>76</v>
      </c>
      <c r="R9" s="23">
        <v>91.3</v>
      </c>
      <c r="S9" s="24" t="e">
        <f>#REF!</f>
        <v>#REF!</v>
      </c>
      <c r="T9" s="24" t="e">
        <f>#REF!</f>
        <v>#REF!</v>
      </c>
      <c r="U9" s="24" t="e">
        <f>#REF!</f>
        <v>#REF!</v>
      </c>
      <c r="V9" s="24" t="e">
        <f>#REF!</f>
        <v>#REF!</v>
      </c>
      <c r="W9" s="24" t="e">
        <f>#REF!</f>
        <v>#REF!</v>
      </c>
      <c r="X9" s="24" t="e">
        <f>#REF!</f>
        <v>#REF!</v>
      </c>
      <c r="Y9" s="24"/>
      <c r="Z9" s="24"/>
    </row>
    <row r="10" spans="1:82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P10" s="22"/>
      <c r="Q10" s="22"/>
      <c r="R10" s="23"/>
      <c r="S10" s="24"/>
      <c r="T10" s="24"/>
      <c r="U10" s="24"/>
      <c r="V10" s="24"/>
      <c r="W10" s="24"/>
      <c r="X10" s="24"/>
      <c r="Y10" s="24"/>
      <c r="Z10" s="24"/>
    </row>
    <row r="11" spans="1:82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6"/>
      <c r="P11" s="22"/>
      <c r="Q11" s="22"/>
      <c r="R11" s="23"/>
      <c r="S11" s="23"/>
      <c r="T11" s="23"/>
      <c r="U11" s="23"/>
      <c r="V11" s="23"/>
      <c r="W11" s="23"/>
      <c r="X11" s="23"/>
      <c r="Y11" s="23"/>
      <c r="Z11" s="23"/>
    </row>
    <row r="12" spans="1:82" x14ac:dyDescent="0.25">
      <c r="A12" s="19" t="s">
        <v>19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P12" s="22"/>
      <c r="Q12" s="22"/>
      <c r="R12" s="23"/>
      <c r="S12" s="24"/>
      <c r="T12" s="24"/>
      <c r="U12" s="24"/>
      <c r="V12" s="24"/>
      <c r="W12" s="24"/>
      <c r="X12" s="24"/>
      <c r="Y12" s="24"/>
      <c r="Z12" s="24"/>
    </row>
    <row r="13" spans="1:82" x14ac:dyDescent="0.25">
      <c r="A13" s="7" t="s">
        <v>5</v>
      </c>
      <c r="B13" s="62">
        <v>75.959999999999994</v>
      </c>
      <c r="C13" s="62">
        <v>75.11</v>
      </c>
      <c r="D13" s="62">
        <v>75.11</v>
      </c>
      <c r="E13" s="62">
        <v>75.66</v>
      </c>
      <c r="F13" s="62">
        <v>74.959999999999994</v>
      </c>
      <c r="G13" s="62">
        <v>74.960000000000008</v>
      </c>
      <c r="H13" s="62">
        <v>70.760000000000005</v>
      </c>
      <c r="I13" s="62">
        <v>65.02</v>
      </c>
      <c r="J13" s="62">
        <v>52.129999999999995</v>
      </c>
      <c r="K13" s="62">
        <v>47.05</v>
      </c>
      <c r="L13" s="62">
        <v>47.07</v>
      </c>
      <c r="M13" s="62">
        <v>48.02</v>
      </c>
      <c r="N13" s="28"/>
      <c r="P13" s="22">
        <v>53.97</v>
      </c>
      <c r="Q13" s="22">
        <v>7.68</v>
      </c>
      <c r="R13" s="23">
        <v>7.31</v>
      </c>
      <c r="S13" s="24" t="e">
        <f>#REF!*0.1</f>
        <v>#REF!</v>
      </c>
      <c r="T13" s="24" t="e">
        <f>#REF!*0.1</f>
        <v>#REF!</v>
      </c>
      <c r="U13" s="24" t="e">
        <f>#REF!*0.1</f>
        <v>#REF!</v>
      </c>
      <c r="V13" s="24" t="e">
        <f>#REF!*0.1</f>
        <v>#REF!</v>
      </c>
      <c r="W13" s="24" t="e">
        <f>#REF!*0.1</f>
        <v>#REF!</v>
      </c>
      <c r="X13" s="24" t="e">
        <f>#REF!*0.1</f>
        <v>#REF!</v>
      </c>
      <c r="Y13" s="24"/>
      <c r="Z13" s="24"/>
    </row>
    <row r="14" spans="1:82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P14" s="4"/>
      <c r="Q14" s="4"/>
      <c r="R14" s="5"/>
    </row>
    <row r="15" spans="1:82" x14ac:dyDescent="0.25">
      <c r="A15" s="19" t="s">
        <v>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P15" s="4"/>
      <c r="Q15" s="4"/>
      <c r="R15" s="23"/>
    </row>
    <row r="16" spans="1:82" x14ac:dyDescent="0.25">
      <c r="A16" s="7" t="s">
        <v>5</v>
      </c>
      <c r="B16" s="66">
        <f>B9*B13</f>
        <v>5817.0167999999994</v>
      </c>
      <c r="C16" s="66">
        <f t="shared" ref="C16:M16" si="0">C9*C13</f>
        <v>5869.8465000000006</v>
      </c>
      <c r="D16" s="66">
        <f>D9*D13</f>
        <v>6751.6378999999997</v>
      </c>
      <c r="E16" s="66">
        <f t="shared" si="0"/>
        <v>5240.9681999999993</v>
      </c>
      <c r="F16" s="66">
        <f t="shared" si="0"/>
        <v>6014.0407999999998</v>
      </c>
      <c r="G16" s="66">
        <f t="shared" si="0"/>
        <v>6331.1216000000004</v>
      </c>
      <c r="H16" s="66">
        <f t="shared" si="0"/>
        <v>5362.9004000000004</v>
      </c>
      <c r="I16" s="66">
        <f t="shared" si="0"/>
        <v>6452.5847999999996</v>
      </c>
      <c r="J16" s="66">
        <f t="shared" si="0"/>
        <v>4749.5643</v>
      </c>
      <c r="K16" s="66">
        <f t="shared" si="0"/>
        <v>3453.4700000000003</v>
      </c>
      <c r="L16" s="66">
        <f t="shared" si="0"/>
        <v>3646.5129000000002</v>
      </c>
      <c r="M16" s="66">
        <f t="shared" si="0"/>
        <v>3618.7872000000002</v>
      </c>
      <c r="N16" s="63">
        <f>SUM(B16:M16)</f>
        <v>63308.451399999991</v>
      </c>
      <c r="P16" s="4">
        <f t="shared" ref="P16:X16" si="1">P9*P13</f>
        <v>4716.9780000000001</v>
      </c>
      <c r="Q16" s="4">
        <f t="shared" si="1"/>
        <v>583.67999999999995</v>
      </c>
      <c r="R16" s="5">
        <f t="shared" si="1"/>
        <v>667.40299999999991</v>
      </c>
      <c r="S16" s="5" t="e">
        <f t="shared" si="1"/>
        <v>#REF!</v>
      </c>
      <c r="T16" s="5" t="e">
        <f t="shared" si="1"/>
        <v>#REF!</v>
      </c>
      <c r="U16" s="5" t="e">
        <f t="shared" si="1"/>
        <v>#REF!</v>
      </c>
      <c r="V16" s="5" t="e">
        <f t="shared" si="1"/>
        <v>#REF!</v>
      </c>
      <c r="W16" s="5" t="e">
        <f t="shared" si="1"/>
        <v>#REF!</v>
      </c>
      <c r="X16" s="5" t="e">
        <f t="shared" si="1"/>
        <v>#REF!</v>
      </c>
      <c r="Y16" s="5"/>
      <c r="Z16" s="5"/>
      <c r="AA16" s="31"/>
    </row>
    <row r="17" spans="1:121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32"/>
      <c r="P17" s="4"/>
      <c r="Q17" s="4"/>
      <c r="R17" s="5"/>
      <c r="AB17" s="75"/>
    </row>
    <row r="18" spans="1:121" x14ac:dyDescent="0.25">
      <c r="A18" s="33" t="s">
        <v>7</v>
      </c>
      <c r="B18" s="67">
        <v>6123</v>
      </c>
      <c r="C18" s="67">
        <v>6122</v>
      </c>
      <c r="D18" s="67">
        <v>6125</v>
      </c>
      <c r="E18" s="67">
        <v>6136</v>
      </c>
      <c r="F18" s="67">
        <v>6134</v>
      </c>
      <c r="G18" s="67">
        <v>6122</v>
      </c>
      <c r="H18" s="67">
        <v>6101</v>
      </c>
      <c r="I18" s="67">
        <v>6090</v>
      </c>
      <c r="J18" s="67">
        <v>6073</v>
      </c>
      <c r="K18" s="67">
        <v>6096</v>
      </c>
      <c r="L18" s="67">
        <v>6112</v>
      </c>
      <c r="M18" s="67">
        <v>6155</v>
      </c>
      <c r="N18" s="64">
        <f>SUM(B18:M18)</f>
        <v>73389</v>
      </c>
      <c r="P18" s="4">
        <v>6296</v>
      </c>
      <c r="Q18" s="9">
        <v>6276</v>
      </c>
      <c r="R18" s="7">
        <v>6268</v>
      </c>
      <c r="S18" s="31">
        <f t="shared" ref="S18:X18" si="2">SUM(P18:R18)/3</f>
        <v>6280</v>
      </c>
      <c r="T18" s="31">
        <f t="shared" si="2"/>
        <v>6274.666666666667</v>
      </c>
      <c r="U18" s="31">
        <f t="shared" si="2"/>
        <v>6274.2222222222226</v>
      </c>
      <c r="V18" s="31">
        <f t="shared" si="2"/>
        <v>6276.2962962962965</v>
      </c>
      <c r="W18" s="31">
        <f t="shared" si="2"/>
        <v>6275.0617283950623</v>
      </c>
      <c r="X18" s="31">
        <f t="shared" si="2"/>
        <v>6275.1934156378602</v>
      </c>
      <c r="Y18" s="31"/>
      <c r="Z18" s="31"/>
      <c r="AA18" s="31"/>
      <c r="AG18" s="34"/>
      <c r="AH18" s="34"/>
      <c r="AI18" s="34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</row>
    <row r="19" spans="1:121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32"/>
      <c r="AG19" s="24"/>
      <c r="AH19" s="24"/>
      <c r="AI19" s="24"/>
      <c r="AJ19" s="36"/>
      <c r="AK19" s="36"/>
      <c r="AL19" s="36"/>
      <c r="AM19" s="36"/>
      <c r="AN19" s="36"/>
      <c r="AO19" s="36"/>
      <c r="AP19" s="36"/>
      <c r="AQ19" s="36"/>
      <c r="AR19" s="36"/>
    </row>
    <row r="20" spans="1:121" x14ac:dyDescent="0.25">
      <c r="A20" s="7" t="s">
        <v>8</v>
      </c>
      <c r="B20" s="37">
        <f>IFERROR(B16/B18,0)</f>
        <v>0.95002724154826057</v>
      </c>
      <c r="C20" s="37">
        <f t="shared" ref="C20:M20" si="3">IFERROR(C16/C18,0)</f>
        <v>0.95881190787324411</v>
      </c>
      <c r="D20" s="37">
        <f t="shared" si="3"/>
        <v>1.1023082285714285</v>
      </c>
      <c r="E20" s="37">
        <f t="shared" si="3"/>
        <v>0.85413432203389816</v>
      </c>
      <c r="F20" s="37">
        <f t="shared" si="3"/>
        <v>0.98044356048255621</v>
      </c>
      <c r="G20" s="37">
        <f t="shared" si="3"/>
        <v>1.0341590329957531</v>
      </c>
      <c r="H20" s="37">
        <f t="shared" si="3"/>
        <v>0.87901989837731531</v>
      </c>
      <c r="I20" s="37">
        <f t="shared" si="3"/>
        <v>1.0595377339901477</v>
      </c>
      <c r="J20" s="37">
        <f t="shared" si="3"/>
        <v>0.78207875843899222</v>
      </c>
      <c r="K20" s="37">
        <f t="shared" si="3"/>
        <v>0.56651410761154863</v>
      </c>
      <c r="L20" s="37">
        <f t="shared" si="3"/>
        <v>0.59661533049738225</v>
      </c>
      <c r="M20" s="37">
        <f t="shared" si="3"/>
        <v>0.58794268074735989</v>
      </c>
      <c r="N20" s="38"/>
      <c r="P20" s="39">
        <f t="shared" ref="P20:X20" si="4">P16/P18</f>
        <v>0.74920235069885643</v>
      </c>
      <c r="Q20" s="39">
        <f t="shared" si="4"/>
        <v>9.300191204588909E-2</v>
      </c>
      <c r="R20" s="37">
        <f t="shared" si="4"/>
        <v>0.10647782386726228</v>
      </c>
      <c r="S20" s="37" t="e">
        <f t="shared" si="4"/>
        <v>#REF!</v>
      </c>
      <c r="T20" s="37" t="e">
        <f t="shared" si="4"/>
        <v>#REF!</v>
      </c>
      <c r="U20" s="37" t="e">
        <f t="shared" si="4"/>
        <v>#REF!</v>
      </c>
      <c r="V20" s="37" t="e">
        <f t="shared" si="4"/>
        <v>#REF!</v>
      </c>
      <c r="W20" s="37" t="e">
        <f t="shared" si="4"/>
        <v>#REF!</v>
      </c>
      <c r="X20" s="37" t="e">
        <f t="shared" si="4"/>
        <v>#REF!</v>
      </c>
      <c r="Y20" s="37"/>
      <c r="Z20" s="37"/>
      <c r="AG20" s="24"/>
      <c r="AH20" s="24"/>
      <c r="AI20" s="24"/>
      <c r="AJ20" s="36"/>
      <c r="AK20" s="36"/>
      <c r="AL20" s="36"/>
      <c r="AM20" s="36"/>
      <c r="AN20" s="36"/>
      <c r="AO20" s="36"/>
      <c r="AP20" s="36"/>
      <c r="AQ20" s="36"/>
      <c r="AR20" s="36"/>
    </row>
    <row r="21" spans="1:121" x14ac:dyDescent="0.25">
      <c r="A21" s="10" t="s">
        <v>9</v>
      </c>
      <c r="B21" s="40">
        <v>1.32</v>
      </c>
      <c r="C21" s="40">
        <v>1.32</v>
      </c>
      <c r="D21" s="40">
        <v>1.02</v>
      </c>
      <c r="E21" s="40">
        <v>1.02</v>
      </c>
      <c r="F21" s="40">
        <v>1.02</v>
      </c>
      <c r="G21" s="40">
        <v>1.02</v>
      </c>
      <c r="H21" s="40">
        <v>1.02</v>
      </c>
      <c r="I21" s="40">
        <v>1.02</v>
      </c>
      <c r="J21" s="40">
        <v>1.02</v>
      </c>
      <c r="K21" s="40">
        <v>1.02</v>
      </c>
      <c r="L21" s="40">
        <v>1.02</v>
      </c>
      <c r="M21" s="40">
        <v>1.02</v>
      </c>
      <c r="N21" s="38"/>
      <c r="P21" s="39">
        <v>1.54</v>
      </c>
      <c r="Q21" s="39">
        <v>1.54</v>
      </c>
      <c r="R21" s="41">
        <v>1.54</v>
      </c>
      <c r="S21" s="41">
        <v>1.54</v>
      </c>
      <c r="T21" s="41">
        <v>1.54</v>
      </c>
      <c r="U21" s="41">
        <v>1.54</v>
      </c>
      <c r="V21" s="41">
        <v>1.54</v>
      </c>
      <c r="W21" s="41">
        <v>1.54</v>
      </c>
      <c r="X21" s="41">
        <v>1.54</v>
      </c>
      <c r="Y21" s="41"/>
      <c r="Z21" s="41"/>
      <c r="AA21" s="10"/>
      <c r="AB21" s="10"/>
      <c r="AC21" s="10"/>
      <c r="AD21" s="10"/>
      <c r="AE21" s="10"/>
      <c r="AF21" s="10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spans="1:121" x14ac:dyDescent="0.25">
      <c r="A22" s="72" t="s">
        <v>16</v>
      </c>
      <c r="B22" s="73">
        <f>+(B20-B21)*B18</f>
        <v>-2265.3432000000007</v>
      </c>
      <c r="C22" s="73">
        <f t="shared" ref="C22:M22" si="5">+(C20-C21)*C18</f>
        <v>-2211.1934999999999</v>
      </c>
      <c r="D22" s="73">
        <f t="shared" si="5"/>
        <v>504.13789999999955</v>
      </c>
      <c r="E22" s="73">
        <f t="shared" si="5"/>
        <v>-1017.751800000001</v>
      </c>
      <c r="F22" s="73">
        <f t="shared" si="5"/>
        <v>-242.63920000000033</v>
      </c>
      <c r="G22" s="73">
        <f t="shared" si="5"/>
        <v>86.681600000000174</v>
      </c>
      <c r="H22" s="73">
        <f t="shared" si="5"/>
        <v>-860.11959999999942</v>
      </c>
      <c r="I22" s="73">
        <f t="shared" si="5"/>
        <v>240.78479999999954</v>
      </c>
      <c r="J22" s="73">
        <f t="shared" si="5"/>
        <v>-1444.8957000000005</v>
      </c>
      <c r="K22" s="73">
        <f t="shared" si="5"/>
        <v>-2764.45</v>
      </c>
      <c r="L22" s="73">
        <f t="shared" si="5"/>
        <v>-2587.7270999999996</v>
      </c>
      <c r="M22" s="73">
        <f t="shared" si="5"/>
        <v>-2659.3128000000002</v>
      </c>
      <c r="N22" s="74">
        <f>SUM(B22:M22)</f>
        <v>-15221.828600000001</v>
      </c>
      <c r="P22" s="4">
        <f t="shared" ref="P22:X22" si="6">+(P20-P21)*P18</f>
        <v>-4978.8620000000001</v>
      </c>
      <c r="Q22" s="4">
        <f t="shared" si="6"/>
        <v>-9081.36</v>
      </c>
      <c r="R22" s="5">
        <f t="shared" si="6"/>
        <v>-8985.3169999999991</v>
      </c>
      <c r="S22" s="5" t="e">
        <f t="shared" si="6"/>
        <v>#REF!</v>
      </c>
      <c r="T22" s="5" t="e">
        <f t="shared" si="6"/>
        <v>#REF!</v>
      </c>
      <c r="U22" s="5" t="e">
        <f t="shared" si="6"/>
        <v>#REF!</v>
      </c>
      <c r="V22" s="5" t="e">
        <f t="shared" si="6"/>
        <v>#REF!</v>
      </c>
      <c r="W22" s="5" t="e">
        <f t="shared" si="6"/>
        <v>#REF!</v>
      </c>
      <c r="X22" s="5" t="e">
        <f t="shared" si="6"/>
        <v>#REF!</v>
      </c>
      <c r="Y22" s="5"/>
      <c r="Z22" s="5"/>
      <c r="AA22" s="31"/>
      <c r="AG22" s="24"/>
      <c r="AH22" s="24"/>
      <c r="AI22" s="24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</row>
    <row r="23" spans="1:121" x14ac:dyDescent="0.25">
      <c r="I23" s="10"/>
      <c r="N23" s="32"/>
      <c r="AG23" s="24"/>
      <c r="AH23" s="24"/>
      <c r="AI23" s="24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</row>
    <row r="24" spans="1:121" x14ac:dyDescent="0.25">
      <c r="B24" s="42"/>
      <c r="C24" s="43"/>
      <c r="D24" s="43"/>
      <c r="E24" s="43"/>
      <c r="F24" s="43"/>
      <c r="G24" s="43"/>
      <c r="H24" s="43"/>
      <c r="I24" s="44"/>
      <c r="J24" s="44"/>
      <c r="K24" s="44"/>
      <c r="L24" s="44"/>
      <c r="M24" s="44" t="s">
        <v>10</v>
      </c>
      <c r="N24" s="76">
        <f>ROUND(N22/N18,2)</f>
        <v>-0.21</v>
      </c>
      <c r="O24" s="46"/>
      <c r="X24" s="43"/>
      <c r="Y24" s="43"/>
      <c r="Z24" s="43"/>
      <c r="AA24" s="47"/>
      <c r="AB24" s="47"/>
      <c r="AG24" s="24"/>
      <c r="AH24" s="24"/>
      <c r="AI24" s="24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</row>
    <row r="25" spans="1:121" x14ac:dyDescent="0.25">
      <c r="A25" s="48"/>
      <c r="B25" s="43"/>
      <c r="C25" s="43"/>
      <c r="D25" s="43"/>
      <c r="E25" s="43"/>
      <c r="F25" s="43"/>
      <c r="G25" s="43"/>
      <c r="H25" s="43"/>
      <c r="I25" s="44"/>
      <c r="J25" s="44"/>
      <c r="K25" s="44"/>
      <c r="L25" s="44"/>
      <c r="M25" s="44" t="s">
        <v>18</v>
      </c>
      <c r="N25" s="45">
        <f>ROUND(N16/N18,2)</f>
        <v>0.86</v>
      </c>
      <c r="O25" s="46"/>
      <c r="X25" s="43"/>
      <c r="Y25" s="43"/>
      <c r="Z25" s="43"/>
      <c r="AA25" s="47"/>
      <c r="AB25" s="47"/>
    </row>
    <row r="26" spans="1:121" x14ac:dyDescent="0.25">
      <c r="A26" s="48"/>
      <c r="B26" s="43"/>
      <c r="C26" s="43"/>
      <c r="D26" s="43"/>
      <c r="E26" s="43"/>
      <c r="F26" s="43"/>
      <c r="G26" s="43"/>
      <c r="H26" s="43"/>
      <c r="I26" s="44"/>
      <c r="J26" s="44"/>
      <c r="K26" s="44"/>
      <c r="L26" s="44"/>
      <c r="M26" s="44" t="s">
        <v>11</v>
      </c>
      <c r="N26" s="49">
        <f>+N25+N24</f>
        <v>0.65</v>
      </c>
      <c r="O26" s="22"/>
      <c r="X26" s="43"/>
      <c r="Y26" s="43"/>
      <c r="Z26" s="43"/>
      <c r="AA26" s="50"/>
      <c r="AB26" s="50"/>
    </row>
    <row r="27" spans="1:121" x14ac:dyDescent="0.25">
      <c r="B27" s="43"/>
      <c r="C27" s="43"/>
      <c r="D27" s="43"/>
      <c r="E27" s="43"/>
      <c r="F27" s="43"/>
      <c r="G27" s="43"/>
      <c r="H27" s="43"/>
      <c r="I27" s="44"/>
      <c r="J27" s="44"/>
      <c r="K27" s="44"/>
      <c r="L27" s="44"/>
      <c r="M27" s="44"/>
      <c r="N27" s="45"/>
      <c r="O27" s="51"/>
      <c r="X27" s="43"/>
      <c r="Y27" s="43"/>
      <c r="Z27" s="43"/>
      <c r="AA27" s="50"/>
      <c r="AB27" s="50"/>
    </row>
    <row r="28" spans="1:121" x14ac:dyDescent="0.25">
      <c r="B28" s="43"/>
      <c r="C28" s="43"/>
      <c r="D28" s="43"/>
      <c r="E28" s="43"/>
      <c r="F28" s="43"/>
      <c r="G28" s="43"/>
      <c r="H28" s="43"/>
      <c r="I28" s="44"/>
      <c r="J28" s="44"/>
      <c r="K28" s="44"/>
      <c r="L28" s="44"/>
      <c r="M28" s="44" t="s">
        <v>12</v>
      </c>
      <c r="N28" s="45">
        <v>0.69</v>
      </c>
      <c r="O28" s="52"/>
      <c r="X28" s="43"/>
      <c r="Y28" s="43"/>
      <c r="Z28" s="43"/>
      <c r="AA28" s="50"/>
      <c r="AB28" s="50"/>
    </row>
    <row r="29" spans="1:121" x14ac:dyDescent="0.25">
      <c r="I29" s="44"/>
      <c r="J29" s="44"/>
      <c r="K29" s="44"/>
      <c r="L29" s="44"/>
      <c r="M29" s="44" t="s">
        <v>13</v>
      </c>
      <c r="N29" s="45">
        <f>N28-N26</f>
        <v>3.9999999999999925E-2</v>
      </c>
      <c r="O29" s="52"/>
      <c r="P29" s="53">
        <f t="shared" ref="P29:X29" si="7">P16</f>
        <v>4716.9780000000001</v>
      </c>
      <c r="Q29" s="53">
        <f t="shared" si="7"/>
        <v>583.67999999999995</v>
      </c>
      <c r="R29" s="31">
        <f t="shared" si="7"/>
        <v>667.40299999999991</v>
      </c>
      <c r="S29" s="31" t="e">
        <f t="shared" si="7"/>
        <v>#REF!</v>
      </c>
      <c r="T29" s="31" t="e">
        <f t="shared" si="7"/>
        <v>#REF!</v>
      </c>
      <c r="U29" s="31" t="e">
        <f t="shared" si="7"/>
        <v>#REF!</v>
      </c>
      <c r="V29" s="31" t="e">
        <f t="shared" si="7"/>
        <v>#REF!</v>
      </c>
      <c r="W29" s="31" t="e">
        <f t="shared" si="7"/>
        <v>#REF!</v>
      </c>
      <c r="X29" s="31" t="e">
        <f t="shared" si="7"/>
        <v>#REF!</v>
      </c>
      <c r="Y29" s="31"/>
      <c r="Z29" s="31"/>
    </row>
    <row r="30" spans="1:121" x14ac:dyDescent="0.25">
      <c r="B30" s="54"/>
      <c r="C30" s="54"/>
      <c r="D30" s="54"/>
      <c r="E30" s="54"/>
      <c r="F30" s="54"/>
      <c r="G30" s="54"/>
      <c r="H30" s="54"/>
      <c r="I30" s="44"/>
      <c r="J30" s="44"/>
      <c r="K30" s="44"/>
      <c r="L30" s="44"/>
      <c r="M30" s="44" t="s">
        <v>14</v>
      </c>
      <c r="N30" s="55">
        <f>N29*N18</f>
        <v>2935.5599999999945</v>
      </c>
      <c r="O30" s="56"/>
      <c r="AA30" s="31"/>
    </row>
    <row r="31" spans="1:121" x14ac:dyDescent="0.2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  <c r="P31" s="53">
        <f t="shared" ref="P31:X31" si="8">P18</f>
        <v>6296</v>
      </c>
      <c r="Q31" s="53">
        <f t="shared" si="8"/>
        <v>6276</v>
      </c>
      <c r="R31" s="31">
        <f t="shared" si="8"/>
        <v>6268</v>
      </c>
      <c r="S31" s="31">
        <f t="shared" si="8"/>
        <v>6280</v>
      </c>
      <c r="T31" s="31">
        <f t="shared" si="8"/>
        <v>6274.666666666667</v>
      </c>
      <c r="U31" s="31">
        <f t="shared" si="8"/>
        <v>6274.2222222222226</v>
      </c>
      <c r="V31" s="31">
        <f t="shared" si="8"/>
        <v>6276.2962962962965</v>
      </c>
      <c r="W31" s="31">
        <f t="shared" si="8"/>
        <v>6275.0617283950623</v>
      </c>
      <c r="X31" s="31">
        <f t="shared" si="8"/>
        <v>6275.1934156378602</v>
      </c>
      <c r="Y31" s="31"/>
      <c r="Z31" s="31"/>
      <c r="AA31" s="58"/>
      <c r="AB31" s="29"/>
    </row>
    <row r="32" spans="1:121" x14ac:dyDescent="0.25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4"/>
      <c r="Z32" s="54"/>
      <c r="AA32" s="23"/>
      <c r="AB32" s="5"/>
    </row>
    <row r="33" spans="1:31" x14ac:dyDescent="0.25">
      <c r="A33" s="10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3"/>
      <c r="P33" s="39">
        <f t="shared" ref="P33:X33" si="9">P29/P31</f>
        <v>0.74920235069885643</v>
      </c>
      <c r="Q33" s="39">
        <f t="shared" si="9"/>
        <v>9.300191204588909E-2</v>
      </c>
      <c r="R33" s="37">
        <f t="shared" si="9"/>
        <v>0.10647782386726228</v>
      </c>
      <c r="S33" s="37" t="e">
        <f t="shared" si="9"/>
        <v>#REF!</v>
      </c>
      <c r="T33" s="37" t="e">
        <f t="shared" si="9"/>
        <v>#REF!</v>
      </c>
      <c r="U33" s="37" t="e">
        <f t="shared" si="9"/>
        <v>#REF!</v>
      </c>
      <c r="V33" s="37" t="e">
        <f t="shared" si="9"/>
        <v>#REF!</v>
      </c>
      <c r="W33" s="37" t="e">
        <f t="shared" si="9"/>
        <v>#REF!</v>
      </c>
      <c r="X33" s="37" t="e">
        <f t="shared" si="9"/>
        <v>#REF!</v>
      </c>
      <c r="Y33" s="37"/>
      <c r="Z33" s="37"/>
    </row>
    <row r="34" spans="1:31" x14ac:dyDescent="0.25">
      <c r="L34" s="9"/>
      <c r="M34" s="68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9"/>
      <c r="AB34" s="9"/>
      <c r="AC34" s="9"/>
      <c r="AD34" s="9"/>
      <c r="AE34" s="9"/>
    </row>
    <row r="35" spans="1:31" x14ac:dyDescent="0.25">
      <c r="L35" s="9"/>
      <c r="M35" s="68"/>
      <c r="N35" s="2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3"/>
      <c r="AB35" s="9"/>
      <c r="AC35" s="9"/>
      <c r="AD35" s="9"/>
      <c r="AE35" s="9"/>
    </row>
    <row r="36" spans="1:31" x14ac:dyDescent="0.25">
      <c r="L36" s="9"/>
      <c r="M36" s="68"/>
      <c r="N36" s="60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L37" s="9"/>
      <c r="M37" s="68"/>
      <c r="N37" s="21"/>
      <c r="R37" s="9"/>
      <c r="S37" s="9"/>
      <c r="T37" s="9"/>
      <c r="U37" s="9"/>
      <c r="V37" s="9"/>
      <c r="W37" s="9"/>
      <c r="X37" s="9"/>
      <c r="Y37" s="69"/>
      <c r="Z37" s="9"/>
      <c r="AA37" s="9"/>
      <c r="AB37" s="9"/>
      <c r="AC37" s="9"/>
      <c r="AD37" s="9"/>
      <c r="AE37" s="9"/>
    </row>
    <row r="38" spans="1:31" x14ac:dyDescent="0.25">
      <c r="L38" s="9"/>
      <c r="M38" s="9"/>
      <c r="N38" s="57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L39" s="9"/>
      <c r="M39" s="9"/>
      <c r="R39" s="9"/>
      <c r="S39" s="9"/>
      <c r="T39" s="9"/>
      <c r="U39" s="9"/>
      <c r="V39" s="9"/>
      <c r="W39" s="9"/>
      <c r="X39" s="70"/>
      <c r="Y39" s="70"/>
      <c r="Z39" s="70"/>
      <c r="AA39" s="71"/>
      <c r="AB39" s="9"/>
      <c r="AC39" s="9"/>
      <c r="AD39" s="9"/>
      <c r="AE39" s="9"/>
    </row>
    <row r="40" spans="1:31" x14ac:dyDescent="0.25">
      <c r="L40" s="9"/>
      <c r="M40" s="9"/>
      <c r="N40" s="61"/>
      <c r="R40" s="9"/>
      <c r="S40" s="9"/>
      <c r="T40" s="9"/>
      <c r="U40" s="9"/>
      <c r="V40" s="9"/>
      <c r="W40" s="9"/>
      <c r="X40" s="70"/>
      <c r="Y40" s="70"/>
      <c r="Z40" s="70"/>
      <c r="AA40" s="71"/>
      <c r="AB40" s="9"/>
      <c r="AC40" s="9"/>
      <c r="AD40" s="9"/>
      <c r="AE40" s="9"/>
    </row>
    <row r="41" spans="1:31" x14ac:dyDescent="0.25">
      <c r="X41" s="43"/>
      <c r="Y41" s="43"/>
      <c r="Z41" s="43"/>
      <c r="AA41" s="50"/>
    </row>
    <row r="44" spans="1:31" x14ac:dyDescent="0.25">
      <c r="AA44" s="31"/>
    </row>
    <row r="45" spans="1:31" x14ac:dyDescent="0.25">
      <c r="AA45" s="31"/>
    </row>
    <row r="46" spans="1:31" x14ac:dyDescent="0.25">
      <c r="AA46" s="31"/>
    </row>
    <row r="48" spans="1:31" x14ac:dyDescent="0.25">
      <c r="AA48" s="37"/>
    </row>
  </sheetData>
  <printOptions gridLines="1"/>
  <pageMargins left="0.75" right="0.25" top="1" bottom="1" header="0.5" footer="0.5"/>
  <pageSetup scale="66" orientation="landscape" r:id="rId1"/>
  <headerFooter alignWithMargins="0">
    <oddFooter>&amp;L&amp;Z&amp;F&amp;F&amp;A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F64CF7D0205D747BF15564074C3BF5E" ma:contentTypeVersion="119" ma:contentTypeDescription="" ma:contentTypeScope="" ma:versionID="5ec38ce97b251128148ab0427ac9241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2015-05-14T07:00:00+00:00</OpenedDate>
    <Date1 xmlns="dc463f71-b30c-4ab2-9473-d307f9d35888">2015-05-14T07:00:00+00:00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150893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87A3396-57D6-498C-A682-988593FED369}"/>
</file>

<file path=customXml/itemProps2.xml><?xml version="1.0" encoding="utf-8"?>
<ds:datastoreItem xmlns:ds="http://schemas.openxmlformats.org/officeDocument/2006/customXml" ds:itemID="{3B23ED5F-F7E8-454E-8200-B22F1155EE56}"/>
</file>

<file path=customXml/itemProps3.xml><?xml version="1.0" encoding="utf-8"?>
<ds:datastoreItem xmlns:ds="http://schemas.openxmlformats.org/officeDocument/2006/customXml" ds:itemID="{5371B2EC-4C78-48A5-A55E-61D561791756}"/>
</file>

<file path=customXml/itemProps4.xml><?xml version="1.0" encoding="utf-8"?>
<ds:datastoreItem xmlns:ds="http://schemas.openxmlformats.org/officeDocument/2006/customXml" ds:itemID="{C3C48F23-126E-4043-9B8B-3D09D5DC0E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Gray's Harbor Comm Credit</vt:lpstr>
      <vt:lpstr>'Gray''s Harbor Comm Credit'!Print_Area</vt:lpstr>
      <vt:lpstr>'Gray''s Harbor Comm Credit'!Print_Titles</vt:lpstr>
    </vt:vector>
  </TitlesOfParts>
  <Company>Waste Connections,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Jennifer Snyder</cp:lastModifiedBy>
  <cp:lastPrinted>2015-05-13T22:58:19Z</cp:lastPrinted>
  <dcterms:created xsi:type="dcterms:W3CDTF">2014-05-08T17:32:42Z</dcterms:created>
  <dcterms:modified xsi:type="dcterms:W3CDTF">2015-05-14T18:47:57Z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0x0101006E56B4D1795A2E4DB2F0B01679ED314A003F64CF7D0205D747BF15564074C3BF5E</vt:lpwstr>
  </property>
  <property fmtid="{D5CDD505-2E9C-101B-9397-08002B2CF9AE}" pid="3" name="_docset_NoMedatataSyncRequired">
    <vt:lpwstr>False</vt:lpwstr>
  </property>
</Properties>
</file>