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110" windowWidth="19440" windowHeight="9980"/>
  </bookViews>
  <sheets>
    <sheet name="PartABalance Sheet(PY)" sheetId="2" r:id="rId1"/>
    <sheet name="PartABalance Sheet(CY) " sheetId="11" r:id="rId2"/>
    <sheet name="PartABalance Sheet (Summary)" sheetId="5" r:id="rId3"/>
    <sheet name="RateBase" sheetId="7" r:id="rId4"/>
    <sheet name="Statistics" sheetId="8" r:id="rId5"/>
    <sheet name="PartBIncomeStmt(PY)" sheetId="1" r:id="rId6"/>
    <sheet name="PartBIncomeStmt(CY) " sheetId="9" r:id="rId7"/>
    <sheet name="PartBIncomeStmtSummary" sheetId="10" r:id="rId8"/>
    <sheet name="AccessRevDetail" sheetId="3" r:id="rId9"/>
  </sheets>
  <calcPr calcId="152511"/>
</workbook>
</file>

<file path=xl/calcChain.xml><?xml version="1.0" encoding="utf-8"?>
<calcChain xmlns="http://schemas.openxmlformats.org/spreadsheetml/2006/main">
  <c r="H34" i="11" l="1"/>
  <c r="H35" i="2"/>
  <c r="B34" i="2" l="1"/>
  <c r="B17" i="2" l="1"/>
  <c r="D11" i="8" l="1"/>
  <c r="D10" i="8"/>
  <c r="D11" i="2" l="1"/>
  <c r="D33" i="2" l="1"/>
  <c r="B38" i="2"/>
  <c r="D18" i="3" l="1"/>
  <c r="C18" i="3"/>
  <c r="C24" i="11" l="1"/>
  <c r="C25" i="2"/>
  <c r="E56" i="9" l="1"/>
  <c r="E56" i="1"/>
  <c r="C55" i="1"/>
  <c r="E34" i="1"/>
  <c r="E35" i="1"/>
  <c r="G45" i="11" l="1"/>
  <c r="C45" i="11"/>
  <c r="B45" i="11"/>
  <c r="D44" i="11"/>
  <c r="C45" i="5" s="1"/>
  <c r="I43" i="11"/>
  <c r="G44" i="5" s="1"/>
  <c r="D43" i="11"/>
  <c r="C44" i="5" s="1"/>
  <c r="I42" i="11"/>
  <c r="G43" i="5" s="1"/>
  <c r="D42" i="11"/>
  <c r="C43" i="5" s="1"/>
  <c r="I41" i="11"/>
  <c r="G42" i="5" s="1"/>
  <c r="D41" i="11"/>
  <c r="C42" i="5" s="1"/>
  <c r="D11" i="7" s="1"/>
  <c r="I40" i="11"/>
  <c r="G41" i="5" s="1"/>
  <c r="D40" i="11"/>
  <c r="I39" i="11"/>
  <c r="I38" i="11"/>
  <c r="G39" i="5" s="1"/>
  <c r="B37" i="11"/>
  <c r="H36" i="11"/>
  <c r="G36" i="11"/>
  <c r="D36" i="11"/>
  <c r="C37" i="5" s="1"/>
  <c r="I35" i="11"/>
  <c r="G36" i="5" s="1"/>
  <c r="D35" i="11"/>
  <c r="C36" i="5" s="1"/>
  <c r="I34" i="11"/>
  <c r="G35" i="5" s="1"/>
  <c r="D34" i="11"/>
  <c r="C35" i="5" s="1"/>
  <c r="I33" i="11"/>
  <c r="D32" i="11"/>
  <c r="C33" i="5" s="1"/>
  <c r="G31" i="11"/>
  <c r="D31" i="11"/>
  <c r="C32" i="5" s="1"/>
  <c r="I30" i="11"/>
  <c r="G31" i="5" s="1"/>
  <c r="I29" i="11"/>
  <c r="G30" i="5" s="1"/>
  <c r="D29" i="11"/>
  <c r="C30" i="5" s="1"/>
  <c r="I28" i="11"/>
  <c r="G29" i="5" s="1"/>
  <c r="D28" i="11"/>
  <c r="I27" i="11"/>
  <c r="G28" i="5" s="1"/>
  <c r="I26" i="11"/>
  <c r="G27" i="5" s="1"/>
  <c r="I25" i="11"/>
  <c r="G26" i="5" s="1"/>
  <c r="I24" i="11"/>
  <c r="G25" i="5" s="1"/>
  <c r="B24" i="11"/>
  <c r="I23" i="11"/>
  <c r="G24" i="5" s="1"/>
  <c r="D23" i="11"/>
  <c r="C24" i="5" s="1"/>
  <c r="I22" i="11"/>
  <c r="G23" i="5" s="1"/>
  <c r="D22" i="11"/>
  <c r="C23" i="5" s="1"/>
  <c r="I21" i="11"/>
  <c r="G22" i="5" s="1"/>
  <c r="D21" i="11"/>
  <c r="C22" i="5" s="1"/>
  <c r="D20" i="11"/>
  <c r="C21" i="5" s="1"/>
  <c r="G19" i="11"/>
  <c r="D19" i="11"/>
  <c r="C20" i="5" s="1"/>
  <c r="I18" i="11"/>
  <c r="G19" i="5" s="1"/>
  <c r="D18" i="11"/>
  <c r="C19" i="5" s="1"/>
  <c r="I17" i="11"/>
  <c r="G18" i="5" s="1"/>
  <c r="D17" i="11"/>
  <c r="C18" i="5" s="1"/>
  <c r="I16" i="11"/>
  <c r="G17" i="5" s="1"/>
  <c r="D16" i="11"/>
  <c r="C17" i="5" s="1"/>
  <c r="I15" i="11"/>
  <c r="G16" i="5" s="1"/>
  <c r="I14" i="11"/>
  <c r="G15" i="5" s="1"/>
  <c r="D14" i="11"/>
  <c r="C15" i="5" s="1"/>
  <c r="I13" i="11"/>
  <c r="G14" i="5" s="1"/>
  <c r="D13" i="11"/>
  <c r="C14" i="5" s="1"/>
  <c r="I12" i="11"/>
  <c r="G13" i="5" s="1"/>
  <c r="D12" i="11"/>
  <c r="C13" i="5" s="1"/>
  <c r="I11" i="11"/>
  <c r="G12" i="5" s="1"/>
  <c r="I10" i="11"/>
  <c r="G11" i="5" s="1"/>
  <c r="D10" i="11"/>
  <c r="C11" i="5" s="1"/>
  <c r="I9" i="11"/>
  <c r="G10" i="5" s="1"/>
  <c r="D9" i="11"/>
  <c r="H44" i="11" l="1"/>
  <c r="I36" i="11"/>
  <c r="C33" i="11"/>
  <c r="G40" i="5"/>
  <c r="G34" i="5"/>
  <c r="I31" i="11"/>
  <c r="G47" i="11"/>
  <c r="I19" i="11"/>
  <c r="D45" i="11"/>
  <c r="C41" i="5"/>
  <c r="B47" i="11"/>
  <c r="C29" i="5"/>
  <c r="D24" i="11"/>
  <c r="C10" i="5"/>
  <c r="D56" i="10"/>
  <c r="D37" i="10"/>
  <c r="C56" i="10"/>
  <c r="E54" i="1"/>
  <c r="C54" i="10" s="1"/>
  <c r="E53" i="1"/>
  <c r="C53" i="10" s="1"/>
  <c r="E52" i="1"/>
  <c r="C52" i="10" s="1"/>
  <c r="D55" i="9"/>
  <c r="C55" i="9"/>
  <c r="E54" i="9"/>
  <c r="D54" i="10" s="1"/>
  <c r="E53" i="9"/>
  <c r="D53" i="10" s="1"/>
  <c r="E52" i="9"/>
  <c r="E50" i="9"/>
  <c r="D50" i="10" s="1"/>
  <c r="E49" i="9"/>
  <c r="D49" i="10" s="1"/>
  <c r="E48" i="9"/>
  <c r="D48" i="10" s="1"/>
  <c r="E47" i="9"/>
  <c r="D47" i="10" s="1"/>
  <c r="E46" i="9"/>
  <c r="D46" i="10" s="1"/>
  <c r="E45" i="9"/>
  <c r="D45" i="10" s="1"/>
  <c r="E44" i="9"/>
  <c r="D44" i="10" s="1"/>
  <c r="E41" i="9"/>
  <c r="D41" i="10" s="1"/>
  <c r="E40" i="9"/>
  <c r="D40" i="10" s="1"/>
  <c r="E39" i="9"/>
  <c r="D39" i="10" s="1"/>
  <c r="D38" i="9"/>
  <c r="C38" i="9"/>
  <c r="E37" i="9"/>
  <c r="E36" i="9"/>
  <c r="D36" i="10" s="1"/>
  <c r="E35" i="9"/>
  <c r="D35" i="10" s="1"/>
  <c r="E34" i="9"/>
  <c r="D32" i="9"/>
  <c r="C32" i="9"/>
  <c r="E31" i="9"/>
  <c r="D31" i="10" s="1"/>
  <c r="E30" i="9"/>
  <c r="D30" i="10" s="1"/>
  <c r="E29" i="9"/>
  <c r="D29" i="10" s="1"/>
  <c r="E28" i="9"/>
  <c r="D28" i="10" s="1"/>
  <c r="D25" i="9"/>
  <c r="D26" i="9" s="1"/>
  <c r="C25" i="9"/>
  <c r="C26" i="9" s="1"/>
  <c r="E24" i="9"/>
  <c r="D24" i="10" s="1"/>
  <c r="E23" i="9"/>
  <c r="E22" i="9"/>
  <c r="D22" i="10" s="1"/>
  <c r="E21" i="9"/>
  <c r="D21" i="10" s="1"/>
  <c r="E20" i="9"/>
  <c r="D20" i="10" s="1"/>
  <c r="E19" i="9"/>
  <c r="D19" i="10" s="1"/>
  <c r="E18" i="9"/>
  <c r="D18" i="10" s="1"/>
  <c r="D17" i="9"/>
  <c r="C17" i="9"/>
  <c r="E16" i="9"/>
  <c r="D16" i="10" s="1"/>
  <c r="E15" i="9"/>
  <c r="D15" i="10" s="1"/>
  <c r="E14" i="9"/>
  <c r="D14" i="10" s="1"/>
  <c r="E13" i="9"/>
  <c r="D13" i="10" s="1"/>
  <c r="E12" i="9"/>
  <c r="E11" i="9"/>
  <c r="D11" i="10" s="1"/>
  <c r="E45" i="1"/>
  <c r="C45" i="10" s="1"/>
  <c r="E46" i="1"/>
  <c r="E47" i="1"/>
  <c r="C47" i="10" s="1"/>
  <c r="E48" i="1"/>
  <c r="E49" i="1"/>
  <c r="C49" i="10" s="1"/>
  <c r="E50" i="1"/>
  <c r="C50" i="10" s="1"/>
  <c r="E44" i="1"/>
  <c r="C44" i="10" s="1"/>
  <c r="E40" i="1"/>
  <c r="C40" i="10" s="1"/>
  <c r="E41" i="1"/>
  <c r="C41" i="10" s="1"/>
  <c r="E39" i="1"/>
  <c r="C39" i="10" s="1"/>
  <c r="C35" i="10"/>
  <c r="E36" i="1"/>
  <c r="E37" i="1"/>
  <c r="C37" i="10" s="1"/>
  <c r="C34" i="10"/>
  <c r="E29" i="1"/>
  <c r="E30" i="1"/>
  <c r="C30" i="10" s="1"/>
  <c r="E31" i="1"/>
  <c r="C31" i="10" s="1"/>
  <c r="E28" i="1"/>
  <c r="C28" i="10" s="1"/>
  <c r="E19" i="1"/>
  <c r="C19" i="10" s="1"/>
  <c r="E20" i="1"/>
  <c r="C20" i="10" s="1"/>
  <c r="E21" i="1"/>
  <c r="C21" i="10" s="1"/>
  <c r="E22" i="1"/>
  <c r="C22" i="10" s="1"/>
  <c r="E23" i="1"/>
  <c r="C23" i="10" s="1"/>
  <c r="E24" i="1"/>
  <c r="C24" i="10" s="1"/>
  <c r="E18" i="1"/>
  <c r="C18" i="10" s="1"/>
  <c r="E12" i="1"/>
  <c r="E13" i="1"/>
  <c r="C13" i="10" s="1"/>
  <c r="E14" i="1"/>
  <c r="C14" i="10" s="1"/>
  <c r="E15" i="1"/>
  <c r="C15" i="10" s="1"/>
  <c r="E16" i="1"/>
  <c r="C16" i="10" s="1"/>
  <c r="E11" i="1"/>
  <c r="C11" i="10" s="1"/>
  <c r="D55" i="1"/>
  <c r="D38" i="1"/>
  <c r="C38" i="1"/>
  <c r="D32" i="1"/>
  <c r="C32" i="1"/>
  <c r="D25" i="1"/>
  <c r="D26" i="1" s="1"/>
  <c r="C25" i="1"/>
  <c r="C26" i="1" s="1"/>
  <c r="D17" i="1"/>
  <c r="C17" i="1"/>
  <c r="D12" i="10" l="1"/>
  <c r="D17" i="10" s="1"/>
  <c r="D19" i="3"/>
  <c r="D20" i="3" s="1"/>
  <c r="C58" i="9"/>
  <c r="C57" i="9"/>
  <c r="C12" i="10"/>
  <c r="C17" i="10" s="1"/>
  <c r="C19" i="3"/>
  <c r="C20" i="3" s="1"/>
  <c r="C57" i="1"/>
  <c r="C58" i="1"/>
  <c r="H45" i="11"/>
  <c r="H47" i="11" s="1"/>
  <c r="I44" i="11"/>
  <c r="C37" i="11"/>
  <c r="C47" i="11" s="1"/>
  <c r="D33" i="11"/>
  <c r="D27" i="9"/>
  <c r="D33" i="9" s="1"/>
  <c r="D42" i="9" s="1"/>
  <c r="E42" i="9" s="1"/>
  <c r="D42" i="10" s="1"/>
  <c r="D57" i="9"/>
  <c r="D58" i="9"/>
  <c r="E55" i="9"/>
  <c r="D52" i="10"/>
  <c r="D55" i="10" s="1"/>
  <c r="E38" i="9"/>
  <c r="D34" i="10"/>
  <c r="D38" i="10" s="1"/>
  <c r="E25" i="9"/>
  <c r="E26" i="9" s="1"/>
  <c r="D23" i="10"/>
  <c r="D25" i="10" s="1"/>
  <c r="D26" i="10" s="1"/>
  <c r="C27" i="9"/>
  <c r="D27" i="1"/>
  <c r="D33" i="1" s="1"/>
  <c r="D42" i="1" s="1"/>
  <c r="D57" i="1"/>
  <c r="D58" i="1"/>
  <c r="C55" i="10"/>
  <c r="E38" i="1"/>
  <c r="E32" i="1"/>
  <c r="C29" i="10"/>
  <c r="C32" i="10" s="1"/>
  <c r="E25" i="1"/>
  <c r="E26" i="1" s="1"/>
  <c r="C27" i="1"/>
  <c r="E32" i="9"/>
  <c r="D32" i="10"/>
  <c r="E17" i="9"/>
  <c r="C36" i="10"/>
  <c r="C38" i="10" s="1"/>
  <c r="C25" i="10"/>
  <c r="C26" i="10" s="1"/>
  <c r="E55" i="1"/>
  <c r="E17" i="1"/>
  <c r="D12" i="7"/>
  <c r="D13" i="7"/>
  <c r="I40" i="2"/>
  <c r="F40" i="5" s="1"/>
  <c r="I41" i="2"/>
  <c r="F41" i="5" s="1"/>
  <c r="I42" i="2"/>
  <c r="F42" i="5" s="1"/>
  <c r="I43" i="2"/>
  <c r="F43" i="5" s="1"/>
  <c r="I44" i="2"/>
  <c r="F44" i="5" s="1"/>
  <c r="I39" i="2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C10" i="7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25" i="8"/>
  <c r="E25" i="8" s="1"/>
  <c r="D18" i="8"/>
  <c r="E18" i="8" s="1"/>
  <c r="C12" i="8"/>
  <c r="B12" i="8"/>
  <c r="E10" i="8"/>
  <c r="E14" i="7"/>
  <c r="F39" i="5"/>
  <c r="C33" i="9" l="1"/>
  <c r="C43" i="9" s="1"/>
  <c r="C33" i="1"/>
  <c r="C43" i="1" s="1"/>
  <c r="G45" i="5"/>
  <c r="G46" i="5" s="1"/>
  <c r="I45" i="11"/>
  <c r="I47" i="11" s="1"/>
  <c r="C34" i="5"/>
  <c r="C38" i="5" s="1"/>
  <c r="D37" i="11"/>
  <c r="D47" i="11" s="1"/>
  <c r="D58" i="10"/>
  <c r="D57" i="10"/>
  <c r="C58" i="10"/>
  <c r="C57" i="10"/>
  <c r="E27" i="9"/>
  <c r="E33" i="9" s="1"/>
  <c r="E43" i="9" s="1"/>
  <c r="E57" i="9"/>
  <c r="E58" i="9"/>
  <c r="D43" i="9"/>
  <c r="E42" i="1"/>
  <c r="C42" i="10" s="1"/>
  <c r="E58" i="1"/>
  <c r="E57" i="1"/>
  <c r="D12" i="8"/>
  <c r="E12" i="8" s="1"/>
  <c r="D27" i="10"/>
  <c r="D33" i="10" s="1"/>
  <c r="C27" i="10"/>
  <c r="C33" i="10" s="1"/>
  <c r="E27" i="1"/>
  <c r="G37" i="5"/>
  <c r="G32" i="5"/>
  <c r="G20" i="5"/>
  <c r="D10" i="7"/>
  <c r="D15" i="7" s="1"/>
  <c r="C46" i="5"/>
  <c r="F37" i="5"/>
  <c r="F32" i="5"/>
  <c r="F20" i="5"/>
  <c r="E11" i="8"/>
  <c r="B42" i="5"/>
  <c r="C11" i="7" s="1"/>
  <c r="E11" i="7" s="1"/>
  <c r="B43" i="5"/>
  <c r="B44" i="5"/>
  <c r="B45" i="5"/>
  <c r="C12" i="7" s="1"/>
  <c r="B33" i="5"/>
  <c r="B35" i="5"/>
  <c r="B36" i="5"/>
  <c r="B37" i="5"/>
  <c r="B32" i="5"/>
  <c r="B30" i="5"/>
  <c r="B29" i="5"/>
  <c r="C25" i="5"/>
  <c r="C13" i="7"/>
  <c r="E13" i="7" s="1"/>
  <c r="B14" i="5"/>
  <c r="B15" i="5"/>
  <c r="B13" i="5"/>
  <c r="B11" i="5"/>
  <c r="G46" i="2"/>
  <c r="H37" i="2"/>
  <c r="H45" i="2" s="1"/>
  <c r="I45" i="2" s="1"/>
  <c r="F45" i="5" s="1"/>
  <c r="F46" i="5" s="1"/>
  <c r="I37" i="2"/>
  <c r="G37" i="2"/>
  <c r="I32" i="2"/>
  <c r="G32" i="2"/>
  <c r="I20" i="2"/>
  <c r="G20" i="2"/>
  <c r="C46" i="2"/>
  <c r="D46" i="2"/>
  <c r="B46" i="2"/>
  <c r="D25" i="2"/>
  <c r="B25" i="2"/>
  <c r="E12" i="7" l="1"/>
  <c r="C51" i="9"/>
  <c r="C59" i="9"/>
  <c r="C60" i="9"/>
  <c r="C51" i="1"/>
  <c r="C60" i="1"/>
  <c r="C59" i="1"/>
  <c r="I46" i="2"/>
  <c r="I48" i="2" s="1"/>
  <c r="H46" i="2"/>
  <c r="H48" i="2" s="1"/>
  <c r="C34" i="2"/>
  <c r="D34" i="2" s="1"/>
  <c r="D43" i="10"/>
  <c r="D51" i="10" s="1"/>
  <c r="D59" i="9"/>
  <c r="D51" i="9"/>
  <c r="D60" i="9"/>
  <c r="C43" i="10"/>
  <c r="C60" i="10" s="1"/>
  <c r="D43" i="1"/>
  <c r="E33" i="1"/>
  <c r="E43" i="1" s="1"/>
  <c r="E51" i="9"/>
  <c r="E60" i="9"/>
  <c r="E59" i="9"/>
  <c r="G48" i="2"/>
  <c r="B48" i="2"/>
  <c r="B46" i="5"/>
  <c r="G48" i="5"/>
  <c r="F48" i="5"/>
  <c r="E10" i="7"/>
  <c r="B25" i="5"/>
  <c r="C48" i="5"/>
  <c r="C15" i="7" l="1"/>
  <c r="E15" i="7" s="1"/>
  <c r="D59" i="10"/>
  <c r="C51" i="10"/>
  <c r="C38" i="2"/>
  <c r="C48" i="2" s="1"/>
  <c r="D60" i="10"/>
  <c r="C59" i="10"/>
  <c r="D59" i="1"/>
  <c r="D60" i="1"/>
  <c r="D51" i="1"/>
  <c r="E59" i="1"/>
  <c r="E60" i="1"/>
  <c r="E51" i="1"/>
  <c r="D38" i="2" l="1"/>
  <c r="D48" i="2" s="1"/>
  <c r="B34" i="5"/>
  <c r="B38" i="5" s="1"/>
  <c r="B48" i="5" s="1"/>
</calcChain>
</file>

<file path=xl/sharedStrings.xml><?xml version="1.0" encoding="utf-8"?>
<sst xmlns="http://schemas.openxmlformats.org/spreadsheetml/2006/main" count="588" uniqueCount="230">
  <si>
    <t>FCC Form 481</t>
  </si>
  <si>
    <t>Part B Statement of Income and Retained Earnings Statement</t>
  </si>
  <si>
    <t>Line #</t>
  </si>
  <si>
    <t>Item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</si>
  <si>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</si>
  <si>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</si>
  <si>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</si>
  <si>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</si>
  <si>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</si>
  <si>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</si>
  <si>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</si>
  <si>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</si>
  <si>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</si>
  <si>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</si>
  <si>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</si>
  <si>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Federal Income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</si>
  <si>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</si>
  <si>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</si>
  <si>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</si>
  <si>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</si>
  <si>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</si>
  <si>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</si>
  <si>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</si>
  <si>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</si>
  <si>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</si>
  <si>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</si>
  <si>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</si>
  <si>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</si>
  <si>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</si>
  <si>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</si>
  <si>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</si>
  <si>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</si>
  <si>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</si>
  <si>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</si>
  <si>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</si>
  <si>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</si>
  <si>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</si>
  <si>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</si>
  <si>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</si>
  <si>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</si>
  <si>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</si>
  <si>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</si>
  <si>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</si>
  <si>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</si>
  <si>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</si>
  <si>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2012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</si>
  <si>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</si>
  <si>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</si>
  <si>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</si>
  <si>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</si>
  <si>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</si>
  <si>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</si>
  <si>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</si>
  <si>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</si>
  <si>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</si>
  <si>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</si>
  <si>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</si>
  <si>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</si>
  <si>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</si>
  <si>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</si>
  <si>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</si>
  <si>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</si>
  <si>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</si>
  <si>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</si>
  <si>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</si>
  <si>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</si>
  <si>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</si>
  <si>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</si>
  <si>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</si>
  <si>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</si>
  <si>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</si>
  <si>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</si>
  <si>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</si>
  <si>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</si>
  <si>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</si>
  <si>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</si>
  <si>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</si>
  <si>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</si>
  <si>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</si>
  <si>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</si>
  <si>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</si>
  <si>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</si>
  <si>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</si>
  <si>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</si>
  <si>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</si>
  <si>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</si>
  <si>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</si>
  <si>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</si>
  <si>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</si>
  <si>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</si>
  <si>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</si>
  <si>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</si>
  <si>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</si>
  <si>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</si>
  <si>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</si>
  <si>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</si>
  <si>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</si>
  <si>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</si>
  <si>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</si>
  <si>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</si>
  <si>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</si>
  <si>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</si>
  <si>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</si>
  <si>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</si>
  <si>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</si>
  <si>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</si>
  <si>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</si>
  <si>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</si>
  <si>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</si>
  <si>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</si>
  <si>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</si>
  <si>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</si>
  <si>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</si>
  <si>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</si>
  <si>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</si>
  <si>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</si>
  <si>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</si>
  <si>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</si>
  <si>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</si>
  <si>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</si>
  <si>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</si>
  <si>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</si>
  <si>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</si>
  <si>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</si>
  <si>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</si>
  <si>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</si>
  <si>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</si>
  <si>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2012 (A)</t>
  </si>
  <si>
    <t>48. Other Deferred Credits (B)</t>
  </si>
  <si>
    <t>from regulated to nonregulated.</t>
  </si>
  <si>
    <t>2013 (A)</t>
  </si>
  <si>
    <t>Adjusted</t>
  </si>
  <si>
    <t>Balance 2012</t>
  </si>
  <si>
    <t>Balance 2013</t>
  </si>
  <si>
    <t>Note:</t>
  </si>
  <si>
    <t>Adjusted Balances represents balances</t>
  </si>
  <si>
    <t>after current year Part 64 adjustments</t>
  </si>
  <si>
    <t>22.  Accumulated Depreciation (CR.)</t>
  </si>
  <si>
    <t>Current Year</t>
  </si>
  <si>
    <t xml:space="preserve">(B) - Provide Deferred Taxes on 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</si>
  <si>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</si>
  <si>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</si>
  <si>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</si>
  <si>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</si>
  <si>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</si>
  <si>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</si>
  <si>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</si>
  <si>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</si>
  <si>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</si>
  <si>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</si>
  <si>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separate rate base schedule</t>
  </si>
  <si>
    <t>Access Lines:</t>
  </si>
  <si>
    <t xml:space="preserve">  Residential</t>
  </si>
  <si>
    <t xml:space="preserve">  Business</t>
  </si>
  <si>
    <t xml:space="preserve">  Total</t>
  </si>
  <si>
    <t>Broadband Connections</t>
  </si>
  <si>
    <t>Gross Capital Expenditures</t>
  </si>
  <si>
    <t xml:space="preserve">End of Yr. </t>
  </si>
  <si>
    <t>Balance - 2012</t>
  </si>
  <si>
    <t>End of Yr</t>
  </si>
  <si>
    <t>Balance - 2013</t>
  </si>
  <si>
    <t>Prior Yr.</t>
  </si>
  <si>
    <t>Current Yr.</t>
  </si>
  <si>
    <t>Difference</t>
  </si>
  <si>
    <t>%</t>
  </si>
  <si>
    <t>Change</t>
  </si>
  <si>
    <t>End of Yr.</t>
  </si>
  <si>
    <t>Balance -2013</t>
  </si>
  <si>
    <t>2.  Cash-RUS Construction Fund</t>
  </si>
  <si>
    <t>42.  Reacquired Debt</t>
  </si>
  <si>
    <t>2013 (B)</t>
  </si>
  <si>
    <t>(A) - As reported on Form 481</t>
  </si>
  <si>
    <t>48. Other Deferred Credits (C)</t>
  </si>
  <si>
    <t>2012 (B)</t>
  </si>
  <si>
    <t>1. Normal balance of deferred income taxes and</t>
  </si>
  <si>
    <t>2. Adjusted balance includes current year Part 64 adjustments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</si>
  <si>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</si>
  <si>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</si>
  <si>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</si>
  <si>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</si>
  <si>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</si>
  <si>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</si>
  <si>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</si>
  <si>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</si>
  <si>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</si>
  <si>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</si>
  <si>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</si>
  <si>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</si>
  <si>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</si>
  <si>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</si>
  <si>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</si>
  <si>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</si>
  <si>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</si>
  <si>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</si>
  <si>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</si>
  <si>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</si>
  <si>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</si>
  <si>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</si>
  <si>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TOTAL ASSETS (10+17+23)</t>
  </si>
  <si>
    <t>Allowance for Funds Used During Construction (CR)</t>
  </si>
  <si>
    <t>Notes:</t>
  </si>
  <si>
    <t>(A)</t>
  </si>
  <si>
    <t>S Corporations provide effective tax rate on Income Statement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</si>
  <si>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</si>
  <si>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</si>
  <si>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</si>
  <si>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</si>
  <si>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</si>
  <si>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(B) - Part 64 adjustments to rate base</t>
  </si>
  <si>
    <t>(B1) - Part 64 offset to nonreg investment</t>
  </si>
  <si>
    <t>(B2) - Part 64 offset to retained earnings</t>
  </si>
  <si>
    <t>Nonregulated Net Income (B1)</t>
  </si>
  <si>
    <t>(B1)</t>
  </si>
  <si>
    <t>Total Regulated Rate Base</t>
  </si>
  <si>
    <t>Total Annual Amount:</t>
  </si>
  <si>
    <t>(B)</t>
  </si>
  <si>
    <t>Federal Income Taxes (A1)</t>
  </si>
  <si>
    <t>(A1)</t>
  </si>
  <si>
    <t>As reported on Form 481</t>
  </si>
  <si>
    <t>Part 64 adjustment from regulated to nonregulated</t>
  </si>
  <si>
    <t>Part 64 offset to nonregulated income (No Impact to retained earnings)</t>
  </si>
  <si>
    <t>Footnote (A1)</t>
  </si>
  <si>
    <t>18.  Telecom Plant-In-Service</t>
  </si>
  <si>
    <t>(C) - Part 64 Adj. for line 48 is only for</t>
  </si>
  <si>
    <t>deferred taxes.</t>
  </si>
  <si>
    <t>Summary Schedule footnote, Page 8</t>
  </si>
  <si>
    <t>Company Name: (Below)</t>
  </si>
  <si>
    <t>Federal USF (ICLS/CAF/HCL/SN)</t>
  </si>
  <si>
    <t>Total Property Held for Future Use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</si>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</sst>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0" xfId="0" applyFill="1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2" borderId="11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9" xfId="0" applyFill="1" applyBorder="1"/>
    <xf numFmtId="0" fontId="0" fillId="0" borderId="11" xfId="0" quotePrefix="1" applyBorder="1" applyAlignment="1">
      <alignment horizontal="center"/>
    </xf>
    <xf numFmtId="0" fontId="0" fillId="0" borderId="14" xfId="0" applyBorder="1"/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2" borderId="9" xfId="0" applyFill="1" applyBorder="1"/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0" fillId="0" borderId="8" xfId="0" applyNumberFormat="1" applyBorder="1"/>
    <xf numFmtId="37" fontId="1" fillId="0" borderId="15" xfId="0" applyNumberFormat="1" applyFont="1" applyBorder="1"/>
    <xf numFmtId="37" fontId="0" fillId="0" borderId="15" xfId="0" applyNumberFormat="1" applyBorder="1"/>
    <xf numFmtId="37" fontId="0" fillId="2" borderId="3" xfId="0" applyNumberFormat="1" applyFill="1" applyBorder="1"/>
    <xf numFmtId="37" fontId="1" fillId="0" borderId="3" xfId="0" applyNumberFormat="1" applyFont="1" applyFill="1" applyBorder="1"/>
    <xf numFmtId="37" fontId="0" fillId="2" borderId="10" xfId="0" applyNumberFormat="1" applyFill="1" applyBorder="1"/>
    <xf numFmtId="37" fontId="0" fillId="0" borderId="7" xfId="0" applyNumberFormat="1" applyFill="1" applyBorder="1"/>
    <xf numFmtId="39" fontId="0" fillId="0" borderId="10" xfId="0" applyNumberFormat="1" applyBorder="1"/>
    <xf numFmtId="165" fontId="0" fillId="0" borderId="10" xfId="1" applyNumberFormat="1" applyFont="1" applyFill="1" applyBorder="1"/>
    <xf numFmtId="165" fontId="0" fillId="0" borderId="10" xfId="0" applyNumberFormat="1" applyFill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6" xfId="0" applyNumberFormat="1" applyBorder="1"/>
    <xf numFmtId="0" fontId="0" fillId="0" borderId="11" xfId="0" applyFill="1" applyBorder="1"/>
    <xf numFmtId="37" fontId="0" fillId="2" borderId="7" xfId="0" applyNumberFormat="1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13" xfId="0" applyNumberFormat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37" fontId="0" fillId="0" borderId="7" xfId="0" applyNumberFormat="1" applyBorder="1" applyProtection="1">
      <protection locked="0"/>
    </xf>
    <xf numFmtId="37" fontId="0" fillId="0" borderId="8" xfId="0" applyNumberFormat="1" applyBorder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165" fontId="0" fillId="0" borderId="10" xfId="0" applyNumberFormat="1" applyFill="1" applyBorder="1" applyProtection="1"/>
    <xf numFmtId="37" fontId="0" fillId="0" borderId="10" xfId="0" applyNumberFormat="1" applyFill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165" fontId="0" fillId="0" borderId="11" xfId="1" applyNumberFormat="1" applyFont="1" applyFill="1" applyBorder="1" applyProtection="1"/>
    <xf numFmtId="37" fontId="0" fillId="0" borderId="3" xfId="0" applyNumberFormat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6"/>
  <sheetViews>
    <sheetView tabSelected="1" topLeftCell="A4" zoomScaleNormal="100" workbookViewId="0">
      <selection activeCell="A3" sqref="A3"/>
    </sheetView>
  </sheetViews>
  <sheetFormatPr defaultRowHeight="14.5" x14ac:dyDescent="0.35"/>
  <cols>
    <col min="1" max="1" width="37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2" spans="1:9" x14ac:dyDescent="0.35">
      <c r="A2" t="s">
        <v>226</v>
      </c>
    </row>
    <row r="3" spans="1:9" x14ac:dyDescent="0.35">
      <c r="A3" s="74" t="s">
        <v>229</v>
      </c>
    </row>
    <row r="4" spans="1:9" x14ac:dyDescent="0.35">
      <c r="A4" s="13"/>
    </row>
    <row r="6" spans="1:9" x14ac:dyDescent="0.35">
      <c r="A6" s="7"/>
      <c r="B6" s="10" t="s">
        <v>77</v>
      </c>
      <c r="C6" s="10" t="s">
        <v>121</v>
      </c>
      <c r="D6" s="7" t="s">
        <v>123</v>
      </c>
      <c r="E6" s="7"/>
      <c r="F6" s="7"/>
      <c r="G6" s="10" t="s">
        <v>77</v>
      </c>
      <c r="H6" s="10" t="s">
        <v>121</v>
      </c>
      <c r="I6" s="4" t="s">
        <v>123</v>
      </c>
    </row>
    <row r="7" spans="1:9" x14ac:dyDescent="0.35">
      <c r="A7" s="8" t="s">
        <v>81</v>
      </c>
      <c r="B7" s="11" t="s">
        <v>79</v>
      </c>
      <c r="C7" s="11" t="s">
        <v>122</v>
      </c>
      <c r="D7" s="11" t="s">
        <v>79</v>
      </c>
      <c r="E7" s="11"/>
      <c r="F7" s="8" t="s">
        <v>80</v>
      </c>
      <c r="G7" s="11" t="s">
        <v>78</v>
      </c>
      <c r="H7" s="11" t="s">
        <v>122</v>
      </c>
      <c r="I7" s="5" t="s">
        <v>79</v>
      </c>
    </row>
    <row r="8" spans="1:9" x14ac:dyDescent="0.35">
      <c r="A8" s="9"/>
      <c r="B8" s="12" t="s">
        <v>127</v>
      </c>
      <c r="C8" s="12" t="s">
        <v>173</v>
      </c>
      <c r="D8" s="12">
        <v>2012</v>
      </c>
      <c r="E8" s="12"/>
      <c r="F8" s="9"/>
      <c r="G8" s="12" t="s">
        <v>127</v>
      </c>
      <c r="H8" s="12" t="s">
        <v>173</v>
      </c>
      <c r="I8" s="6">
        <v>2012</v>
      </c>
    </row>
    <row r="9" spans="1:9" x14ac:dyDescent="0.35">
      <c r="A9" s="22" t="s">
        <v>58</v>
      </c>
      <c r="B9" s="7"/>
      <c r="C9" s="7"/>
      <c r="D9" s="4"/>
      <c r="E9" s="7"/>
      <c r="F9" s="22" t="s">
        <v>82</v>
      </c>
      <c r="G9" s="3"/>
      <c r="H9" s="7"/>
      <c r="I9" s="4"/>
    </row>
    <row r="10" spans="1:9" x14ac:dyDescent="0.35">
      <c r="A10" s="19" t="s">
        <v>47</v>
      </c>
      <c r="B10" s="65">
        <v>566757</v>
      </c>
      <c r="C10" s="24"/>
      <c r="D10" s="75">
        <f>SUM(B10:C10)</f>
        <v>566757</v>
      </c>
      <c r="E10" s="19"/>
      <c r="F10" s="19" t="s">
        <v>83</v>
      </c>
      <c r="G10" s="65">
        <v>192641</v>
      </c>
      <c r="H10" s="24"/>
      <c r="I10" s="75">
        <f>SUM(G10:H10)</f>
        <v>192641</v>
      </c>
    </row>
    <row r="11" spans="1:9" x14ac:dyDescent="0.35">
      <c r="A11" s="19" t="s">
        <v>168</v>
      </c>
      <c r="B11" s="65">
        <v>8040</v>
      </c>
      <c r="C11" s="24"/>
      <c r="D11" s="75">
        <f>SUM(B11:C11)</f>
        <v>8040</v>
      </c>
      <c r="E11" s="19"/>
      <c r="F11" s="19" t="s">
        <v>86</v>
      </c>
      <c r="G11" s="65"/>
      <c r="H11" s="24"/>
      <c r="I11" s="75">
        <f t="shared" ref="I11:I19" si="0">SUM(G11:H11)</f>
        <v>0</v>
      </c>
    </row>
    <row r="12" spans="1:9" x14ac:dyDescent="0.35">
      <c r="A12" s="19" t="s">
        <v>48</v>
      </c>
      <c r="B12" s="24"/>
      <c r="C12" s="24"/>
      <c r="D12" s="18"/>
      <c r="E12" s="20"/>
      <c r="F12" s="19" t="s">
        <v>87</v>
      </c>
      <c r="G12" s="65"/>
      <c r="H12" s="24"/>
      <c r="I12" s="75">
        <f t="shared" si="0"/>
        <v>0</v>
      </c>
    </row>
    <row r="13" spans="1:9" x14ac:dyDescent="0.35">
      <c r="A13" s="19" t="s">
        <v>49</v>
      </c>
      <c r="B13" s="65">
        <v>82426</v>
      </c>
      <c r="C13" s="24"/>
      <c r="D13" s="75">
        <f>SUM(B13:C13)</f>
        <v>82426</v>
      </c>
      <c r="E13" s="19"/>
      <c r="F13" s="19" t="s">
        <v>88</v>
      </c>
      <c r="G13" s="65">
        <v>1618</v>
      </c>
      <c r="H13" s="24"/>
      <c r="I13" s="75">
        <f t="shared" si="0"/>
        <v>1618</v>
      </c>
    </row>
    <row r="14" spans="1:9" x14ac:dyDescent="0.35">
      <c r="A14" s="19" t="s">
        <v>52</v>
      </c>
      <c r="B14" s="65"/>
      <c r="C14" s="24"/>
      <c r="D14" s="75">
        <f t="shared" ref="D14:D15" si="1">SUM(B14:C14)</f>
        <v>0</v>
      </c>
      <c r="E14" s="19"/>
      <c r="F14" s="19" t="s">
        <v>89</v>
      </c>
      <c r="G14" s="65">
        <v>556973</v>
      </c>
      <c r="H14" s="24"/>
      <c r="I14" s="75">
        <f t="shared" si="0"/>
        <v>556973</v>
      </c>
    </row>
    <row r="15" spans="1:9" x14ac:dyDescent="0.35">
      <c r="A15" s="19" t="s">
        <v>50</v>
      </c>
      <c r="B15" s="65"/>
      <c r="C15" s="24"/>
      <c r="D15" s="75">
        <f t="shared" si="1"/>
        <v>0</v>
      </c>
      <c r="E15" s="19"/>
      <c r="F15" s="19" t="s">
        <v>90</v>
      </c>
      <c r="G15" s="65"/>
      <c r="H15" s="24"/>
      <c r="I15" s="75">
        <f t="shared" si="0"/>
        <v>0</v>
      </c>
    </row>
    <row r="16" spans="1:9" x14ac:dyDescent="0.35">
      <c r="A16" s="19" t="s">
        <v>51</v>
      </c>
      <c r="B16" s="24"/>
      <c r="C16" s="24"/>
      <c r="D16" s="18"/>
      <c r="E16" s="20"/>
      <c r="F16" s="19" t="s">
        <v>91</v>
      </c>
      <c r="G16" s="65"/>
      <c r="H16" s="24"/>
      <c r="I16" s="75">
        <f t="shared" si="0"/>
        <v>0</v>
      </c>
    </row>
    <row r="17" spans="1:9" x14ac:dyDescent="0.35">
      <c r="A17" s="19" t="s">
        <v>49</v>
      </c>
      <c r="B17" s="65">
        <f>453381+31527</f>
        <v>484908</v>
      </c>
      <c r="C17" s="24"/>
      <c r="D17" s="75">
        <f>SUM(B17:C17)</f>
        <v>484908</v>
      </c>
      <c r="E17" s="20"/>
      <c r="F17" s="19" t="s">
        <v>92</v>
      </c>
      <c r="G17" s="65">
        <v>20</v>
      </c>
      <c r="H17" s="24"/>
      <c r="I17" s="75">
        <f t="shared" si="0"/>
        <v>20</v>
      </c>
    </row>
    <row r="18" spans="1:9" x14ac:dyDescent="0.35">
      <c r="A18" s="19" t="s">
        <v>52</v>
      </c>
      <c r="B18" s="65"/>
      <c r="C18" s="24"/>
      <c r="D18" s="75">
        <f t="shared" ref="D18:D24" si="2">SUM(B18:C18)</f>
        <v>0</v>
      </c>
      <c r="E18" s="19"/>
      <c r="F18" s="19" t="s">
        <v>93</v>
      </c>
      <c r="G18" s="65">
        <v>55202</v>
      </c>
      <c r="H18" s="24"/>
      <c r="I18" s="75">
        <f t="shared" si="0"/>
        <v>55202</v>
      </c>
    </row>
    <row r="19" spans="1:9" x14ac:dyDescent="0.35">
      <c r="A19" s="19" t="s">
        <v>50</v>
      </c>
      <c r="B19" s="65"/>
      <c r="C19" s="24"/>
      <c r="D19" s="75">
        <f t="shared" si="2"/>
        <v>0</v>
      </c>
      <c r="E19" s="19"/>
      <c r="F19" s="19" t="s">
        <v>94</v>
      </c>
      <c r="G19" s="66">
        <v>776769</v>
      </c>
      <c r="H19" s="25"/>
      <c r="I19" s="76">
        <f t="shared" si="0"/>
        <v>776769</v>
      </c>
    </row>
    <row r="20" spans="1:9" x14ac:dyDescent="0.35">
      <c r="A20" s="19" t="s">
        <v>53</v>
      </c>
      <c r="B20" s="65"/>
      <c r="C20" s="24"/>
      <c r="D20" s="75">
        <f t="shared" si="2"/>
        <v>0</v>
      </c>
      <c r="E20" s="19"/>
      <c r="F20" s="19" t="s">
        <v>125</v>
      </c>
      <c r="G20" s="75">
        <f>SUM(G10:G19)</f>
        <v>1583223</v>
      </c>
      <c r="H20" s="24"/>
      <c r="I20" s="75">
        <f t="shared" ref="I20" si="3">SUM(I10:I19)</f>
        <v>1583223</v>
      </c>
    </row>
    <row r="21" spans="1:9" x14ac:dyDescent="0.35">
      <c r="A21" s="19" t="s">
        <v>54</v>
      </c>
      <c r="B21" s="65">
        <v>259636</v>
      </c>
      <c r="C21" s="67"/>
      <c r="D21" s="75">
        <f t="shared" si="2"/>
        <v>259636</v>
      </c>
      <c r="E21" s="19"/>
      <c r="F21" s="23" t="s">
        <v>96</v>
      </c>
      <c r="G21" s="14"/>
      <c r="H21" s="19"/>
      <c r="I21" s="15"/>
    </row>
    <row r="22" spans="1:9" x14ac:dyDescent="0.35">
      <c r="A22" s="19" t="s">
        <v>55</v>
      </c>
      <c r="B22" s="65"/>
      <c r="C22" s="24"/>
      <c r="D22" s="75">
        <f t="shared" si="2"/>
        <v>0</v>
      </c>
      <c r="E22" s="19"/>
      <c r="F22" s="19" t="s">
        <v>97</v>
      </c>
      <c r="G22" s="65">
        <v>300287</v>
      </c>
      <c r="H22" s="24"/>
      <c r="I22" s="75">
        <f>SUM(G22:H22)</f>
        <v>300287</v>
      </c>
    </row>
    <row r="23" spans="1:9" x14ac:dyDescent="0.35">
      <c r="A23" s="19" t="s">
        <v>56</v>
      </c>
      <c r="B23" s="65">
        <v>2490</v>
      </c>
      <c r="C23" s="24"/>
      <c r="D23" s="75">
        <f t="shared" si="2"/>
        <v>2490</v>
      </c>
      <c r="E23" s="19"/>
      <c r="F23" s="19" t="s">
        <v>98</v>
      </c>
      <c r="G23" s="65">
        <v>164577</v>
      </c>
      <c r="H23" s="24"/>
      <c r="I23" s="75">
        <f t="shared" ref="I23:I31" si="4">SUM(G23:H23)</f>
        <v>164577</v>
      </c>
    </row>
    <row r="24" spans="1:9" x14ac:dyDescent="0.35">
      <c r="A24" s="19" t="s">
        <v>57</v>
      </c>
      <c r="B24" s="66"/>
      <c r="C24" s="25"/>
      <c r="D24" s="76">
        <f t="shared" si="2"/>
        <v>0</v>
      </c>
      <c r="E24" s="19"/>
      <c r="F24" s="19" t="s">
        <v>99</v>
      </c>
      <c r="G24" s="65">
        <v>534368</v>
      </c>
      <c r="H24" s="24"/>
      <c r="I24" s="75">
        <f t="shared" si="4"/>
        <v>534368</v>
      </c>
    </row>
    <row r="25" spans="1:9" x14ac:dyDescent="0.35">
      <c r="A25" s="19" t="s">
        <v>46</v>
      </c>
      <c r="B25" s="75">
        <f>B10+B11+B13+B14+B15+B17+B18+B19+B20+B21+B22+B23+B24</f>
        <v>1404257</v>
      </c>
      <c r="C25" s="77">
        <f>C21</f>
        <v>0</v>
      </c>
      <c r="D25" s="75">
        <f t="shared" ref="D25" si="5">D10+D11+D13+D14+D15+D17+D18+D19+D20+D21+D22+D23+D24</f>
        <v>1404257</v>
      </c>
      <c r="E25" s="19"/>
      <c r="F25" s="19" t="s">
        <v>100</v>
      </c>
      <c r="G25" s="65"/>
      <c r="H25" s="24"/>
      <c r="I25" s="75">
        <f t="shared" si="4"/>
        <v>0</v>
      </c>
    </row>
    <row r="26" spans="1:9" x14ac:dyDescent="0.35">
      <c r="A26" s="19"/>
      <c r="B26" s="36"/>
      <c r="C26" s="19"/>
      <c r="D26" s="15"/>
      <c r="E26" s="19"/>
      <c r="F26" s="19" t="s">
        <v>101</v>
      </c>
      <c r="G26" s="65"/>
      <c r="H26" s="24"/>
      <c r="I26" s="75">
        <f t="shared" si="4"/>
        <v>0</v>
      </c>
    </row>
    <row r="27" spans="1:9" x14ac:dyDescent="0.35">
      <c r="A27" s="23" t="s">
        <v>59</v>
      </c>
      <c r="B27" s="36"/>
      <c r="C27" s="20"/>
      <c r="D27" s="15"/>
      <c r="E27" s="19"/>
      <c r="F27" s="19" t="s">
        <v>102</v>
      </c>
      <c r="G27" s="65"/>
      <c r="H27" s="24"/>
      <c r="I27" s="75">
        <f t="shared" si="4"/>
        <v>0</v>
      </c>
    </row>
    <row r="28" spans="1:9" x14ac:dyDescent="0.35">
      <c r="A28" s="19" t="s">
        <v>64</v>
      </c>
      <c r="B28" s="37"/>
      <c r="C28" s="24"/>
      <c r="D28" s="18"/>
      <c r="E28" s="20"/>
      <c r="F28" s="19" t="s">
        <v>169</v>
      </c>
      <c r="G28" s="65"/>
      <c r="H28" s="24"/>
      <c r="I28" s="75">
        <f t="shared" si="4"/>
        <v>0</v>
      </c>
    </row>
    <row r="29" spans="1:9" x14ac:dyDescent="0.35">
      <c r="A29" s="19" t="s">
        <v>60</v>
      </c>
      <c r="B29" s="65">
        <v>290671</v>
      </c>
      <c r="C29" s="24"/>
      <c r="D29" s="75">
        <f>SUM(B29:C29)</f>
        <v>290671</v>
      </c>
      <c r="E29" s="19"/>
      <c r="F29" s="19" t="s">
        <v>103</v>
      </c>
      <c r="G29" s="65"/>
      <c r="H29" s="24"/>
      <c r="I29" s="75">
        <f t="shared" si="4"/>
        <v>0</v>
      </c>
    </row>
    <row r="30" spans="1:9" x14ac:dyDescent="0.35">
      <c r="A30" s="19" t="s">
        <v>61</v>
      </c>
      <c r="B30" s="65"/>
      <c r="C30" s="24"/>
      <c r="D30" s="75">
        <f>SUM(B30:C30)</f>
        <v>0</v>
      </c>
      <c r="E30" s="19"/>
      <c r="F30" s="19" t="s">
        <v>104</v>
      </c>
      <c r="G30" s="65"/>
      <c r="H30" s="24"/>
      <c r="I30" s="75">
        <f t="shared" si="4"/>
        <v>0</v>
      </c>
    </row>
    <row r="31" spans="1:9" x14ac:dyDescent="0.35">
      <c r="A31" s="19" t="s">
        <v>65</v>
      </c>
      <c r="B31" s="37"/>
      <c r="C31" s="24"/>
      <c r="D31" s="18"/>
      <c r="E31" s="20"/>
      <c r="F31" s="19" t="s">
        <v>105</v>
      </c>
      <c r="G31" s="66"/>
      <c r="H31" s="25"/>
      <c r="I31" s="76">
        <f t="shared" si="4"/>
        <v>0</v>
      </c>
    </row>
    <row r="32" spans="1:9" x14ac:dyDescent="0.35">
      <c r="A32" s="19" t="s">
        <v>62</v>
      </c>
      <c r="B32" s="65"/>
      <c r="C32" s="24"/>
      <c r="D32" s="75">
        <f>SUM(B32:C32)</f>
        <v>0</v>
      </c>
      <c r="E32" s="19"/>
      <c r="F32" s="19" t="s">
        <v>124</v>
      </c>
      <c r="G32" s="75">
        <f>SUM(G22:G31)</f>
        <v>999232</v>
      </c>
      <c r="H32" s="24"/>
      <c r="I32" s="75">
        <f t="shared" ref="I32" si="6">SUM(I22:I31)</f>
        <v>999232</v>
      </c>
    </row>
    <row r="33" spans="1:9" x14ac:dyDescent="0.35">
      <c r="A33" s="19" t="s">
        <v>63</v>
      </c>
      <c r="B33" s="65">
        <v>178123</v>
      </c>
      <c r="C33" s="24"/>
      <c r="D33" s="75">
        <f t="shared" ref="D33:D37" si="7">SUM(B33:C33)</f>
        <v>178123</v>
      </c>
      <c r="E33" s="19"/>
      <c r="F33" s="23" t="s">
        <v>107</v>
      </c>
      <c r="G33" s="14"/>
      <c r="H33" s="19"/>
      <c r="I33" s="15"/>
    </row>
    <row r="34" spans="1:9" x14ac:dyDescent="0.35">
      <c r="A34" s="19" t="s">
        <v>206</v>
      </c>
      <c r="B34" s="65">
        <f>831590-371845</f>
        <v>459745</v>
      </c>
      <c r="C34" s="78">
        <f>-1*(C46+C21)</f>
        <v>349669</v>
      </c>
      <c r="D34" s="75">
        <f t="shared" si="7"/>
        <v>809414</v>
      </c>
      <c r="E34" s="19"/>
      <c r="F34" s="19" t="s">
        <v>108</v>
      </c>
      <c r="G34" s="65"/>
      <c r="H34" s="24"/>
      <c r="I34" s="75">
        <f>SUM(G34:H34)</f>
        <v>0</v>
      </c>
    </row>
    <row r="35" spans="1:9" x14ac:dyDescent="0.35">
      <c r="A35" s="19" t="s">
        <v>67</v>
      </c>
      <c r="B35" s="65">
        <v>250</v>
      </c>
      <c r="C35" s="24"/>
      <c r="D35" s="75">
        <f t="shared" si="7"/>
        <v>250</v>
      </c>
      <c r="E35" s="19"/>
      <c r="F35" s="19" t="s">
        <v>172</v>
      </c>
      <c r="G35" s="65">
        <v>555802</v>
      </c>
      <c r="H35" s="65">
        <f>35181+11144-41414</f>
        <v>4911</v>
      </c>
      <c r="I35" s="75">
        <f t="shared" ref="I35:I36" si="8">SUM(G35:H35)</f>
        <v>560713</v>
      </c>
    </row>
    <row r="36" spans="1:9" x14ac:dyDescent="0.35">
      <c r="A36" s="19" t="s">
        <v>68</v>
      </c>
      <c r="B36" s="65"/>
      <c r="C36" s="24"/>
      <c r="D36" s="75">
        <f t="shared" si="7"/>
        <v>0</v>
      </c>
      <c r="E36" s="19"/>
      <c r="F36" s="19" t="s">
        <v>109</v>
      </c>
      <c r="G36" s="66"/>
      <c r="H36" s="25"/>
      <c r="I36" s="76">
        <f t="shared" si="8"/>
        <v>0</v>
      </c>
    </row>
    <row r="37" spans="1:9" x14ac:dyDescent="0.35">
      <c r="A37" s="19" t="s">
        <v>69</v>
      </c>
      <c r="B37" s="66"/>
      <c r="C37" s="25"/>
      <c r="D37" s="76">
        <f t="shared" si="7"/>
        <v>0</v>
      </c>
      <c r="E37" s="19"/>
      <c r="F37" s="19" t="s">
        <v>110</v>
      </c>
      <c r="G37" s="75">
        <f>SUM(G34:G36)</f>
        <v>555802</v>
      </c>
      <c r="H37" s="75">
        <f t="shared" ref="H37:I37" si="9">SUM(H34:H36)</f>
        <v>4911</v>
      </c>
      <c r="I37" s="75">
        <f t="shared" si="9"/>
        <v>560713</v>
      </c>
    </row>
    <row r="38" spans="1:9" x14ac:dyDescent="0.35">
      <c r="A38" s="19" t="s">
        <v>70</v>
      </c>
      <c r="B38" s="75">
        <f>B29+B30+B32+B33+B34+B35+B36+B37</f>
        <v>928789</v>
      </c>
      <c r="C38" s="78">
        <f>C34</f>
        <v>349669</v>
      </c>
      <c r="D38" s="75">
        <f t="shared" ref="D38" si="10">D29+D30+D32+D33+D34+D35+D36+D37</f>
        <v>1278458</v>
      </c>
      <c r="E38" s="19"/>
      <c r="F38" s="23" t="s">
        <v>111</v>
      </c>
      <c r="G38" s="14"/>
      <c r="H38" s="19"/>
      <c r="I38" s="15"/>
    </row>
    <row r="39" spans="1:9" x14ac:dyDescent="0.35">
      <c r="A39" s="19"/>
      <c r="B39" s="19"/>
      <c r="C39" s="19"/>
      <c r="D39" s="15"/>
      <c r="E39" s="19"/>
      <c r="F39" s="19" t="s">
        <v>112</v>
      </c>
      <c r="G39" s="65">
        <v>93150</v>
      </c>
      <c r="H39" s="24"/>
      <c r="I39" s="75">
        <f>SUM(G39:H39)</f>
        <v>93150</v>
      </c>
    </row>
    <row r="40" spans="1:9" x14ac:dyDescent="0.35">
      <c r="A40" s="23" t="s">
        <v>71</v>
      </c>
      <c r="B40" s="19"/>
      <c r="C40" s="19"/>
      <c r="D40" s="15"/>
      <c r="E40" s="19"/>
      <c r="F40" s="19" t="s">
        <v>113</v>
      </c>
      <c r="G40" s="65">
        <v>7175</v>
      </c>
      <c r="H40" s="24"/>
      <c r="I40" s="75">
        <f t="shared" ref="I40:I45" si="11">SUM(G40:H40)</f>
        <v>7175</v>
      </c>
    </row>
    <row r="41" spans="1:9" x14ac:dyDescent="0.35">
      <c r="A41" s="19" t="s">
        <v>222</v>
      </c>
      <c r="B41" s="65">
        <v>18674792</v>
      </c>
      <c r="C41" s="65">
        <v>-1061139</v>
      </c>
      <c r="D41" s="75">
        <f>SUM(B41:C41)</f>
        <v>17613653</v>
      </c>
      <c r="E41" s="19"/>
      <c r="F41" s="19" t="s">
        <v>114</v>
      </c>
      <c r="G41" s="65"/>
      <c r="H41" s="24"/>
      <c r="I41" s="75">
        <f t="shared" si="11"/>
        <v>0</v>
      </c>
    </row>
    <row r="42" spans="1:9" x14ac:dyDescent="0.35">
      <c r="A42" s="19" t="s">
        <v>73</v>
      </c>
      <c r="B42" s="65"/>
      <c r="C42" s="24"/>
      <c r="D42" s="75">
        <f t="shared" ref="D42:D45" si="12">SUM(B42:C42)</f>
        <v>0</v>
      </c>
      <c r="E42" s="19"/>
      <c r="F42" s="19" t="s">
        <v>115</v>
      </c>
      <c r="G42" s="65"/>
      <c r="H42" s="24"/>
      <c r="I42" s="75">
        <f t="shared" si="11"/>
        <v>0</v>
      </c>
    </row>
    <row r="43" spans="1:9" x14ac:dyDescent="0.35">
      <c r="A43" s="19" t="s">
        <v>74</v>
      </c>
      <c r="B43" s="65">
        <v>323657</v>
      </c>
      <c r="C43" s="24"/>
      <c r="D43" s="75">
        <f t="shared" si="12"/>
        <v>323657</v>
      </c>
      <c r="E43" s="19"/>
      <c r="F43" s="19" t="s">
        <v>116</v>
      </c>
      <c r="G43" s="65"/>
      <c r="H43" s="24"/>
      <c r="I43" s="75">
        <f t="shared" si="11"/>
        <v>0</v>
      </c>
    </row>
    <row r="44" spans="1:9" x14ac:dyDescent="0.35">
      <c r="A44" s="19" t="s">
        <v>75</v>
      </c>
      <c r="B44" s="65"/>
      <c r="C44" s="24"/>
      <c r="D44" s="75">
        <f t="shared" si="12"/>
        <v>0</v>
      </c>
      <c r="E44" s="19"/>
      <c r="F44" s="19" t="s">
        <v>117</v>
      </c>
      <c r="G44" s="65"/>
      <c r="H44" s="24"/>
      <c r="I44" s="75">
        <f t="shared" si="11"/>
        <v>0</v>
      </c>
    </row>
    <row r="45" spans="1:9" x14ac:dyDescent="0.35">
      <c r="A45" s="19" t="s">
        <v>126</v>
      </c>
      <c r="B45" s="66">
        <v>-12947409</v>
      </c>
      <c r="C45" s="66">
        <v>711470</v>
      </c>
      <c r="D45" s="76">
        <f t="shared" si="12"/>
        <v>-12235939</v>
      </c>
      <c r="E45" s="19"/>
      <c r="F45" s="19" t="s">
        <v>207</v>
      </c>
      <c r="G45" s="66">
        <v>5145504</v>
      </c>
      <c r="H45" s="76">
        <f>-1*H37</f>
        <v>-4911</v>
      </c>
      <c r="I45" s="76">
        <f t="shared" si="11"/>
        <v>5140593</v>
      </c>
    </row>
    <row r="46" spans="1:9" x14ac:dyDescent="0.35">
      <c r="A46" s="19" t="s">
        <v>76</v>
      </c>
      <c r="B46" s="75">
        <f>B41+B42+B43+B44+B45</f>
        <v>6051040</v>
      </c>
      <c r="C46" s="75">
        <f t="shared" ref="C46:D46" si="13">C41+C42+C43+C44+C45</f>
        <v>-349669</v>
      </c>
      <c r="D46" s="75">
        <f t="shared" si="13"/>
        <v>5701371</v>
      </c>
      <c r="E46" s="19"/>
      <c r="F46" s="19" t="s">
        <v>119</v>
      </c>
      <c r="G46" s="75">
        <f>SUM(G39:G45)</f>
        <v>5245829</v>
      </c>
      <c r="H46" s="80">
        <f t="shared" ref="H46:I46" si="14">SUM(H39:H45)</f>
        <v>-4911</v>
      </c>
      <c r="I46" s="75">
        <f t="shared" si="14"/>
        <v>5240918</v>
      </c>
    </row>
    <row r="47" spans="1:9" x14ac:dyDescent="0.35">
      <c r="A47" s="19"/>
      <c r="B47" s="19"/>
      <c r="C47" s="19"/>
      <c r="D47" s="15"/>
      <c r="E47" s="19"/>
      <c r="F47" s="19"/>
      <c r="G47" s="14"/>
      <c r="H47" s="19"/>
      <c r="I47" s="15"/>
    </row>
    <row r="48" spans="1:9" ht="15" thickBot="1" x14ac:dyDescent="0.4">
      <c r="A48" s="23" t="s">
        <v>198</v>
      </c>
      <c r="B48" s="79">
        <f>B25+B38+B46</f>
        <v>8384086</v>
      </c>
      <c r="C48" s="79">
        <f t="shared" ref="C48:D48" si="15">C25+C38+C46</f>
        <v>0</v>
      </c>
      <c r="D48" s="79">
        <f t="shared" si="15"/>
        <v>8384086</v>
      </c>
      <c r="E48" s="19"/>
      <c r="F48" s="23" t="s">
        <v>120</v>
      </c>
      <c r="G48" s="79">
        <f>G20+G32+G37+G46</f>
        <v>8384086</v>
      </c>
      <c r="H48" s="79">
        <f t="shared" ref="H48:I48" si="16">H20+H32+H37+H46</f>
        <v>0</v>
      </c>
      <c r="I48" s="79">
        <f t="shared" si="16"/>
        <v>8384086</v>
      </c>
    </row>
    <row r="49" spans="1:9" ht="15" thickTop="1" x14ac:dyDescent="0.35">
      <c r="A49" s="21"/>
      <c r="B49" s="2"/>
      <c r="C49" s="2"/>
      <c r="D49" s="16"/>
      <c r="E49" s="21"/>
      <c r="F49" s="21"/>
      <c r="G49" s="2"/>
      <c r="H49" s="21"/>
      <c r="I49" s="16"/>
    </row>
    <row r="50" spans="1:9" x14ac:dyDescent="0.35">
      <c r="A50" t="s">
        <v>171</v>
      </c>
    </row>
    <row r="51" spans="1:9" x14ac:dyDescent="0.35">
      <c r="A51" t="s">
        <v>208</v>
      </c>
    </row>
    <row r="52" spans="1:9" x14ac:dyDescent="0.35">
      <c r="A52" t="s">
        <v>129</v>
      </c>
    </row>
    <row r="53" spans="1:9" x14ac:dyDescent="0.35">
      <c r="A53" t="s">
        <v>209</v>
      </c>
    </row>
    <row r="54" spans="1:9" x14ac:dyDescent="0.35">
      <c r="A54" t="s">
        <v>210</v>
      </c>
    </row>
    <row r="55" spans="1:9" x14ac:dyDescent="0.35">
      <c r="A55" t="s">
        <v>223</v>
      </c>
    </row>
    <row r="56" spans="1:9" x14ac:dyDescent="0.35">
      <c r="A56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-WAC 480-123-110(e)
Prior Year Balance Sheet&amp;R&amp;"-,Bold"&amp;12EXHIBIT 4</oddHeader>
    <oddFooter>&amp;CPage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opLeftCell="A17" zoomScaleNormal="100" workbookViewId="0">
      <selection activeCell="H34" sqref="H34"/>
    </sheetView>
  </sheetViews>
  <sheetFormatPr defaultRowHeight="14.5" x14ac:dyDescent="0.35"/>
  <cols>
    <col min="1" max="1" width="37.7265625" customWidth="1"/>
    <col min="2" max="2" width="13.81640625" customWidth="1"/>
    <col min="3" max="3" width="13.81640625" bestFit="1" customWidth="1"/>
    <col min="4" max="4" width="13.81640625" customWidth="1"/>
    <col min="5" max="5" width="6.26953125" customWidth="1"/>
    <col min="6" max="6" width="45" bestFit="1" customWidth="1"/>
    <col min="7" max="9" width="13.81640625" customWidth="1"/>
  </cols>
  <sheetData>
    <row r="1" spans="1:9" x14ac:dyDescent="0.35">
      <c r="A1" t="s">
        <v>226</v>
      </c>
    </row>
    <row r="2" spans="1:9" x14ac:dyDescent="0.35">
      <c r="A2" s="74" t="s">
        <v>229</v>
      </c>
    </row>
    <row r="3" spans="1:9" x14ac:dyDescent="0.35">
      <c r="A3" s="13"/>
    </row>
    <row r="5" spans="1:9" x14ac:dyDescent="0.35">
      <c r="A5" s="7"/>
      <c r="B5" s="10" t="s">
        <v>77</v>
      </c>
      <c r="C5" s="10" t="s">
        <v>121</v>
      </c>
      <c r="D5" s="7" t="s">
        <v>123</v>
      </c>
      <c r="E5" s="7"/>
      <c r="F5" s="7"/>
      <c r="G5" s="10" t="s">
        <v>77</v>
      </c>
      <c r="H5" s="10" t="s">
        <v>121</v>
      </c>
      <c r="I5" s="4" t="s">
        <v>123</v>
      </c>
    </row>
    <row r="6" spans="1:9" x14ac:dyDescent="0.35">
      <c r="A6" s="8" t="s">
        <v>81</v>
      </c>
      <c r="B6" s="11" t="s">
        <v>79</v>
      </c>
      <c r="C6" s="11" t="s">
        <v>122</v>
      </c>
      <c r="D6" s="11" t="s">
        <v>79</v>
      </c>
      <c r="E6" s="11"/>
      <c r="F6" s="8" t="s">
        <v>80</v>
      </c>
      <c r="G6" s="11" t="s">
        <v>78</v>
      </c>
      <c r="H6" s="11" t="s">
        <v>122</v>
      </c>
      <c r="I6" s="5" t="s">
        <v>79</v>
      </c>
    </row>
    <row r="7" spans="1:9" x14ac:dyDescent="0.35">
      <c r="A7" s="9"/>
      <c r="B7" s="12" t="s">
        <v>130</v>
      </c>
      <c r="C7" s="12" t="s">
        <v>170</v>
      </c>
      <c r="D7" s="12">
        <v>2013</v>
      </c>
      <c r="E7" s="12"/>
      <c r="F7" s="9"/>
      <c r="G7" s="12" t="s">
        <v>130</v>
      </c>
      <c r="H7" s="12" t="s">
        <v>170</v>
      </c>
      <c r="I7" s="6">
        <v>2013</v>
      </c>
    </row>
    <row r="8" spans="1:9" x14ac:dyDescent="0.35">
      <c r="A8" s="22" t="s">
        <v>58</v>
      </c>
      <c r="B8" s="7"/>
      <c r="C8" s="7"/>
      <c r="D8" s="4"/>
      <c r="E8" s="7"/>
      <c r="F8" s="22" t="s">
        <v>82</v>
      </c>
      <c r="G8" s="3"/>
      <c r="H8" s="7"/>
      <c r="I8" s="4"/>
    </row>
    <row r="9" spans="1:9" x14ac:dyDescent="0.35">
      <c r="A9" s="19" t="s">
        <v>47</v>
      </c>
      <c r="B9" s="65">
        <v>298416</v>
      </c>
      <c r="C9" s="24"/>
      <c r="D9" s="38">
        <f>SUM(B9:C9)</f>
        <v>298416</v>
      </c>
      <c r="E9" s="19"/>
      <c r="F9" s="19" t="s">
        <v>83</v>
      </c>
      <c r="G9" s="65">
        <v>1134728</v>
      </c>
      <c r="H9" s="24"/>
      <c r="I9" s="38">
        <f>SUM(G9:H9)</f>
        <v>1134728</v>
      </c>
    </row>
    <row r="10" spans="1:9" x14ac:dyDescent="0.35">
      <c r="A10" s="19" t="s">
        <v>168</v>
      </c>
      <c r="B10" s="65">
        <v>395813</v>
      </c>
      <c r="C10" s="24"/>
      <c r="D10" s="38">
        <f>SUM(B10:C10)</f>
        <v>395813</v>
      </c>
      <c r="E10" s="19"/>
      <c r="F10" s="19" t="s">
        <v>86</v>
      </c>
      <c r="G10" s="65"/>
      <c r="H10" s="24"/>
      <c r="I10" s="38">
        <f t="shared" ref="I10:I18" si="0">SUM(G10:H10)</f>
        <v>0</v>
      </c>
    </row>
    <row r="11" spans="1:9" x14ac:dyDescent="0.35">
      <c r="A11" s="19" t="s">
        <v>48</v>
      </c>
      <c r="B11" s="24"/>
      <c r="C11" s="24"/>
      <c r="D11" s="18"/>
      <c r="E11" s="20"/>
      <c r="F11" s="19" t="s">
        <v>87</v>
      </c>
      <c r="G11" s="65"/>
      <c r="H11" s="24"/>
      <c r="I11" s="38">
        <f t="shared" si="0"/>
        <v>0</v>
      </c>
    </row>
    <row r="12" spans="1:9" x14ac:dyDescent="0.35">
      <c r="A12" s="19" t="s">
        <v>49</v>
      </c>
      <c r="B12" s="65">
        <v>84991</v>
      </c>
      <c r="C12" s="24"/>
      <c r="D12" s="38">
        <f>SUM(B12:C12)</f>
        <v>84991</v>
      </c>
      <c r="E12" s="19"/>
      <c r="F12" s="19" t="s">
        <v>88</v>
      </c>
      <c r="G12" s="65">
        <v>2041</v>
      </c>
      <c r="H12" s="24"/>
      <c r="I12" s="38">
        <f t="shared" si="0"/>
        <v>2041</v>
      </c>
    </row>
    <row r="13" spans="1:9" x14ac:dyDescent="0.35">
      <c r="A13" s="19" t="s">
        <v>52</v>
      </c>
      <c r="B13" s="65"/>
      <c r="C13" s="24"/>
      <c r="D13" s="38">
        <f t="shared" ref="D13:D14" si="1">SUM(B13:C13)</f>
        <v>0</v>
      </c>
      <c r="E13" s="19"/>
      <c r="F13" s="19" t="s">
        <v>89</v>
      </c>
      <c r="G13" s="65">
        <v>321735</v>
      </c>
      <c r="H13" s="24"/>
      <c r="I13" s="38">
        <f t="shared" si="0"/>
        <v>321735</v>
      </c>
    </row>
    <row r="14" spans="1:9" x14ac:dyDescent="0.35">
      <c r="A14" s="19" t="s">
        <v>50</v>
      </c>
      <c r="B14" s="65"/>
      <c r="C14" s="24"/>
      <c r="D14" s="38">
        <f t="shared" si="1"/>
        <v>0</v>
      </c>
      <c r="E14" s="19"/>
      <c r="F14" s="19" t="s">
        <v>90</v>
      </c>
      <c r="G14" s="65"/>
      <c r="H14" s="24"/>
      <c r="I14" s="38">
        <f t="shared" si="0"/>
        <v>0</v>
      </c>
    </row>
    <row r="15" spans="1:9" x14ac:dyDescent="0.35">
      <c r="A15" s="19" t="s">
        <v>51</v>
      </c>
      <c r="B15" s="24"/>
      <c r="C15" s="24"/>
      <c r="D15" s="18"/>
      <c r="E15" s="20"/>
      <c r="F15" s="19" t="s">
        <v>91</v>
      </c>
      <c r="G15" s="65"/>
      <c r="H15" s="24"/>
      <c r="I15" s="38">
        <f t="shared" si="0"/>
        <v>0</v>
      </c>
    </row>
    <row r="16" spans="1:9" x14ac:dyDescent="0.35">
      <c r="A16" s="19" t="s">
        <v>49</v>
      </c>
      <c r="B16" s="65">
        <v>559143</v>
      </c>
      <c r="C16" s="24"/>
      <c r="D16" s="38">
        <f>SUM(B16:C16)</f>
        <v>559143</v>
      </c>
      <c r="E16" s="20"/>
      <c r="F16" s="19" t="s">
        <v>92</v>
      </c>
      <c r="G16" s="65">
        <v>60011</v>
      </c>
      <c r="H16" s="24"/>
      <c r="I16" s="38">
        <f t="shared" si="0"/>
        <v>60011</v>
      </c>
    </row>
    <row r="17" spans="1:9" x14ac:dyDescent="0.35">
      <c r="A17" s="19" t="s">
        <v>52</v>
      </c>
      <c r="B17" s="65"/>
      <c r="C17" s="24"/>
      <c r="D17" s="38">
        <f t="shared" ref="D17:D23" si="2">SUM(B17:C17)</f>
        <v>0</v>
      </c>
      <c r="E17" s="19"/>
      <c r="F17" s="19" t="s">
        <v>93</v>
      </c>
      <c r="G17" s="65">
        <v>116543</v>
      </c>
      <c r="H17" s="24"/>
      <c r="I17" s="38">
        <f t="shared" si="0"/>
        <v>116543</v>
      </c>
    </row>
    <row r="18" spans="1:9" x14ac:dyDescent="0.35">
      <c r="A18" s="19" t="s">
        <v>50</v>
      </c>
      <c r="B18" s="65"/>
      <c r="C18" s="24"/>
      <c r="D18" s="38">
        <f t="shared" si="2"/>
        <v>0</v>
      </c>
      <c r="E18" s="19"/>
      <c r="F18" s="19" t="s">
        <v>94</v>
      </c>
      <c r="G18" s="66">
        <v>815571</v>
      </c>
      <c r="H18" s="25"/>
      <c r="I18" s="39">
        <f t="shared" si="0"/>
        <v>815571</v>
      </c>
    </row>
    <row r="19" spans="1:9" x14ac:dyDescent="0.35">
      <c r="A19" s="19" t="s">
        <v>53</v>
      </c>
      <c r="B19" s="65"/>
      <c r="C19" s="24"/>
      <c r="D19" s="38">
        <f t="shared" si="2"/>
        <v>0</v>
      </c>
      <c r="E19" s="19"/>
      <c r="F19" s="19" t="s">
        <v>125</v>
      </c>
      <c r="G19" s="38">
        <f>SUM(G9:G18)</f>
        <v>2450629</v>
      </c>
      <c r="H19" s="24"/>
      <c r="I19" s="38">
        <f t="shared" ref="I19" si="3">SUM(I9:I18)</f>
        <v>2450629</v>
      </c>
    </row>
    <row r="20" spans="1:9" x14ac:dyDescent="0.35">
      <c r="A20" s="19" t="s">
        <v>54</v>
      </c>
      <c r="B20" s="65">
        <v>269547</v>
      </c>
      <c r="C20" s="67"/>
      <c r="D20" s="38">
        <f t="shared" si="2"/>
        <v>269547</v>
      </c>
      <c r="E20" s="19"/>
      <c r="F20" s="23" t="s">
        <v>96</v>
      </c>
      <c r="G20" s="14"/>
      <c r="H20" s="19"/>
      <c r="I20" s="15"/>
    </row>
    <row r="21" spans="1:9" x14ac:dyDescent="0.35">
      <c r="A21" s="19" t="s">
        <v>55</v>
      </c>
      <c r="B21" s="65"/>
      <c r="C21" s="24"/>
      <c r="D21" s="38">
        <f t="shared" si="2"/>
        <v>0</v>
      </c>
      <c r="E21" s="19"/>
      <c r="F21" s="19" t="s">
        <v>97</v>
      </c>
      <c r="G21" s="65">
        <v>191617</v>
      </c>
      <c r="H21" s="24"/>
      <c r="I21" s="38">
        <f>SUM(G21:H21)</f>
        <v>191617</v>
      </c>
    </row>
    <row r="22" spans="1:9" x14ac:dyDescent="0.35">
      <c r="A22" s="19" t="s">
        <v>56</v>
      </c>
      <c r="B22" s="65">
        <v>38205</v>
      </c>
      <c r="C22" s="24"/>
      <c r="D22" s="38">
        <f t="shared" si="2"/>
        <v>38205</v>
      </c>
      <c r="E22" s="19"/>
      <c r="F22" s="19" t="s">
        <v>98</v>
      </c>
      <c r="G22" s="65">
        <v>54535</v>
      </c>
      <c r="H22" s="24"/>
      <c r="I22" s="38">
        <f t="shared" ref="I22:I30" si="4">SUM(G22:H22)</f>
        <v>54535</v>
      </c>
    </row>
    <row r="23" spans="1:9" x14ac:dyDescent="0.35">
      <c r="A23" s="19" t="s">
        <v>57</v>
      </c>
      <c r="B23" s="66"/>
      <c r="C23" s="25"/>
      <c r="D23" s="39">
        <f t="shared" si="2"/>
        <v>0</v>
      </c>
      <c r="E23" s="19"/>
      <c r="F23" s="19" t="s">
        <v>99</v>
      </c>
      <c r="G23" s="65">
        <v>2816944</v>
      </c>
      <c r="H23" s="24"/>
      <c r="I23" s="38">
        <f t="shared" si="4"/>
        <v>2816944</v>
      </c>
    </row>
    <row r="24" spans="1:9" x14ac:dyDescent="0.35">
      <c r="A24" s="19" t="s">
        <v>46</v>
      </c>
      <c r="B24" s="38">
        <f>B9+B10+B12+B13+B14+B16+B17+B18+B19+B20+B21+B22+B23</f>
        <v>1646115</v>
      </c>
      <c r="C24" s="57">
        <f>C20</f>
        <v>0</v>
      </c>
      <c r="D24" s="38">
        <f t="shared" ref="D24" si="5">D9+D10+D12+D13+D14+D16+D17+D18+D19+D20+D21+D22+D23</f>
        <v>1646115</v>
      </c>
      <c r="E24" s="19"/>
      <c r="F24" s="19" t="s">
        <v>100</v>
      </c>
      <c r="G24" s="65">
        <v>-2655</v>
      </c>
      <c r="H24" s="24"/>
      <c r="I24" s="38">
        <f t="shared" si="4"/>
        <v>-2655</v>
      </c>
    </row>
    <row r="25" spans="1:9" x14ac:dyDescent="0.35">
      <c r="A25" s="19"/>
      <c r="B25" s="36"/>
      <c r="C25" s="19"/>
      <c r="D25" s="15"/>
      <c r="E25" s="19"/>
      <c r="F25" s="19" t="s">
        <v>101</v>
      </c>
      <c r="G25" s="65"/>
      <c r="H25" s="24"/>
      <c r="I25" s="38">
        <f t="shared" si="4"/>
        <v>0</v>
      </c>
    </row>
    <row r="26" spans="1:9" x14ac:dyDescent="0.35">
      <c r="A26" s="23" t="s">
        <v>59</v>
      </c>
      <c r="B26" s="36"/>
      <c r="C26" s="20"/>
      <c r="D26" s="15"/>
      <c r="E26" s="19"/>
      <c r="F26" s="19" t="s">
        <v>102</v>
      </c>
      <c r="G26" s="65"/>
      <c r="H26" s="24"/>
      <c r="I26" s="38">
        <f t="shared" si="4"/>
        <v>0</v>
      </c>
    </row>
    <row r="27" spans="1:9" x14ac:dyDescent="0.35">
      <c r="A27" s="19" t="s">
        <v>64</v>
      </c>
      <c r="B27" s="37"/>
      <c r="C27" s="24"/>
      <c r="D27" s="18"/>
      <c r="E27" s="20"/>
      <c r="F27" s="19" t="s">
        <v>169</v>
      </c>
      <c r="G27" s="65"/>
      <c r="H27" s="24"/>
      <c r="I27" s="38">
        <f t="shared" si="4"/>
        <v>0</v>
      </c>
    </row>
    <row r="28" spans="1:9" x14ac:dyDescent="0.35">
      <c r="A28" s="19" t="s">
        <v>60</v>
      </c>
      <c r="B28" s="65">
        <v>51709</v>
      </c>
      <c r="C28" s="24"/>
      <c r="D28" s="38">
        <f>SUM(B28:C28)</f>
        <v>51709</v>
      </c>
      <c r="E28" s="19"/>
      <c r="F28" s="19" t="s">
        <v>103</v>
      </c>
      <c r="G28" s="65"/>
      <c r="H28" s="24"/>
      <c r="I28" s="38">
        <f t="shared" si="4"/>
        <v>0</v>
      </c>
    </row>
    <row r="29" spans="1:9" x14ac:dyDescent="0.35">
      <c r="A29" s="19" t="s">
        <v>61</v>
      </c>
      <c r="B29" s="65"/>
      <c r="C29" s="24"/>
      <c r="D29" s="38">
        <f>SUM(B29:C29)</f>
        <v>0</v>
      </c>
      <c r="E29" s="19"/>
      <c r="F29" s="19" t="s">
        <v>104</v>
      </c>
      <c r="G29" s="65"/>
      <c r="H29" s="24"/>
      <c r="I29" s="38">
        <f t="shared" si="4"/>
        <v>0</v>
      </c>
    </row>
    <row r="30" spans="1:9" x14ac:dyDescent="0.35">
      <c r="A30" s="19" t="s">
        <v>65</v>
      </c>
      <c r="B30" s="37"/>
      <c r="C30" s="24"/>
      <c r="D30" s="18"/>
      <c r="E30" s="20"/>
      <c r="F30" s="19" t="s">
        <v>105</v>
      </c>
      <c r="G30" s="66"/>
      <c r="H30" s="25"/>
      <c r="I30" s="39">
        <f t="shared" si="4"/>
        <v>0</v>
      </c>
    </row>
    <row r="31" spans="1:9" x14ac:dyDescent="0.35">
      <c r="A31" s="19" t="s">
        <v>62</v>
      </c>
      <c r="B31" s="65"/>
      <c r="C31" s="24"/>
      <c r="D31" s="38">
        <f>SUM(B31:C31)</f>
        <v>0</v>
      </c>
      <c r="E31" s="19"/>
      <c r="F31" s="19" t="s">
        <v>124</v>
      </c>
      <c r="G31" s="38">
        <f>SUM(G21:G30)</f>
        <v>3060441</v>
      </c>
      <c r="H31" s="24"/>
      <c r="I31" s="38">
        <f t="shared" ref="I31" si="6">SUM(I21:I30)</f>
        <v>3060441</v>
      </c>
    </row>
    <row r="32" spans="1:9" x14ac:dyDescent="0.35">
      <c r="A32" s="19" t="s">
        <v>63</v>
      </c>
      <c r="B32" s="65">
        <v>190106</v>
      </c>
      <c r="C32" s="24"/>
      <c r="D32" s="38">
        <f t="shared" ref="D32:D36" si="7">SUM(B32:C32)</f>
        <v>190106</v>
      </c>
      <c r="E32" s="19"/>
      <c r="F32" s="23" t="s">
        <v>107</v>
      </c>
      <c r="G32" s="14"/>
      <c r="H32" s="19"/>
      <c r="I32" s="15"/>
    </row>
    <row r="33" spans="1:9" x14ac:dyDescent="0.35">
      <c r="A33" s="19" t="s">
        <v>206</v>
      </c>
      <c r="B33" s="65">
        <v>1464073</v>
      </c>
      <c r="C33" s="80">
        <f>-1*(C45+C20)</f>
        <v>297261</v>
      </c>
      <c r="D33" s="38">
        <f t="shared" si="7"/>
        <v>1761334</v>
      </c>
      <c r="E33" s="19"/>
      <c r="F33" s="19" t="s">
        <v>108</v>
      </c>
      <c r="G33" s="65"/>
      <c r="H33" s="24"/>
      <c r="I33" s="38">
        <f>SUM(G33:H33)</f>
        <v>0</v>
      </c>
    </row>
    <row r="34" spans="1:9" x14ac:dyDescent="0.35">
      <c r="A34" s="19" t="s">
        <v>67</v>
      </c>
      <c r="B34" s="65">
        <v>250</v>
      </c>
      <c r="C34" s="24"/>
      <c r="D34" s="38">
        <f t="shared" si="7"/>
        <v>250</v>
      </c>
      <c r="E34" s="19"/>
      <c r="F34" s="19" t="s">
        <v>172</v>
      </c>
      <c r="G34" s="65">
        <v>396503</v>
      </c>
      <c r="H34" s="65">
        <f>11759-26917</f>
        <v>-15158</v>
      </c>
      <c r="I34" s="38">
        <f t="shared" ref="I34:I35" si="8">SUM(G34:H34)</f>
        <v>381345</v>
      </c>
    </row>
    <row r="35" spans="1:9" x14ac:dyDescent="0.35">
      <c r="A35" s="19" t="s">
        <v>68</v>
      </c>
      <c r="B35" s="65"/>
      <c r="C35" s="24"/>
      <c r="D35" s="38">
        <f t="shared" si="7"/>
        <v>0</v>
      </c>
      <c r="E35" s="19"/>
      <c r="F35" s="19" t="s">
        <v>109</v>
      </c>
      <c r="G35" s="66"/>
      <c r="H35" s="25"/>
      <c r="I35" s="39">
        <f t="shared" si="8"/>
        <v>0</v>
      </c>
    </row>
    <row r="36" spans="1:9" x14ac:dyDescent="0.35">
      <c r="A36" s="19" t="s">
        <v>69</v>
      </c>
      <c r="B36" s="66"/>
      <c r="C36" s="25"/>
      <c r="D36" s="39">
        <f t="shared" si="7"/>
        <v>0</v>
      </c>
      <c r="E36" s="19"/>
      <c r="F36" s="19" t="s">
        <v>110</v>
      </c>
      <c r="G36" s="38">
        <f>SUM(G33:G35)</f>
        <v>396503</v>
      </c>
      <c r="H36" s="38">
        <f t="shared" ref="H36:I36" si="9">SUM(H33:H35)</f>
        <v>-15158</v>
      </c>
      <c r="I36" s="38">
        <f t="shared" si="9"/>
        <v>381345</v>
      </c>
    </row>
    <row r="37" spans="1:9" x14ac:dyDescent="0.35">
      <c r="A37" s="19" t="s">
        <v>70</v>
      </c>
      <c r="B37" s="38">
        <f>B28+B29+B31+B32+B33+B34+B35+B36</f>
        <v>1706138</v>
      </c>
      <c r="C37" s="57">
        <f>C33</f>
        <v>297261</v>
      </c>
      <c r="D37" s="38">
        <f t="shared" ref="D37" si="10">D28+D29+D31+D32+D33+D34+D35+D36</f>
        <v>2003399</v>
      </c>
      <c r="E37" s="19"/>
      <c r="F37" s="23" t="s">
        <v>111</v>
      </c>
      <c r="G37" s="14"/>
      <c r="H37" s="19"/>
      <c r="I37" s="15"/>
    </row>
    <row r="38" spans="1:9" x14ac:dyDescent="0.35">
      <c r="A38" s="19"/>
      <c r="B38" s="19"/>
      <c r="C38" s="19"/>
      <c r="D38" s="15"/>
      <c r="E38" s="19"/>
      <c r="F38" s="19" t="s">
        <v>112</v>
      </c>
      <c r="G38" s="65">
        <v>93150</v>
      </c>
      <c r="H38" s="24"/>
      <c r="I38" s="38">
        <f>SUM(G38:H38)</f>
        <v>93150</v>
      </c>
    </row>
    <row r="39" spans="1:9" x14ac:dyDescent="0.35">
      <c r="A39" s="23" t="s">
        <v>71</v>
      </c>
      <c r="B39" s="19"/>
      <c r="C39" s="19"/>
      <c r="D39" s="15"/>
      <c r="E39" s="19"/>
      <c r="F39" s="19" t="s">
        <v>113</v>
      </c>
      <c r="G39" s="65">
        <v>7175</v>
      </c>
      <c r="H39" s="24"/>
      <c r="I39" s="38">
        <f t="shared" ref="I39:I44" si="11">SUM(G39:H39)</f>
        <v>7175</v>
      </c>
    </row>
    <row r="40" spans="1:9" x14ac:dyDescent="0.35">
      <c r="A40" s="19" t="s">
        <v>222</v>
      </c>
      <c r="B40" s="65">
        <v>18902328</v>
      </c>
      <c r="C40" s="65">
        <v>-1062900</v>
      </c>
      <c r="D40" s="38">
        <f>SUM(B40:C40)</f>
        <v>17839428</v>
      </c>
      <c r="E40" s="19"/>
      <c r="F40" s="19" t="s">
        <v>114</v>
      </c>
      <c r="G40" s="65"/>
      <c r="H40" s="24"/>
      <c r="I40" s="38">
        <f t="shared" si="11"/>
        <v>0</v>
      </c>
    </row>
    <row r="41" spans="1:9" x14ac:dyDescent="0.35">
      <c r="A41" s="19" t="s">
        <v>73</v>
      </c>
      <c r="B41" s="65"/>
      <c r="C41" s="24"/>
      <c r="D41" s="38">
        <f t="shared" ref="D41:D44" si="12">SUM(B41:C41)</f>
        <v>0</v>
      </c>
      <c r="E41" s="19"/>
      <c r="F41" s="19" t="s">
        <v>115</v>
      </c>
      <c r="G41" s="65"/>
      <c r="H41" s="24"/>
      <c r="I41" s="38">
        <f t="shared" si="11"/>
        <v>0</v>
      </c>
    </row>
    <row r="42" spans="1:9" x14ac:dyDescent="0.35">
      <c r="A42" s="19" t="s">
        <v>74</v>
      </c>
      <c r="B42" s="65">
        <v>2578522</v>
      </c>
      <c r="C42" s="24"/>
      <c r="D42" s="38">
        <f t="shared" si="12"/>
        <v>2578522</v>
      </c>
      <c r="E42" s="19"/>
      <c r="F42" s="19" t="s">
        <v>116</v>
      </c>
      <c r="G42" s="65"/>
      <c r="H42" s="24"/>
      <c r="I42" s="38">
        <f t="shared" si="11"/>
        <v>0</v>
      </c>
    </row>
    <row r="43" spans="1:9" x14ac:dyDescent="0.35">
      <c r="A43" s="19" t="s">
        <v>75</v>
      </c>
      <c r="B43" s="65"/>
      <c r="C43" s="24"/>
      <c r="D43" s="38">
        <f t="shared" si="12"/>
        <v>0</v>
      </c>
      <c r="E43" s="19"/>
      <c r="F43" s="19" t="s">
        <v>117</v>
      </c>
      <c r="G43" s="65"/>
      <c r="H43" s="24"/>
      <c r="I43" s="38">
        <f t="shared" si="11"/>
        <v>0</v>
      </c>
    </row>
    <row r="44" spans="1:9" x14ac:dyDescent="0.35">
      <c r="A44" s="19" t="s">
        <v>126</v>
      </c>
      <c r="B44" s="66">
        <v>-14045463</v>
      </c>
      <c r="C44" s="66">
        <v>765639</v>
      </c>
      <c r="D44" s="39">
        <f t="shared" si="12"/>
        <v>-13279824</v>
      </c>
      <c r="E44" s="19"/>
      <c r="F44" s="19" t="s">
        <v>207</v>
      </c>
      <c r="G44" s="66">
        <v>4779742</v>
      </c>
      <c r="H44" s="83">
        <f>-1*H36</f>
        <v>15158</v>
      </c>
      <c r="I44" s="39">
        <f t="shared" si="11"/>
        <v>4794900</v>
      </c>
    </row>
    <row r="45" spans="1:9" x14ac:dyDescent="0.35">
      <c r="A45" s="19" t="s">
        <v>76</v>
      </c>
      <c r="B45" s="38">
        <f>B40+B41+B42+B43+B44</f>
        <v>7435387</v>
      </c>
      <c r="C45" s="38">
        <f t="shared" ref="C45:D45" si="13">C40+C41+C42+C43+C44</f>
        <v>-297261</v>
      </c>
      <c r="D45" s="38">
        <f t="shared" si="13"/>
        <v>7138126</v>
      </c>
      <c r="E45" s="19"/>
      <c r="F45" s="19" t="s">
        <v>119</v>
      </c>
      <c r="G45" s="38">
        <f>SUM(G38:G44)</f>
        <v>4880067</v>
      </c>
      <c r="H45" s="56">
        <f t="shared" ref="H45:I45" si="14">SUM(H38:H44)</f>
        <v>15158</v>
      </c>
      <c r="I45" s="38">
        <f t="shared" si="14"/>
        <v>4895225</v>
      </c>
    </row>
    <row r="46" spans="1:9" x14ac:dyDescent="0.35">
      <c r="A46" s="19"/>
      <c r="B46" s="19"/>
      <c r="C46" s="19"/>
      <c r="D46" s="15"/>
      <c r="E46" s="19"/>
      <c r="F46" s="19"/>
      <c r="G46" s="14"/>
      <c r="H46" s="19"/>
      <c r="I46" s="15"/>
    </row>
    <row r="47" spans="1:9" ht="15" thickBot="1" x14ac:dyDescent="0.4">
      <c r="A47" s="23" t="s">
        <v>198</v>
      </c>
      <c r="B47" s="40">
        <f>B24+B37+B45</f>
        <v>10787640</v>
      </c>
      <c r="C47" s="40">
        <f t="shared" ref="C47:D47" si="15">C24+C37+C45</f>
        <v>0</v>
      </c>
      <c r="D47" s="40">
        <f t="shared" si="15"/>
        <v>10787640</v>
      </c>
      <c r="E47" s="19"/>
      <c r="F47" s="23" t="s">
        <v>120</v>
      </c>
      <c r="G47" s="40">
        <f>G19+G31+G36+G45</f>
        <v>10787640</v>
      </c>
      <c r="H47" s="40">
        <f t="shared" ref="H47:I47" si="16">H19+H31+H36+H45</f>
        <v>0</v>
      </c>
      <c r="I47" s="40">
        <f t="shared" si="16"/>
        <v>10787640</v>
      </c>
    </row>
    <row r="48" spans="1:9" ht="15" thickTop="1" x14ac:dyDescent="0.35">
      <c r="A48" s="21"/>
      <c r="B48" s="2"/>
      <c r="C48" s="2"/>
      <c r="D48" s="16"/>
      <c r="E48" s="21"/>
      <c r="F48" s="21"/>
      <c r="G48" s="2"/>
      <c r="H48" s="21"/>
      <c r="I48" s="16"/>
    </row>
    <row r="49" spans="1:1" x14ac:dyDescent="0.35">
      <c r="A49" t="s">
        <v>171</v>
      </c>
    </row>
    <row r="50" spans="1:1" x14ac:dyDescent="0.35">
      <c r="A50" t="s">
        <v>208</v>
      </c>
    </row>
    <row r="51" spans="1:1" x14ac:dyDescent="0.35">
      <c r="A51" t="s">
        <v>129</v>
      </c>
    </row>
    <row r="52" spans="1:1" x14ac:dyDescent="0.35">
      <c r="A52" t="s">
        <v>209</v>
      </c>
    </row>
    <row r="53" spans="1:1" x14ac:dyDescent="0.35">
      <c r="A53" t="s">
        <v>210</v>
      </c>
    </row>
    <row r="54" spans="1:1" x14ac:dyDescent="0.35">
      <c r="A54" t="s">
        <v>223</v>
      </c>
    </row>
    <row r="55" spans="1:1" x14ac:dyDescent="0.35">
      <c r="A55" t="s">
        <v>224</v>
      </c>
    </row>
  </sheetData>
  <sheetProtection sheet="1" objects="1" scenarios="1" selectLockedCells="1"/>
  <printOptions horizontalCentered="1"/>
  <pageMargins left="0.2" right="0.2" top="0.75" bottom="0.5" header="0.45" footer="0.3"/>
  <pageSetup scale="64" orientation="landscape" r:id="rId1"/>
  <headerFooter alignWithMargins="0">
    <oddHeader>&amp;L&amp;"-,Bold"2014 State USF Petition Filing Requirement - WAC 480-123-110(e)
Current Year Balance Sheet&amp;R&amp;"-,Bold"&amp;12EXHIBIT 4</oddHeader>
    <oddFooter xml:space="preserve">&amp;CPage 2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zoomScaleNormal="100" workbookViewId="0">
      <selection activeCell="A3" sqref="A3"/>
    </sheetView>
  </sheetViews>
  <sheetFormatPr defaultRowHeight="14.5" x14ac:dyDescent="0.35"/>
  <cols>
    <col min="1" max="1" width="35.7265625" customWidth="1"/>
    <col min="2" max="3" width="13.81640625" customWidth="1"/>
    <col min="4" max="4" width="5.81640625" customWidth="1"/>
    <col min="5" max="5" width="45" bestFit="1" customWidth="1"/>
    <col min="6" max="7" width="13.81640625" customWidth="1"/>
  </cols>
  <sheetData>
    <row r="2" spans="1:7" x14ac:dyDescent="0.35">
      <c r="A2" t="s">
        <v>226</v>
      </c>
    </row>
    <row r="3" spans="1:7" x14ac:dyDescent="0.35">
      <c r="A3" s="74" t="s">
        <v>229</v>
      </c>
    </row>
    <row r="4" spans="1:7" x14ac:dyDescent="0.35">
      <c r="A4" s="13"/>
    </row>
    <row r="6" spans="1:7" x14ac:dyDescent="0.35">
      <c r="A6" s="7"/>
      <c r="B6" s="10" t="s">
        <v>131</v>
      </c>
      <c r="C6" s="10" t="s">
        <v>131</v>
      </c>
      <c r="D6" s="10"/>
      <c r="E6" s="7"/>
      <c r="F6" s="10" t="s">
        <v>131</v>
      </c>
      <c r="G6" s="26" t="s">
        <v>131</v>
      </c>
    </row>
    <row r="7" spans="1:7" x14ac:dyDescent="0.35">
      <c r="A7" s="8" t="s">
        <v>81</v>
      </c>
      <c r="B7" s="11" t="s">
        <v>78</v>
      </c>
      <c r="C7" s="11" t="s">
        <v>138</v>
      </c>
      <c r="D7" s="11"/>
      <c r="E7" s="8" t="s">
        <v>80</v>
      </c>
      <c r="F7" s="11" t="s">
        <v>78</v>
      </c>
      <c r="G7" s="5" t="s">
        <v>78</v>
      </c>
    </row>
    <row r="8" spans="1:7" x14ac:dyDescent="0.35">
      <c r="A8" s="9"/>
      <c r="B8" s="12" t="s">
        <v>132</v>
      </c>
      <c r="C8" s="12" t="s">
        <v>133</v>
      </c>
      <c r="D8" s="12"/>
      <c r="E8" s="9"/>
      <c r="F8" s="12" t="s">
        <v>132</v>
      </c>
      <c r="G8" s="6" t="s">
        <v>133</v>
      </c>
    </row>
    <row r="9" spans="1:7" x14ac:dyDescent="0.35">
      <c r="A9" s="22" t="s">
        <v>58</v>
      </c>
      <c r="B9" s="7"/>
      <c r="C9" s="7"/>
      <c r="D9" s="7"/>
      <c r="E9" s="22" t="s">
        <v>82</v>
      </c>
      <c r="F9" s="7"/>
      <c r="G9" s="15"/>
    </row>
    <row r="10" spans="1:7" x14ac:dyDescent="0.35">
      <c r="A10" s="19" t="s">
        <v>47</v>
      </c>
      <c r="B10" s="38">
        <f>'PartABalance Sheet(PY)'!D10</f>
        <v>566757</v>
      </c>
      <c r="C10" s="38">
        <f>'PartABalance Sheet(CY) '!D9</f>
        <v>298416</v>
      </c>
      <c r="D10" s="19"/>
      <c r="E10" s="19" t="s">
        <v>83</v>
      </c>
      <c r="F10" s="38">
        <f>'PartABalance Sheet(PY)'!I10</f>
        <v>192641</v>
      </c>
      <c r="G10" s="38">
        <f>'PartABalance Sheet(CY) '!I9</f>
        <v>1134728</v>
      </c>
    </row>
    <row r="11" spans="1:7" x14ac:dyDescent="0.35">
      <c r="A11" s="19" t="s">
        <v>168</v>
      </c>
      <c r="B11" s="38">
        <f>'PartABalance Sheet(PY)'!D11</f>
        <v>8040</v>
      </c>
      <c r="C11" s="38">
        <f>'PartABalance Sheet(CY) '!D10</f>
        <v>395813</v>
      </c>
      <c r="D11" s="19"/>
      <c r="E11" s="19" t="s">
        <v>86</v>
      </c>
      <c r="F11" s="38">
        <f>'PartABalance Sheet(PY)'!I11</f>
        <v>0</v>
      </c>
      <c r="G11" s="38">
        <f>'PartABalance Sheet(CY) '!I10</f>
        <v>0</v>
      </c>
    </row>
    <row r="12" spans="1:7" x14ac:dyDescent="0.35">
      <c r="A12" s="19" t="s">
        <v>48</v>
      </c>
      <c r="B12" s="24"/>
      <c r="C12" s="24"/>
      <c r="D12" s="20"/>
      <c r="E12" s="19" t="s">
        <v>87</v>
      </c>
      <c r="F12" s="38">
        <f>'PartABalance Sheet(PY)'!I12</f>
        <v>0</v>
      </c>
      <c r="G12" s="38">
        <f>'PartABalance Sheet(CY) '!I11</f>
        <v>0</v>
      </c>
    </row>
    <row r="13" spans="1:7" x14ac:dyDescent="0.35">
      <c r="A13" s="19" t="s">
        <v>49</v>
      </c>
      <c r="B13" s="38">
        <f>'PartABalance Sheet(PY)'!D13</f>
        <v>82426</v>
      </c>
      <c r="C13" s="38">
        <f>'PartABalance Sheet(CY) '!D12</f>
        <v>84991</v>
      </c>
      <c r="D13" s="19"/>
      <c r="E13" s="19" t="s">
        <v>88</v>
      </c>
      <c r="F13" s="38">
        <f>'PartABalance Sheet(PY)'!I13</f>
        <v>1618</v>
      </c>
      <c r="G13" s="38">
        <f>'PartABalance Sheet(CY) '!I12</f>
        <v>2041</v>
      </c>
    </row>
    <row r="14" spans="1:7" x14ac:dyDescent="0.35">
      <c r="A14" s="19" t="s">
        <v>52</v>
      </c>
      <c r="B14" s="38">
        <f>'PartABalance Sheet(PY)'!D14</f>
        <v>0</v>
      </c>
      <c r="C14" s="38">
        <f>'PartABalance Sheet(CY) '!D13</f>
        <v>0</v>
      </c>
      <c r="D14" s="19"/>
      <c r="E14" s="19" t="s">
        <v>89</v>
      </c>
      <c r="F14" s="38">
        <f>'PartABalance Sheet(PY)'!I14</f>
        <v>556973</v>
      </c>
      <c r="G14" s="38">
        <f>'PartABalance Sheet(CY) '!I13</f>
        <v>321735</v>
      </c>
    </row>
    <row r="15" spans="1:7" x14ac:dyDescent="0.35">
      <c r="A15" s="19" t="s">
        <v>50</v>
      </c>
      <c r="B15" s="38">
        <f>'PartABalance Sheet(PY)'!D15</f>
        <v>0</v>
      </c>
      <c r="C15" s="38">
        <f>'PartABalance Sheet(CY) '!D14</f>
        <v>0</v>
      </c>
      <c r="D15" s="19"/>
      <c r="E15" s="19" t="s">
        <v>90</v>
      </c>
      <c r="F15" s="38">
        <f>'PartABalance Sheet(PY)'!I15</f>
        <v>0</v>
      </c>
      <c r="G15" s="38">
        <f>'PartABalance Sheet(CY) '!I14</f>
        <v>0</v>
      </c>
    </row>
    <row r="16" spans="1:7" x14ac:dyDescent="0.35">
      <c r="A16" s="19" t="s">
        <v>51</v>
      </c>
      <c r="B16" s="24"/>
      <c r="C16" s="24"/>
      <c r="D16" s="20"/>
      <c r="E16" s="19" t="s">
        <v>91</v>
      </c>
      <c r="F16" s="38">
        <f>'PartABalance Sheet(PY)'!I16</f>
        <v>0</v>
      </c>
      <c r="G16" s="38">
        <f>'PartABalance Sheet(CY) '!I15</f>
        <v>0</v>
      </c>
    </row>
    <row r="17" spans="1:7" x14ac:dyDescent="0.35">
      <c r="A17" s="19" t="s">
        <v>49</v>
      </c>
      <c r="B17" s="38">
        <f>'PartABalance Sheet(PY)'!D17</f>
        <v>484908</v>
      </c>
      <c r="C17" s="38">
        <f>'PartABalance Sheet(CY) '!D16</f>
        <v>559143</v>
      </c>
      <c r="D17" s="19"/>
      <c r="E17" s="19" t="s">
        <v>92</v>
      </c>
      <c r="F17" s="38">
        <f>'PartABalance Sheet(PY)'!I17</f>
        <v>20</v>
      </c>
      <c r="G17" s="38">
        <f>'PartABalance Sheet(CY) '!I16</f>
        <v>60011</v>
      </c>
    </row>
    <row r="18" spans="1:7" x14ac:dyDescent="0.35">
      <c r="A18" s="19" t="s">
        <v>52</v>
      </c>
      <c r="B18" s="38">
        <f>'PartABalance Sheet(PY)'!D18</f>
        <v>0</v>
      </c>
      <c r="C18" s="38">
        <f>'PartABalance Sheet(CY) '!D17</f>
        <v>0</v>
      </c>
      <c r="D18" s="19"/>
      <c r="E18" s="19" t="s">
        <v>93</v>
      </c>
      <c r="F18" s="38">
        <f>'PartABalance Sheet(PY)'!I18</f>
        <v>55202</v>
      </c>
      <c r="G18" s="38">
        <f>'PartABalance Sheet(CY) '!I17</f>
        <v>116543</v>
      </c>
    </row>
    <row r="19" spans="1:7" x14ac:dyDescent="0.35">
      <c r="A19" s="19" t="s">
        <v>50</v>
      </c>
      <c r="B19" s="38">
        <f>'PartABalance Sheet(PY)'!D19</f>
        <v>0</v>
      </c>
      <c r="C19" s="38">
        <f>'PartABalance Sheet(CY) '!D18</f>
        <v>0</v>
      </c>
      <c r="D19" s="19"/>
      <c r="E19" s="19" t="s">
        <v>94</v>
      </c>
      <c r="F19" s="39">
        <f>'PartABalance Sheet(PY)'!I19</f>
        <v>776769</v>
      </c>
      <c r="G19" s="39">
        <f>'PartABalance Sheet(CY) '!I18</f>
        <v>815571</v>
      </c>
    </row>
    <row r="20" spans="1:7" x14ac:dyDescent="0.35">
      <c r="A20" s="19" t="s">
        <v>53</v>
      </c>
      <c r="B20" s="38">
        <f>'PartABalance Sheet(PY)'!D20</f>
        <v>0</v>
      </c>
      <c r="C20" s="38">
        <f>'PartABalance Sheet(CY) '!D19</f>
        <v>0</v>
      </c>
      <c r="D20" s="19"/>
      <c r="E20" s="19" t="s">
        <v>95</v>
      </c>
      <c r="F20" s="42">
        <f>SUM(F10:F19)</f>
        <v>1583223</v>
      </c>
      <c r="G20" s="41">
        <f>SUM(G10:G19)</f>
        <v>2450629</v>
      </c>
    </row>
    <row r="21" spans="1:7" x14ac:dyDescent="0.35">
      <c r="A21" s="19" t="s">
        <v>54</v>
      </c>
      <c r="B21" s="38">
        <f>'PartABalance Sheet(PY)'!D21</f>
        <v>259636</v>
      </c>
      <c r="C21" s="38">
        <f>'PartABalance Sheet(CY) '!D20</f>
        <v>269547</v>
      </c>
      <c r="D21" s="19"/>
      <c r="E21" s="23" t="s">
        <v>96</v>
      </c>
      <c r="F21" s="19"/>
      <c r="G21" s="15"/>
    </row>
    <row r="22" spans="1:7" x14ac:dyDescent="0.35">
      <c r="A22" s="19" t="s">
        <v>55</v>
      </c>
      <c r="B22" s="38">
        <f>'PartABalance Sheet(PY)'!D22</f>
        <v>0</v>
      </c>
      <c r="C22" s="38">
        <f>'PartABalance Sheet(CY) '!D21</f>
        <v>0</v>
      </c>
      <c r="D22" s="19"/>
      <c r="E22" s="19" t="s">
        <v>97</v>
      </c>
      <c r="F22" s="38">
        <f>'PartABalance Sheet(PY)'!I22</f>
        <v>300287</v>
      </c>
      <c r="G22" s="38">
        <f>'PartABalance Sheet(CY) '!I21</f>
        <v>191617</v>
      </c>
    </row>
    <row r="23" spans="1:7" x14ac:dyDescent="0.35">
      <c r="A23" s="19" t="s">
        <v>56</v>
      </c>
      <c r="B23" s="38">
        <f>'PartABalance Sheet(PY)'!D23</f>
        <v>2490</v>
      </c>
      <c r="C23" s="38">
        <f>'PartABalance Sheet(CY) '!D22</f>
        <v>38205</v>
      </c>
      <c r="D23" s="19"/>
      <c r="E23" s="19" t="s">
        <v>98</v>
      </c>
      <c r="F23" s="38">
        <f>'PartABalance Sheet(PY)'!I23</f>
        <v>164577</v>
      </c>
      <c r="G23" s="38">
        <f>'PartABalance Sheet(CY) '!I22</f>
        <v>54535</v>
      </c>
    </row>
    <row r="24" spans="1:7" x14ac:dyDescent="0.35">
      <c r="A24" s="19" t="s">
        <v>57</v>
      </c>
      <c r="B24" s="39">
        <f>'PartABalance Sheet(PY)'!D24</f>
        <v>0</v>
      </c>
      <c r="C24" s="39">
        <f>'PartABalance Sheet(CY) '!D23</f>
        <v>0</v>
      </c>
      <c r="D24" s="19"/>
      <c r="E24" s="19" t="s">
        <v>99</v>
      </c>
      <c r="F24" s="38">
        <f>'PartABalance Sheet(PY)'!I24</f>
        <v>534368</v>
      </c>
      <c r="G24" s="38">
        <f>'PartABalance Sheet(CY) '!I23</f>
        <v>2816944</v>
      </c>
    </row>
    <row r="25" spans="1:7" x14ac:dyDescent="0.35">
      <c r="A25" s="19" t="s">
        <v>46</v>
      </c>
      <c r="B25" s="38">
        <f>B10+B11+B13+B14+B15+B17+B18+B19+B20+B21+B22+B23+B24</f>
        <v>1404257</v>
      </c>
      <c r="C25" s="38">
        <f>C10+C11+C13+C14+C15+C17+C18+C19+C20+C21+C22+C23+C24</f>
        <v>1646115</v>
      </c>
      <c r="D25" s="19"/>
      <c r="E25" s="19" t="s">
        <v>100</v>
      </c>
      <c r="F25" s="38">
        <f>'PartABalance Sheet(PY)'!I25</f>
        <v>0</v>
      </c>
      <c r="G25" s="38">
        <f>'PartABalance Sheet(CY) '!I24</f>
        <v>-2655</v>
      </c>
    </row>
    <row r="26" spans="1:7" x14ac:dyDescent="0.35">
      <c r="A26" s="19"/>
      <c r="B26" s="19"/>
      <c r="C26" s="19"/>
      <c r="D26" s="19"/>
      <c r="E26" s="19" t="s">
        <v>101</v>
      </c>
      <c r="F26" s="38">
        <f>'PartABalance Sheet(PY)'!I26</f>
        <v>0</v>
      </c>
      <c r="G26" s="38">
        <f>'PartABalance Sheet(CY) '!I25</f>
        <v>0</v>
      </c>
    </row>
    <row r="27" spans="1:7" x14ac:dyDescent="0.35">
      <c r="A27" s="23" t="s">
        <v>59</v>
      </c>
      <c r="B27" s="19"/>
      <c r="C27" s="19"/>
      <c r="D27" s="19"/>
      <c r="E27" s="19" t="s">
        <v>102</v>
      </c>
      <c r="F27" s="38">
        <f>'PartABalance Sheet(PY)'!I27</f>
        <v>0</v>
      </c>
      <c r="G27" s="38">
        <f>'PartABalance Sheet(CY) '!I26</f>
        <v>0</v>
      </c>
    </row>
    <row r="28" spans="1:7" x14ac:dyDescent="0.35">
      <c r="A28" s="19" t="s">
        <v>64</v>
      </c>
      <c r="B28" s="24"/>
      <c r="C28" s="24"/>
      <c r="D28" s="20"/>
      <c r="E28" s="19" t="s">
        <v>169</v>
      </c>
      <c r="F28" s="38">
        <f>'PartABalance Sheet(PY)'!I28</f>
        <v>0</v>
      </c>
      <c r="G28" s="38">
        <f>'PartABalance Sheet(CY) '!I27</f>
        <v>0</v>
      </c>
    </row>
    <row r="29" spans="1:7" x14ac:dyDescent="0.35">
      <c r="A29" s="19" t="s">
        <v>60</v>
      </c>
      <c r="B29" s="38">
        <f>'PartABalance Sheet(PY)'!D29</f>
        <v>290671</v>
      </c>
      <c r="C29" s="38">
        <f>'PartABalance Sheet(CY) '!D28</f>
        <v>51709</v>
      </c>
      <c r="D29" s="19"/>
      <c r="E29" s="19" t="s">
        <v>103</v>
      </c>
      <c r="F29" s="38">
        <f>'PartABalance Sheet(PY)'!I29</f>
        <v>0</v>
      </c>
      <c r="G29" s="38">
        <f>'PartABalance Sheet(CY) '!I28</f>
        <v>0</v>
      </c>
    </row>
    <row r="30" spans="1:7" x14ac:dyDescent="0.35">
      <c r="A30" s="19" t="s">
        <v>61</v>
      </c>
      <c r="B30" s="38">
        <f>'PartABalance Sheet(PY)'!D30</f>
        <v>0</v>
      </c>
      <c r="C30" s="38">
        <f>'PartABalance Sheet(CY) '!D29</f>
        <v>0</v>
      </c>
      <c r="D30" s="19"/>
      <c r="E30" s="19" t="s">
        <v>104</v>
      </c>
      <c r="F30" s="38">
        <f>'PartABalance Sheet(PY)'!I30</f>
        <v>0</v>
      </c>
      <c r="G30" s="38">
        <f>'PartABalance Sheet(CY) '!I29</f>
        <v>0</v>
      </c>
    </row>
    <row r="31" spans="1:7" x14ac:dyDescent="0.35">
      <c r="A31" s="19" t="s">
        <v>65</v>
      </c>
      <c r="B31" s="24"/>
      <c r="C31" s="24"/>
      <c r="D31" s="20"/>
      <c r="E31" s="19" t="s">
        <v>105</v>
      </c>
      <c r="F31" s="39">
        <f>'PartABalance Sheet(PY)'!I31</f>
        <v>0</v>
      </c>
      <c r="G31" s="39">
        <f>'PartABalance Sheet(CY) '!I30</f>
        <v>0</v>
      </c>
    </row>
    <row r="32" spans="1:7" x14ac:dyDescent="0.35">
      <c r="A32" s="19" t="s">
        <v>62</v>
      </c>
      <c r="B32" s="38">
        <f>'PartABalance Sheet(PY)'!D32</f>
        <v>0</v>
      </c>
      <c r="C32" s="38">
        <f>'PartABalance Sheet(CY) '!D31</f>
        <v>0</v>
      </c>
      <c r="D32" s="19"/>
      <c r="E32" s="19" t="s">
        <v>106</v>
      </c>
      <c r="F32" s="38">
        <f>SUM(F22:F31)</f>
        <v>999232</v>
      </c>
      <c r="G32" s="38">
        <f>SUM(G22:G31)</f>
        <v>3060441</v>
      </c>
    </row>
    <row r="33" spans="1:7" x14ac:dyDescent="0.35">
      <c r="A33" s="19" t="s">
        <v>63</v>
      </c>
      <c r="B33" s="38">
        <f>'PartABalance Sheet(PY)'!D33</f>
        <v>178123</v>
      </c>
      <c r="C33" s="38">
        <f>'PartABalance Sheet(CY) '!D32</f>
        <v>190106</v>
      </c>
      <c r="D33" s="19"/>
      <c r="E33" s="23" t="s">
        <v>107</v>
      </c>
      <c r="F33" s="19"/>
      <c r="G33" s="15"/>
    </row>
    <row r="34" spans="1:7" x14ac:dyDescent="0.35">
      <c r="A34" s="19" t="s">
        <v>66</v>
      </c>
      <c r="B34" s="38">
        <f>'PartABalance Sheet(PY)'!D34</f>
        <v>809414</v>
      </c>
      <c r="C34" s="38">
        <f>'PartABalance Sheet(CY) '!D33</f>
        <v>1761334</v>
      </c>
      <c r="D34" s="19"/>
      <c r="E34" s="19" t="s">
        <v>108</v>
      </c>
      <c r="F34" s="38">
        <f>'PartABalance Sheet(PY)'!I34</f>
        <v>0</v>
      </c>
      <c r="G34" s="38">
        <f>'PartABalance Sheet(CY) '!I33</f>
        <v>0</v>
      </c>
    </row>
    <row r="35" spans="1:7" x14ac:dyDescent="0.35">
      <c r="A35" s="19" t="s">
        <v>67</v>
      </c>
      <c r="B35" s="38">
        <f>'PartABalance Sheet(PY)'!D35</f>
        <v>250</v>
      </c>
      <c r="C35" s="38">
        <f>'PartABalance Sheet(CY) '!D34</f>
        <v>250</v>
      </c>
      <c r="D35" s="19"/>
      <c r="E35" s="19" t="s">
        <v>128</v>
      </c>
      <c r="F35" s="38">
        <f>'PartABalance Sheet(PY)'!I35</f>
        <v>560713</v>
      </c>
      <c r="G35" s="38">
        <f>'PartABalance Sheet(CY) '!I34</f>
        <v>381345</v>
      </c>
    </row>
    <row r="36" spans="1:7" x14ac:dyDescent="0.35">
      <c r="A36" s="19" t="s">
        <v>68</v>
      </c>
      <c r="B36" s="38">
        <f>'PartABalance Sheet(PY)'!D36</f>
        <v>0</v>
      </c>
      <c r="C36" s="38">
        <f>'PartABalance Sheet(CY) '!D35</f>
        <v>0</v>
      </c>
      <c r="D36" s="19"/>
      <c r="E36" s="19" t="s">
        <v>109</v>
      </c>
      <c r="F36" s="39">
        <f>'PartABalance Sheet(PY)'!I36</f>
        <v>0</v>
      </c>
      <c r="G36" s="39">
        <f>'PartABalance Sheet(CY) '!I35</f>
        <v>0</v>
      </c>
    </row>
    <row r="37" spans="1:7" x14ac:dyDescent="0.35">
      <c r="A37" s="19" t="s">
        <v>69</v>
      </c>
      <c r="B37" s="39">
        <f>'PartABalance Sheet(PY)'!D37</f>
        <v>0</v>
      </c>
      <c r="C37" s="39">
        <f>'PartABalance Sheet(CY) '!D36</f>
        <v>0</v>
      </c>
      <c r="D37" s="19"/>
      <c r="E37" s="19" t="s">
        <v>110</v>
      </c>
      <c r="F37" s="38">
        <f>SUM(F34:F36)</f>
        <v>560713</v>
      </c>
      <c r="G37" s="38">
        <f>SUM(G34:G36)</f>
        <v>381345</v>
      </c>
    </row>
    <row r="38" spans="1:7" x14ac:dyDescent="0.35">
      <c r="A38" s="19" t="s">
        <v>70</v>
      </c>
      <c r="B38" s="38">
        <f>B29+B30+B32+B33+B34+B35+B36+B37</f>
        <v>1278458</v>
      </c>
      <c r="C38" s="38">
        <f>C29+C30+C32+C33+C34+C35+C36+C37</f>
        <v>2003399</v>
      </c>
      <c r="D38" s="19"/>
      <c r="E38" s="23" t="s">
        <v>111</v>
      </c>
      <c r="F38" s="19"/>
      <c r="G38" s="15"/>
    </row>
    <row r="39" spans="1:7" x14ac:dyDescent="0.35">
      <c r="A39" s="19"/>
      <c r="B39" s="19"/>
      <c r="C39" s="19"/>
      <c r="D39" s="19"/>
      <c r="E39" s="19" t="s">
        <v>112</v>
      </c>
      <c r="F39" s="38">
        <f>'PartABalance Sheet(PY)'!I39</f>
        <v>93150</v>
      </c>
      <c r="G39" s="38">
        <f>'PartABalance Sheet(CY) '!I38</f>
        <v>93150</v>
      </c>
    </row>
    <row r="40" spans="1:7" x14ac:dyDescent="0.35">
      <c r="A40" s="23" t="s">
        <v>71</v>
      </c>
      <c r="B40" s="19"/>
      <c r="C40" s="19"/>
      <c r="D40" s="19"/>
      <c r="E40" s="19" t="s">
        <v>113</v>
      </c>
      <c r="F40" s="38">
        <f>'PartABalance Sheet(PY)'!I40</f>
        <v>7175</v>
      </c>
      <c r="G40" s="38">
        <f>'PartABalance Sheet(CY) '!I39</f>
        <v>7175</v>
      </c>
    </row>
    <row r="41" spans="1:7" x14ac:dyDescent="0.35">
      <c r="A41" s="19" t="s">
        <v>72</v>
      </c>
      <c r="B41" s="38">
        <f>'PartABalance Sheet(PY)'!D41</f>
        <v>17613653</v>
      </c>
      <c r="C41" s="38">
        <f>'PartABalance Sheet(CY) '!D40</f>
        <v>17839428</v>
      </c>
      <c r="D41" s="19"/>
      <c r="E41" s="19" t="s">
        <v>114</v>
      </c>
      <c r="F41" s="38">
        <f>'PartABalance Sheet(PY)'!I41</f>
        <v>0</v>
      </c>
      <c r="G41" s="38">
        <f>'PartABalance Sheet(CY) '!I40</f>
        <v>0</v>
      </c>
    </row>
    <row r="42" spans="1:7" x14ac:dyDescent="0.35">
      <c r="A42" s="19" t="s">
        <v>73</v>
      </c>
      <c r="B42" s="38">
        <f>'PartABalance Sheet(PY)'!D42</f>
        <v>0</v>
      </c>
      <c r="C42" s="38">
        <f>'PartABalance Sheet(CY) '!D41</f>
        <v>0</v>
      </c>
      <c r="D42" s="19"/>
      <c r="E42" s="19" t="s">
        <v>115</v>
      </c>
      <c r="F42" s="38">
        <f>'PartABalance Sheet(PY)'!I42</f>
        <v>0</v>
      </c>
      <c r="G42" s="38">
        <f>'PartABalance Sheet(CY) '!I41</f>
        <v>0</v>
      </c>
    </row>
    <row r="43" spans="1:7" x14ac:dyDescent="0.35">
      <c r="A43" s="19" t="s">
        <v>74</v>
      </c>
      <c r="B43" s="38">
        <f>'PartABalance Sheet(PY)'!D43</f>
        <v>323657</v>
      </c>
      <c r="C43" s="38">
        <f>'PartABalance Sheet(CY) '!D42</f>
        <v>2578522</v>
      </c>
      <c r="D43" s="19"/>
      <c r="E43" s="19" t="s">
        <v>116</v>
      </c>
      <c r="F43" s="38">
        <f>'PartABalance Sheet(PY)'!I43</f>
        <v>0</v>
      </c>
      <c r="G43" s="38">
        <f>'PartABalance Sheet(CY) '!I42</f>
        <v>0</v>
      </c>
    </row>
    <row r="44" spans="1:7" x14ac:dyDescent="0.35">
      <c r="A44" s="19" t="s">
        <v>75</v>
      </c>
      <c r="B44" s="38">
        <f>'PartABalance Sheet(PY)'!D44</f>
        <v>0</v>
      </c>
      <c r="C44" s="38">
        <f>'PartABalance Sheet(CY) '!D43</f>
        <v>0</v>
      </c>
      <c r="D44" s="19"/>
      <c r="E44" s="19" t="s">
        <v>117</v>
      </c>
      <c r="F44" s="38">
        <f>'PartABalance Sheet(PY)'!I44</f>
        <v>0</v>
      </c>
      <c r="G44" s="38">
        <f>'PartABalance Sheet(CY) '!I43</f>
        <v>0</v>
      </c>
    </row>
    <row r="45" spans="1:7" x14ac:dyDescent="0.35">
      <c r="A45" s="19" t="s">
        <v>137</v>
      </c>
      <c r="B45" s="39">
        <f>'PartABalance Sheet(PY)'!D45</f>
        <v>-12235939</v>
      </c>
      <c r="C45" s="39">
        <f>'PartABalance Sheet(CY) '!D44</f>
        <v>-13279824</v>
      </c>
      <c r="D45" s="19"/>
      <c r="E45" s="19" t="s">
        <v>118</v>
      </c>
      <c r="F45" s="39">
        <f>'PartABalance Sheet(PY)'!I45</f>
        <v>5140593</v>
      </c>
      <c r="G45" s="39">
        <f>'PartABalance Sheet(CY) '!I44</f>
        <v>4794900</v>
      </c>
    </row>
    <row r="46" spans="1:7" x14ac:dyDescent="0.35">
      <c r="A46" s="19" t="s">
        <v>76</v>
      </c>
      <c r="B46" s="38">
        <f>SUM(B41:B45)</f>
        <v>5701371</v>
      </c>
      <c r="C46" s="38">
        <f>SUM(C41:C45)</f>
        <v>7138126</v>
      </c>
      <c r="D46" s="19"/>
      <c r="E46" s="19" t="s">
        <v>119</v>
      </c>
      <c r="F46" s="38">
        <f>SUM(F39:F45)</f>
        <v>5240918</v>
      </c>
      <c r="G46" s="38">
        <f>SUM(G39:G45)</f>
        <v>4895225</v>
      </c>
    </row>
    <row r="47" spans="1:7" x14ac:dyDescent="0.35">
      <c r="A47" s="19"/>
      <c r="B47" s="19"/>
      <c r="C47" s="19"/>
      <c r="D47" s="19"/>
      <c r="E47" s="19"/>
      <c r="F47" s="19"/>
      <c r="G47" s="15"/>
    </row>
    <row r="48" spans="1:7" ht="15" thickBot="1" x14ac:dyDescent="0.4">
      <c r="A48" s="23" t="s">
        <v>198</v>
      </c>
      <c r="B48" s="40">
        <f>B25+B38+B46</f>
        <v>8384086</v>
      </c>
      <c r="C48" s="40">
        <f>C25+C38+C46</f>
        <v>10787640</v>
      </c>
      <c r="D48" s="19"/>
      <c r="E48" s="23" t="s">
        <v>120</v>
      </c>
      <c r="F48" s="40">
        <f>F20+F32+F37+F46</f>
        <v>8384086</v>
      </c>
      <c r="G48" s="40">
        <f>G20+G32+G37+G46</f>
        <v>10787640</v>
      </c>
    </row>
    <row r="49" spans="1:7" ht="15" thickTop="1" x14ac:dyDescent="0.35">
      <c r="A49" s="21"/>
      <c r="B49" s="21"/>
      <c r="C49" s="21"/>
      <c r="D49" s="21"/>
      <c r="E49" s="21"/>
      <c r="F49" s="21"/>
      <c r="G49" s="16"/>
    </row>
    <row r="50" spans="1:7" x14ac:dyDescent="0.35">
      <c r="A50" t="s">
        <v>134</v>
      </c>
    </row>
    <row r="51" spans="1:7" x14ac:dyDescent="0.35">
      <c r="A51" t="s">
        <v>135</v>
      </c>
    </row>
    <row r="52" spans="1:7" x14ac:dyDescent="0.35">
      <c r="A52" t="s">
        <v>136</v>
      </c>
    </row>
    <row r="53" spans="1:7" x14ac:dyDescent="0.35">
      <c r="A53" t="s">
        <v>139</v>
      </c>
    </row>
    <row r="54" spans="1:7" x14ac:dyDescent="0.35">
      <c r="A54" t="s">
        <v>150</v>
      </c>
    </row>
  </sheetData>
  <sheetProtection sheet="1" objects="1" scenarios="1" selectLockedCells="1"/>
  <printOptions horizontalCentered="1"/>
  <pageMargins left="0.2" right="0.2" top="0.75" bottom="0.5" header="0.45" footer="0.3"/>
  <pageSetup scale="66" orientation="landscape" r:id="rId1"/>
  <headerFooter alignWithMargins="0">
    <oddHeader>&amp;L&amp;"-,Bold"2014 State USF Petition Filing Requirement - WAC 480-123-110(e)
Adjusted Prior and Current Year Balance Sheet&amp;R&amp;"-,Bold"&amp;12EXHIBIT 4</oddHeader>
    <oddFooter xml:space="preserve">&amp;CPage 3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zoomScaleNormal="100" workbookViewId="0">
      <selection activeCell="E14" sqref="E14"/>
    </sheetView>
  </sheetViews>
  <sheetFormatPr defaultRowHeight="14.5" x14ac:dyDescent="0.35"/>
  <cols>
    <col min="1" max="1" width="52.26953125" customWidth="1"/>
    <col min="2" max="2" width="6.26953125" customWidth="1"/>
    <col min="3" max="5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4" spans="1:5" x14ac:dyDescent="0.35">
      <c r="A4" s="13"/>
    </row>
    <row r="6" spans="1:5" x14ac:dyDescent="0.35">
      <c r="A6" s="7"/>
      <c r="B6" s="7"/>
      <c r="C6" s="10" t="s">
        <v>123</v>
      </c>
      <c r="D6" s="10" t="s">
        <v>123</v>
      </c>
      <c r="E6" s="26" t="s">
        <v>146</v>
      </c>
    </row>
    <row r="7" spans="1:5" x14ac:dyDescent="0.35">
      <c r="A7" s="19"/>
      <c r="B7" s="11" t="s">
        <v>148</v>
      </c>
      <c r="C7" s="11" t="s">
        <v>79</v>
      </c>
      <c r="D7" s="11" t="s">
        <v>79</v>
      </c>
      <c r="E7" s="5" t="s">
        <v>147</v>
      </c>
    </row>
    <row r="8" spans="1:5" x14ac:dyDescent="0.35">
      <c r="A8" s="19"/>
      <c r="B8" s="12" t="s">
        <v>149</v>
      </c>
      <c r="C8" s="12">
        <v>2012</v>
      </c>
      <c r="D8" s="12">
        <v>2013</v>
      </c>
      <c r="E8" s="6" t="s">
        <v>77</v>
      </c>
    </row>
    <row r="9" spans="1:5" x14ac:dyDescent="0.35">
      <c r="A9" s="19" t="s">
        <v>140</v>
      </c>
      <c r="B9" s="7"/>
      <c r="C9" s="7"/>
      <c r="D9" s="7"/>
      <c r="E9" s="15"/>
    </row>
    <row r="10" spans="1:5" x14ac:dyDescent="0.35">
      <c r="A10" s="19" t="s">
        <v>141</v>
      </c>
      <c r="B10" s="11">
        <v>18</v>
      </c>
      <c r="C10" s="75">
        <f>'PartABalance Sheet (Summary)'!B41</f>
        <v>17613653</v>
      </c>
      <c r="D10" s="75">
        <f>'PartABalance Sheet (Summary)'!C41</f>
        <v>17839428</v>
      </c>
      <c r="E10" s="75">
        <f>(C10+D10)/2</f>
        <v>17726540.5</v>
      </c>
    </row>
    <row r="11" spans="1:5" x14ac:dyDescent="0.35">
      <c r="A11" s="19" t="s">
        <v>228</v>
      </c>
      <c r="B11" s="11">
        <v>19</v>
      </c>
      <c r="C11" s="75">
        <f>'PartABalance Sheet (Summary)'!B42</f>
        <v>0</v>
      </c>
      <c r="D11" s="75">
        <f>'PartABalance Sheet (Summary)'!C42</f>
        <v>0</v>
      </c>
      <c r="E11" s="75">
        <f>(C11+D11)/2</f>
        <v>0</v>
      </c>
    </row>
    <row r="12" spans="1:5" x14ac:dyDescent="0.35">
      <c r="A12" s="19" t="s">
        <v>143</v>
      </c>
      <c r="B12" s="11">
        <v>22</v>
      </c>
      <c r="C12" s="75">
        <f>'PartABalance Sheet (Summary)'!B45</f>
        <v>-12235939</v>
      </c>
      <c r="D12" s="75">
        <f>'PartABalance Sheet (Summary)'!C45</f>
        <v>-13279824</v>
      </c>
      <c r="E12" s="75">
        <f t="shared" ref="E12:E15" si="0">(C12+D12)/2</f>
        <v>-12757881.5</v>
      </c>
    </row>
    <row r="13" spans="1:5" x14ac:dyDescent="0.35">
      <c r="A13" s="19" t="s">
        <v>142</v>
      </c>
      <c r="B13" s="11">
        <v>6</v>
      </c>
      <c r="C13" s="75">
        <f>'PartABalance Sheet (Summary)'!B21</f>
        <v>259636</v>
      </c>
      <c r="D13" s="75">
        <f>'PartABalance Sheet (Summary)'!C21</f>
        <v>269547</v>
      </c>
      <c r="E13" s="75">
        <f t="shared" si="0"/>
        <v>264591.5</v>
      </c>
    </row>
    <row r="14" spans="1:5" x14ac:dyDescent="0.35">
      <c r="A14" s="19" t="s">
        <v>144</v>
      </c>
      <c r="B14" s="19"/>
      <c r="C14" s="65">
        <v>-560713</v>
      </c>
      <c r="D14" s="65">
        <v>-381345</v>
      </c>
      <c r="E14" s="65">
        <f t="shared" si="0"/>
        <v>-471029</v>
      </c>
    </row>
    <row r="15" spans="1:5" ht="15" thickBot="1" x14ac:dyDescent="0.4">
      <c r="A15" s="19" t="s">
        <v>213</v>
      </c>
      <c r="B15" s="19"/>
      <c r="C15" s="81">
        <f>SUM(C10:C14)</f>
        <v>5076637</v>
      </c>
      <c r="D15" s="81">
        <f>SUM(D10:D14)</f>
        <v>4447806</v>
      </c>
      <c r="E15" s="82">
        <f t="shared" si="0"/>
        <v>4762221.5</v>
      </c>
    </row>
    <row r="16" spans="1:5" ht="15" thickTop="1" x14ac:dyDescent="0.35">
      <c r="A16" s="21"/>
      <c r="B16" s="21"/>
      <c r="C16" s="2"/>
      <c r="D16" s="2"/>
      <c r="E16" s="16"/>
    </row>
    <row r="18" spans="1:1" x14ac:dyDescent="0.35">
      <c r="A18" t="s">
        <v>134</v>
      </c>
    </row>
    <row r="19" spans="1:1" x14ac:dyDescent="0.35">
      <c r="A19" t="s">
        <v>174</v>
      </c>
    </row>
    <row r="20" spans="1:1" x14ac:dyDescent="0.35">
      <c r="A20" t="s">
        <v>145</v>
      </c>
    </row>
    <row r="21" spans="1:1" x14ac:dyDescent="0.35">
      <c r="A21" t="s">
        <v>175</v>
      </c>
    </row>
  </sheetData>
  <sheetProtection sheet="1" objects="1" scenarios="1" selectLockedCells="1"/>
  <printOptions horizontalCentered="1"/>
  <pageMargins left="0.45" right="0.45" top="0.75" bottom="0.5" header="0.3" footer="0.3"/>
  <pageSetup orientation="landscape" r:id="rId1"/>
  <headerFooter>
    <oddHeader>&amp;L&amp;"-,Bold"2014 State USF Petition Filing Requirement - WAC 480-123-110(e)
Prior and Current Year Rate Base&amp;R&amp;"-,Bold"&amp;12EXHIBIT 4</oddHeader>
    <oddFooter xml:space="preserve">&amp;CPage 4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6"/>
  <sheetViews>
    <sheetView zoomScaleNormal="100" workbookViewId="0">
      <selection activeCell="B18" sqref="B18"/>
    </sheetView>
  </sheetViews>
  <sheetFormatPr defaultRowHeight="14.5" x14ac:dyDescent="0.35"/>
  <cols>
    <col min="1" max="1" width="52.26953125" customWidth="1"/>
    <col min="2" max="4" width="13.81640625" customWidth="1"/>
  </cols>
  <sheetData>
    <row r="2" spans="1:5" x14ac:dyDescent="0.35">
      <c r="A2" t="s">
        <v>226</v>
      </c>
    </row>
    <row r="3" spans="1:5" x14ac:dyDescent="0.35">
      <c r="A3" s="74" t="s">
        <v>229</v>
      </c>
    </row>
    <row r="6" spans="1:5" x14ac:dyDescent="0.35">
      <c r="A6" s="7"/>
      <c r="B6" s="10" t="s">
        <v>78</v>
      </c>
      <c r="C6" s="10" t="s">
        <v>138</v>
      </c>
      <c r="D6" s="7"/>
      <c r="E6" s="4"/>
    </row>
    <row r="7" spans="1:5" x14ac:dyDescent="0.35">
      <c r="A7" s="11" t="s">
        <v>197</v>
      </c>
      <c r="B7" s="11" t="s">
        <v>157</v>
      </c>
      <c r="C7" s="11" t="s">
        <v>159</v>
      </c>
      <c r="D7" s="27" t="s">
        <v>163</v>
      </c>
      <c r="E7" s="5" t="s">
        <v>164</v>
      </c>
    </row>
    <row r="8" spans="1:5" x14ac:dyDescent="0.35">
      <c r="A8" s="21"/>
      <c r="B8" s="12" t="s">
        <v>158</v>
      </c>
      <c r="C8" s="12" t="s">
        <v>160</v>
      </c>
      <c r="D8" s="12"/>
      <c r="E8" s="6" t="s">
        <v>165</v>
      </c>
    </row>
    <row r="9" spans="1:5" x14ac:dyDescent="0.35">
      <c r="A9" s="22" t="s">
        <v>151</v>
      </c>
      <c r="B9" s="7"/>
      <c r="C9" s="38"/>
      <c r="D9" s="7"/>
      <c r="E9" s="15"/>
    </row>
    <row r="10" spans="1:5" x14ac:dyDescent="0.35">
      <c r="A10" s="19" t="s">
        <v>152</v>
      </c>
      <c r="B10" s="65">
        <v>1780</v>
      </c>
      <c r="C10" s="65">
        <v>1736</v>
      </c>
      <c r="D10" s="38">
        <f>C10-B10</f>
        <v>-44</v>
      </c>
      <c r="E10" s="44">
        <f>D10/B10</f>
        <v>-2.4719101123595506E-2</v>
      </c>
    </row>
    <row r="11" spans="1:5" x14ac:dyDescent="0.35">
      <c r="A11" s="19" t="s">
        <v>153</v>
      </c>
      <c r="B11" s="65">
        <v>614</v>
      </c>
      <c r="C11" s="65">
        <v>633</v>
      </c>
      <c r="D11" s="38">
        <f>C11-B11</f>
        <v>19</v>
      </c>
      <c r="E11" s="44">
        <f t="shared" ref="E11:E12" si="0">D11/B11</f>
        <v>3.0944625407166124E-2</v>
      </c>
    </row>
    <row r="12" spans="1:5" ht="15" thickBot="1" x14ac:dyDescent="0.4">
      <c r="A12" s="19" t="s">
        <v>154</v>
      </c>
      <c r="B12" s="40">
        <f>SUM(B10:B11)</f>
        <v>2394</v>
      </c>
      <c r="C12" s="40">
        <f t="shared" ref="C12:D12" si="1">SUM(C10:C11)</f>
        <v>2369</v>
      </c>
      <c r="D12" s="40">
        <f t="shared" si="1"/>
        <v>-25</v>
      </c>
      <c r="E12" s="45">
        <f t="shared" si="0"/>
        <v>-1.0442773600668337E-2</v>
      </c>
    </row>
    <row r="13" spans="1:5" ht="15" thickTop="1" x14ac:dyDescent="0.35">
      <c r="A13" s="19"/>
      <c r="B13" s="13"/>
      <c r="C13" s="13"/>
      <c r="D13" s="13"/>
      <c r="E13" s="15"/>
    </row>
    <row r="14" spans="1:5" x14ac:dyDescent="0.35">
      <c r="A14" s="24"/>
      <c r="B14" s="17"/>
      <c r="C14" s="17"/>
      <c r="D14" s="17"/>
      <c r="E14" s="18"/>
    </row>
    <row r="15" spans="1:5" x14ac:dyDescent="0.35">
      <c r="A15" s="20"/>
      <c r="B15" s="28"/>
      <c r="C15" s="28"/>
      <c r="D15" s="28"/>
      <c r="E15" s="28"/>
    </row>
    <row r="16" spans="1:5" x14ac:dyDescent="0.35">
      <c r="A16" s="19"/>
      <c r="B16" s="11" t="s">
        <v>166</v>
      </c>
      <c r="C16" s="11" t="s">
        <v>79</v>
      </c>
      <c r="D16" s="11" t="s">
        <v>163</v>
      </c>
      <c r="E16" s="11" t="s">
        <v>164</v>
      </c>
    </row>
    <row r="17" spans="1:5" x14ac:dyDescent="0.35">
      <c r="A17" s="19"/>
      <c r="B17" s="12" t="s">
        <v>158</v>
      </c>
      <c r="C17" s="12" t="s">
        <v>167</v>
      </c>
      <c r="D17" s="12"/>
      <c r="E17" s="12" t="s">
        <v>165</v>
      </c>
    </row>
    <row r="18" spans="1:5" ht="15" thickBot="1" x14ac:dyDescent="0.4">
      <c r="A18" s="23" t="s">
        <v>155</v>
      </c>
      <c r="B18" s="68">
        <v>1280</v>
      </c>
      <c r="C18" s="68">
        <v>1342</v>
      </c>
      <c r="D18" s="40">
        <f>C18-B18</f>
        <v>62</v>
      </c>
      <c r="E18" s="45">
        <f>D18/B18</f>
        <v>4.8437500000000001E-2</v>
      </c>
    </row>
    <row r="19" spans="1:5" ht="15" thickTop="1" x14ac:dyDescent="0.35">
      <c r="A19" s="19"/>
      <c r="B19" s="13"/>
      <c r="C19" s="13"/>
      <c r="D19" s="13"/>
      <c r="E19" s="15"/>
    </row>
    <row r="20" spans="1:5" x14ac:dyDescent="0.35">
      <c r="A20" s="24"/>
      <c r="B20" s="17"/>
      <c r="C20" s="17"/>
      <c r="D20" s="17"/>
      <c r="E20" s="18"/>
    </row>
    <row r="21" spans="1:5" x14ac:dyDescent="0.35">
      <c r="A21" s="20"/>
      <c r="B21" s="28"/>
      <c r="C21" s="28"/>
      <c r="D21" s="28"/>
      <c r="E21" s="28"/>
    </row>
    <row r="22" spans="1:5" x14ac:dyDescent="0.35">
      <c r="A22" s="19"/>
      <c r="B22" s="11" t="s">
        <v>161</v>
      </c>
      <c r="C22" s="11" t="s">
        <v>162</v>
      </c>
      <c r="D22" s="11" t="s">
        <v>163</v>
      </c>
      <c r="E22" s="11" t="s">
        <v>164</v>
      </c>
    </row>
    <row r="23" spans="1:5" x14ac:dyDescent="0.35">
      <c r="A23" s="19"/>
      <c r="B23" s="29" t="s">
        <v>45</v>
      </c>
      <c r="C23" s="12">
        <v>2013</v>
      </c>
      <c r="D23" s="12"/>
      <c r="E23" s="12" t="s">
        <v>165</v>
      </c>
    </row>
    <row r="24" spans="1:5" x14ac:dyDescent="0.35">
      <c r="A24" s="23" t="s">
        <v>214</v>
      </c>
      <c r="B24" s="84"/>
      <c r="C24" s="84"/>
      <c r="D24" s="43"/>
      <c r="E24" s="15"/>
    </row>
    <row r="25" spans="1:5" ht="15" thickBot="1" x14ac:dyDescent="0.4">
      <c r="A25" s="19" t="s">
        <v>156</v>
      </c>
      <c r="B25" s="68">
        <v>659496</v>
      </c>
      <c r="C25" s="68">
        <v>1594282</v>
      </c>
      <c r="D25" s="40">
        <f>C25-B25</f>
        <v>934786</v>
      </c>
      <c r="E25" s="45">
        <f>D25/B25</f>
        <v>1.4174248213787499</v>
      </c>
    </row>
    <row r="26" spans="1:5" ht="15" thickTop="1" x14ac:dyDescent="0.35">
      <c r="A26" s="21"/>
      <c r="B26" s="30"/>
      <c r="C26" s="30"/>
      <c r="D26" s="30"/>
      <c r="E26" s="16"/>
    </row>
  </sheetData>
  <sheetProtection sheet="1" objects="1" scenarios="1" selectLockedCells="1"/>
  <printOptions horizontalCentered="1"/>
  <pageMargins left="0.7" right="0.2" top="0.75" bottom="0.5" header="0.3" footer="0.3"/>
  <pageSetup scale="94" orientation="portrait" r:id="rId1"/>
  <headerFooter>
    <oddHeader>&amp;L&amp;"-,Bold"2014 State USF Petition Filing Requirement - WAC 480-123-110(e)
Statistics - Prior and Current Year&amp;R&amp;"-,Bold"&amp;12EXHIBIT 4</oddHeader>
    <oddFooter xml:space="preserve">&amp;CPage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opLeftCell="A32" zoomScaleNormal="100" workbookViewId="0">
      <selection activeCell="C54" sqref="C54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1" spans="1:5" x14ac:dyDescent="0.35">
      <c r="A1" t="s">
        <v>0</v>
      </c>
    </row>
    <row r="2" spans="1:5" x14ac:dyDescent="0.35">
      <c r="A2" t="s">
        <v>1</v>
      </c>
    </row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2012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2012</v>
      </c>
    </row>
    <row r="11" spans="1:5" x14ac:dyDescent="0.35">
      <c r="A11" s="10">
        <v>1</v>
      </c>
      <c r="B11" s="7" t="s">
        <v>4</v>
      </c>
      <c r="C11" s="69">
        <v>603282</v>
      </c>
      <c r="D11" s="33"/>
      <c r="E11" s="38">
        <f>SUM(C11:D11)</f>
        <v>603282</v>
      </c>
    </row>
    <row r="12" spans="1:5" x14ac:dyDescent="0.35">
      <c r="A12" s="11">
        <v>2</v>
      </c>
      <c r="B12" s="19" t="s">
        <v>5</v>
      </c>
      <c r="C12" s="65">
        <v>4113942</v>
      </c>
      <c r="D12" s="24"/>
      <c r="E12" s="38">
        <f t="shared" ref="E12:E16" si="0">SUM(C12:D12)</f>
        <v>4113942</v>
      </c>
    </row>
    <row r="13" spans="1:5" x14ac:dyDescent="0.35">
      <c r="A13" s="11">
        <v>3</v>
      </c>
      <c r="B13" s="19" t="s">
        <v>6</v>
      </c>
      <c r="C13" s="65">
        <v>23968</v>
      </c>
      <c r="D13" s="65"/>
      <c r="E13" s="38">
        <f t="shared" si="0"/>
        <v>23968</v>
      </c>
    </row>
    <row r="14" spans="1:5" x14ac:dyDescent="0.35">
      <c r="A14" s="11">
        <v>4</v>
      </c>
      <c r="B14" s="19" t="s">
        <v>7</v>
      </c>
      <c r="C14" s="65">
        <v>44064</v>
      </c>
      <c r="D14" s="65"/>
      <c r="E14" s="38">
        <f t="shared" si="0"/>
        <v>44064</v>
      </c>
    </row>
    <row r="15" spans="1:5" x14ac:dyDescent="0.35">
      <c r="A15" s="11">
        <v>5</v>
      </c>
      <c r="B15" s="19" t="s">
        <v>8</v>
      </c>
      <c r="C15" s="65">
        <v>104863</v>
      </c>
      <c r="D15" s="65"/>
      <c r="E15" s="38">
        <f t="shared" si="0"/>
        <v>104863</v>
      </c>
    </row>
    <row r="16" spans="1:5" x14ac:dyDescent="0.35">
      <c r="A16" s="11">
        <v>6</v>
      </c>
      <c r="B16" s="19" t="s">
        <v>182</v>
      </c>
      <c r="C16" s="65">
        <v>-5179</v>
      </c>
      <c r="D16" s="65"/>
      <c r="E16" s="38">
        <f t="shared" si="0"/>
        <v>-5179</v>
      </c>
    </row>
    <row r="17" spans="1:6" x14ac:dyDescent="0.35">
      <c r="A17" s="11">
        <v>7</v>
      </c>
      <c r="B17" s="23" t="s">
        <v>181</v>
      </c>
      <c r="C17" s="46">
        <f>SUM(C11:C16)</f>
        <v>4884940</v>
      </c>
      <c r="D17" s="46">
        <f t="shared" ref="D17:E17" si="1">SUM(D11:D16)</f>
        <v>0</v>
      </c>
      <c r="E17" s="46">
        <f t="shared" si="1"/>
        <v>4884940</v>
      </c>
      <c r="F17" s="1"/>
    </row>
    <row r="18" spans="1:6" x14ac:dyDescent="0.35">
      <c r="A18" s="11">
        <v>8</v>
      </c>
      <c r="B18" s="19" t="s">
        <v>9</v>
      </c>
      <c r="C18" s="65">
        <v>1815016</v>
      </c>
      <c r="D18" s="65">
        <v>-155265</v>
      </c>
      <c r="E18" s="47">
        <f>SUM(C18:D18)</f>
        <v>1659751</v>
      </c>
    </row>
    <row r="19" spans="1:6" x14ac:dyDescent="0.35">
      <c r="A19" s="11">
        <v>9</v>
      </c>
      <c r="B19" s="19" t="s">
        <v>44</v>
      </c>
      <c r="C19" s="65">
        <v>290538</v>
      </c>
      <c r="D19" s="65"/>
      <c r="E19" s="47">
        <f t="shared" ref="E19:E24" si="2">SUM(C19:D19)</f>
        <v>290538</v>
      </c>
    </row>
    <row r="20" spans="1:6" x14ac:dyDescent="0.35">
      <c r="A20" s="11">
        <v>10</v>
      </c>
      <c r="B20" s="19" t="s">
        <v>10</v>
      </c>
      <c r="C20" s="65">
        <v>1070497</v>
      </c>
      <c r="D20" s="65">
        <v>-53689</v>
      </c>
      <c r="E20" s="47">
        <f t="shared" si="2"/>
        <v>1016808</v>
      </c>
    </row>
    <row r="21" spans="1:6" x14ac:dyDescent="0.3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35">
      <c r="A22" s="11">
        <v>12</v>
      </c>
      <c r="B22" s="19" t="s">
        <v>12</v>
      </c>
      <c r="C22" s="65">
        <v>455479</v>
      </c>
      <c r="D22" s="65">
        <v>-53241</v>
      </c>
      <c r="E22" s="47">
        <f t="shared" si="2"/>
        <v>402238</v>
      </c>
    </row>
    <row r="23" spans="1:6" x14ac:dyDescent="0.35">
      <c r="A23" s="11">
        <v>13</v>
      </c>
      <c r="B23" s="19" t="s">
        <v>13</v>
      </c>
      <c r="C23" s="65">
        <v>865414</v>
      </c>
      <c r="D23" s="65">
        <v>-10160</v>
      </c>
      <c r="E23" s="47">
        <f t="shared" si="2"/>
        <v>855254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865414</v>
      </c>
      <c r="D25" s="38">
        <f t="shared" ref="D25:E25" si="3">SUM(D23:D24)</f>
        <v>-10160</v>
      </c>
      <c r="E25" s="47">
        <f t="shared" si="3"/>
        <v>855254</v>
      </c>
    </row>
    <row r="26" spans="1:6" x14ac:dyDescent="0.35">
      <c r="A26" s="11">
        <v>14</v>
      </c>
      <c r="B26" s="23" t="s">
        <v>180</v>
      </c>
      <c r="C26" s="46">
        <f>C18+C19+C20+C21+C22+C25</f>
        <v>4497126</v>
      </c>
      <c r="D26" s="46">
        <f t="shared" ref="D26:E26" si="4">D18+D19+D20+D21+D22+D25</f>
        <v>-272355</v>
      </c>
      <c r="E26" s="49">
        <f t="shared" si="4"/>
        <v>4224771</v>
      </c>
      <c r="F26" s="1"/>
    </row>
    <row r="27" spans="1:6" x14ac:dyDescent="0.35">
      <c r="A27" s="11">
        <v>15</v>
      </c>
      <c r="B27" s="19" t="s">
        <v>18</v>
      </c>
      <c r="C27" s="38">
        <f>C17-C26</f>
        <v>387814</v>
      </c>
      <c r="D27" s="38">
        <f t="shared" ref="D27:E27" si="5">D17-D26</f>
        <v>272355</v>
      </c>
      <c r="E27" s="38">
        <f t="shared" si="5"/>
        <v>660169</v>
      </c>
    </row>
    <row r="28" spans="1:6" x14ac:dyDescent="0.35">
      <c r="A28" s="11">
        <v>16</v>
      </c>
      <c r="B28" s="19" t="s">
        <v>184</v>
      </c>
      <c r="C28" s="65"/>
      <c r="D28" s="24"/>
      <c r="E28" s="38">
        <f>SUM(C28:D28)</f>
        <v>0</v>
      </c>
    </row>
    <row r="29" spans="1:6" x14ac:dyDescent="0.35">
      <c r="A29" s="11">
        <v>17</v>
      </c>
      <c r="B29" s="19" t="s">
        <v>14</v>
      </c>
      <c r="C29" s="65">
        <v>105168</v>
      </c>
      <c r="D29" s="65">
        <v>-13162</v>
      </c>
      <c r="E29" s="38">
        <f t="shared" ref="E29:E31" si="6">SUM(C29:D29)</f>
        <v>92006</v>
      </c>
    </row>
    <row r="30" spans="1:6" x14ac:dyDescent="0.35">
      <c r="A30" s="11">
        <v>18</v>
      </c>
      <c r="B30" s="19" t="s">
        <v>216</v>
      </c>
      <c r="C30" s="65">
        <v>998</v>
      </c>
      <c r="D30" s="65">
        <v>-102018</v>
      </c>
      <c r="E30" s="38">
        <f t="shared" si="6"/>
        <v>-101020</v>
      </c>
    </row>
    <row r="31" spans="1:6" x14ac:dyDescent="0.35">
      <c r="A31" s="11">
        <v>19</v>
      </c>
      <c r="B31" s="19" t="s">
        <v>17</v>
      </c>
      <c r="C31" s="65"/>
      <c r="D31" s="70"/>
      <c r="E31" s="38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106166</v>
      </c>
      <c r="D32" s="43">
        <f t="shared" ref="D32:E32" si="7">SUM(D29:D31)</f>
        <v>-115180</v>
      </c>
      <c r="E32" s="50">
        <f t="shared" si="7"/>
        <v>-9014</v>
      </c>
    </row>
    <row r="33" spans="1:5" x14ac:dyDescent="0.35">
      <c r="A33" s="11">
        <v>21</v>
      </c>
      <c r="B33" s="19" t="s">
        <v>27</v>
      </c>
      <c r="C33" s="43">
        <f>C27+C28-C32</f>
        <v>281648</v>
      </c>
      <c r="D33" s="43">
        <f>D27+D28-D32</f>
        <v>387535</v>
      </c>
      <c r="E33" s="50">
        <f>E27+E28-E32</f>
        <v>669183</v>
      </c>
    </row>
    <row r="34" spans="1:5" x14ac:dyDescent="0.35">
      <c r="A34" s="11">
        <v>22</v>
      </c>
      <c r="B34" s="19" t="s">
        <v>19</v>
      </c>
      <c r="C34" s="65">
        <v>70409</v>
      </c>
      <c r="D34" s="24"/>
      <c r="E34" s="38">
        <f>SUM(C34:D34)</f>
        <v>70409</v>
      </c>
    </row>
    <row r="35" spans="1:5" x14ac:dyDescent="0.35">
      <c r="A35" s="11">
        <v>23</v>
      </c>
      <c r="B35" s="19" t="s">
        <v>20</v>
      </c>
      <c r="C35" s="65"/>
      <c r="D35" s="24"/>
      <c r="E35" s="38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8451</v>
      </c>
      <c r="D36" s="24"/>
      <c r="E36" s="38">
        <f t="shared" si="8"/>
        <v>8451</v>
      </c>
    </row>
    <row r="37" spans="1:5" x14ac:dyDescent="0.35">
      <c r="A37" s="11">
        <v>25</v>
      </c>
      <c r="B37" s="19" t="s">
        <v>199</v>
      </c>
      <c r="C37" s="65"/>
      <c r="D37" s="24"/>
      <c r="E37" s="38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78860</v>
      </c>
      <c r="D38" s="51">
        <f t="shared" ref="D38:E38" si="9">SUM(D34:D37)</f>
        <v>0</v>
      </c>
      <c r="E38" s="50">
        <f t="shared" si="9"/>
        <v>78860</v>
      </c>
    </row>
    <row r="39" spans="1:5" x14ac:dyDescent="0.35">
      <c r="A39" s="11">
        <v>27</v>
      </c>
      <c r="B39" s="19" t="s">
        <v>23</v>
      </c>
      <c r="C39" s="65">
        <v>174636</v>
      </c>
      <c r="D39" s="24"/>
      <c r="E39" s="38">
        <f>SUM(C39:D39)</f>
        <v>174636</v>
      </c>
    </row>
    <row r="40" spans="1:5" x14ac:dyDescent="0.35">
      <c r="A40" s="11">
        <v>28</v>
      </c>
      <c r="B40" s="19" t="s">
        <v>24</v>
      </c>
      <c r="C40" s="65"/>
      <c r="D40" s="24"/>
      <c r="E40" s="38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/>
      <c r="D41" s="24"/>
      <c r="E41" s="38">
        <f t="shared" si="10"/>
        <v>0</v>
      </c>
    </row>
    <row r="42" spans="1:5" x14ac:dyDescent="0.35">
      <c r="A42" s="11">
        <v>30</v>
      </c>
      <c r="B42" s="19" t="s">
        <v>211</v>
      </c>
      <c r="C42" s="65">
        <v>-540289</v>
      </c>
      <c r="D42" s="75">
        <f>-1*D33</f>
        <v>-387535</v>
      </c>
      <c r="E42" s="38">
        <f t="shared" si="10"/>
        <v>-927824</v>
      </c>
    </row>
    <row r="43" spans="1:5" x14ac:dyDescent="0.35">
      <c r="A43" s="11">
        <v>31</v>
      </c>
      <c r="B43" s="19" t="s">
        <v>26</v>
      </c>
      <c r="C43" s="43">
        <f>C33-C38+C39+C40+C41+C42</f>
        <v>-162865</v>
      </c>
      <c r="D43" s="43">
        <f t="shared" ref="D43:E43" si="11">D33-D38+D39+D40+D41+D42</f>
        <v>0</v>
      </c>
      <c r="E43" s="50">
        <f t="shared" si="11"/>
        <v>-162865</v>
      </c>
    </row>
    <row r="44" spans="1:5" x14ac:dyDescent="0.35">
      <c r="A44" s="11">
        <v>32</v>
      </c>
      <c r="B44" s="19" t="s">
        <v>28</v>
      </c>
      <c r="C44" s="65">
        <v>-140100</v>
      </c>
      <c r="D44" s="65">
        <v>39080</v>
      </c>
      <c r="E44" s="38">
        <f>SUM(C44:D44)</f>
        <v>-101020</v>
      </c>
    </row>
    <row r="45" spans="1:5" x14ac:dyDescent="0.35">
      <c r="A45" s="11">
        <v>33</v>
      </c>
      <c r="B45" s="19" t="s">
        <v>29</v>
      </c>
      <c r="C45" s="65">
        <v>5306873</v>
      </c>
      <c r="D45" s="24"/>
      <c r="E45" s="38">
        <f t="shared" ref="E45:E50" si="12">SUM(C45:D45)</f>
        <v>5306873</v>
      </c>
    </row>
    <row r="46" spans="1:5" x14ac:dyDescent="0.35">
      <c r="A46" s="11">
        <v>34</v>
      </c>
      <c r="B46" s="19" t="s">
        <v>30</v>
      </c>
      <c r="C46" s="65">
        <v>1496</v>
      </c>
      <c r="D46" s="24"/>
      <c r="E46" s="38">
        <f t="shared" si="12"/>
        <v>1496</v>
      </c>
    </row>
    <row r="47" spans="1:5" x14ac:dyDescent="0.35">
      <c r="A47" s="11">
        <v>35</v>
      </c>
      <c r="B47" s="19" t="s">
        <v>31</v>
      </c>
      <c r="C47" s="65"/>
      <c r="D47" s="24"/>
      <c r="E47" s="38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24"/>
      <c r="E48" s="38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24"/>
      <c r="E49" s="38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24"/>
      <c r="E50" s="38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5145504</v>
      </c>
      <c r="D51" s="51">
        <f t="shared" ref="D51:E51" si="13">(D43+D45+D46)-(D47+D48+D49+D50)</f>
        <v>0</v>
      </c>
      <c r="E51" s="50">
        <f t="shared" si="13"/>
        <v>5145504</v>
      </c>
    </row>
    <row r="52" spans="1:5" x14ac:dyDescent="0.35">
      <c r="A52" s="11">
        <v>40</v>
      </c>
      <c r="B52" s="19" t="s">
        <v>36</v>
      </c>
      <c r="C52" s="65"/>
      <c r="D52" s="24"/>
      <c r="E52" s="38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24"/>
      <c r="E53" s="38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24"/>
      <c r="E54" s="38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593769</v>
      </c>
      <c r="D56" s="24"/>
      <c r="E56" s="38">
        <f>C56</f>
        <v>593769</v>
      </c>
    </row>
    <row r="57" spans="1:5" x14ac:dyDescent="0.35">
      <c r="A57" s="11">
        <v>45</v>
      </c>
      <c r="B57" s="19" t="s">
        <v>40</v>
      </c>
      <c r="C57" s="58">
        <f>((C26+C32-C20-C21)/C17)</f>
        <v>0.72316405114494753</v>
      </c>
      <c r="D57" s="58" t="e">
        <f>((D26+D32-D20-D21)/D17)</f>
        <v>#DIV/0!</v>
      </c>
      <c r="E57" s="58">
        <f>((E26+E32-E20-E21)/E17)</f>
        <v>0.65482216772365676</v>
      </c>
    </row>
    <row r="58" spans="1:5" x14ac:dyDescent="0.35">
      <c r="A58" s="11">
        <v>46</v>
      </c>
      <c r="B58" s="19" t="s">
        <v>41</v>
      </c>
      <c r="C58" s="58">
        <f>((C26+C32+C38)/C17)</f>
        <v>0.95848710526639014</v>
      </c>
      <c r="D58" s="58" t="e">
        <f>((D26+D32+D38)/D17)</f>
        <v>#DIV/0!</v>
      </c>
      <c r="E58" s="58">
        <f>((E26+E32+E38)/E17)</f>
        <v>0.87915450343300017</v>
      </c>
    </row>
    <row r="59" spans="1:5" x14ac:dyDescent="0.35">
      <c r="A59" s="11">
        <v>47</v>
      </c>
      <c r="B59" s="19" t="s">
        <v>42</v>
      </c>
      <c r="C59" s="58">
        <f>((C43+C38)/C38)</f>
        <v>-1.0652422013695155</v>
      </c>
      <c r="D59" s="58" t="e">
        <f t="shared" ref="D59:E59" si="16">((D43+D38)/D38)</f>
        <v>#DIV/0!</v>
      </c>
      <c r="E59" s="58">
        <f t="shared" si="16"/>
        <v>-1.0652422013695155</v>
      </c>
    </row>
    <row r="60" spans="1:5" x14ac:dyDescent="0.35">
      <c r="A60" s="11">
        <v>48</v>
      </c>
      <c r="B60" s="19" t="s">
        <v>43</v>
      </c>
      <c r="C60" s="58">
        <f>(C43+C38+C20+C21)/C56</f>
        <v>1.6617135620081209</v>
      </c>
      <c r="D60" s="58" t="e">
        <f t="shared" ref="D60:E60" si="17">(D43+D38+D20+D21)/D56</f>
        <v>#DIV/0!</v>
      </c>
      <c r="E60" s="58">
        <f t="shared" si="17"/>
        <v>1.5712928765226881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Prior year Adjusted Income Statement&amp;R&amp;"-,Bold"&amp;12EXHIBIT 4</oddHeader>
    <oddFooter xml:space="preserve">&amp;CPage 6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68"/>
  <sheetViews>
    <sheetView topLeftCell="A25" zoomScaleNormal="100" workbookViewId="0">
      <selection activeCell="C42" sqref="C42"/>
    </sheetView>
  </sheetViews>
  <sheetFormatPr defaultRowHeight="14.5" x14ac:dyDescent="0.35"/>
  <cols>
    <col min="1" max="1" width="6.26953125" customWidth="1"/>
    <col min="2" max="2" width="65.1796875" customWidth="1"/>
    <col min="3" max="5" width="13.81640625" customWidth="1"/>
  </cols>
  <sheetData>
    <row r="4" spans="1:5" x14ac:dyDescent="0.35">
      <c r="B4" t="s">
        <v>226</v>
      </c>
    </row>
    <row r="5" spans="1:5" x14ac:dyDescent="0.35">
      <c r="B5" s="74" t="s">
        <v>229</v>
      </c>
    </row>
    <row r="8" spans="1:5" x14ac:dyDescent="0.35">
      <c r="A8" s="7"/>
      <c r="B8" s="7"/>
      <c r="C8" s="32" t="s">
        <v>78</v>
      </c>
      <c r="D8" s="32" t="s">
        <v>121</v>
      </c>
      <c r="E8" s="31" t="s">
        <v>78</v>
      </c>
    </row>
    <row r="9" spans="1:5" x14ac:dyDescent="0.35">
      <c r="A9" s="19" t="s">
        <v>2</v>
      </c>
      <c r="B9" s="11" t="s">
        <v>3</v>
      </c>
      <c r="C9" s="11">
        <v>2013</v>
      </c>
      <c r="D9" s="11" t="s">
        <v>176</v>
      </c>
      <c r="E9" s="5" t="s">
        <v>131</v>
      </c>
    </row>
    <row r="10" spans="1:5" x14ac:dyDescent="0.35">
      <c r="A10" s="12"/>
      <c r="B10" s="12"/>
      <c r="C10" s="12" t="s">
        <v>201</v>
      </c>
      <c r="D10" s="12" t="s">
        <v>215</v>
      </c>
      <c r="E10" s="6">
        <v>2013</v>
      </c>
    </row>
    <row r="11" spans="1:5" x14ac:dyDescent="0.35">
      <c r="A11" s="10">
        <v>1</v>
      </c>
      <c r="B11" s="7" t="s">
        <v>4</v>
      </c>
      <c r="C11" s="69">
        <v>562589</v>
      </c>
      <c r="D11" s="33"/>
      <c r="E11" s="38">
        <f>SUM(C11:D11)</f>
        <v>562589</v>
      </c>
    </row>
    <row r="12" spans="1:5" x14ac:dyDescent="0.35">
      <c r="A12" s="11">
        <v>2</v>
      </c>
      <c r="B12" s="19" t="s">
        <v>5</v>
      </c>
      <c r="C12" s="65">
        <v>3451897</v>
      </c>
      <c r="D12" s="24"/>
      <c r="E12" s="38">
        <f t="shared" ref="E12:E16" si="0">SUM(C12:D12)</f>
        <v>3451897</v>
      </c>
    </row>
    <row r="13" spans="1:5" x14ac:dyDescent="0.35">
      <c r="A13" s="11">
        <v>3</v>
      </c>
      <c r="B13" s="19" t="s">
        <v>6</v>
      </c>
      <c r="C13" s="65">
        <v>-850</v>
      </c>
      <c r="D13" s="65"/>
      <c r="E13" s="38">
        <f t="shared" si="0"/>
        <v>-850</v>
      </c>
    </row>
    <row r="14" spans="1:5" x14ac:dyDescent="0.35">
      <c r="A14" s="11">
        <v>4</v>
      </c>
      <c r="B14" s="19" t="s">
        <v>7</v>
      </c>
      <c r="C14" s="65">
        <v>50550</v>
      </c>
      <c r="D14" s="65"/>
      <c r="E14" s="38">
        <f t="shared" si="0"/>
        <v>50550</v>
      </c>
    </row>
    <row r="15" spans="1:5" x14ac:dyDescent="0.35">
      <c r="A15" s="11">
        <v>5</v>
      </c>
      <c r="B15" s="19" t="s">
        <v>8</v>
      </c>
      <c r="C15" s="65">
        <v>47607</v>
      </c>
      <c r="D15" s="65"/>
      <c r="E15" s="38">
        <f t="shared" si="0"/>
        <v>47607</v>
      </c>
    </row>
    <row r="16" spans="1:5" x14ac:dyDescent="0.35">
      <c r="A16" s="11">
        <v>6</v>
      </c>
      <c r="B16" s="19" t="s">
        <v>182</v>
      </c>
      <c r="C16" s="65">
        <v>-5843</v>
      </c>
      <c r="D16" s="65"/>
      <c r="E16" s="38">
        <f t="shared" si="0"/>
        <v>-5843</v>
      </c>
    </row>
    <row r="17" spans="1:6" x14ac:dyDescent="0.35">
      <c r="A17" s="11">
        <v>7</v>
      </c>
      <c r="B17" s="23" t="s">
        <v>181</v>
      </c>
      <c r="C17" s="46">
        <f>SUM(C11:C16)</f>
        <v>4105950</v>
      </c>
      <c r="D17" s="52">
        <f t="shared" ref="D17:E17" si="1">SUM(D11:D16)</f>
        <v>0</v>
      </c>
      <c r="E17" s="49">
        <f t="shared" si="1"/>
        <v>4105950</v>
      </c>
      <c r="F17" s="1"/>
    </row>
    <row r="18" spans="1:6" x14ac:dyDescent="0.35">
      <c r="A18" s="11">
        <v>8</v>
      </c>
      <c r="B18" s="19" t="s">
        <v>9</v>
      </c>
      <c r="C18" s="65">
        <v>1605078</v>
      </c>
      <c r="D18" s="65">
        <v>-137268</v>
      </c>
      <c r="E18" s="47">
        <f>SUM(C18:D18)</f>
        <v>1467810</v>
      </c>
    </row>
    <row r="19" spans="1:6" x14ac:dyDescent="0.35">
      <c r="A19" s="11">
        <v>9</v>
      </c>
      <c r="B19" s="19" t="s">
        <v>44</v>
      </c>
      <c r="C19" s="65">
        <v>287876</v>
      </c>
      <c r="D19" s="65"/>
      <c r="E19" s="47">
        <f t="shared" ref="E19:E24" si="2">SUM(C19:D19)</f>
        <v>287876</v>
      </c>
    </row>
    <row r="20" spans="1:6" x14ac:dyDescent="0.35">
      <c r="A20" s="11">
        <v>10</v>
      </c>
      <c r="B20" s="19" t="s">
        <v>10</v>
      </c>
      <c r="C20" s="65">
        <v>1127367</v>
      </c>
      <c r="D20" s="65">
        <v>-69821</v>
      </c>
      <c r="E20" s="47">
        <f t="shared" si="2"/>
        <v>1057546</v>
      </c>
    </row>
    <row r="21" spans="1:6" x14ac:dyDescent="0.35">
      <c r="A21" s="11">
        <v>11</v>
      </c>
      <c r="B21" s="19" t="s">
        <v>11</v>
      </c>
      <c r="C21" s="65">
        <v>182</v>
      </c>
      <c r="D21" s="65"/>
      <c r="E21" s="47">
        <f t="shared" si="2"/>
        <v>182</v>
      </c>
    </row>
    <row r="22" spans="1:6" x14ac:dyDescent="0.35">
      <c r="A22" s="11">
        <v>12</v>
      </c>
      <c r="B22" s="19" t="s">
        <v>12</v>
      </c>
      <c r="C22" s="65">
        <v>483882</v>
      </c>
      <c r="D22" s="65">
        <v>-59233</v>
      </c>
      <c r="E22" s="47">
        <f t="shared" si="2"/>
        <v>424649</v>
      </c>
    </row>
    <row r="23" spans="1:6" x14ac:dyDescent="0.35">
      <c r="A23" s="11">
        <v>13</v>
      </c>
      <c r="B23" s="19" t="s">
        <v>13</v>
      </c>
      <c r="C23" s="65">
        <v>867296</v>
      </c>
      <c r="D23" s="65">
        <v>-12176</v>
      </c>
      <c r="E23" s="47">
        <f t="shared" si="2"/>
        <v>855120</v>
      </c>
    </row>
    <row r="24" spans="1:6" x14ac:dyDescent="0.35">
      <c r="A24" s="11" t="s">
        <v>177</v>
      </c>
      <c r="B24" s="19" t="s">
        <v>183</v>
      </c>
      <c r="C24" s="66"/>
      <c r="D24" s="66"/>
      <c r="E24" s="48">
        <f t="shared" si="2"/>
        <v>0</v>
      </c>
    </row>
    <row r="25" spans="1:6" x14ac:dyDescent="0.35">
      <c r="A25" s="11" t="s">
        <v>178</v>
      </c>
      <c r="B25" s="19" t="s">
        <v>179</v>
      </c>
      <c r="C25" s="38">
        <f>SUM(C23:C24)</f>
        <v>867296</v>
      </c>
      <c r="D25" s="38">
        <f t="shared" ref="D25:E25" si="3">SUM(D23:D24)</f>
        <v>-12176</v>
      </c>
      <c r="E25" s="47">
        <f t="shared" si="3"/>
        <v>855120</v>
      </c>
    </row>
    <row r="26" spans="1:6" x14ac:dyDescent="0.35">
      <c r="A26" s="11">
        <v>14</v>
      </c>
      <c r="B26" s="23" t="s">
        <v>180</v>
      </c>
      <c r="C26" s="46">
        <f>C18+C19+C20+C21+C22+C25</f>
        <v>4371681</v>
      </c>
      <c r="D26" s="46">
        <f t="shared" ref="D26:E26" si="4">D18+D19+D20+D21+D22+D25</f>
        <v>-278498</v>
      </c>
      <c r="E26" s="49">
        <f t="shared" si="4"/>
        <v>4093183</v>
      </c>
      <c r="F26" s="1"/>
    </row>
    <row r="27" spans="1:6" x14ac:dyDescent="0.35">
      <c r="A27" s="11">
        <v>15</v>
      </c>
      <c r="B27" s="19" t="s">
        <v>18</v>
      </c>
      <c r="C27" s="38">
        <f>C17-C26</f>
        <v>-265731</v>
      </c>
      <c r="D27" s="38">
        <f t="shared" ref="D27:E27" si="5">D17-D26</f>
        <v>278498</v>
      </c>
      <c r="E27" s="47">
        <f t="shared" si="5"/>
        <v>12767</v>
      </c>
    </row>
    <row r="28" spans="1:6" x14ac:dyDescent="0.35">
      <c r="A28" s="11">
        <v>16</v>
      </c>
      <c r="B28" s="19" t="s">
        <v>184</v>
      </c>
      <c r="C28" s="65"/>
      <c r="D28" s="24"/>
      <c r="E28" s="47">
        <f>SUM(C28:D28)</f>
        <v>0</v>
      </c>
    </row>
    <row r="29" spans="1:6" x14ac:dyDescent="0.35">
      <c r="A29" s="11">
        <v>17</v>
      </c>
      <c r="B29" s="19" t="s">
        <v>14</v>
      </c>
      <c r="C29" s="65">
        <v>101698</v>
      </c>
      <c r="D29" s="65">
        <v>-11441</v>
      </c>
      <c r="E29" s="47">
        <f t="shared" ref="E29:E31" si="6">SUM(C29:D29)</f>
        <v>90257</v>
      </c>
    </row>
    <row r="30" spans="1:6" x14ac:dyDescent="0.35">
      <c r="A30" s="11">
        <v>18</v>
      </c>
      <c r="B30" s="19" t="s">
        <v>216</v>
      </c>
      <c r="C30" s="65">
        <v>-196331</v>
      </c>
      <c r="D30" s="65">
        <v>11587</v>
      </c>
      <c r="E30" s="47">
        <f t="shared" si="6"/>
        <v>-184744</v>
      </c>
    </row>
    <row r="31" spans="1:6" x14ac:dyDescent="0.35">
      <c r="A31" s="11">
        <v>19</v>
      </c>
      <c r="B31" s="19" t="s">
        <v>17</v>
      </c>
      <c r="C31" s="65"/>
      <c r="D31" s="70"/>
      <c r="E31" s="47">
        <f t="shared" si="6"/>
        <v>0</v>
      </c>
    </row>
    <row r="32" spans="1:6" x14ac:dyDescent="0.35">
      <c r="A32" s="11">
        <v>20</v>
      </c>
      <c r="B32" s="19" t="s">
        <v>16</v>
      </c>
      <c r="C32" s="43">
        <f>SUM(C29:C31)</f>
        <v>-94633</v>
      </c>
      <c r="D32" s="43">
        <f t="shared" ref="D32:E32" si="7">SUM(D29:D31)</f>
        <v>146</v>
      </c>
      <c r="E32" s="50">
        <f t="shared" si="7"/>
        <v>-94487</v>
      </c>
    </row>
    <row r="33" spans="1:5" x14ac:dyDescent="0.35">
      <c r="A33" s="11">
        <v>21</v>
      </c>
      <c r="B33" s="19" t="s">
        <v>27</v>
      </c>
      <c r="C33" s="43">
        <f>C27+C28-C32</f>
        <v>-171098</v>
      </c>
      <c r="D33" s="43">
        <f>D27+D28-D32</f>
        <v>278352</v>
      </c>
      <c r="E33" s="50">
        <f>E27+E28-E32</f>
        <v>107254</v>
      </c>
    </row>
    <row r="34" spans="1:5" x14ac:dyDescent="0.35">
      <c r="A34" s="11">
        <v>22</v>
      </c>
      <c r="B34" s="19" t="s">
        <v>19</v>
      </c>
      <c r="C34" s="65">
        <v>61848</v>
      </c>
      <c r="D34" s="53"/>
      <c r="E34" s="47">
        <f>SUM(C34:D34)</f>
        <v>61848</v>
      </c>
    </row>
    <row r="35" spans="1:5" x14ac:dyDescent="0.35">
      <c r="A35" s="11">
        <v>23</v>
      </c>
      <c r="B35" s="19" t="s">
        <v>20</v>
      </c>
      <c r="C35" s="65"/>
      <c r="D35" s="53"/>
      <c r="E35" s="47">
        <f t="shared" ref="E35:E37" si="8">SUM(C35:D35)</f>
        <v>0</v>
      </c>
    </row>
    <row r="36" spans="1:5" x14ac:dyDescent="0.35">
      <c r="A36" s="11">
        <v>24</v>
      </c>
      <c r="B36" s="19" t="s">
        <v>21</v>
      </c>
      <c r="C36" s="65">
        <v>1455</v>
      </c>
      <c r="D36" s="53"/>
      <c r="E36" s="47">
        <f t="shared" si="8"/>
        <v>1455</v>
      </c>
    </row>
    <row r="37" spans="1:5" x14ac:dyDescent="0.35">
      <c r="A37" s="11">
        <v>25</v>
      </c>
      <c r="B37" s="19" t="s">
        <v>199</v>
      </c>
      <c r="C37" s="65"/>
      <c r="D37" s="53"/>
      <c r="E37" s="47">
        <f t="shared" si="8"/>
        <v>0</v>
      </c>
    </row>
    <row r="38" spans="1:5" x14ac:dyDescent="0.35">
      <c r="A38" s="11">
        <v>26</v>
      </c>
      <c r="B38" s="19" t="s">
        <v>22</v>
      </c>
      <c r="C38" s="43">
        <f>SUM(C34:C37)</f>
        <v>63303</v>
      </c>
      <c r="D38" s="51">
        <f t="shared" ref="D38:E38" si="9">SUM(D34:D37)</f>
        <v>0</v>
      </c>
      <c r="E38" s="50">
        <f t="shared" si="9"/>
        <v>63303</v>
      </c>
    </row>
    <row r="39" spans="1:5" x14ac:dyDescent="0.35">
      <c r="A39" s="11">
        <v>27</v>
      </c>
      <c r="B39" s="19" t="s">
        <v>23</v>
      </c>
      <c r="C39" s="65">
        <v>-14982</v>
      </c>
      <c r="D39" s="53"/>
      <c r="E39" s="54">
        <f>SUM(C39:D39)</f>
        <v>-14982</v>
      </c>
    </row>
    <row r="40" spans="1:5" x14ac:dyDescent="0.35">
      <c r="A40" s="11">
        <v>28</v>
      </c>
      <c r="B40" s="19" t="s">
        <v>24</v>
      </c>
      <c r="C40" s="65"/>
      <c r="D40" s="53"/>
      <c r="E40" s="54">
        <f t="shared" ref="E40:E42" si="10">SUM(C40:D40)</f>
        <v>0</v>
      </c>
    </row>
    <row r="41" spans="1:5" x14ac:dyDescent="0.35">
      <c r="A41" s="11">
        <v>29</v>
      </c>
      <c r="B41" s="19" t="s">
        <v>85</v>
      </c>
      <c r="C41" s="65">
        <v>79677</v>
      </c>
      <c r="D41" s="53"/>
      <c r="E41" s="54">
        <f t="shared" si="10"/>
        <v>79677</v>
      </c>
    </row>
    <row r="42" spans="1:5" x14ac:dyDescent="0.35">
      <c r="A42" s="11">
        <v>30</v>
      </c>
      <c r="B42" s="19" t="s">
        <v>211</v>
      </c>
      <c r="C42" s="65">
        <v>-199650</v>
      </c>
      <c r="D42" s="78">
        <f>-1*D33</f>
        <v>-278352</v>
      </c>
      <c r="E42" s="54">
        <f t="shared" si="10"/>
        <v>-478002</v>
      </c>
    </row>
    <row r="43" spans="1:5" x14ac:dyDescent="0.35">
      <c r="A43" s="11">
        <v>31</v>
      </c>
      <c r="B43" s="19" t="s">
        <v>26</v>
      </c>
      <c r="C43" s="43">
        <f>C33-C38+C39+C40+C41+C42</f>
        <v>-369356</v>
      </c>
      <c r="D43" s="43">
        <f t="shared" ref="D43:E43" si="11">D33-D38+D39+D40+D41+D42</f>
        <v>0</v>
      </c>
      <c r="E43" s="50">
        <f t="shared" si="11"/>
        <v>-369356</v>
      </c>
    </row>
    <row r="44" spans="1:5" x14ac:dyDescent="0.35">
      <c r="A44" s="11">
        <v>32</v>
      </c>
      <c r="B44" s="19" t="s">
        <v>28</v>
      </c>
      <c r="C44" s="65">
        <v>-196331</v>
      </c>
      <c r="D44" s="65">
        <v>11587</v>
      </c>
      <c r="E44" s="54">
        <f>SUM(C44:D44)</f>
        <v>-184744</v>
      </c>
    </row>
    <row r="45" spans="1:5" x14ac:dyDescent="0.35">
      <c r="A45" s="11">
        <v>33</v>
      </c>
      <c r="B45" s="19" t="s">
        <v>29</v>
      </c>
      <c r="C45" s="65">
        <v>5145504</v>
      </c>
      <c r="D45" s="53"/>
      <c r="E45" s="54">
        <f t="shared" ref="E45:E50" si="12">SUM(C45:D45)</f>
        <v>5145504</v>
      </c>
    </row>
    <row r="46" spans="1:5" x14ac:dyDescent="0.35">
      <c r="A46" s="11">
        <v>34</v>
      </c>
      <c r="B46" s="19" t="s">
        <v>30</v>
      </c>
      <c r="C46" s="65">
        <v>3594</v>
      </c>
      <c r="D46" s="53"/>
      <c r="E46" s="54">
        <f t="shared" si="12"/>
        <v>3594</v>
      </c>
    </row>
    <row r="47" spans="1:5" x14ac:dyDescent="0.35">
      <c r="A47" s="11">
        <v>35</v>
      </c>
      <c r="B47" s="19" t="s">
        <v>31</v>
      </c>
      <c r="C47" s="65"/>
      <c r="D47" s="53"/>
      <c r="E47" s="54">
        <f t="shared" si="12"/>
        <v>0</v>
      </c>
    </row>
    <row r="48" spans="1:5" x14ac:dyDescent="0.35">
      <c r="A48" s="11">
        <v>36</v>
      </c>
      <c r="B48" s="19" t="s">
        <v>32</v>
      </c>
      <c r="C48" s="65"/>
      <c r="D48" s="53"/>
      <c r="E48" s="54">
        <f t="shared" si="12"/>
        <v>0</v>
      </c>
    </row>
    <row r="49" spans="1:5" x14ac:dyDescent="0.35">
      <c r="A49" s="11">
        <v>37</v>
      </c>
      <c r="B49" s="19" t="s">
        <v>33</v>
      </c>
      <c r="C49" s="65"/>
      <c r="D49" s="53"/>
      <c r="E49" s="54">
        <f t="shared" si="12"/>
        <v>0</v>
      </c>
    </row>
    <row r="50" spans="1:5" x14ac:dyDescent="0.35">
      <c r="A50" s="11">
        <v>38</v>
      </c>
      <c r="B50" s="19" t="s">
        <v>34</v>
      </c>
      <c r="C50" s="65"/>
      <c r="D50" s="53"/>
      <c r="E50" s="54">
        <f t="shared" si="12"/>
        <v>0</v>
      </c>
    </row>
    <row r="51" spans="1:5" x14ac:dyDescent="0.35">
      <c r="A51" s="11">
        <v>39</v>
      </c>
      <c r="B51" s="19" t="s">
        <v>35</v>
      </c>
      <c r="C51" s="43">
        <f>(C43+C45+C46)-(C47+C48+C49+C50)</f>
        <v>4779742</v>
      </c>
      <c r="D51" s="51">
        <f t="shared" ref="D51:E51" si="13">(D43+D45+D46)-(D47+D48+D49+D50)</f>
        <v>0</v>
      </c>
      <c r="E51" s="50">
        <f t="shared" si="13"/>
        <v>4779742</v>
      </c>
    </row>
    <row r="52" spans="1:5" x14ac:dyDescent="0.35">
      <c r="A52" s="11">
        <v>40</v>
      </c>
      <c r="B52" s="19" t="s">
        <v>36</v>
      </c>
      <c r="C52" s="65"/>
      <c r="D52" s="53"/>
      <c r="E52" s="54">
        <f>SUM(C52:D52)</f>
        <v>0</v>
      </c>
    </row>
    <row r="53" spans="1:5" x14ac:dyDescent="0.35">
      <c r="A53" s="11">
        <v>41</v>
      </c>
      <c r="B53" s="19" t="s">
        <v>34</v>
      </c>
      <c r="C53" s="65"/>
      <c r="D53" s="53"/>
      <c r="E53" s="54">
        <f t="shared" ref="E53:E54" si="14">SUM(C53:D53)</f>
        <v>0</v>
      </c>
    </row>
    <row r="54" spans="1:5" x14ac:dyDescent="0.35">
      <c r="A54" s="11">
        <v>42</v>
      </c>
      <c r="B54" s="19" t="s">
        <v>37</v>
      </c>
      <c r="C54" s="65"/>
      <c r="D54" s="53"/>
      <c r="E54" s="54">
        <f t="shared" si="14"/>
        <v>0</v>
      </c>
    </row>
    <row r="55" spans="1:5" x14ac:dyDescent="0.35">
      <c r="A55" s="11">
        <v>43</v>
      </c>
      <c r="B55" s="19" t="s">
        <v>38</v>
      </c>
      <c r="C55" s="43">
        <f>C52+C53-C54</f>
        <v>0</v>
      </c>
      <c r="D55" s="51">
        <f t="shared" ref="D55:E55" si="15">D52+D53-D54</f>
        <v>0</v>
      </c>
      <c r="E55" s="50">
        <f t="shared" si="15"/>
        <v>0</v>
      </c>
    </row>
    <row r="56" spans="1:5" x14ac:dyDescent="0.35">
      <c r="A56" s="11">
        <v>44</v>
      </c>
      <c r="B56" s="19" t="s">
        <v>39</v>
      </c>
      <c r="C56" s="65">
        <v>645182</v>
      </c>
      <c r="D56" s="53"/>
      <c r="E56" s="47">
        <f>C56</f>
        <v>645182</v>
      </c>
    </row>
    <row r="57" spans="1:5" x14ac:dyDescent="0.35">
      <c r="A57" s="11">
        <v>45</v>
      </c>
      <c r="B57" s="19" t="s">
        <v>40</v>
      </c>
      <c r="C57" s="61">
        <f>((C26+C32-C20-C21)/C17)</f>
        <v>0.76705731925620135</v>
      </c>
      <c r="D57" s="61" t="e">
        <f>((D26+D32-D20-D21)/D17)</f>
        <v>#DIV/0!</v>
      </c>
      <c r="E57" s="61">
        <f>((E26+E32-E20-E21)/E17)</f>
        <v>0.71626980357773473</v>
      </c>
    </row>
    <row r="58" spans="1:5" x14ac:dyDescent="0.35">
      <c r="A58" s="11">
        <v>46</v>
      </c>
      <c r="B58" s="19" t="s">
        <v>41</v>
      </c>
      <c r="C58" s="61">
        <f>((C26+C32+C38)/C17)</f>
        <v>1.0570881282041915</v>
      </c>
      <c r="D58" s="61" t="e">
        <f>((D26+D32+D38)/D17)</f>
        <v>#DIV/0!</v>
      </c>
      <c r="E58" s="61">
        <f>((E26+E32+E38)/E17)</f>
        <v>0.98929577807815483</v>
      </c>
    </row>
    <row r="59" spans="1:5" x14ac:dyDescent="0.35">
      <c r="A59" s="11">
        <v>47</v>
      </c>
      <c r="B59" s="19" t="s">
        <v>42</v>
      </c>
      <c r="C59" s="61">
        <f>((C43+C38)/C38)</f>
        <v>-4.8347313713410109</v>
      </c>
      <c r="D59" s="61" t="e">
        <f t="shared" ref="D59:E59" si="16">((D43+D38)/D38)</f>
        <v>#DIV/0!</v>
      </c>
      <c r="E59" s="61">
        <f t="shared" si="16"/>
        <v>-4.8347313713410109</v>
      </c>
    </row>
    <row r="60" spans="1:5" x14ac:dyDescent="0.35">
      <c r="A60" s="11">
        <v>48</v>
      </c>
      <c r="B60" s="19" t="s">
        <v>43</v>
      </c>
      <c r="C60" s="61">
        <f>(C43+C38+C20+C21)/C56</f>
        <v>1.2732779277785182</v>
      </c>
      <c r="D60" s="61" t="e">
        <f t="shared" ref="D60:E60" si="17">(D43+D38+D20+D21)/D56</f>
        <v>#DIV/0!</v>
      </c>
      <c r="E60" s="61">
        <f t="shared" si="17"/>
        <v>1.1650588516108633</v>
      </c>
    </row>
    <row r="61" spans="1:5" x14ac:dyDescent="0.35">
      <c r="A61" s="21"/>
      <c r="B61" s="21"/>
      <c r="C61" s="21"/>
      <c r="D61" s="21"/>
      <c r="E61" s="16"/>
    </row>
    <row r="63" spans="1:5" x14ac:dyDescent="0.35">
      <c r="A63" t="s">
        <v>200</v>
      </c>
    </row>
    <row r="64" spans="1:5" x14ac:dyDescent="0.35">
      <c r="A64" s="59" t="s">
        <v>201</v>
      </c>
      <c r="B64" t="s">
        <v>218</v>
      </c>
    </row>
    <row r="65" spans="1:2" x14ac:dyDescent="0.35">
      <c r="A65" s="59" t="s">
        <v>217</v>
      </c>
      <c r="B65" t="s">
        <v>202</v>
      </c>
    </row>
    <row r="66" spans="1:2" x14ac:dyDescent="0.35">
      <c r="B66" t="s">
        <v>225</v>
      </c>
    </row>
    <row r="67" spans="1:2" x14ac:dyDescent="0.35">
      <c r="A67" s="59" t="s">
        <v>215</v>
      </c>
      <c r="B67" t="s">
        <v>219</v>
      </c>
    </row>
    <row r="68" spans="1:2" x14ac:dyDescent="0.35">
      <c r="A68" s="59" t="s">
        <v>212</v>
      </c>
      <c r="B68" t="s">
        <v>220</v>
      </c>
    </row>
  </sheetData>
  <sheetProtection sheet="1" objects="1" scenarios="1" selectLockedCells="1"/>
  <printOptions horizontalCentered="1"/>
  <pageMargins left="0.45" right="0.2" top="0.75" bottom="0.5" header="0.45" footer="0.3"/>
  <pageSetup scale="70" orientation="portrait" r:id="rId1"/>
  <headerFooter alignWithMargins="0">
    <oddHeader>&amp;L&amp;"-,Bold"2014 State USF Petition Filing Requirement - WAC 480-123-110(e)
Current Year Adjusted Income Statement&amp;R&amp;"-,Bold"&amp;12EXHIBIT 4</oddHeader>
    <oddFooter xml:space="preserve">&amp;CPage 7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64"/>
  <sheetViews>
    <sheetView topLeftCell="A25" zoomScaleNormal="100" workbookViewId="0">
      <selection activeCell="B5" sqref="B5"/>
    </sheetView>
  </sheetViews>
  <sheetFormatPr defaultRowHeight="14.5" x14ac:dyDescent="0.35"/>
  <cols>
    <col min="1" max="1" width="6.26953125" customWidth="1"/>
    <col min="2" max="2" width="65.1796875" customWidth="1"/>
    <col min="3" max="4" width="13.81640625" customWidth="1"/>
  </cols>
  <sheetData>
    <row r="4" spans="1:4" x14ac:dyDescent="0.35">
      <c r="B4" t="s">
        <v>196</v>
      </c>
    </row>
    <row r="5" spans="1:4" x14ac:dyDescent="0.35">
      <c r="B5" s="74" t="s">
        <v>229</v>
      </c>
    </row>
    <row r="8" spans="1:4" x14ac:dyDescent="0.35">
      <c r="A8" s="7"/>
      <c r="B8" s="7"/>
      <c r="C8" s="10" t="s">
        <v>131</v>
      </c>
      <c r="D8" s="31" t="s">
        <v>131</v>
      </c>
    </row>
    <row r="9" spans="1:4" x14ac:dyDescent="0.35">
      <c r="A9" s="19" t="s">
        <v>2</v>
      </c>
      <c r="B9" s="11" t="s">
        <v>3</v>
      </c>
      <c r="C9" s="34" t="s">
        <v>78</v>
      </c>
      <c r="D9" s="5" t="s">
        <v>138</v>
      </c>
    </row>
    <row r="10" spans="1:4" x14ac:dyDescent="0.35">
      <c r="A10" s="12"/>
      <c r="B10" s="12"/>
      <c r="C10" s="12">
        <v>2012</v>
      </c>
      <c r="D10" s="6">
        <v>2013</v>
      </c>
    </row>
    <row r="11" spans="1:4" x14ac:dyDescent="0.35">
      <c r="A11" s="10">
        <v>1</v>
      </c>
      <c r="B11" s="7" t="s">
        <v>4</v>
      </c>
      <c r="C11" s="42">
        <f>'PartBIncomeStmt(PY)'!E11</f>
        <v>603282</v>
      </c>
      <c r="D11" s="47">
        <f>'PartBIncomeStmt(CY) '!E11</f>
        <v>562589</v>
      </c>
    </row>
    <row r="12" spans="1:4" x14ac:dyDescent="0.35">
      <c r="A12" s="11">
        <v>2</v>
      </c>
      <c r="B12" s="19" t="s">
        <v>5</v>
      </c>
      <c r="C12" s="38">
        <f>'PartBIncomeStmt(PY)'!E12</f>
        <v>4113942</v>
      </c>
      <c r="D12" s="47">
        <f>'PartBIncomeStmt(CY) '!E12</f>
        <v>3451897</v>
      </c>
    </row>
    <row r="13" spans="1:4" x14ac:dyDescent="0.35">
      <c r="A13" s="11">
        <v>3</v>
      </c>
      <c r="B13" s="19" t="s">
        <v>6</v>
      </c>
      <c r="C13" s="38">
        <f>'PartBIncomeStmt(PY)'!E13</f>
        <v>23968</v>
      </c>
      <c r="D13" s="47">
        <f>'PartBIncomeStmt(CY) '!E13</f>
        <v>-850</v>
      </c>
    </row>
    <row r="14" spans="1:4" x14ac:dyDescent="0.35">
      <c r="A14" s="11">
        <v>4</v>
      </c>
      <c r="B14" s="19" t="s">
        <v>7</v>
      </c>
      <c r="C14" s="38">
        <f>'PartBIncomeStmt(PY)'!E14</f>
        <v>44064</v>
      </c>
      <c r="D14" s="47">
        <f>'PartBIncomeStmt(CY) '!E14</f>
        <v>50550</v>
      </c>
    </row>
    <row r="15" spans="1:4" x14ac:dyDescent="0.35">
      <c r="A15" s="11">
        <v>5</v>
      </c>
      <c r="B15" s="19" t="s">
        <v>8</v>
      </c>
      <c r="C15" s="38">
        <f>'PartBIncomeStmt(PY)'!E15</f>
        <v>104863</v>
      </c>
      <c r="D15" s="47">
        <f>'PartBIncomeStmt(CY) '!E15</f>
        <v>47607</v>
      </c>
    </row>
    <row r="16" spans="1:4" x14ac:dyDescent="0.35">
      <c r="A16" s="11">
        <v>6</v>
      </c>
      <c r="B16" s="19" t="s">
        <v>182</v>
      </c>
      <c r="C16" s="38">
        <f>'PartBIncomeStmt(PY)'!E16</f>
        <v>-5179</v>
      </c>
      <c r="D16" s="47">
        <f>'PartBIncomeStmt(CY) '!E16</f>
        <v>-5843</v>
      </c>
    </row>
    <row r="17" spans="1:5" x14ac:dyDescent="0.35">
      <c r="A17" s="11">
        <v>7</v>
      </c>
      <c r="B17" s="23" t="s">
        <v>181</v>
      </c>
      <c r="C17" s="46">
        <f>SUM(C11:C16)</f>
        <v>4884940</v>
      </c>
      <c r="D17" s="49">
        <f t="shared" ref="D17" si="0">SUM(D11:D16)</f>
        <v>4105950</v>
      </c>
      <c r="E17" s="1"/>
    </row>
    <row r="18" spans="1:5" x14ac:dyDescent="0.35">
      <c r="A18" s="11">
        <v>8</v>
      </c>
      <c r="B18" s="19" t="s">
        <v>9</v>
      </c>
      <c r="C18" s="38">
        <f>'PartBIncomeStmt(PY)'!E18</f>
        <v>1659751</v>
      </c>
      <c r="D18" s="47">
        <f>'PartBIncomeStmt(CY) '!E18</f>
        <v>1467810</v>
      </c>
    </row>
    <row r="19" spans="1:5" x14ac:dyDescent="0.35">
      <c r="A19" s="11">
        <v>9</v>
      </c>
      <c r="B19" s="19" t="s">
        <v>44</v>
      </c>
      <c r="C19" s="38">
        <f>'PartBIncomeStmt(PY)'!E19</f>
        <v>290538</v>
      </c>
      <c r="D19" s="47">
        <f>'PartBIncomeStmt(CY) '!E19</f>
        <v>287876</v>
      </c>
    </row>
    <row r="20" spans="1:5" x14ac:dyDescent="0.35">
      <c r="A20" s="11">
        <v>10</v>
      </c>
      <c r="B20" s="19" t="s">
        <v>10</v>
      </c>
      <c r="C20" s="38">
        <f>'PartBIncomeStmt(PY)'!E20</f>
        <v>1016808</v>
      </c>
      <c r="D20" s="47">
        <f>'PartBIncomeStmt(CY) '!E20</f>
        <v>1057546</v>
      </c>
    </row>
    <row r="21" spans="1:5" x14ac:dyDescent="0.35">
      <c r="A21" s="11">
        <v>11</v>
      </c>
      <c r="B21" s="19" t="s">
        <v>11</v>
      </c>
      <c r="C21" s="38">
        <f>'PartBIncomeStmt(PY)'!E21</f>
        <v>182</v>
      </c>
      <c r="D21" s="47">
        <f>'PartBIncomeStmt(CY) '!E21</f>
        <v>182</v>
      </c>
    </row>
    <row r="22" spans="1:5" x14ac:dyDescent="0.35">
      <c r="A22" s="11">
        <v>12</v>
      </c>
      <c r="B22" s="19" t="s">
        <v>12</v>
      </c>
      <c r="C22" s="38">
        <f>'PartBIncomeStmt(PY)'!E22</f>
        <v>402238</v>
      </c>
      <c r="D22" s="47">
        <f>'PartBIncomeStmt(CY) '!E22</f>
        <v>424649</v>
      </c>
    </row>
    <row r="23" spans="1:5" x14ac:dyDescent="0.35">
      <c r="A23" s="11">
        <v>13</v>
      </c>
      <c r="B23" s="19" t="s">
        <v>13</v>
      </c>
      <c r="C23" s="38">
        <f>'PartBIncomeStmt(PY)'!E23</f>
        <v>855254</v>
      </c>
      <c r="D23" s="47">
        <f>'PartBIncomeStmt(CY) '!E23</f>
        <v>855120</v>
      </c>
    </row>
    <row r="24" spans="1:5" x14ac:dyDescent="0.35">
      <c r="A24" s="11" t="s">
        <v>177</v>
      </c>
      <c r="B24" s="19" t="s">
        <v>183</v>
      </c>
      <c r="C24" s="39">
        <f>'PartBIncomeStmt(PY)'!E24</f>
        <v>0</v>
      </c>
      <c r="D24" s="48">
        <f>'PartBIncomeStmt(CY) '!E24</f>
        <v>0</v>
      </c>
    </row>
    <row r="25" spans="1:5" x14ac:dyDescent="0.35">
      <c r="A25" s="11" t="s">
        <v>178</v>
      </c>
      <c r="B25" s="19" t="s">
        <v>179</v>
      </c>
      <c r="C25" s="38">
        <f>SUM(C23:C24)</f>
        <v>855254</v>
      </c>
      <c r="D25" s="47">
        <f t="shared" ref="D25" si="1">SUM(D23:D24)</f>
        <v>855120</v>
      </c>
    </row>
    <row r="26" spans="1:5" x14ac:dyDescent="0.35">
      <c r="A26" s="11">
        <v>14</v>
      </c>
      <c r="B26" s="23" t="s">
        <v>180</v>
      </c>
      <c r="C26" s="46">
        <f>C18+C19+C20+C21+C22+C25</f>
        <v>4224771</v>
      </c>
      <c r="D26" s="49">
        <f t="shared" ref="D26" si="2">D18+D19+D20+D21+D22+D25</f>
        <v>4093183</v>
      </c>
      <c r="E26" s="1"/>
    </row>
    <row r="27" spans="1:5" x14ac:dyDescent="0.35">
      <c r="A27" s="11">
        <v>15</v>
      </c>
      <c r="B27" s="19" t="s">
        <v>18</v>
      </c>
      <c r="C27" s="38">
        <f>C17-C26</f>
        <v>660169</v>
      </c>
      <c r="D27" s="47">
        <f t="shared" ref="D27" si="3">D17-D26</f>
        <v>12767</v>
      </c>
    </row>
    <row r="28" spans="1:5" x14ac:dyDescent="0.35">
      <c r="A28" s="11">
        <v>16</v>
      </c>
      <c r="B28" s="19" t="s">
        <v>184</v>
      </c>
      <c r="C28" s="38">
        <f>'PartBIncomeStmt(PY)'!E28</f>
        <v>0</v>
      </c>
      <c r="D28" s="47">
        <f>'PartBIncomeStmt(CY) '!E28</f>
        <v>0</v>
      </c>
    </row>
    <row r="29" spans="1:5" x14ac:dyDescent="0.35">
      <c r="A29" s="11">
        <v>17</v>
      </c>
      <c r="B29" s="19" t="s">
        <v>14</v>
      </c>
      <c r="C29" s="38">
        <f>'PartBIncomeStmt(PY)'!E29</f>
        <v>92006</v>
      </c>
      <c r="D29" s="47">
        <f>'PartBIncomeStmt(CY) '!E29</f>
        <v>90257</v>
      </c>
    </row>
    <row r="30" spans="1:5" x14ac:dyDescent="0.35">
      <c r="A30" s="11">
        <v>18</v>
      </c>
      <c r="B30" s="19" t="s">
        <v>15</v>
      </c>
      <c r="C30" s="38">
        <f>'PartBIncomeStmt(PY)'!E30</f>
        <v>-101020</v>
      </c>
      <c r="D30" s="47">
        <f>'PartBIncomeStmt(CY) '!E30</f>
        <v>-184744</v>
      </c>
    </row>
    <row r="31" spans="1:5" x14ac:dyDescent="0.35">
      <c r="A31" s="11">
        <v>19</v>
      </c>
      <c r="B31" s="19" t="s">
        <v>17</v>
      </c>
      <c r="C31" s="38">
        <f>'PartBIncomeStmt(PY)'!E31</f>
        <v>0</v>
      </c>
      <c r="D31" s="47">
        <f>'PartBIncomeStmt(CY) '!E31</f>
        <v>0</v>
      </c>
    </row>
    <row r="32" spans="1:5" x14ac:dyDescent="0.35">
      <c r="A32" s="11">
        <v>20</v>
      </c>
      <c r="B32" s="19" t="s">
        <v>16</v>
      </c>
      <c r="C32" s="43">
        <f>SUM(C29:C31)</f>
        <v>-9014</v>
      </c>
      <c r="D32" s="50">
        <f t="shared" ref="D32" si="4">SUM(D29:D31)</f>
        <v>-94487</v>
      </c>
    </row>
    <row r="33" spans="1:4" x14ac:dyDescent="0.35">
      <c r="A33" s="11">
        <v>21</v>
      </c>
      <c r="B33" s="19" t="s">
        <v>27</v>
      </c>
      <c r="C33" s="43">
        <f>C27+C28-C32</f>
        <v>669183</v>
      </c>
      <c r="D33" s="50">
        <f>D27+D28-D32</f>
        <v>107254</v>
      </c>
    </row>
    <row r="34" spans="1:4" x14ac:dyDescent="0.35">
      <c r="A34" s="11">
        <v>22</v>
      </c>
      <c r="B34" s="19" t="s">
        <v>19</v>
      </c>
      <c r="C34" s="38">
        <f>'PartBIncomeStmt(PY)'!E34</f>
        <v>70409</v>
      </c>
      <c r="D34" s="47">
        <f>'PartBIncomeStmt(CY) '!E34</f>
        <v>61848</v>
      </c>
    </row>
    <row r="35" spans="1:4" x14ac:dyDescent="0.35">
      <c r="A35" s="11">
        <v>23</v>
      </c>
      <c r="B35" s="19" t="s">
        <v>20</v>
      </c>
      <c r="C35" s="38">
        <f>'PartBIncomeStmt(PY)'!E35</f>
        <v>0</v>
      </c>
      <c r="D35" s="47">
        <f>'PartBIncomeStmt(CY) '!E35</f>
        <v>0</v>
      </c>
    </row>
    <row r="36" spans="1:4" x14ac:dyDescent="0.35">
      <c r="A36" s="11">
        <v>24</v>
      </c>
      <c r="B36" s="19" t="s">
        <v>21</v>
      </c>
      <c r="C36" s="38">
        <f>'PartBIncomeStmt(PY)'!E36</f>
        <v>8451</v>
      </c>
      <c r="D36" s="47">
        <f>'PartBIncomeStmt(CY) '!E36</f>
        <v>1455</v>
      </c>
    </row>
    <row r="37" spans="1:4" x14ac:dyDescent="0.35">
      <c r="A37" s="11">
        <v>25</v>
      </c>
      <c r="B37" s="19" t="s">
        <v>84</v>
      </c>
      <c r="C37" s="38">
        <f>'PartBIncomeStmt(PY)'!E37</f>
        <v>0</v>
      </c>
      <c r="D37" s="47">
        <f>'PartBIncomeStmt(CY) '!E37</f>
        <v>0</v>
      </c>
    </row>
    <row r="38" spans="1:4" x14ac:dyDescent="0.35">
      <c r="A38" s="11">
        <v>26</v>
      </c>
      <c r="B38" s="19" t="s">
        <v>22</v>
      </c>
      <c r="C38" s="43">
        <f>SUM(C34:C37)</f>
        <v>78860</v>
      </c>
      <c r="D38" s="50">
        <f t="shared" ref="D38" si="5">SUM(D34:D37)</f>
        <v>63303</v>
      </c>
    </row>
    <row r="39" spans="1:4" x14ac:dyDescent="0.35">
      <c r="A39" s="11">
        <v>27</v>
      </c>
      <c r="B39" s="19" t="s">
        <v>23</v>
      </c>
      <c r="C39" s="38">
        <f>'PartBIncomeStmt(PY)'!E39</f>
        <v>174636</v>
      </c>
      <c r="D39" s="47">
        <f>'PartBIncomeStmt(CY) '!E39</f>
        <v>-14982</v>
      </c>
    </row>
    <row r="40" spans="1:4" x14ac:dyDescent="0.35">
      <c r="A40" s="11">
        <v>28</v>
      </c>
      <c r="B40" s="19" t="s">
        <v>24</v>
      </c>
      <c r="C40" s="38">
        <f>'PartBIncomeStmt(PY)'!E40</f>
        <v>0</v>
      </c>
      <c r="D40" s="47">
        <f>'PartBIncomeStmt(CY) '!E40</f>
        <v>0</v>
      </c>
    </row>
    <row r="41" spans="1:4" x14ac:dyDescent="0.35">
      <c r="A41" s="11">
        <v>29</v>
      </c>
      <c r="B41" s="19" t="s">
        <v>85</v>
      </c>
      <c r="C41" s="38">
        <f>'PartBIncomeStmt(PY)'!E41</f>
        <v>0</v>
      </c>
      <c r="D41" s="47">
        <f>'PartBIncomeStmt(CY) '!E41</f>
        <v>79677</v>
      </c>
    </row>
    <row r="42" spans="1:4" x14ac:dyDescent="0.35">
      <c r="A42" s="11">
        <v>30</v>
      </c>
      <c r="B42" s="19" t="s">
        <v>25</v>
      </c>
      <c r="C42" s="38">
        <f>'PartBIncomeStmt(PY)'!E42</f>
        <v>-927824</v>
      </c>
      <c r="D42" s="47">
        <f>'PartBIncomeStmt(CY) '!E42</f>
        <v>-478002</v>
      </c>
    </row>
    <row r="43" spans="1:4" x14ac:dyDescent="0.35">
      <c r="A43" s="11">
        <v>31</v>
      </c>
      <c r="B43" s="19" t="s">
        <v>26</v>
      </c>
      <c r="C43" s="43">
        <f>C33-C38+C39+C40+C41+C42</f>
        <v>-162865</v>
      </c>
      <c r="D43" s="50">
        <f t="shared" ref="D43" si="6">D33-D38+D39+D40+D41+D42</f>
        <v>-369356</v>
      </c>
    </row>
    <row r="44" spans="1:4" x14ac:dyDescent="0.35">
      <c r="A44" s="11">
        <v>32</v>
      </c>
      <c r="B44" s="19" t="s">
        <v>28</v>
      </c>
      <c r="C44" s="38">
        <f>'PartBIncomeStmt(PY)'!E44</f>
        <v>-101020</v>
      </c>
      <c r="D44" s="47">
        <f>'PartBIncomeStmt(CY) '!E44</f>
        <v>-184744</v>
      </c>
    </row>
    <row r="45" spans="1:4" x14ac:dyDescent="0.35">
      <c r="A45" s="11">
        <v>33</v>
      </c>
      <c r="B45" s="19" t="s">
        <v>29</v>
      </c>
      <c r="C45" s="38">
        <f>'PartBIncomeStmt(PY)'!E45</f>
        <v>5306873</v>
      </c>
      <c r="D45" s="47">
        <f>'PartBIncomeStmt(CY) '!E45</f>
        <v>5145504</v>
      </c>
    </row>
    <row r="46" spans="1:4" x14ac:dyDescent="0.35">
      <c r="A46" s="11">
        <v>34</v>
      </c>
      <c r="B46" s="19" t="s">
        <v>30</v>
      </c>
      <c r="C46" s="38"/>
      <c r="D46" s="47">
        <f>'PartBIncomeStmt(CY) '!E46</f>
        <v>3594</v>
      </c>
    </row>
    <row r="47" spans="1:4" x14ac:dyDescent="0.35">
      <c r="A47" s="11">
        <v>35</v>
      </c>
      <c r="B47" s="19" t="s">
        <v>31</v>
      </c>
      <c r="C47" s="38">
        <f>'PartBIncomeStmt(PY)'!E47</f>
        <v>0</v>
      </c>
      <c r="D47" s="47">
        <f>'PartBIncomeStmt(CY) '!E47</f>
        <v>0</v>
      </c>
    </row>
    <row r="48" spans="1:4" x14ac:dyDescent="0.35">
      <c r="A48" s="11">
        <v>36</v>
      </c>
      <c r="B48" s="19" t="s">
        <v>32</v>
      </c>
      <c r="C48" s="38"/>
      <c r="D48" s="47">
        <f>'PartBIncomeStmt(CY) '!E48</f>
        <v>0</v>
      </c>
    </row>
    <row r="49" spans="1:4" x14ac:dyDescent="0.35">
      <c r="A49" s="11">
        <v>37</v>
      </c>
      <c r="B49" s="19" t="s">
        <v>33</v>
      </c>
      <c r="C49" s="38">
        <f>'PartBIncomeStmt(PY)'!E49</f>
        <v>0</v>
      </c>
      <c r="D49" s="47">
        <f>'PartBIncomeStmt(CY) '!E49</f>
        <v>0</v>
      </c>
    </row>
    <row r="50" spans="1:4" x14ac:dyDescent="0.35">
      <c r="A50" s="11">
        <v>38</v>
      </c>
      <c r="B50" s="19" t="s">
        <v>34</v>
      </c>
      <c r="C50" s="38">
        <f>'PartBIncomeStmt(PY)'!E50</f>
        <v>0</v>
      </c>
      <c r="D50" s="47">
        <f>'PartBIncomeStmt(CY) '!E50</f>
        <v>0</v>
      </c>
    </row>
    <row r="51" spans="1:4" x14ac:dyDescent="0.35">
      <c r="A51" s="11">
        <v>39</v>
      </c>
      <c r="B51" s="19" t="s">
        <v>35</v>
      </c>
      <c r="C51" s="43">
        <f>(C43+C45+C46)-(C47+C48+C49+C50)</f>
        <v>5144008</v>
      </c>
      <c r="D51" s="50">
        <f t="shared" ref="D51" si="7">(D43+D45+D46)-(D47+D48+D49+D50)</f>
        <v>4779742</v>
      </c>
    </row>
    <row r="52" spans="1:4" x14ac:dyDescent="0.35">
      <c r="A52" s="11">
        <v>40</v>
      </c>
      <c r="B52" s="19" t="s">
        <v>36</v>
      </c>
      <c r="C52" s="38">
        <f>'PartBIncomeStmt(PY)'!E52</f>
        <v>0</v>
      </c>
      <c r="D52" s="47">
        <f>'PartBIncomeStmt(CY) '!E52</f>
        <v>0</v>
      </c>
    </row>
    <row r="53" spans="1:4" x14ac:dyDescent="0.35">
      <c r="A53" s="11">
        <v>41</v>
      </c>
      <c r="B53" s="19" t="s">
        <v>34</v>
      </c>
      <c r="C53" s="38">
        <f>'PartBIncomeStmt(PY)'!E53</f>
        <v>0</v>
      </c>
      <c r="D53" s="47">
        <f>'PartBIncomeStmt(CY) '!E53</f>
        <v>0</v>
      </c>
    </row>
    <row r="54" spans="1:4" x14ac:dyDescent="0.35">
      <c r="A54" s="11">
        <v>42</v>
      </c>
      <c r="B54" s="19" t="s">
        <v>37</v>
      </c>
      <c r="C54" s="38">
        <f>'PartBIncomeStmt(PY)'!E54</f>
        <v>0</v>
      </c>
      <c r="D54" s="47">
        <f>'PartBIncomeStmt(CY) '!E54</f>
        <v>0</v>
      </c>
    </row>
    <row r="55" spans="1:4" x14ac:dyDescent="0.35">
      <c r="A55" s="11">
        <v>43</v>
      </c>
      <c r="B55" s="19" t="s">
        <v>38</v>
      </c>
      <c r="C55" s="43">
        <f>C52+C53-C54</f>
        <v>0</v>
      </c>
      <c r="D55" s="50">
        <f t="shared" ref="D55" si="8">D52+D53-D54</f>
        <v>0</v>
      </c>
    </row>
    <row r="56" spans="1:4" x14ac:dyDescent="0.35">
      <c r="A56" s="11">
        <v>44</v>
      </c>
      <c r="B56" s="19" t="s">
        <v>39</v>
      </c>
      <c r="C56" s="38">
        <f>'PartBIncomeStmt(PY)'!E56</f>
        <v>593769</v>
      </c>
      <c r="D56" s="47">
        <f>'PartBIncomeStmt(CY) '!E56</f>
        <v>645182</v>
      </c>
    </row>
    <row r="57" spans="1:4" x14ac:dyDescent="0.35">
      <c r="A57" s="11">
        <v>45</v>
      </c>
      <c r="B57" s="19" t="s">
        <v>40</v>
      </c>
      <c r="C57" s="61">
        <f>((C26+C32-C20-C21)/C17)</f>
        <v>0.65482216772365676</v>
      </c>
      <c r="D57" s="61">
        <f>((D26+D32-D20-D21)/D17)</f>
        <v>0.71626980357773473</v>
      </c>
    </row>
    <row r="58" spans="1:4" x14ac:dyDescent="0.35">
      <c r="A58" s="11">
        <v>46</v>
      </c>
      <c r="B58" s="19" t="s">
        <v>41</v>
      </c>
      <c r="C58" s="61">
        <f>((C26+C32+C38)/C17)</f>
        <v>0.87915450343300017</v>
      </c>
      <c r="D58" s="61">
        <f>((D26+D32+D38)/D17)</f>
        <v>0.98929577807815483</v>
      </c>
    </row>
    <row r="59" spans="1:4" x14ac:dyDescent="0.35">
      <c r="A59" s="11">
        <v>47</v>
      </c>
      <c r="B59" s="19" t="s">
        <v>42</v>
      </c>
      <c r="C59" s="61">
        <f>((C43+C38)/C38)</f>
        <v>-1.0652422013695155</v>
      </c>
      <c r="D59" s="61">
        <f t="shared" ref="D59" si="9">((D43+D38)/D38)</f>
        <v>-4.8347313713410109</v>
      </c>
    </row>
    <row r="60" spans="1:4" x14ac:dyDescent="0.35">
      <c r="A60" s="11">
        <v>48</v>
      </c>
      <c r="B60" s="19" t="s">
        <v>43</v>
      </c>
      <c r="C60" s="55">
        <f>(C43+C38+C20+C21)/C56</f>
        <v>1.5712928765226881</v>
      </c>
      <c r="D60" s="61">
        <f t="shared" ref="D60" si="10">(D43+D38+D20+D21)/D56</f>
        <v>1.1650588516108633</v>
      </c>
    </row>
    <row r="61" spans="1:4" x14ac:dyDescent="0.35">
      <c r="A61" s="21"/>
      <c r="B61" s="21"/>
      <c r="C61" s="21"/>
      <c r="D61" s="16"/>
    </row>
    <row r="63" spans="1:4" x14ac:dyDescent="0.35">
      <c r="B63" t="s">
        <v>221</v>
      </c>
      <c r="C63" s="60" t="s">
        <v>45</v>
      </c>
      <c r="D63" s="60" t="s">
        <v>203</v>
      </c>
    </row>
    <row r="64" spans="1:4" x14ac:dyDescent="0.35">
      <c r="B64" t="s">
        <v>204</v>
      </c>
      <c r="C64" s="71">
        <v>0.34</v>
      </c>
      <c r="D64" s="71">
        <v>0.34</v>
      </c>
    </row>
  </sheetData>
  <sheetProtection sheet="1" objects="1" scenarios="1" selectLockedCells="1"/>
  <printOptions horizontalCentered="1"/>
  <pageMargins left="0.45" right="0.2" top="0.75" bottom="0.5" header="0.45" footer="0.3"/>
  <pageSetup scale="75" orientation="portrait" r:id="rId1"/>
  <headerFooter>
    <oddHeader>&amp;L&amp;"-,Bold"2014 State USF Petition Filing Requirement - WAC 480-123-110(e)
Prior and Current Year Income Statement&amp;R&amp;"-,Bold"&amp;12EXHIBIT 4</oddHeader>
    <oddFooter xml:space="preserve">&amp;CPage 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21"/>
  <sheetViews>
    <sheetView zoomScaleNormal="100" workbookViewId="0">
      <selection activeCell="A4" sqref="A4"/>
    </sheetView>
  </sheetViews>
  <sheetFormatPr defaultRowHeight="14.5" x14ac:dyDescent="0.35"/>
  <cols>
    <col min="1" max="1" width="36.54296875" bestFit="1" customWidth="1"/>
    <col min="3" max="4" width="13.81640625" customWidth="1"/>
  </cols>
  <sheetData>
    <row r="3" spans="1:4" x14ac:dyDescent="0.35">
      <c r="A3" t="s">
        <v>226</v>
      </c>
    </row>
    <row r="4" spans="1:4" x14ac:dyDescent="0.35">
      <c r="A4" s="74" t="s">
        <v>229</v>
      </c>
    </row>
    <row r="7" spans="1:4" x14ac:dyDescent="0.35">
      <c r="A7" s="7"/>
      <c r="B7" s="7"/>
      <c r="C7" s="7"/>
      <c r="D7" s="4"/>
    </row>
    <row r="8" spans="1:4" x14ac:dyDescent="0.35">
      <c r="A8" s="11" t="s">
        <v>197</v>
      </c>
      <c r="B8" s="11" t="s">
        <v>185</v>
      </c>
      <c r="C8" s="11">
        <v>2012</v>
      </c>
      <c r="D8" s="5">
        <v>2013</v>
      </c>
    </row>
    <row r="9" spans="1:4" x14ac:dyDescent="0.35">
      <c r="A9" s="21"/>
      <c r="B9" s="12" t="s">
        <v>186</v>
      </c>
      <c r="C9" s="29"/>
      <c r="D9" s="35"/>
    </row>
    <row r="10" spans="1:4" x14ac:dyDescent="0.35">
      <c r="A10" s="7" t="s">
        <v>187</v>
      </c>
      <c r="B10" s="32" t="s">
        <v>188</v>
      </c>
      <c r="C10" s="69">
        <v>193350.42</v>
      </c>
      <c r="D10" s="72">
        <v>228660.4</v>
      </c>
    </row>
    <row r="11" spans="1:4" x14ac:dyDescent="0.35">
      <c r="A11" s="19" t="s">
        <v>189</v>
      </c>
      <c r="B11" s="34" t="s">
        <v>190</v>
      </c>
      <c r="C11" s="53"/>
      <c r="D11" s="64"/>
    </row>
    <row r="12" spans="1:4" x14ac:dyDescent="0.35">
      <c r="A12" s="19" t="s">
        <v>191</v>
      </c>
      <c r="B12" s="11"/>
      <c r="C12" s="65">
        <v>511249</v>
      </c>
      <c r="D12" s="72">
        <v>439205</v>
      </c>
    </row>
    <row r="13" spans="1:4" x14ac:dyDescent="0.35">
      <c r="A13" s="19" t="s">
        <v>192</v>
      </c>
      <c r="B13" s="11"/>
      <c r="C13" s="65">
        <v>92887</v>
      </c>
      <c r="D13" s="72">
        <v>-112425</v>
      </c>
    </row>
    <row r="14" spans="1:4" x14ac:dyDescent="0.35">
      <c r="A14" s="19" t="s">
        <v>193</v>
      </c>
      <c r="B14" s="11">
        <v>5083</v>
      </c>
      <c r="C14" s="53"/>
      <c r="D14" s="64"/>
    </row>
    <row r="15" spans="1:4" x14ac:dyDescent="0.35">
      <c r="A15" s="19" t="s">
        <v>191</v>
      </c>
      <c r="B15" s="11"/>
      <c r="C15" s="65">
        <v>54080</v>
      </c>
      <c r="D15" s="72">
        <v>42460</v>
      </c>
    </row>
    <row r="16" spans="1:4" x14ac:dyDescent="0.35">
      <c r="A16" s="19" t="s">
        <v>192</v>
      </c>
      <c r="B16" s="11"/>
      <c r="C16" s="65">
        <v>1391219</v>
      </c>
      <c r="D16" s="72">
        <v>1285190</v>
      </c>
    </row>
    <row r="17" spans="1:4" x14ac:dyDescent="0.35">
      <c r="A17" s="19" t="s">
        <v>227</v>
      </c>
      <c r="B17" s="12" t="s">
        <v>194</v>
      </c>
      <c r="C17" s="66">
        <v>1695700</v>
      </c>
      <c r="D17" s="73">
        <v>1477413</v>
      </c>
    </row>
    <row r="18" spans="1:4" x14ac:dyDescent="0.35">
      <c r="A18" s="19" t="s">
        <v>195</v>
      </c>
      <c r="B18" s="7"/>
      <c r="C18" s="41">
        <f>C10+C12+C13+C15+C16+C17</f>
        <v>3938485.42</v>
      </c>
      <c r="D18" s="41">
        <f>D10+D12+D13+D15+D16+D17</f>
        <v>3360503.4</v>
      </c>
    </row>
    <row r="19" spans="1:4" x14ac:dyDescent="0.35">
      <c r="A19" s="20" t="s">
        <v>205</v>
      </c>
      <c r="B19" s="19"/>
      <c r="C19" s="43">
        <f>'PartBIncomeStmt(PY)'!E12</f>
        <v>4113942</v>
      </c>
      <c r="D19" s="43">
        <f>'PartBIncomeStmt(CY) '!E12</f>
        <v>3451897</v>
      </c>
    </row>
    <row r="20" spans="1:4" ht="15" thickBot="1" x14ac:dyDescent="0.4">
      <c r="A20" s="63" t="s">
        <v>163</v>
      </c>
      <c r="B20" s="21"/>
      <c r="C20" s="62">
        <f>C18-C19</f>
        <v>-175456.58000000007</v>
      </c>
      <c r="D20" s="40">
        <f>D18-D19</f>
        <v>-91393.600000000093</v>
      </c>
    </row>
    <row r="21" spans="1:4" ht="15" thickTop="1" x14ac:dyDescent="0.35"/>
  </sheetData>
  <sheetProtection sheet="1" objects="1" scenarios="1" selectLockedCells="1"/>
  <printOptions horizontalCentered="1"/>
  <pageMargins left="0.7" right="0.2" top="0.75" bottom="0.5" header="0.3" footer="0.3"/>
  <pageSetup orientation="portrait" r:id="rId1"/>
  <headerFooter>
    <oddHeader>&amp;L&amp;"-,Bold"2014 State USF Petition Filing requirement - WAC 480-123-110 (e)
Network Access Services Revenue
Prior and Current Year&amp;R&amp;"-,Bold"&amp;12EXHIBIT 4</oddHeader>
    <oddFooter xml:space="preserve">&amp;CPage 9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965977FB0DC4E40AED704EF7D1A8A13" ma:contentTypeVersion="175" ma:contentTypeDescription="" ma:contentTypeScope="" ma:versionID="34ae1307c18321d6593b1ab4ddc21c1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ed1c147dc0c9d0fdb5693b298af91b6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2014-07-31T07:00:00+00:00</OpenedDate>
    <Date1 xmlns="dc463f71-b30c-4ab2-9473-d307f9d35888">2014-07-31T07:00:00+00:00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143029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4B8B955-FCEE-4F16-B227-BB0F0D5B8779}"/>
</file>

<file path=customXml/itemProps2.xml><?xml version="1.0" encoding="utf-8"?>
<ds:datastoreItem xmlns:ds="http://schemas.openxmlformats.org/officeDocument/2006/customXml" ds:itemID="{5CC0218A-C92A-4F37-99A2-93C21549FDA9}"/>
</file>

<file path=customXml/itemProps3.xml><?xml version="1.0" encoding="utf-8"?>
<ds:datastoreItem xmlns:ds="http://schemas.openxmlformats.org/officeDocument/2006/customXml" ds:itemID="{0A3E18F8-CC10-4155-BD6C-3C329203ADD6}"/>
</file>

<file path=customXml/itemProps4.xml><?xml version="1.0" encoding="utf-8"?>
<ds:datastoreItem xmlns:ds="http://schemas.openxmlformats.org/officeDocument/2006/customXml" ds:itemID="{5B4E6D2F-1AD5-482A-9D70-8EB3674E44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PartABalance Sheet(PY)</vt:lpstr>
      <vt:lpstr>PartABalance Sheet(CY) </vt:lpstr>
      <vt:lpstr>PartABalance Sheet (Summary)</vt:lpstr>
      <vt:lpstr>RateBase</vt:lpstr>
      <vt:lpstr>Statistics</vt:lpstr>
      <vt:lpstr>PartBIncomeStmt(PY)</vt:lpstr>
      <vt:lpstr>PartBIncomeStmt(CY) </vt:lpstr>
      <vt:lpstr>PartBIncomeStmtSummary</vt:lpstr>
      <vt:lpstr>AccessRevDetail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2014-07-30T21:13:11Z</cp:lastPrinted>
  <dcterms:created xsi:type="dcterms:W3CDTF">2014-05-21T17:51:51Z</dcterms:created>
  <dcterms:modified xsi:type="dcterms:W3CDTF">2014-08-04T20:27:26Z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0x0101006E56B4D1795A2E4DB2F0B01679ED314A005965977FB0DC4E40AED704EF7D1A8A13</vt:lpwstr>
  </property>
  <property fmtid="{D5CDD505-2E9C-101B-9397-08002B2CF9AE}" pid="3" name="_docset_NoMedatataSyncRequired">
    <vt:lpwstr>False</vt:lpwstr>
  </property>
</Properties>
</file>