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80" windowHeight="10040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A4" i="3" l="1"/>
  <c r="B5" i="10"/>
  <c r="B5" i="9"/>
  <c r="B5" i="1"/>
  <c r="A3" i="8"/>
  <c r="A3" i="7"/>
  <c r="A3" i="5"/>
  <c r="A2" i="1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22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<sst xmlns="http://schemas.openxmlformats.org/spreadsheetml/2006/main" count="580" uniqueCount="230">
  <si>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</si>
  <si>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</si>
  <si>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</si>
  <si>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</si>
  <si>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</si>
  <si>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</si>
  <si>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</si>
  <si>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</si>
  <si>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</si>
  <si>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</si>
  <si>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</si>
  <si>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</si>
  <si>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</si>
  <si>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</si>
  <si>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</si>
  <si>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</si>
  <si>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</si>
  <si>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</si>
  <si>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</si>
  <si>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</si>
  <si>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</si>
  <si>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</si>
  <si>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</si>
  <si>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</si>
  <si>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</si>
  <si>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</si>
  <si>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</si>
  <si>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</si>
  <si>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</si>
  <si>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</si>
  <si>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</si>
  <si>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</si>
  <si>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</si>
  <si>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</si>
  <si>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</si>
  <si>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</si>
  <si>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</si>
  <si>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</si>
  <si>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</si>
  <si>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</si>
  <si>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</si>
  <si>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</si>
  <si>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</si>
  <si>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</si>
  <si>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</si>
  <si>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</si>
  <si>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</si>
  <si>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</si>
  <si>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</si>
  <si>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</si>
  <si>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</si>
  <si>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</si>
  <si>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</si>
  <si>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</si>
  <si>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</si>
  <si>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</si>
  <si>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</si>
  <si>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</si>
  <si>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</si>
  <si>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</si>
  <si>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</si>
  <si>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</si>
  <si>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</si>
  <si>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</si>
  <si>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</si>
  <si>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</si>
  <si>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</si>
  <si>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</si>
  <si>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</si>
  <si>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</si>
  <si>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</si>
  <si>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</si>
  <si>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</si>
  <si>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</si>
  <si>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</si>
  <si>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</si>
  <si>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</si>
  <si>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</si>
  <si>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</si>
  <si>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</si>
  <si>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</si>
  <si>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</si>
  <si>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</si>
  <si>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</si>
  <si>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</si>
  <si>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</si>
  <si>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</si>
  <si>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</si>
  <si>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</si>
  <si>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</si>
  <si>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</si>
  <si>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</si>
  <si>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</si>
  <si>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</si>
  <si>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</si>
  <si>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</si>
  <si>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</si>
  <si>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</si>
  <si>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</si>
  <si>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</si>
  <si>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</si>
  <si>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</si>
  <si>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</si>
  <si>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</si>
  <si>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</si>
  <si>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</si>
  <si>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</si>
  <si>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</si>
  <si>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</si>
  <si>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</si>
  <si>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</si>
  <si>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</si>
  <si>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</si>
  <si>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</si>
  <si>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</si>
  <si>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</si>
  <si>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</si>
  <si>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</si>
  <si>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</si>
  <si>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</si>
  <si>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</si>
  <si>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</si>
  <si>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</si>
  <si>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</si>
  <si>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</si>
  <si>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</si>
  <si>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</si>
  <si>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</si>
  <si>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</si>
  <si>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</si>
  <si>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</si>
  <si>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</si>
  <si>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</si>
  <si>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</si>
  <si>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</si>
  <si>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</si>
  <si>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</si>
  <si>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</si>
  <si>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</si>
  <si>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</si>
  <si>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</si>
  <si>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</si>
  <si>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</si>
  <si>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</si>
  <si>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</si>
  <si>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</si>
  <si>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</si>
  <si>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</si>
  <si>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</si>
  <si>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</si>
  <si>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</si>
  <si>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</si>
  <si>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</si>
  <si>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</si>
  <si>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</si>
  <si>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</si>
  <si>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</si>
  <si>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</si>
  <si>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</si>
  <si>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</si>
  <si>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</si>
  <si>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</si>
  <si>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</si>
  <si>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</si>
  <si>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</si>
  <si>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</si>
  <si>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</si>
  <si>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</si>
  <si>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</si>
  <si>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</si>
  <si>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</si>
  <si>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</si>
  <si>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</si>
  <si>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</si>
  <si>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</si>
  <si>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</si>
  <si>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</si>
  <si>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</si>
  <si>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</si>
  <si>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</si>
  <si>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</si>
  <si>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</si>
  <si>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</si>
  <si>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</si>
  <si>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</si>
  <si>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</si>
  <si>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</si>
  <si>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</si>
  <si>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</si>
  <si>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</si>
  <si>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</si>
  <si>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</si>
  <si>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</si>
  <si>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</si>
  <si>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</si>
  <si>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</si>
  <si>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</si>
  <si>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</si>
  <si>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</si>
  <si>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</si>
  <si>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</si>
  <si>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</si>
  <si>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</si>
  <si>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</si>
  <si>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</si>
  <si>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</si>
  <si>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</si>
  <si>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</si>
  <si>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</si>
  <si>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</si>
  <si>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</si>
  <si>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</si>
  <si>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</si>
  <si>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</si>
  <si>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</si>
  <si>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</si>
  <si>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</si>
  <si>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</si>
  <si>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</si>
  <si>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</si>
  <si>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</si>
  <si>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</si>
  <si>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</si>
  <si>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</si>
  <si>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</si>
  <si>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</si>
  <si>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</si>
  <si>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</si>
  <si>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</si>
  <si>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HOOD CANAL TELEPHONE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</si>
</sst>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237367</v>
      </c>
      <c r="C10" s="24"/>
      <c r="D10" s="75">
        <f>SUM(B10:C10)</f>
        <v>237367</v>
      </c>
      <c r="E10" s="19"/>
      <c r="F10" s="19" t="s">
        <v>83</v>
      </c>
      <c r="G10" s="65">
        <v>621509</v>
      </c>
      <c r="H10" s="24"/>
      <c r="I10" s="75">
        <f>SUM(G10:H10)</f>
        <v>621509</v>
      </c>
    </row>
    <row r="11" spans="1:9" x14ac:dyDescent="0.35">
      <c r="A11" s="19" t="s">
        <v>168</v>
      </c>
      <c r="B11" s="65">
        <v>1000</v>
      </c>
      <c r="C11" s="24"/>
      <c r="D11" s="75">
        <f>SUM(B11:C11)</f>
        <v>1000</v>
      </c>
      <c r="E11" s="19"/>
      <c r="F11" s="19" t="s">
        <v>86</v>
      </c>
      <c r="G11" s="65">
        <v>0</v>
      </c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0</v>
      </c>
      <c r="H12" s="24"/>
      <c r="I12" s="75">
        <f t="shared" si="0"/>
        <v>0</v>
      </c>
    </row>
    <row r="13" spans="1:9" x14ac:dyDescent="0.35">
      <c r="A13" s="19" t="s">
        <v>49</v>
      </c>
      <c r="B13" s="65">
        <v>0</v>
      </c>
      <c r="C13" s="24"/>
      <c r="D13" s="75">
        <f>SUM(B13:C13)</f>
        <v>0</v>
      </c>
      <c r="E13" s="19"/>
      <c r="F13" s="19" t="s">
        <v>88</v>
      </c>
      <c r="G13" s="65">
        <v>59993</v>
      </c>
      <c r="H13" s="24"/>
      <c r="I13" s="75">
        <f t="shared" si="0"/>
        <v>59993</v>
      </c>
    </row>
    <row r="14" spans="1:9" x14ac:dyDescent="0.35">
      <c r="A14" s="19" t="s">
        <v>52</v>
      </c>
      <c r="B14" s="65">
        <v>56194</v>
      </c>
      <c r="C14" s="24"/>
      <c r="D14" s="75">
        <f t="shared" ref="D14:D15" si="1">SUM(B14:C14)</f>
        <v>56194</v>
      </c>
      <c r="E14" s="19"/>
      <c r="F14" s="19" t="s">
        <v>89</v>
      </c>
      <c r="G14" s="65">
        <v>437000</v>
      </c>
      <c r="H14" s="24"/>
      <c r="I14" s="75">
        <f t="shared" si="0"/>
        <v>437000</v>
      </c>
    </row>
    <row r="15" spans="1:9" x14ac:dyDescent="0.35">
      <c r="A15" s="19" t="s">
        <v>50</v>
      </c>
      <c r="B15" s="65">
        <v>0</v>
      </c>
      <c r="C15" s="24"/>
      <c r="D15" s="75">
        <f t="shared" si="1"/>
        <v>0</v>
      </c>
      <c r="E15" s="19"/>
      <c r="F15" s="19" t="s">
        <v>90</v>
      </c>
      <c r="G15" s="65">
        <v>0</v>
      </c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5">
        <f t="shared" si="0"/>
        <v>0</v>
      </c>
    </row>
    <row r="17" spans="1:9" x14ac:dyDescent="0.35">
      <c r="A17" s="19" t="s">
        <v>49</v>
      </c>
      <c r="B17" s="65">
        <v>324004</v>
      </c>
      <c r="C17" s="24"/>
      <c r="D17" s="75">
        <f>SUM(B17:C17)</f>
        <v>324004</v>
      </c>
      <c r="E17" s="20"/>
      <c r="F17" s="19" t="s">
        <v>92</v>
      </c>
      <c r="G17" s="65">
        <v>0</v>
      </c>
      <c r="H17" s="24"/>
      <c r="I17" s="75">
        <f t="shared" si="0"/>
        <v>0</v>
      </c>
    </row>
    <row r="18" spans="1:9" x14ac:dyDescent="0.35">
      <c r="A18" s="19" t="s">
        <v>52</v>
      </c>
      <c r="B18" s="65">
        <v>222423</v>
      </c>
      <c r="C18" s="24"/>
      <c r="D18" s="75">
        <f t="shared" ref="D18:D24" si="2">SUM(B18:C18)</f>
        <v>222423</v>
      </c>
      <c r="E18" s="19"/>
      <c r="F18" s="19" t="s">
        <v>93</v>
      </c>
      <c r="G18" s="65">
        <v>68904</v>
      </c>
      <c r="H18" s="24"/>
      <c r="I18" s="75">
        <f t="shared" si="0"/>
        <v>68904</v>
      </c>
    </row>
    <row r="19" spans="1:9" x14ac:dyDescent="0.35">
      <c r="A19" s="19" t="s">
        <v>50</v>
      </c>
      <c r="B19" s="65">
        <v>7000</v>
      </c>
      <c r="C19" s="24"/>
      <c r="D19" s="75">
        <f t="shared" si="2"/>
        <v>7000</v>
      </c>
      <c r="E19" s="19"/>
      <c r="F19" s="19" t="s">
        <v>94</v>
      </c>
      <c r="G19" s="66">
        <v>728531</v>
      </c>
      <c r="H19" s="25"/>
      <c r="I19" s="76">
        <f t="shared" si="0"/>
        <v>728531</v>
      </c>
    </row>
    <row r="20" spans="1:9" x14ac:dyDescent="0.35">
      <c r="A20" s="19" t="s">
        <v>53</v>
      </c>
      <c r="B20" s="65">
        <v>0</v>
      </c>
      <c r="C20" s="24"/>
      <c r="D20" s="75">
        <f t="shared" si="2"/>
        <v>0</v>
      </c>
      <c r="E20" s="19"/>
      <c r="F20" s="19" t="s">
        <v>125</v>
      </c>
      <c r="G20" s="75">
        <f>SUM(G10:G19)</f>
        <v>1915937</v>
      </c>
      <c r="H20" s="24"/>
      <c r="I20" s="75">
        <f t="shared" ref="I20" si="3">SUM(I10:I19)</f>
        <v>1915937</v>
      </c>
    </row>
    <row r="21" spans="1:9" x14ac:dyDescent="0.35">
      <c r="A21" s="19" t="s">
        <v>54</v>
      </c>
      <c r="B21" s="65">
        <v>38648</v>
      </c>
      <c r="C21" s="67"/>
      <c r="D21" s="75">
        <f t="shared" si="2"/>
        <v>38648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v>416668</v>
      </c>
      <c r="C22" s="24"/>
      <c r="D22" s="75">
        <f t="shared" si="2"/>
        <v>416668</v>
      </c>
      <c r="E22" s="19"/>
      <c r="F22" s="19" t="s">
        <v>97</v>
      </c>
      <c r="G22" s="65">
        <v>701104</v>
      </c>
      <c r="H22" s="24"/>
      <c r="I22" s="75">
        <f>SUM(G22:H22)</f>
        <v>701104</v>
      </c>
    </row>
    <row r="23" spans="1:9" x14ac:dyDescent="0.35">
      <c r="A23" s="19" t="s">
        <v>56</v>
      </c>
      <c r="B23" s="65">
        <v>40610</v>
      </c>
      <c r="C23" s="24"/>
      <c r="D23" s="75">
        <f t="shared" si="2"/>
        <v>40610</v>
      </c>
      <c r="E23" s="19"/>
      <c r="F23" s="19" t="s">
        <v>98</v>
      </c>
      <c r="G23" s="65">
        <v>0</v>
      </c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0</v>
      </c>
      <c r="C24" s="25"/>
      <c r="D24" s="76">
        <f t="shared" si="2"/>
        <v>0</v>
      </c>
      <c r="E24" s="19"/>
      <c r="F24" s="19" t="s">
        <v>99</v>
      </c>
      <c r="G24" s="65">
        <v>0</v>
      </c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1343914</v>
      </c>
      <c r="C25" s="77">
        <f>C21</f>
        <v>0</v>
      </c>
      <c r="D25" s="75">
        <f t="shared" ref="D25" si="5">D10+D11+D13+D14+D15+D17+D18+D19+D20+D21+D22+D23+D24</f>
        <v>1343914</v>
      </c>
      <c r="E25" s="19"/>
      <c r="F25" s="19" t="s">
        <v>100</v>
      </c>
      <c r="G25" s="65">
        <v>0</v>
      </c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>
        <v>897954</v>
      </c>
      <c r="H26" s="24"/>
      <c r="I26" s="75">
        <f t="shared" si="4"/>
        <v>897954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5">
        <f t="shared" si="4"/>
        <v>0</v>
      </c>
    </row>
    <row r="29" spans="1:9" x14ac:dyDescent="0.35">
      <c r="A29" s="19" t="s">
        <v>60</v>
      </c>
      <c r="B29" s="65">
        <v>0</v>
      </c>
      <c r="C29" s="24"/>
      <c r="D29" s="75">
        <f>SUM(B29:C29)</f>
        <v>0</v>
      </c>
      <c r="E29" s="19"/>
      <c r="F29" s="19" t="s">
        <v>103</v>
      </c>
      <c r="G29" s="65">
        <v>0</v>
      </c>
      <c r="H29" s="24"/>
      <c r="I29" s="75">
        <f t="shared" si="4"/>
        <v>0</v>
      </c>
    </row>
    <row r="30" spans="1:9" x14ac:dyDescent="0.35">
      <c r="A30" s="19" t="s">
        <v>61</v>
      </c>
      <c r="B30" s="65">
        <v>0</v>
      </c>
      <c r="C30" s="24"/>
      <c r="D30" s="75">
        <f>SUM(B30:C30)</f>
        <v>0</v>
      </c>
      <c r="E30" s="19"/>
      <c r="F30" s="19" t="s">
        <v>104</v>
      </c>
      <c r="G30" s="65">
        <v>17200</v>
      </c>
      <c r="H30" s="24"/>
      <c r="I30" s="75">
        <f t="shared" si="4"/>
        <v>17200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6">
        <f t="shared" si="4"/>
        <v>0</v>
      </c>
    </row>
    <row r="32" spans="1:9" x14ac:dyDescent="0.35">
      <c r="A32" s="19" t="s">
        <v>62</v>
      </c>
      <c r="B32" s="65">
        <v>0</v>
      </c>
      <c r="C32" s="24"/>
      <c r="D32" s="75">
        <f>SUM(B32:C32)</f>
        <v>0</v>
      </c>
      <c r="E32" s="19"/>
      <c r="F32" s="19" t="s">
        <v>124</v>
      </c>
      <c r="G32" s="75">
        <f>SUM(G22:G31)</f>
        <v>1616258</v>
      </c>
      <c r="H32" s="24"/>
      <c r="I32" s="75">
        <f t="shared" ref="I32" si="6">SUM(I22:I31)</f>
        <v>1616258</v>
      </c>
    </row>
    <row r="33" spans="1:9" x14ac:dyDescent="0.35">
      <c r="A33" s="19" t="s">
        <v>63</v>
      </c>
      <c r="B33" s="65">
        <v>111205</v>
      </c>
      <c r="C33" s="24"/>
      <c r="D33" s="75">
        <f t="shared" ref="D33:D37" si="7">SUM(B33:C33)</f>
        <v>111205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4060037</v>
      </c>
      <c r="C34" s="78">
        <f>-1*(C46+C21)</f>
        <v>-147614</v>
      </c>
      <c r="D34" s="75">
        <f t="shared" si="7"/>
        <v>3912423</v>
      </c>
      <c r="E34" s="19"/>
      <c r="F34" s="19" t="s">
        <v>108</v>
      </c>
      <c r="G34" s="65">
        <v>0</v>
      </c>
      <c r="H34" s="24"/>
      <c r="I34" s="75">
        <f>SUM(G34:H34)</f>
        <v>0</v>
      </c>
    </row>
    <row r="35" spans="1:9" x14ac:dyDescent="0.35">
      <c r="A35" s="19" t="s">
        <v>67</v>
      </c>
      <c r="B35" s="65">
        <v>501728</v>
      </c>
      <c r="C35" s="24"/>
      <c r="D35" s="75">
        <f t="shared" si="7"/>
        <v>501728</v>
      </c>
      <c r="E35" s="19"/>
      <c r="F35" s="19" t="s">
        <v>172</v>
      </c>
      <c r="G35" s="65">
        <v>365650</v>
      </c>
      <c r="H35" s="65">
        <v>-31183</v>
      </c>
      <c r="I35" s="75">
        <f t="shared" ref="I35:I36" si="8">SUM(G35:H35)</f>
        <v>334467</v>
      </c>
    </row>
    <row r="36" spans="1:9" x14ac:dyDescent="0.35">
      <c r="A36" s="19" t="s">
        <v>68</v>
      </c>
      <c r="B36" s="65">
        <v>0</v>
      </c>
      <c r="C36" s="24"/>
      <c r="D36" s="75">
        <f t="shared" si="7"/>
        <v>0</v>
      </c>
      <c r="E36" s="19"/>
      <c r="F36" s="19" t="s">
        <v>109</v>
      </c>
      <c r="G36" s="66">
        <v>0</v>
      </c>
      <c r="H36" s="25"/>
      <c r="I36" s="76">
        <f t="shared" si="8"/>
        <v>0</v>
      </c>
    </row>
    <row r="37" spans="1:9" x14ac:dyDescent="0.35">
      <c r="A37" s="19" t="s">
        <v>69</v>
      </c>
      <c r="B37" s="66">
        <v>0</v>
      </c>
      <c r="C37" s="25"/>
      <c r="D37" s="76">
        <f t="shared" si="7"/>
        <v>0</v>
      </c>
      <c r="E37" s="19"/>
      <c r="F37" s="19" t="s">
        <v>110</v>
      </c>
      <c r="G37" s="75">
        <f>SUM(G34:G36)</f>
        <v>365650</v>
      </c>
      <c r="H37" s="75">
        <f t="shared" ref="H37:I37" si="9">SUM(H34:H36)</f>
        <v>-31183</v>
      </c>
      <c r="I37" s="75">
        <f t="shared" si="9"/>
        <v>334467</v>
      </c>
    </row>
    <row r="38" spans="1:9" x14ac:dyDescent="0.35">
      <c r="A38" s="19" t="s">
        <v>70</v>
      </c>
      <c r="B38" s="75">
        <f>B29+B30+B32+B33+B34+B35+B36+B37</f>
        <v>4672970</v>
      </c>
      <c r="C38" s="78">
        <f>C34</f>
        <v>-147614</v>
      </c>
      <c r="D38" s="75">
        <f t="shared" ref="D38" si="10">D29+D30+D32+D33+D34+D35+D36+D37</f>
        <v>4525356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50000</v>
      </c>
      <c r="H39" s="24"/>
      <c r="I39" s="75">
        <f>SUM(G39:H39)</f>
        <v>50000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0</v>
      </c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6289273</v>
      </c>
      <c r="C41" s="65">
        <v>-303835</v>
      </c>
      <c r="D41" s="75">
        <f>SUM(B41:C41)</f>
        <v>5985438</v>
      </c>
      <c r="E41" s="19"/>
      <c r="F41" s="19" t="s">
        <v>114</v>
      </c>
      <c r="G41" s="65">
        <v>0</v>
      </c>
      <c r="H41" s="24"/>
      <c r="I41" s="75">
        <f t="shared" si="11"/>
        <v>0</v>
      </c>
    </row>
    <row r="42" spans="1:9" x14ac:dyDescent="0.35">
      <c r="A42" s="19" t="s">
        <v>73</v>
      </c>
      <c r="B42" s="65">
        <v>0</v>
      </c>
      <c r="C42" s="24"/>
      <c r="D42" s="75">
        <f t="shared" ref="D42:D45" si="12">SUM(B42:C42)</f>
        <v>0</v>
      </c>
      <c r="E42" s="19"/>
      <c r="F42" s="19" t="s">
        <v>115</v>
      </c>
      <c r="G42" s="65">
        <v>0</v>
      </c>
      <c r="H42" s="24"/>
      <c r="I42" s="75">
        <f t="shared" si="11"/>
        <v>0</v>
      </c>
    </row>
    <row r="43" spans="1:9" x14ac:dyDescent="0.35">
      <c r="A43" s="19" t="s">
        <v>74</v>
      </c>
      <c r="B43" s="65">
        <v>1473006</v>
      </c>
      <c r="C43" s="24"/>
      <c r="D43" s="75">
        <f t="shared" si="12"/>
        <v>1473006</v>
      </c>
      <c r="E43" s="19"/>
      <c r="F43" s="19" t="s">
        <v>116</v>
      </c>
      <c r="G43" s="65">
        <v>515689</v>
      </c>
      <c r="H43" s="24"/>
      <c r="I43" s="75">
        <f t="shared" si="11"/>
        <v>515689</v>
      </c>
    </row>
    <row r="44" spans="1:9" x14ac:dyDescent="0.35">
      <c r="A44" s="19" t="s">
        <v>75</v>
      </c>
      <c r="B44" s="65">
        <v>0</v>
      </c>
      <c r="C44" s="24"/>
      <c r="D44" s="75">
        <f t="shared" si="12"/>
        <v>0</v>
      </c>
      <c r="E44" s="19"/>
      <c r="F44" s="19" t="s">
        <v>117</v>
      </c>
      <c r="G44" s="65">
        <v>0</v>
      </c>
      <c r="H44" s="24"/>
      <c r="I44" s="75">
        <f t="shared" si="11"/>
        <v>0</v>
      </c>
    </row>
    <row r="45" spans="1:9" x14ac:dyDescent="0.35">
      <c r="A45" s="19" t="s">
        <v>126</v>
      </c>
      <c r="B45" s="66">
        <v>-5620730</v>
      </c>
      <c r="C45" s="66">
        <v>451449</v>
      </c>
      <c r="D45" s="76">
        <f t="shared" si="12"/>
        <v>-5169281</v>
      </c>
      <c r="E45" s="19"/>
      <c r="F45" s="19" t="s">
        <v>207</v>
      </c>
      <c r="G45" s="66">
        <v>3694899</v>
      </c>
      <c r="H45" s="76">
        <f>-1*H37</f>
        <v>31183</v>
      </c>
      <c r="I45" s="76">
        <f t="shared" si="11"/>
        <v>3726082</v>
      </c>
    </row>
    <row r="46" spans="1:9" x14ac:dyDescent="0.35">
      <c r="A46" s="19" t="s">
        <v>76</v>
      </c>
      <c r="B46" s="75">
        <f>B41+B42+B43+B44+B45</f>
        <v>2141549</v>
      </c>
      <c r="C46" s="75">
        <f t="shared" ref="C46:D46" si="13">C41+C42+C43+C44+C45</f>
        <v>147614</v>
      </c>
      <c r="D46" s="75">
        <f t="shared" si="13"/>
        <v>2289163</v>
      </c>
      <c r="E46" s="19"/>
      <c r="F46" s="19" t="s">
        <v>119</v>
      </c>
      <c r="G46" s="75">
        <f>SUM(G39:G45)</f>
        <v>4260588</v>
      </c>
      <c r="H46" s="80">
        <f t="shared" ref="H46:I46" si="14">SUM(H39:H45)</f>
        <v>31183</v>
      </c>
      <c r="I46" s="75">
        <f t="shared" si="14"/>
        <v>4291771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8158433</v>
      </c>
      <c r="C48" s="79">
        <f t="shared" ref="C48:D48" si="15">C25+C38+C46</f>
        <v>0</v>
      </c>
      <c r="D48" s="79">
        <f t="shared" si="15"/>
        <v>8158433</v>
      </c>
      <c r="E48" s="19"/>
      <c r="F48" s="23" t="s">
        <v>120</v>
      </c>
      <c r="G48" s="79">
        <f>G20+G32+G37+G46</f>
        <v>8158433</v>
      </c>
      <c r="H48" s="79">
        <f t="shared" ref="H48:I48" si="16">H20+H32+H37+H46</f>
        <v>0</v>
      </c>
      <c r="I48" s="79">
        <f t="shared" si="16"/>
        <v>8158433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2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1" zoomScaleNormal="100" workbookViewId="0">
      <selection activeCell="B10" sqref="B10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tr">
        <f>'PartABalance Sheet(PY)'!A3</f>
        <v>HOOD CANAL TELEPHONE CO., INC.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394690</v>
      </c>
      <c r="C9" s="24"/>
      <c r="D9" s="38">
        <f>SUM(B9:C9)</f>
        <v>394690</v>
      </c>
      <c r="E9" s="19"/>
      <c r="F9" s="19" t="s">
        <v>83</v>
      </c>
      <c r="G9" s="65">
        <v>239053</v>
      </c>
      <c r="H9" s="24"/>
      <c r="I9" s="38">
        <f>SUM(G9:H9)</f>
        <v>239053</v>
      </c>
    </row>
    <row r="10" spans="1:9" x14ac:dyDescent="0.3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0</v>
      </c>
      <c r="H11" s="24"/>
      <c r="I11" s="38">
        <f t="shared" si="0"/>
        <v>0</v>
      </c>
    </row>
    <row r="12" spans="1:9" x14ac:dyDescent="0.3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64656</v>
      </c>
      <c r="H12" s="24"/>
      <c r="I12" s="38">
        <f t="shared" si="0"/>
        <v>64656</v>
      </c>
    </row>
    <row r="13" spans="1:9" x14ac:dyDescent="0.35">
      <c r="A13" s="19" t="s">
        <v>52</v>
      </c>
      <c r="B13" s="65">
        <v>221512</v>
      </c>
      <c r="C13" s="24"/>
      <c r="D13" s="38">
        <f t="shared" ref="D13:D14" si="1">SUM(B13:C13)</f>
        <v>221512</v>
      </c>
      <c r="E13" s="19"/>
      <c r="F13" s="19" t="s">
        <v>89</v>
      </c>
      <c r="G13" s="65">
        <v>274000</v>
      </c>
      <c r="H13" s="24"/>
      <c r="I13" s="38">
        <f t="shared" si="0"/>
        <v>274000</v>
      </c>
    </row>
    <row r="14" spans="1:9" x14ac:dyDescent="0.3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35">
      <c r="A16" s="19" t="s">
        <v>49</v>
      </c>
      <c r="B16" s="65">
        <v>465780</v>
      </c>
      <c r="C16" s="24"/>
      <c r="D16" s="38">
        <f>SUM(B16:C16)</f>
        <v>465780</v>
      </c>
      <c r="E16" s="20"/>
      <c r="F16" s="19" t="s">
        <v>92</v>
      </c>
      <c r="G16" s="65">
        <v>0</v>
      </c>
      <c r="H16" s="24"/>
      <c r="I16" s="38">
        <f t="shared" si="0"/>
        <v>0</v>
      </c>
    </row>
    <row r="17" spans="1:9" x14ac:dyDescent="0.35">
      <c r="A17" s="19" t="s">
        <v>52</v>
      </c>
      <c r="B17" s="65">
        <v>223010</v>
      </c>
      <c r="C17" s="24"/>
      <c r="D17" s="38">
        <f t="shared" ref="D17:D23" si="2">SUM(B17:C17)</f>
        <v>223010</v>
      </c>
      <c r="E17" s="19"/>
      <c r="F17" s="19" t="s">
        <v>93</v>
      </c>
      <c r="G17" s="65">
        <v>95164</v>
      </c>
      <c r="H17" s="24"/>
      <c r="I17" s="38">
        <f t="shared" si="0"/>
        <v>95164</v>
      </c>
    </row>
    <row r="18" spans="1:9" x14ac:dyDescent="0.35">
      <c r="A18" s="19" t="s">
        <v>50</v>
      </c>
      <c r="B18" s="65">
        <v>9400</v>
      </c>
      <c r="C18" s="24"/>
      <c r="D18" s="38">
        <f t="shared" si="2"/>
        <v>9400</v>
      </c>
      <c r="E18" s="19"/>
      <c r="F18" s="19" t="s">
        <v>94</v>
      </c>
      <c r="G18" s="66">
        <v>447847</v>
      </c>
      <c r="H18" s="25"/>
      <c r="I18" s="39">
        <f t="shared" si="0"/>
        <v>447847</v>
      </c>
    </row>
    <row r="19" spans="1:9" x14ac:dyDescent="0.35">
      <c r="A19" s="19" t="s">
        <v>53</v>
      </c>
      <c r="B19" s="65">
        <v>0</v>
      </c>
      <c r="C19" s="24"/>
      <c r="D19" s="38">
        <f t="shared" si="2"/>
        <v>0</v>
      </c>
      <c r="E19" s="19"/>
      <c r="F19" s="19" t="s">
        <v>125</v>
      </c>
      <c r="G19" s="38">
        <f>SUM(G9:G18)</f>
        <v>1120720</v>
      </c>
      <c r="H19" s="24"/>
      <c r="I19" s="38">
        <f t="shared" ref="I19" si="3">SUM(I9:I18)</f>
        <v>1120720</v>
      </c>
    </row>
    <row r="20" spans="1:9" x14ac:dyDescent="0.35">
      <c r="A20" s="19" t="s">
        <v>54</v>
      </c>
      <c r="B20" s="65">
        <v>38793</v>
      </c>
      <c r="C20" s="67"/>
      <c r="D20" s="38">
        <f t="shared" si="2"/>
        <v>38793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v>659595</v>
      </c>
      <c r="C21" s="24"/>
      <c r="D21" s="38">
        <f t="shared" si="2"/>
        <v>659595</v>
      </c>
      <c r="E21" s="19"/>
      <c r="F21" s="19" t="s">
        <v>97</v>
      </c>
      <c r="G21" s="65">
        <v>1078018</v>
      </c>
      <c r="H21" s="24"/>
      <c r="I21" s="38">
        <f>SUM(G21:H21)</f>
        <v>1078018</v>
      </c>
    </row>
    <row r="22" spans="1:9" x14ac:dyDescent="0.35">
      <c r="A22" s="19" t="s">
        <v>56</v>
      </c>
      <c r="B22" s="65">
        <v>89264</v>
      </c>
      <c r="C22" s="24"/>
      <c r="D22" s="38">
        <f t="shared" si="2"/>
        <v>89264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0</v>
      </c>
      <c r="C23" s="25"/>
      <c r="D23" s="39">
        <f t="shared" si="2"/>
        <v>0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2102044</v>
      </c>
      <c r="C24" s="57">
        <f>C20</f>
        <v>0</v>
      </c>
      <c r="D24" s="38">
        <f t="shared" ref="D24" si="5">D9+D10+D12+D13+D14+D16+D17+D18+D19+D20+D21+D22+D23</f>
        <v>2102044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>
        <v>750310</v>
      </c>
      <c r="H25" s="24"/>
      <c r="I25" s="38">
        <f t="shared" si="4"/>
        <v>750310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3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3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3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1828328</v>
      </c>
      <c r="H31" s="24"/>
      <c r="I31" s="38">
        <f t="shared" ref="I31" si="6">SUM(I21:I30)</f>
        <v>1828328</v>
      </c>
    </row>
    <row r="32" spans="1:9" x14ac:dyDescent="0.35">
      <c r="A32" s="19" t="s">
        <v>63</v>
      </c>
      <c r="B32" s="65">
        <v>118909</v>
      </c>
      <c r="C32" s="24"/>
      <c r="D32" s="38">
        <f t="shared" ref="D32:D36" si="7">SUM(B32:C32)</f>
        <v>118909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4215544</v>
      </c>
      <c r="C33" s="80">
        <f>-1*(C45+C20)</f>
        <v>-68753</v>
      </c>
      <c r="D33" s="38">
        <f t="shared" si="7"/>
        <v>4146791</v>
      </c>
      <c r="E33" s="19"/>
      <c r="F33" s="19" t="s">
        <v>108</v>
      </c>
      <c r="G33" s="65">
        <v>0</v>
      </c>
      <c r="H33" s="24"/>
      <c r="I33" s="38">
        <f>SUM(G33:H33)</f>
        <v>0</v>
      </c>
    </row>
    <row r="34" spans="1:9" x14ac:dyDescent="0.35">
      <c r="A34" s="19" t="s">
        <v>67</v>
      </c>
      <c r="B34" s="65">
        <v>398294</v>
      </c>
      <c r="C34" s="24"/>
      <c r="D34" s="38">
        <f t="shared" si="7"/>
        <v>398294</v>
      </c>
      <c r="E34" s="19"/>
      <c r="F34" s="19" t="s">
        <v>172</v>
      </c>
      <c r="G34" s="65">
        <v>321111</v>
      </c>
      <c r="H34" s="65">
        <v>-29060</v>
      </c>
      <c r="I34" s="38">
        <f t="shared" ref="I34:I35" si="8">SUM(G34:H34)</f>
        <v>292051</v>
      </c>
    </row>
    <row r="35" spans="1:9" x14ac:dyDescent="0.35">
      <c r="A35" s="19" t="s">
        <v>68</v>
      </c>
      <c r="B35" s="65">
        <v>0</v>
      </c>
      <c r="C35" s="24"/>
      <c r="D35" s="38">
        <f t="shared" si="7"/>
        <v>0</v>
      </c>
      <c r="E35" s="19"/>
      <c r="F35" s="19" t="s">
        <v>109</v>
      </c>
      <c r="G35" s="66">
        <v>0</v>
      </c>
      <c r="H35" s="25"/>
      <c r="I35" s="39">
        <f t="shared" si="8"/>
        <v>0</v>
      </c>
    </row>
    <row r="36" spans="1:9" x14ac:dyDescent="0.3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321111</v>
      </c>
      <c r="H36" s="38">
        <f t="shared" ref="H36:I36" si="9">SUM(H33:H35)</f>
        <v>-29060</v>
      </c>
      <c r="I36" s="38">
        <f t="shared" si="9"/>
        <v>292051</v>
      </c>
    </row>
    <row r="37" spans="1:9" x14ac:dyDescent="0.35">
      <c r="A37" s="19" t="s">
        <v>70</v>
      </c>
      <c r="B37" s="38">
        <f>B28+B29+B31+B32+B33+B34+B35+B36</f>
        <v>4732747</v>
      </c>
      <c r="C37" s="57">
        <f>C33</f>
        <v>-68753</v>
      </c>
      <c r="D37" s="38">
        <f t="shared" ref="D37" si="10">D28+D29+D31+D32+D33+D34+D35+D36</f>
        <v>4663994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50000</v>
      </c>
      <c r="H38" s="24"/>
      <c r="I38" s="38">
        <f>SUM(G38:H38)</f>
        <v>50000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0</v>
      </c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6574455</v>
      </c>
      <c r="C40" s="65">
        <v>-398194</v>
      </c>
      <c r="D40" s="38">
        <f>SUM(B40:C40)</f>
        <v>6176261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3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35">
      <c r="A42" s="19" t="s">
        <v>74</v>
      </c>
      <c r="B42" s="65">
        <v>338527</v>
      </c>
      <c r="C42" s="24"/>
      <c r="D42" s="38">
        <f t="shared" si="12"/>
        <v>338527</v>
      </c>
      <c r="E42" s="19"/>
      <c r="F42" s="19" t="s">
        <v>116</v>
      </c>
      <c r="G42" s="65">
        <v>515689</v>
      </c>
      <c r="H42" s="24"/>
      <c r="I42" s="38">
        <f t="shared" si="11"/>
        <v>515689</v>
      </c>
    </row>
    <row r="43" spans="1:9" x14ac:dyDescent="0.3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35">
      <c r="A44" s="19" t="s">
        <v>126</v>
      </c>
      <c r="B44" s="66">
        <v>-5907189</v>
      </c>
      <c r="C44" s="66">
        <v>466947</v>
      </c>
      <c r="D44" s="39">
        <f t="shared" si="12"/>
        <v>-5440242</v>
      </c>
      <c r="E44" s="19"/>
      <c r="F44" s="19" t="s">
        <v>207</v>
      </c>
      <c r="G44" s="66">
        <v>4004736</v>
      </c>
      <c r="H44" s="83">
        <f>-1*H36</f>
        <v>29060</v>
      </c>
      <c r="I44" s="39">
        <f t="shared" si="11"/>
        <v>4033796</v>
      </c>
    </row>
    <row r="45" spans="1:9" x14ac:dyDescent="0.35">
      <c r="A45" s="19" t="s">
        <v>76</v>
      </c>
      <c r="B45" s="38">
        <f>B40+B41+B42+B43+B44</f>
        <v>1005793</v>
      </c>
      <c r="C45" s="38">
        <f t="shared" ref="C45:D45" si="13">C40+C41+C42+C43+C44</f>
        <v>68753</v>
      </c>
      <c r="D45" s="38">
        <f t="shared" si="13"/>
        <v>1074546</v>
      </c>
      <c r="E45" s="19"/>
      <c r="F45" s="19" t="s">
        <v>119</v>
      </c>
      <c r="G45" s="38">
        <f>SUM(G38:G44)</f>
        <v>4570425</v>
      </c>
      <c r="H45" s="56">
        <f t="shared" ref="H45:I45" si="14">SUM(H38:H44)</f>
        <v>29060</v>
      </c>
      <c r="I45" s="38">
        <f t="shared" si="14"/>
        <v>4599485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7840584</v>
      </c>
      <c r="C47" s="40">
        <f t="shared" ref="C47:D47" si="15">C24+C37+C45</f>
        <v>0</v>
      </c>
      <c r="D47" s="40">
        <f t="shared" si="15"/>
        <v>7840584</v>
      </c>
      <c r="E47" s="19"/>
      <c r="F47" s="23" t="s">
        <v>120</v>
      </c>
      <c r="G47" s="40">
        <f>G19+G31+G36+G45</f>
        <v>7840584</v>
      </c>
      <c r="H47" s="40">
        <f t="shared" ref="H47:I47" si="16">H19+H31+H36+H45</f>
        <v>0</v>
      </c>
      <c r="I47" s="40">
        <f t="shared" si="16"/>
        <v>7840584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19" zoomScaleNormal="100" workbookViewId="0">
      <selection activeCell="B10" sqref="B10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tr">
        <f>'PartABalance Sheet(PY)'!A3</f>
        <v>HOOD CANAL TELEPHONE CO., INC.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237367</v>
      </c>
      <c r="C10" s="38">
        <f>'PartABalance Sheet(CY) '!D9</f>
        <v>394690</v>
      </c>
      <c r="D10" s="19"/>
      <c r="E10" s="19" t="s">
        <v>83</v>
      </c>
      <c r="F10" s="38">
        <f>'PartABalance Sheet(PY)'!I10</f>
        <v>621509</v>
      </c>
      <c r="G10" s="38">
        <f>'PartABalance Sheet(CY) '!I9</f>
        <v>239053</v>
      </c>
    </row>
    <row r="11" spans="1:7" x14ac:dyDescent="0.35">
      <c r="A11" s="19" t="s">
        <v>168</v>
      </c>
      <c r="B11" s="38">
        <f>'PartABalance Sheet(PY)'!D11</f>
        <v>1000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59993</v>
      </c>
      <c r="G13" s="38">
        <f>'PartABalance Sheet(CY) '!I12</f>
        <v>64656</v>
      </c>
    </row>
    <row r="14" spans="1:7" x14ac:dyDescent="0.35">
      <c r="A14" s="19" t="s">
        <v>52</v>
      </c>
      <c r="B14" s="38">
        <f>'PartABalance Sheet(PY)'!D14</f>
        <v>56194</v>
      </c>
      <c r="C14" s="38">
        <f>'PartABalance Sheet(CY) '!D13</f>
        <v>221512</v>
      </c>
      <c r="D14" s="19"/>
      <c r="E14" s="19" t="s">
        <v>89</v>
      </c>
      <c r="F14" s="38">
        <f>'PartABalance Sheet(PY)'!I14</f>
        <v>437000</v>
      </c>
      <c r="G14" s="38">
        <f>'PartABalance Sheet(CY) '!I13</f>
        <v>274000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324004</v>
      </c>
      <c r="C17" s="38">
        <f>'PartABalance Sheet(CY) '!D16</f>
        <v>465780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222423</v>
      </c>
      <c r="C18" s="38">
        <f>'PartABalance Sheet(CY) '!D17</f>
        <v>223010</v>
      </c>
      <c r="D18" s="19"/>
      <c r="E18" s="19" t="s">
        <v>93</v>
      </c>
      <c r="F18" s="38">
        <f>'PartABalance Sheet(PY)'!I18</f>
        <v>68904</v>
      </c>
      <c r="G18" s="38">
        <f>'PartABalance Sheet(CY) '!I17</f>
        <v>95164</v>
      </c>
    </row>
    <row r="19" spans="1:7" x14ac:dyDescent="0.35">
      <c r="A19" s="19" t="s">
        <v>50</v>
      </c>
      <c r="B19" s="38">
        <f>'PartABalance Sheet(PY)'!D19</f>
        <v>7000</v>
      </c>
      <c r="C19" s="38">
        <f>'PartABalance Sheet(CY) '!D18</f>
        <v>9400</v>
      </c>
      <c r="D19" s="19"/>
      <c r="E19" s="19" t="s">
        <v>94</v>
      </c>
      <c r="F19" s="39">
        <f>'PartABalance Sheet(PY)'!I19</f>
        <v>728531</v>
      </c>
      <c r="G19" s="39">
        <f>'PartABalance Sheet(CY) '!I18</f>
        <v>447847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1915937</v>
      </c>
      <c r="G20" s="41">
        <f>SUM(G10:G19)</f>
        <v>1120720</v>
      </c>
    </row>
    <row r="21" spans="1:7" x14ac:dyDescent="0.35">
      <c r="A21" s="19" t="s">
        <v>54</v>
      </c>
      <c r="B21" s="38">
        <f>'PartABalance Sheet(PY)'!D21</f>
        <v>38648</v>
      </c>
      <c r="C21" s="38">
        <f>'PartABalance Sheet(CY) '!D20</f>
        <v>38793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416668</v>
      </c>
      <c r="C22" s="38">
        <f>'PartABalance Sheet(CY) '!D21</f>
        <v>659595</v>
      </c>
      <c r="D22" s="19"/>
      <c r="E22" s="19" t="s">
        <v>97</v>
      </c>
      <c r="F22" s="38">
        <f>'PartABalance Sheet(PY)'!I22</f>
        <v>701104</v>
      </c>
      <c r="G22" s="38">
        <f>'PartABalance Sheet(CY) '!I21</f>
        <v>1078018</v>
      </c>
    </row>
    <row r="23" spans="1:7" x14ac:dyDescent="0.35">
      <c r="A23" s="19" t="s">
        <v>56</v>
      </c>
      <c r="B23" s="38">
        <f>'PartABalance Sheet(PY)'!D23</f>
        <v>40610</v>
      </c>
      <c r="C23" s="38">
        <f>'PartABalance Sheet(CY) '!D22</f>
        <v>89264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1343914</v>
      </c>
      <c r="C25" s="38">
        <f>C10+C11+C13+C14+C15+C17+C18+C19+C20+C21+C22+C23+C24</f>
        <v>2102044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897954</v>
      </c>
      <c r="G26" s="38">
        <f>'PartABalance Sheet(CY) '!I25</f>
        <v>750310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17200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1616258</v>
      </c>
      <c r="G32" s="38">
        <f>SUM(G22:G31)</f>
        <v>1828328</v>
      </c>
    </row>
    <row r="33" spans="1:7" x14ac:dyDescent="0.35">
      <c r="A33" s="19" t="s">
        <v>63</v>
      </c>
      <c r="B33" s="38">
        <f>'PartABalance Sheet(PY)'!D33</f>
        <v>111205</v>
      </c>
      <c r="C33" s="38">
        <f>'PartABalance Sheet(CY) '!D32</f>
        <v>118909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3912423</v>
      </c>
      <c r="C34" s="38">
        <f>'PartABalance Sheet(CY) '!D33</f>
        <v>4146791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501728</v>
      </c>
      <c r="C35" s="38">
        <f>'PartABalance Sheet(CY) '!D34</f>
        <v>398294</v>
      </c>
      <c r="D35" s="19"/>
      <c r="E35" s="19" t="s">
        <v>128</v>
      </c>
      <c r="F35" s="38">
        <f>'PartABalance Sheet(PY)'!I35</f>
        <v>334467</v>
      </c>
      <c r="G35" s="38">
        <f>'PartABalance Sheet(CY) '!I34</f>
        <v>292051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334467</v>
      </c>
      <c r="G37" s="38">
        <f>SUM(G34:G36)</f>
        <v>292051</v>
      </c>
    </row>
    <row r="38" spans="1:7" x14ac:dyDescent="0.35">
      <c r="A38" s="19" t="s">
        <v>70</v>
      </c>
      <c r="B38" s="38">
        <f>B29+B30+B32+B33+B34+B35+B36+B37</f>
        <v>4525356</v>
      </c>
      <c r="C38" s="38">
        <f>C29+C30+C32+C33+C34+C35+C36+C37</f>
        <v>4663994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50000</v>
      </c>
      <c r="G39" s="38">
        <f>'PartABalance Sheet(CY) '!I38</f>
        <v>50000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5985438</v>
      </c>
      <c r="C41" s="38">
        <f>'PartABalance Sheet(CY) '!D40</f>
        <v>6176261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1473006</v>
      </c>
      <c r="C43" s="38">
        <f>'PartABalance Sheet(CY) '!D42</f>
        <v>338527</v>
      </c>
      <c r="D43" s="19"/>
      <c r="E43" s="19" t="s">
        <v>116</v>
      </c>
      <c r="F43" s="38">
        <f>'PartABalance Sheet(PY)'!I43</f>
        <v>515689</v>
      </c>
      <c r="G43" s="38">
        <f>'PartABalance Sheet(CY) '!I42</f>
        <v>515689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-5169281</v>
      </c>
      <c r="C45" s="39">
        <f>'PartABalance Sheet(CY) '!D44</f>
        <v>-5440242</v>
      </c>
      <c r="D45" s="19"/>
      <c r="E45" s="19" t="s">
        <v>118</v>
      </c>
      <c r="F45" s="39">
        <f>'PartABalance Sheet(PY)'!I45</f>
        <v>3726082</v>
      </c>
      <c r="G45" s="39">
        <f>'PartABalance Sheet(CY) '!I44</f>
        <v>4033796</v>
      </c>
    </row>
    <row r="46" spans="1:7" x14ac:dyDescent="0.35">
      <c r="A46" s="19" t="s">
        <v>76</v>
      </c>
      <c r="B46" s="38">
        <f>SUM(B41:B45)</f>
        <v>2289163</v>
      </c>
      <c r="C46" s="38">
        <f>SUM(C41:C45)</f>
        <v>1074546</v>
      </c>
      <c r="D46" s="19"/>
      <c r="E46" s="19" t="s">
        <v>119</v>
      </c>
      <c r="F46" s="38">
        <f>SUM(F39:F45)</f>
        <v>4291771</v>
      </c>
      <c r="G46" s="38">
        <f>SUM(G39:G45)</f>
        <v>4599485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8158433</v>
      </c>
      <c r="C48" s="40">
        <f>C25+C38+C46</f>
        <v>7840584</v>
      </c>
      <c r="D48" s="19"/>
      <c r="E48" s="23" t="s">
        <v>120</v>
      </c>
      <c r="F48" s="40">
        <f>F20+F32+F37+F46</f>
        <v>8158433</v>
      </c>
      <c r="G48" s="40">
        <f>G20+G32+G37+G46</f>
        <v>7840584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B10" sqref="B10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HOOD CANAL TELEPHONE CO., INC.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5985438</v>
      </c>
      <c r="D10" s="75">
        <f>'PartABalance Sheet (Summary)'!C41</f>
        <v>6176261</v>
      </c>
      <c r="E10" s="75">
        <f>(C10+D10)/2</f>
        <v>6080849.5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-5169281</v>
      </c>
      <c r="D12" s="75">
        <f>'PartABalance Sheet (Summary)'!C45</f>
        <v>-5440242</v>
      </c>
      <c r="E12" s="75">
        <f t="shared" ref="E12:E15" si="0">(C12+D12)/2</f>
        <v>-5304761.5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38648</v>
      </c>
      <c r="D13" s="75">
        <f>'PartABalance Sheet (Summary)'!C21</f>
        <v>38793</v>
      </c>
      <c r="E13" s="75">
        <f t="shared" si="0"/>
        <v>38720.5</v>
      </c>
    </row>
    <row r="14" spans="1:5" x14ac:dyDescent="0.35">
      <c r="A14" s="19" t="s">
        <v>144</v>
      </c>
      <c r="B14" s="19"/>
      <c r="C14" s="65">
        <v>-95256</v>
      </c>
      <c r="D14" s="65">
        <v>-101735</v>
      </c>
      <c r="E14" s="65">
        <f t="shared" si="0"/>
        <v>-98495.5</v>
      </c>
    </row>
    <row r="15" spans="1:5" ht="15" thickBot="1" x14ac:dyDescent="0.4">
      <c r="A15" s="19" t="s">
        <v>213</v>
      </c>
      <c r="B15" s="19"/>
      <c r="C15" s="81">
        <f>SUM(C10:C14)</f>
        <v>759549</v>
      </c>
      <c r="D15" s="81">
        <f>SUM(D10:D14)</f>
        <v>673077</v>
      </c>
      <c r="E15" s="82">
        <f t="shared" si="0"/>
        <v>716313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10" sqref="B10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HOOD CANAL TELEPHONE CO., INC.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743</v>
      </c>
      <c r="C10" s="65">
        <v>710</v>
      </c>
      <c r="D10" s="38">
        <f>C10-B10</f>
        <v>-33</v>
      </c>
      <c r="E10" s="44">
        <f>D10/B10</f>
        <v>-4.4414535666218037E-2</v>
      </c>
    </row>
    <row r="11" spans="1:5" x14ac:dyDescent="0.35">
      <c r="A11" s="19" t="s">
        <v>153</v>
      </c>
      <c r="B11" s="65">
        <v>202</v>
      </c>
      <c r="C11" s="65">
        <v>201</v>
      </c>
      <c r="D11" s="38">
        <f>C11-B11</f>
        <v>-1</v>
      </c>
      <c r="E11" s="44">
        <f t="shared" ref="E11:E12" si="0">D11/B11</f>
        <v>-4.9504950495049506E-3</v>
      </c>
    </row>
    <row r="12" spans="1:5" ht="15" thickBot="1" x14ac:dyDescent="0.4">
      <c r="A12" s="19" t="s">
        <v>154</v>
      </c>
      <c r="B12" s="40">
        <f>SUM(B10:B11)</f>
        <v>945</v>
      </c>
      <c r="C12" s="40">
        <f t="shared" ref="C12:D12" si="1">SUM(C10:C11)</f>
        <v>911</v>
      </c>
      <c r="D12" s="40">
        <f t="shared" si="1"/>
        <v>-34</v>
      </c>
      <c r="E12" s="45">
        <f t="shared" si="0"/>
        <v>-3.5978835978835978E-2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716</v>
      </c>
      <c r="C18" s="68">
        <v>942</v>
      </c>
      <c r="D18" s="40">
        <f>C18-B18</f>
        <v>226</v>
      </c>
      <c r="E18" s="45">
        <f>D18/B18</f>
        <v>0.31564245810055863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2466794</v>
      </c>
      <c r="C25" s="68">
        <v>697463</v>
      </c>
      <c r="D25" s="40">
        <f>C25-B25</f>
        <v>-1769331</v>
      </c>
      <c r="E25" s="45">
        <f>D25/B25</f>
        <v>-0.71725932526185809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9" zoomScaleNormal="100" workbookViewId="0">
      <selection activeCell="B10" sqref="B10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tr">
        <f>'PartABalance Sheet(PY)'!A3</f>
        <v>HOOD CANAL TELEPHONE CO.,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192431</v>
      </c>
      <c r="D11" s="33"/>
      <c r="E11" s="38">
        <f>SUM(C11:D11)</f>
        <v>192431</v>
      </c>
    </row>
    <row r="12" spans="1:5" x14ac:dyDescent="0.35">
      <c r="A12" s="11">
        <v>2</v>
      </c>
      <c r="B12" s="19" t="s">
        <v>5</v>
      </c>
      <c r="C12" s="65">
        <v>1368393</v>
      </c>
      <c r="D12" s="24"/>
      <c r="E12" s="38">
        <f t="shared" ref="E12:E16" si="0">SUM(C12:D12)</f>
        <v>1368393</v>
      </c>
    </row>
    <row r="13" spans="1:5" x14ac:dyDescent="0.35">
      <c r="A13" s="11">
        <v>3</v>
      </c>
      <c r="B13" s="19" t="s">
        <v>6</v>
      </c>
      <c r="C13" s="65">
        <v>143298</v>
      </c>
      <c r="D13" s="65">
        <v>-103404</v>
      </c>
      <c r="E13" s="38">
        <f t="shared" si="0"/>
        <v>39894</v>
      </c>
    </row>
    <row r="14" spans="1:5" x14ac:dyDescent="0.35">
      <c r="A14" s="11">
        <v>4</v>
      </c>
      <c r="B14" s="19" t="s">
        <v>7</v>
      </c>
      <c r="C14" s="65">
        <v>3097</v>
      </c>
      <c r="D14" s="65">
        <v>0</v>
      </c>
      <c r="E14" s="38">
        <f t="shared" si="0"/>
        <v>3097</v>
      </c>
    </row>
    <row r="15" spans="1:5" x14ac:dyDescent="0.35">
      <c r="A15" s="11">
        <v>5</v>
      </c>
      <c r="B15" s="19" t="s">
        <v>8</v>
      </c>
      <c r="C15" s="65">
        <v>18566</v>
      </c>
      <c r="D15" s="65">
        <v>0</v>
      </c>
      <c r="E15" s="38">
        <f t="shared" si="0"/>
        <v>18566</v>
      </c>
    </row>
    <row r="16" spans="1:5" x14ac:dyDescent="0.35">
      <c r="A16" s="11">
        <v>6</v>
      </c>
      <c r="B16" s="19" t="s">
        <v>182</v>
      </c>
      <c r="C16" s="65">
        <v>2840</v>
      </c>
      <c r="D16" s="65">
        <v>0</v>
      </c>
      <c r="E16" s="38">
        <f t="shared" si="0"/>
        <v>2840</v>
      </c>
    </row>
    <row r="17" spans="1:6" x14ac:dyDescent="0.35">
      <c r="A17" s="11">
        <v>7</v>
      </c>
      <c r="B17" s="23" t="s">
        <v>181</v>
      </c>
      <c r="C17" s="46">
        <f>SUM(C11:C16)</f>
        <v>1728625</v>
      </c>
      <c r="D17" s="46">
        <f t="shared" ref="D17:E17" si="1">SUM(D11:D16)</f>
        <v>-103404</v>
      </c>
      <c r="E17" s="46">
        <f t="shared" si="1"/>
        <v>1625221</v>
      </c>
      <c r="F17" s="1"/>
    </row>
    <row r="18" spans="1:6" x14ac:dyDescent="0.35">
      <c r="A18" s="11">
        <v>8</v>
      </c>
      <c r="B18" s="19" t="s">
        <v>9</v>
      </c>
      <c r="C18" s="65">
        <v>1064516</v>
      </c>
      <c r="D18" s="65">
        <v>-255576</v>
      </c>
      <c r="E18" s="47">
        <f>SUM(C18:D18)</f>
        <v>808940</v>
      </c>
    </row>
    <row r="19" spans="1:6" x14ac:dyDescent="0.35">
      <c r="A19" s="11">
        <v>9</v>
      </c>
      <c r="B19" s="19" t="s">
        <v>44</v>
      </c>
      <c r="C19" s="65">
        <v>145682</v>
      </c>
      <c r="D19" s="65">
        <v>-12521</v>
      </c>
      <c r="E19" s="47">
        <f t="shared" ref="E19:E24" si="2">SUM(C19:D19)</f>
        <v>133161</v>
      </c>
    </row>
    <row r="20" spans="1:6" x14ac:dyDescent="0.35">
      <c r="A20" s="11">
        <v>10</v>
      </c>
      <c r="B20" s="19" t="s">
        <v>10</v>
      </c>
      <c r="C20" s="65">
        <v>268495</v>
      </c>
      <c r="D20" s="65">
        <v>1437</v>
      </c>
      <c r="E20" s="47">
        <f t="shared" si="2"/>
        <v>269932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537023</v>
      </c>
      <c r="D22" s="65">
        <v>-176013</v>
      </c>
      <c r="E22" s="47">
        <f t="shared" si="2"/>
        <v>361010</v>
      </c>
    </row>
    <row r="23" spans="1:6" x14ac:dyDescent="0.35">
      <c r="A23" s="11">
        <v>13</v>
      </c>
      <c r="B23" s="19" t="s">
        <v>13</v>
      </c>
      <c r="C23" s="65">
        <v>597007</v>
      </c>
      <c r="D23" s="65">
        <v>-59437</v>
      </c>
      <c r="E23" s="47">
        <f t="shared" si="2"/>
        <v>537570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597007</v>
      </c>
      <c r="D25" s="38">
        <f t="shared" ref="D25:E25" si="3">SUM(D23:D24)</f>
        <v>-59437</v>
      </c>
      <c r="E25" s="47">
        <f t="shared" si="3"/>
        <v>537570</v>
      </c>
    </row>
    <row r="26" spans="1:6" x14ac:dyDescent="0.35">
      <c r="A26" s="11">
        <v>14</v>
      </c>
      <c r="B26" s="23" t="s">
        <v>180</v>
      </c>
      <c r="C26" s="46">
        <f>C18+C19+C20+C21+C22+C25</f>
        <v>2612723</v>
      </c>
      <c r="D26" s="46">
        <f t="shared" ref="D26:E26" si="4">D18+D19+D20+D21+D22+D25</f>
        <v>-502110</v>
      </c>
      <c r="E26" s="49">
        <f t="shared" si="4"/>
        <v>2110613</v>
      </c>
      <c r="F26" s="1"/>
    </row>
    <row r="27" spans="1:6" x14ac:dyDescent="0.35">
      <c r="A27" s="11">
        <v>15</v>
      </c>
      <c r="B27" s="19" t="s">
        <v>18</v>
      </c>
      <c r="C27" s="38">
        <f>C17-C26</f>
        <v>-884098</v>
      </c>
      <c r="D27" s="38">
        <f t="shared" ref="D27:E27" si="5">D17-D26</f>
        <v>398706</v>
      </c>
      <c r="E27" s="38">
        <f t="shared" si="5"/>
        <v>-485392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85572</v>
      </c>
      <c r="D29" s="65">
        <v>-4612</v>
      </c>
      <c r="E29" s="38">
        <f t="shared" ref="E29:E31" si="6">SUM(C29:D29)</f>
        <v>80960</v>
      </c>
    </row>
    <row r="30" spans="1:6" x14ac:dyDescent="0.35">
      <c r="A30" s="11">
        <v>18</v>
      </c>
      <c r="B30" s="19" t="s">
        <v>216</v>
      </c>
      <c r="C30" s="65">
        <v>0</v>
      </c>
      <c r="D30" s="65">
        <v>0</v>
      </c>
      <c r="E30" s="38">
        <f t="shared" si="6"/>
        <v>0</v>
      </c>
    </row>
    <row r="31" spans="1:6" x14ac:dyDescent="0.35">
      <c r="A31" s="11">
        <v>19</v>
      </c>
      <c r="B31" s="19" t="s">
        <v>17</v>
      </c>
      <c r="C31" s="65">
        <v>0</v>
      </c>
      <c r="D31" s="70">
        <v>0</v>
      </c>
      <c r="E31" s="38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85572</v>
      </c>
      <c r="D32" s="43">
        <f t="shared" ref="D32:E32" si="7">SUM(D29:D31)</f>
        <v>-4612</v>
      </c>
      <c r="E32" s="50">
        <f t="shared" si="7"/>
        <v>80960</v>
      </c>
    </row>
    <row r="33" spans="1:5" x14ac:dyDescent="0.35">
      <c r="A33" s="11">
        <v>21</v>
      </c>
      <c r="B33" s="19" t="s">
        <v>27</v>
      </c>
      <c r="C33" s="43">
        <f>C27+C28-C32</f>
        <v>-969670</v>
      </c>
      <c r="D33" s="43">
        <f>D27+D28-D32</f>
        <v>403318</v>
      </c>
      <c r="E33" s="50">
        <f>E27+E28-E32</f>
        <v>-566352</v>
      </c>
    </row>
    <row r="34" spans="1:5" x14ac:dyDescent="0.35">
      <c r="A34" s="11">
        <v>22</v>
      </c>
      <c r="B34" s="19" t="s">
        <v>19</v>
      </c>
      <c r="C34" s="65">
        <v>70899</v>
      </c>
      <c r="D34" s="24"/>
      <c r="E34" s="38">
        <f>SUM(C34:D34)</f>
        <v>70899</v>
      </c>
    </row>
    <row r="35" spans="1:5" x14ac:dyDescent="0.3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21139</v>
      </c>
      <c r="D36" s="24"/>
      <c r="E36" s="38">
        <f t="shared" si="8"/>
        <v>21139</v>
      </c>
    </row>
    <row r="37" spans="1:5" x14ac:dyDescent="0.3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92038</v>
      </c>
      <c r="D38" s="51">
        <f t="shared" ref="D38:E38" si="9">SUM(D34:D37)</f>
        <v>0</v>
      </c>
      <c r="E38" s="50">
        <f t="shared" si="9"/>
        <v>92038</v>
      </c>
    </row>
    <row r="39" spans="1:5" x14ac:dyDescent="0.35">
      <c r="A39" s="11">
        <v>27</v>
      </c>
      <c r="B39" s="19" t="s">
        <v>23</v>
      </c>
      <c r="C39" s="65">
        <v>30395</v>
      </c>
      <c r="D39" s="24"/>
      <c r="E39" s="38">
        <f>SUM(C39:D39)</f>
        <v>30395</v>
      </c>
    </row>
    <row r="40" spans="1:5" x14ac:dyDescent="0.3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1436578</v>
      </c>
      <c r="D42" s="75">
        <f>-1*D33</f>
        <v>-403318</v>
      </c>
      <c r="E42" s="38">
        <f t="shared" si="10"/>
        <v>1033260</v>
      </c>
    </row>
    <row r="43" spans="1:5" x14ac:dyDescent="0.35">
      <c r="A43" s="11">
        <v>31</v>
      </c>
      <c r="B43" s="19" t="s">
        <v>26</v>
      </c>
      <c r="C43" s="43">
        <f>C33-C38+C39+C40+C41+C42</f>
        <v>405265</v>
      </c>
      <c r="D43" s="43">
        <f t="shared" ref="D43:E43" si="11">D33-D38+D39+D40+D41+D42</f>
        <v>0</v>
      </c>
      <c r="E43" s="50">
        <f t="shared" si="11"/>
        <v>405265</v>
      </c>
    </row>
    <row r="44" spans="1:5" x14ac:dyDescent="0.35">
      <c r="A44" s="11">
        <v>32</v>
      </c>
      <c r="B44" s="19" t="s">
        <v>28</v>
      </c>
      <c r="C44" s="65">
        <v>0</v>
      </c>
      <c r="D44" s="65"/>
      <c r="E44" s="38">
        <f>SUM(C44:D44)</f>
        <v>0</v>
      </c>
    </row>
    <row r="45" spans="1:5" x14ac:dyDescent="0.35">
      <c r="A45" s="11">
        <v>33</v>
      </c>
      <c r="B45" s="19" t="s">
        <v>29</v>
      </c>
      <c r="C45" s="65">
        <v>3289634</v>
      </c>
      <c r="D45" s="24"/>
      <c r="E45" s="38">
        <f t="shared" ref="E45:E50" si="12">SUM(C45:D45)</f>
        <v>3289634</v>
      </c>
    </row>
    <row r="46" spans="1:5" x14ac:dyDescent="0.35">
      <c r="A46" s="11">
        <v>34</v>
      </c>
      <c r="B46" s="19" t="s">
        <v>30</v>
      </c>
      <c r="C46" s="65">
        <v>0</v>
      </c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3694899</v>
      </c>
      <c r="D51" s="51">
        <f t="shared" ref="D51:E51" si="13">(D43+D45+D46)-(D47+D48+D49+D50)</f>
        <v>0</v>
      </c>
      <c r="E51" s="50">
        <f t="shared" si="13"/>
        <v>3694899</v>
      </c>
    </row>
    <row r="52" spans="1:5" x14ac:dyDescent="0.3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340297</v>
      </c>
      <c r="D56" s="24"/>
      <c r="E56" s="38">
        <f>C56</f>
        <v>340297</v>
      </c>
    </row>
    <row r="57" spans="1:5" x14ac:dyDescent="0.35">
      <c r="A57" s="11">
        <v>45</v>
      </c>
      <c r="B57" s="19" t="s">
        <v>40</v>
      </c>
      <c r="C57" s="58">
        <f>((C26+C32-C20-C21)/C17)</f>
        <v>1.4056258587027262</v>
      </c>
      <c r="D57" s="58">
        <f>((D26+D32-D20-D21)/D17)</f>
        <v>4.914306990058412</v>
      </c>
      <c r="E57" s="58">
        <f>((E26+E32-E20-E21)/E17)</f>
        <v>1.1823875029919009</v>
      </c>
    </row>
    <row r="58" spans="1:5" x14ac:dyDescent="0.35">
      <c r="A58" s="11">
        <v>46</v>
      </c>
      <c r="B58" s="19" t="s">
        <v>41</v>
      </c>
      <c r="C58" s="58">
        <f>((C26+C32+C38)/C17)</f>
        <v>1.6141922047870416</v>
      </c>
      <c r="D58" s="58">
        <f>((D26+D32+D38)/D17)</f>
        <v>4.9004100421647134</v>
      </c>
      <c r="E58" s="58">
        <f>((E26+E32+E38)/E17)</f>
        <v>1.4051079822374926</v>
      </c>
    </row>
    <row r="59" spans="1:5" x14ac:dyDescent="0.35">
      <c r="A59" s="11">
        <v>47</v>
      </c>
      <c r="B59" s="19" t="s">
        <v>42</v>
      </c>
      <c r="C59" s="58">
        <f>((C43+C38)/C38)</f>
        <v>5.4032356200699709</v>
      </c>
      <c r="D59" s="58" t="e">
        <f t="shared" ref="D59:E59" si="16">((D43+D38)/D38)</f>
        <v>#DIV/0!</v>
      </c>
      <c r="E59" s="58">
        <f t="shared" si="16"/>
        <v>5.4032356200699709</v>
      </c>
    </row>
    <row r="60" spans="1:5" x14ac:dyDescent="0.35">
      <c r="A60" s="11">
        <v>48</v>
      </c>
      <c r="B60" s="19" t="s">
        <v>43</v>
      </c>
      <c r="C60" s="58">
        <f>(C43+C38+C20+C21)/C56</f>
        <v>2.2503812845837605</v>
      </c>
      <c r="D60" s="58" t="e">
        <f t="shared" ref="D60:E60" si="17">(D43+D38+D20+D21)/D56</f>
        <v>#DIV/0!</v>
      </c>
      <c r="E60" s="58">
        <f t="shared" si="17"/>
        <v>2.2546040664478384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opLeftCell="A34" zoomScaleNormal="100" workbookViewId="0">
      <selection activeCell="B10" sqref="B10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tr">
        <f>'PartABalance Sheet(PY)'!A3</f>
        <v>HOOD CANAL TELEPHONE CO.,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186459</v>
      </c>
      <c r="D11" s="33"/>
      <c r="E11" s="38">
        <f>SUM(C11:D11)</f>
        <v>186459</v>
      </c>
    </row>
    <row r="12" spans="1:5" x14ac:dyDescent="0.35">
      <c r="A12" s="11">
        <v>2</v>
      </c>
      <c r="B12" s="19" t="s">
        <v>5</v>
      </c>
      <c r="C12" s="65">
        <v>1469572</v>
      </c>
      <c r="D12" s="24"/>
      <c r="E12" s="38">
        <f t="shared" ref="E12:E16" si="0">SUM(C12:D12)</f>
        <v>1469572</v>
      </c>
    </row>
    <row r="13" spans="1:5" x14ac:dyDescent="0.35">
      <c r="A13" s="11">
        <v>3</v>
      </c>
      <c r="B13" s="19" t="s">
        <v>6</v>
      </c>
      <c r="C13" s="65">
        <v>169989</v>
      </c>
      <c r="D13" s="65">
        <v>-125131</v>
      </c>
      <c r="E13" s="38">
        <f t="shared" si="0"/>
        <v>44858</v>
      </c>
    </row>
    <row r="14" spans="1:5" x14ac:dyDescent="0.35">
      <c r="A14" s="11">
        <v>4</v>
      </c>
      <c r="B14" s="19" t="s">
        <v>7</v>
      </c>
      <c r="C14" s="65">
        <v>1743</v>
      </c>
      <c r="D14" s="65">
        <v>0</v>
      </c>
      <c r="E14" s="38">
        <f t="shared" si="0"/>
        <v>1743</v>
      </c>
    </row>
    <row r="15" spans="1:5" x14ac:dyDescent="0.35">
      <c r="A15" s="11">
        <v>5</v>
      </c>
      <c r="B15" s="19" t="s">
        <v>8</v>
      </c>
      <c r="C15" s="65">
        <v>21041</v>
      </c>
      <c r="D15" s="65">
        <v>0</v>
      </c>
      <c r="E15" s="38">
        <f t="shared" si="0"/>
        <v>21041</v>
      </c>
    </row>
    <row r="16" spans="1:5" x14ac:dyDescent="0.35">
      <c r="A16" s="11">
        <v>6</v>
      </c>
      <c r="B16" s="19" t="s">
        <v>182</v>
      </c>
      <c r="C16" s="65">
        <v>1393</v>
      </c>
      <c r="D16" s="65">
        <v>0</v>
      </c>
      <c r="E16" s="38">
        <f t="shared" si="0"/>
        <v>1393</v>
      </c>
    </row>
    <row r="17" spans="1:6" x14ac:dyDescent="0.35">
      <c r="A17" s="11">
        <v>7</v>
      </c>
      <c r="B17" s="23" t="s">
        <v>181</v>
      </c>
      <c r="C17" s="46">
        <f>SUM(C11:C16)</f>
        <v>1850197</v>
      </c>
      <c r="D17" s="52">
        <f t="shared" ref="D17:E17" si="1">SUM(D11:D16)</f>
        <v>-125131</v>
      </c>
      <c r="E17" s="49">
        <f t="shared" si="1"/>
        <v>1725066</v>
      </c>
      <c r="F17" s="1"/>
    </row>
    <row r="18" spans="1:6" x14ac:dyDescent="0.35">
      <c r="A18" s="11">
        <v>8</v>
      </c>
      <c r="B18" s="19" t="s">
        <v>9</v>
      </c>
      <c r="C18" s="65">
        <v>1179803</v>
      </c>
      <c r="D18" s="65">
        <v>-253915</v>
      </c>
      <c r="E18" s="47">
        <f>SUM(C18:D18)</f>
        <v>925888</v>
      </c>
    </row>
    <row r="19" spans="1:6" x14ac:dyDescent="0.35">
      <c r="A19" s="11">
        <v>9</v>
      </c>
      <c r="B19" s="19" t="s">
        <v>44</v>
      </c>
      <c r="C19" s="65">
        <v>147341</v>
      </c>
      <c r="D19" s="65">
        <v>24300</v>
      </c>
      <c r="E19" s="47">
        <f t="shared" ref="E19:E24" si="2">SUM(C19:D19)</f>
        <v>171641</v>
      </c>
    </row>
    <row r="20" spans="1:6" x14ac:dyDescent="0.35">
      <c r="A20" s="11">
        <v>10</v>
      </c>
      <c r="B20" s="19" t="s">
        <v>10</v>
      </c>
      <c r="C20" s="65">
        <v>207362</v>
      </c>
      <c r="D20" s="65">
        <v>-19127</v>
      </c>
      <c r="E20" s="47">
        <f t="shared" si="2"/>
        <v>188235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623299</v>
      </c>
      <c r="D22" s="65">
        <v>-203149</v>
      </c>
      <c r="E22" s="47">
        <f t="shared" si="2"/>
        <v>420150</v>
      </c>
    </row>
    <row r="23" spans="1:6" x14ac:dyDescent="0.35">
      <c r="A23" s="11">
        <v>13</v>
      </c>
      <c r="B23" s="19" t="s">
        <v>13</v>
      </c>
      <c r="C23" s="65">
        <v>791647</v>
      </c>
      <c r="D23" s="65">
        <v>-126315</v>
      </c>
      <c r="E23" s="47">
        <f t="shared" si="2"/>
        <v>665332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791647</v>
      </c>
      <c r="D25" s="38">
        <f t="shared" ref="D25:E25" si="3">SUM(D23:D24)</f>
        <v>-126315</v>
      </c>
      <c r="E25" s="47">
        <f t="shared" si="3"/>
        <v>665332</v>
      </c>
    </row>
    <row r="26" spans="1:6" x14ac:dyDescent="0.35">
      <c r="A26" s="11">
        <v>14</v>
      </c>
      <c r="B26" s="23" t="s">
        <v>180</v>
      </c>
      <c r="C26" s="46">
        <f>C18+C19+C20+C21+C22+C25</f>
        <v>2949452</v>
      </c>
      <c r="D26" s="46">
        <f t="shared" ref="D26:E26" si="4">D18+D19+D20+D21+D22+D25</f>
        <v>-578206</v>
      </c>
      <c r="E26" s="49">
        <f t="shared" si="4"/>
        <v>2371246</v>
      </c>
      <c r="F26" s="1"/>
    </row>
    <row r="27" spans="1:6" x14ac:dyDescent="0.35">
      <c r="A27" s="11">
        <v>15</v>
      </c>
      <c r="B27" s="19" t="s">
        <v>18</v>
      </c>
      <c r="C27" s="38">
        <f>C17-C26</f>
        <v>-1099255</v>
      </c>
      <c r="D27" s="38">
        <f t="shared" ref="D27:E27" si="5">D17-D26</f>
        <v>453075</v>
      </c>
      <c r="E27" s="47">
        <f t="shared" si="5"/>
        <v>-646180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102338</v>
      </c>
      <c r="D29" s="65">
        <v>-6582</v>
      </c>
      <c r="E29" s="47">
        <f t="shared" ref="E29:E31" si="6">SUM(C29:D29)</f>
        <v>95756</v>
      </c>
    </row>
    <row r="30" spans="1:6" x14ac:dyDescent="0.35">
      <c r="A30" s="11">
        <v>18</v>
      </c>
      <c r="B30" s="19" t="s">
        <v>216</v>
      </c>
      <c r="C30" s="65">
        <v>0</v>
      </c>
      <c r="D30" s="65">
        <v>0</v>
      </c>
      <c r="E30" s="47">
        <f t="shared" si="6"/>
        <v>0</v>
      </c>
    </row>
    <row r="31" spans="1:6" x14ac:dyDescent="0.35">
      <c r="A31" s="11">
        <v>19</v>
      </c>
      <c r="B31" s="19" t="s">
        <v>17</v>
      </c>
      <c r="C31" s="65">
        <v>0</v>
      </c>
      <c r="D31" s="70">
        <v>0</v>
      </c>
      <c r="E31" s="47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102338</v>
      </c>
      <c r="D32" s="43">
        <f t="shared" ref="D32:E32" si="7">SUM(D29:D31)</f>
        <v>-6582</v>
      </c>
      <c r="E32" s="50">
        <f t="shared" si="7"/>
        <v>95756</v>
      </c>
    </row>
    <row r="33" spans="1:5" x14ac:dyDescent="0.35">
      <c r="A33" s="11">
        <v>21</v>
      </c>
      <c r="B33" s="19" t="s">
        <v>27</v>
      </c>
      <c r="C33" s="43">
        <f>C27+C28-C32</f>
        <v>-1201593</v>
      </c>
      <c r="D33" s="43">
        <f>D27+D28-D32</f>
        <v>459657</v>
      </c>
      <c r="E33" s="50">
        <f>E27+E28-E32</f>
        <v>-741936</v>
      </c>
    </row>
    <row r="34" spans="1:5" x14ac:dyDescent="0.35">
      <c r="A34" s="11">
        <v>22</v>
      </c>
      <c r="B34" s="19" t="s">
        <v>19</v>
      </c>
      <c r="C34" s="65">
        <v>69836</v>
      </c>
      <c r="D34" s="53"/>
      <c r="E34" s="47">
        <f>SUM(C34:D34)</f>
        <v>69836</v>
      </c>
    </row>
    <row r="35" spans="1:5" x14ac:dyDescent="0.3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23126</v>
      </c>
      <c r="D36" s="53"/>
      <c r="E36" s="47">
        <f t="shared" si="8"/>
        <v>23126</v>
      </c>
    </row>
    <row r="37" spans="1:5" x14ac:dyDescent="0.3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92962</v>
      </c>
      <c r="D38" s="51">
        <f t="shared" ref="D38:E38" si="9">SUM(D34:D37)</f>
        <v>0</v>
      </c>
      <c r="E38" s="50">
        <f t="shared" si="9"/>
        <v>92962</v>
      </c>
    </row>
    <row r="39" spans="1:5" x14ac:dyDescent="0.35">
      <c r="A39" s="11">
        <v>27</v>
      </c>
      <c r="B39" s="19" t="s">
        <v>23</v>
      </c>
      <c r="C39" s="65">
        <v>14765</v>
      </c>
      <c r="D39" s="53"/>
      <c r="E39" s="54">
        <f>SUM(C39:D39)</f>
        <v>14765</v>
      </c>
    </row>
    <row r="40" spans="1:5" x14ac:dyDescent="0.3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1589627</v>
      </c>
      <c r="D42" s="78">
        <f>-1*D33</f>
        <v>-459657</v>
      </c>
      <c r="E42" s="54">
        <f t="shared" si="10"/>
        <v>1129970</v>
      </c>
    </row>
    <row r="43" spans="1:5" x14ac:dyDescent="0.35">
      <c r="A43" s="11">
        <v>31</v>
      </c>
      <c r="B43" s="19" t="s">
        <v>26</v>
      </c>
      <c r="C43" s="43">
        <f>C33-C38+C39+C40+C41+C42</f>
        <v>309837</v>
      </c>
      <c r="D43" s="43">
        <f t="shared" ref="D43:E43" si="11">D33-D38+D39+D40+D41+D42</f>
        <v>0</v>
      </c>
      <c r="E43" s="50">
        <f t="shared" si="11"/>
        <v>309837</v>
      </c>
    </row>
    <row r="44" spans="1:5" x14ac:dyDescent="0.35">
      <c r="A44" s="11">
        <v>32</v>
      </c>
      <c r="B44" s="19" t="s">
        <v>28</v>
      </c>
      <c r="C44" s="65">
        <v>0</v>
      </c>
      <c r="D44" s="65"/>
      <c r="E44" s="54">
        <f>SUM(C44:D44)</f>
        <v>0</v>
      </c>
    </row>
    <row r="45" spans="1:5" x14ac:dyDescent="0.35">
      <c r="A45" s="11">
        <v>33</v>
      </c>
      <c r="B45" s="19" t="s">
        <v>29</v>
      </c>
      <c r="C45" s="65">
        <v>3694899</v>
      </c>
      <c r="D45" s="53"/>
      <c r="E45" s="54">
        <f t="shared" ref="E45:E50" si="12">SUM(C45:D45)</f>
        <v>3694899</v>
      </c>
    </row>
    <row r="46" spans="1:5" x14ac:dyDescent="0.35">
      <c r="A46" s="11">
        <v>34</v>
      </c>
      <c r="B46" s="19" t="s">
        <v>30</v>
      </c>
      <c r="C46" s="65">
        <v>0</v>
      </c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0</v>
      </c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4004736</v>
      </c>
      <c r="D51" s="51">
        <f t="shared" ref="D51:E51" si="13">(D43+D45+D46)-(D47+D48+D49+D50)</f>
        <v>0</v>
      </c>
      <c r="E51" s="50">
        <f t="shared" si="13"/>
        <v>4004736</v>
      </c>
    </row>
    <row r="52" spans="1:5" x14ac:dyDescent="0.3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355110</v>
      </c>
      <c r="D56" s="53"/>
      <c r="E56" s="47">
        <f>C56</f>
        <v>355110</v>
      </c>
    </row>
    <row r="57" spans="1:5" x14ac:dyDescent="0.35">
      <c r="A57" s="11">
        <v>45</v>
      </c>
      <c r="B57" s="19" t="s">
        <v>40</v>
      </c>
      <c r="C57" s="61">
        <f>((C26+C32-C20-C21)/C17)</f>
        <v>1.5373649400577345</v>
      </c>
      <c r="D57" s="61">
        <f>((D26+D32-D20-D21)/D17)</f>
        <v>4.520550463114656</v>
      </c>
      <c r="E57" s="61">
        <f>((E26+E32-E20-E21)/E17)</f>
        <v>1.3209738062195882</v>
      </c>
    </row>
    <row r="58" spans="1:5" x14ac:dyDescent="0.35">
      <c r="A58" s="11">
        <v>46</v>
      </c>
      <c r="B58" s="19" t="s">
        <v>41</v>
      </c>
      <c r="C58" s="61">
        <f>((C26+C32+C38)/C17)</f>
        <v>1.6996849524672237</v>
      </c>
      <c r="D58" s="61">
        <f>((D26+D32+D38)/D17)</f>
        <v>4.6734062702288002</v>
      </c>
      <c r="E58" s="61">
        <f>((E26+E32+E38)/E17)</f>
        <v>1.483980323071697</v>
      </c>
    </row>
    <row r="59" spans="1:5" x14ac:dyDescent="0.35">
      <c r="A59" s="11">
        <v>47</v>
      </c>
      <c r="B59" s="19" t="s">
        <v>42</v>
      </c>
      <c r="C59" s="61">
        <f>((C43+C38)/C38)</f>
        <v>4.332942492631398</v>
      </c>
      <c r="D59" s="61" t="e">
        <f t="shared" ref="D59:E59" si="16">((D43+D38)/D38)</f>
        <v>#DIV/0!</v>
      </c>
      <c r="E59" s="61">
        <f t="shared" si="16"/>
        <v>4.332942492631398</v>
      </c>
    </row>
    <row r="60" spans="1:5" x14ac:dyDescent="0.35">
      <c r="A60" s="11">
        <v>48</v>
      </c>
      <c r="B60" s="19" t="s">
        <v>43</v>
      </c>
      <c r="C60" s="61">
        <f>(C43+C38+C20+C21)/C56</f>
        <v>1.7182309706851397</v>
      </c>
      <c r="D60" s="61" t="e">
        <f t="shared" ref="D60:E60" si="17">(D43+D38+D20+D21)/D56</f>
        <v>#DIV/0!</v>
      </c>
      <c r="E60" s="61">
        <f t="shared" si="17"/>
        <v>1.6643687871363804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opLeftCell="A5" zoomScaleNormal="100" workbookViewId="0">
      <selection activeCell="B10" sqref="B10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tr">
        <f>'PartABalance Sheet(PY)'!A3</f>
        <v>HOOD CANAL TELEPHONE CO., INC.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192431</v>
      </c>
      <c r="D11" s="47">
        <f>'PartBIncomeStmt(CY) '!E11</f>
        <v>186459</v>
      </c>
    </row>
    <row r="12" spans="1:4" x14ac:dyDescent="0.35">
      <c r="A12" s="11">
        <v>2</v>
      </c>
      <c r="B12" s="19" t="s">
        <v>5</v>
      </c>
      <c r="C12" s="38">
        <f>'PartBIncomeStmt(PY)'!E12</f>
        <v>1368393</v>
      </c>
      <c r="D12" s="47">
        <f>'PartBIncomeStmt(CY) '!E12</f>
        <v>1469572</v>
      </c>
    </row>
    <row r="13" spans="1:4" x14ac:dyDescent="0.35">
      <c r="A13" s="11">
        <v>3</v>
      </c>
      <c r="B13" s="19" t="s">
        <v>6</v>
      </c>
      <c r="C13" s="38">
        <f>'PartBIncomeStmt(PY)'!E13</f>
        <v>39894</v>
      </c>
      <c r="D13" s="47">
        <f>'PartBIncomeStmt(CY) '!E13</f>
        <v>44858</v>
      </c>
    </row>
    <row r="14" spans="1:4" x14ac:dyDescent="0.35">
      <c r="A14" s="11">
        <v>4</v>
      </c>
      <c r="B14" s="19" t="s">
        <v>7</v>
      </c>
      <c r="C14" s="38">
        <f>'PartBIncomeStmt(PY)'!E14</f>
        <v>3097</v>
      </c>
      <c r="D14" s="47">
        <f>'PartBIncomeStmt(CY) '!E14</f>
        <v>1743</v>
      </c>
    </row>
    <row r="15" spans="1:4" x14ac:dyDescent="0.35">
      <c r="A15" s="11">
        <v>5</v>
      </c>
      <c r="B15" s="19" t="s">
        <v>8</v>
      </c>
      <c r="C15" s="38">
        <f>'PartBIncomeStmt(PY)'!E15</f>
        <v>18566</v>
      </c>
      <c r="D15" s="47">
        <f>'PartBIncomeStmt(CY) '!E15</f>
        <v>21041</v>
      </c>
    </row>
    <row r="16" spans="1:4" x14ac:dyDescent="0.35">
      <c r="A16" s="11">
        <v>6</v>
      </c>
      <c r="B16" s="19" t="s">
        <v>182</v>
      </c>
      <c r="C16" s="38">
        <f>'PartBIncomeStmt(PY)'!E16</f>
        <v>2840</v>
      </c>
      <c r="D16" s="47">
        <f>'PartBIncomeStmt(CY) '!E16</f>
        <v>1393</v>
      </c>
    </row>
    <row r="17" spans="1:5" x14ac:dyDescent="0.35">
      <c r="A17" s="11">
        <v>7</v>
      </c>
      <c r="B17" s="23" t="s">
        <v>181</v>
      </c>
      <c r="C17" s="46">
        <f>SUM(C11:C16)</f>
        <v>1625221</v>
      </c>
      <c r="D17" s="49">
        <f t="shared" ref="D17" si="0">SUM(D11:D16)</f>
        <v>1725066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808940</v>
      </c>
      <c r="D18" s="47">
        <f>'PartBIncomeStmt(CY) '!E18</f>
        <v>925888</v>
      </c>
    </row>
    <row r="19" spans="1:5" x14ac:dyDescent="0.35">
      <c r="A19" s="11">
        <v>9</v>
      </c>
      <c r="B19" s="19" t="s">
        <v>44</v>
      </c>
      <c r="C19" s="38">
        <f>'PartBIncomeStmt(PY)'!E19</f>
        <v>133161</v>
      </c>
      <c r="D19" s="47">
        <f>'PartBIncomeStmt(CY) '!E19</f>
        <v>171641</v>
      </c>
    </row>
    <row r="20" spans="1:5" x14ac:dyDescent="0.35">
      <c r="A20" s="11">
        <v>10</v>
      </c>
      <c r="B20" s="19" t="s">
        <v>10</v>
      </c>
      <c r="C20" s="38">
        <f>'PartBIncomeStmt(PY)'!E20</f>
        <v>269932</v>
      </c>
      <c r="D20" s="47">
        <f>'PartBIncomeStmt(CY) '!E20</f>
        <v>188235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361010</v>
      </c>
      <c r="D22" s="47">
        <f>'PartBIncomeStmt(CY) '!E22</f>
        <v>420150</v>
      </c>
    </row>
    <row r="23" spans="1:5" x14ac:dyDescent="0.35">
      <c r="A23" s="11">
        <v>13</v>
      </c>
      <c r="B23" s="19" t="s">
        <v>13</v>
      </c>
      <c r="C23" s="38">
        <f>'PartBIncomeStmt(PY)'!E23</f>
        <v>537570</v>
      </c>
      <c r="D23" s="47">
        <f>'PartBIncomeStmt(CY) '!E23</f>
        <v>665332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537570</v>
      </c>
      <c r="D25" s="47">
        <f t="shared" ref="D25" si="1">SUM(D23:D24)</f>
        <v>665332</v>
      </c>
    </row>
    <row r="26" spans="1:5" x14ac:dyDescent="0.35">
      <c r="A26" s="11">
        <v>14</v>
      </c>
      <c r="B26" s="23" t="s">
        <v>180</v>
      </c>
      <c r="C26" s="46">
        <f>C18+C19+C20+C21+C22+C25</f>
        <v>2110613</v>
      </c>
      <c r="D26" s="49">
        <f t="shared" ref="D26" si="2">D18+D19+D20+D21+D22+D25</f>
        <v>2371246</v>
      </c>
      <c r="E26" s="1"/>
    </row>
    <row r="27" spans="1:5" x14ac:dyDescent="0.35">
      <c r="A27" s="11">
        <v>15</v>
      </c>
      <c r="B27" s="19" t="s">
        <v>18</v>
      </c>
      <c r="C27" s="38">
        <f>C17-C26</f>
        <v>-485392</v>
      </c>
      <c r="D27" s="47">
        <f t="shared" ref="D27" si="3">D17-D26</f>
        <v>-646180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80960</v>
      </c>
      <c r="D29" s="47">
        <f>'PartBIncomeStmt(CY) '!E29</f>
        <v>95756</v>
      </c>
    </row>
    <row r="30" spans="1:5" x14ac:dyDescent="0.35">
      <c r="A30" s="11">
        <v>18</v>
      </c>
      <c r="B30" s="19" t="s">
        <v>15</v>
      </c>
      <c r="C30" s="38">
        <f>'PartBIncomeStmt(PY)'!E30</f>
        <v>0</v>
      </c>
      <c r="D30" s="47">
        <f>'PartBIncomeStmt(CY) '!E30</f>
        <v>0</v>
      </c>
    </row>
    <row r="31" spans="1:5" x14ac:dyDescent="0.3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35">
      <c r="A32" s="11">
        <v>20</v>
      </c>
      <c r="B32" s="19" t="s">
        <v>16</v>
      </c>
      <c r="C32" s="43">
        <f>SUM(C29:C31)</f>
        <v>80960</v>
      </c>
      <c r="D32" s="50">
        <f t="shared" ref="D32" si="4">SUM(D29:D31)</f>
        <v>95756</v>
      </c>
    </row>
    <row r="33" spans="1:4" x14ac:dyDescent="0.35">
      <c r="A33" s="11">
        <v>21</v>
      </c>
      <c r="B33" s="19" t="s">
        <v>27</v>
      </c>
      <c r="C33" s="43">
        <f>C27+C28-C32</f>
        <v>-566352</v>
      </c>
      <c r="D33" s="50">
        <f>D27+D28-D32</f>
        <v>-741936</v>
      </c>
    </row>
    <row r="34" spans="1:4" x14ac:dyDescent="0.35">
      <c r="A34" s="11">
        <v>22</v>
      </c>
      <c r="B34" s="19" t="s">
        <v>19</v>
      </c>
      <c r="C34" s="38">
        <f>'PartBIncomeStmt(PY)'!E34</f>
        <v>70899</v>
      </c>
      <c r="D34" s="47">
        <f>'PartBIncomeStmt(CY) '!E34</f>
        <v>69836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21139</v>
      </c>
      <c r="D36" s="47">
        <f>'PartBIncomeStmt(CY) '!E36</f>
        <v>23126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92038</v>
      </c>
      <c r="D38" s="50">
        <f t="shared" ref="D38" si="5">SUM(D34:D37)</f>
        <v>92962</v>
      </c>
    </row>
    <row r="39" spans="1:4" x14ac:dyDescent="0.35">
      <c r="A39" s="11">
        <v>27</v>
      </c>
      <c r="B39" s="19" t="s">
        <v>23</v>
      </c>
      <c r="C39" s="38">
        <f>'PartBIncomeStmt(PY)'!E39</f>
        <v>30395</v>
      </c>
      <c r="D39" s="47">
        <f>'PartBIncomeStmt(CY) '!E39</f>
        <v>14765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1033260</v>
      </c>
      <c r="D42" s="47">
        <f>'PartBIncomeStmt(CY) '!E42</f>
        <v>1129970</v>
      </c>
    </row>
    <row r="43" spans="1:4" x14ac:dyDescent="0.35">
      <c r="A43" s="11">
        <v>31</v>
      </c>
      <c r="B43" s="19" t="s">
        <v>26</v>
      </c>
      <c r="C43" s="43">
        <f>C33-C38+C39+C40+C41+C42</f>
        <v>405265</v>
      </c>
      <c r="D43" s="50">
        <f t="shared" ref="D43" si="6">D33-D38+D39+D40+D41+D42</f>
        <v>309837</v>
      </c>
    </row>
    <row r="44" spans="1:4" x14ac:dyDescent="0.3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35">
      <c r="A45" s="11">
        <v>33</v>
      </c>
      <c r="B45" s="19" t="s">
        <v>29</v>
      </c>
      <c r="C45" s="38">
        <f>'PartBIncomeStmt(PY)'!E45</f>
        <v>3289634</v>
      </c>
      <c r="D45" s="47">
        <f>'PartBIncomeStmt(CY) '!E45</f>
        <v>3694899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3694899</v>
      </c>
      <c r="D51" s="50">
        <f t="shared" ref="D51" si="7">(D43+D45+D46)-(D47+D48+D49+D50)</f>
        <v>4004736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340297</v>
      </c>
      <c r="D56" s="47">
        <f>'PartBIncomeStmt(CY) '!E56</f>
        <v>355110</v>
      </c>
    </row>
    <row r="57" spans="1:4" x14ac:dyDescent="0.35">
      <c r="A57" s="11">
        <v>45</v>
      </c>
      <c r="B57" s="19" t="s">
        <v>40</v>
      </c>
      <c r="C57" s="61">
        <f>((C26+C32-C20-C21)/C17)</f>
        <v>1.1823875029919009</v>
      </c>
      <c r="D57" s="61">
        <f>((D26+D32-D20-D21)/D17)</f>
        <v>1.3209738062195882</v>
      </c>
    </row>
    <row r="58" spans="1:4" x14ac:dyDescent="0.35">
      <c r="A58" s="11">
        <v>46</v>
      </c>
      <c r="B58" s="19" t="s">
        <v>41</v>
      </c>
      <c r="C58" s="61">
        <f>((C26+C32+C38)/C17)</f>
        <v>1.4051079822374926</v>
      </c>
      <c r="D58" s="61">
        <f>((D26+D32+D38)/D17)</f>
        <v>1.483980323071697</v>
      </c>
    </row>
    <row r="59" spans="1:4" x14ac:dyDescent="0.35">
      <c r="A59" s="11">
        <v>47</v>
      </c>
      <c r="B59" s="19" t="s">
        <v>42</v>
      </c>
      <c r="C59" s="61">
        <f>((C43+C38)/C38)</f>
        <v>5.4032356200699709</v>
      </c>
      <c r="D59" s="61">
        <f t="shared" ref="D59" si="9">((D43+D38)/D38)</f>
        <v>4.332942492631398</v>
      </c>
    </row>
    <row r="60" spans="1:4" x14ac:dyDescent="0.35">
      <c r="A60" s="11">
        <v>48</v>
      </c>
      <c r="B60" s="19" t="s">
        <v>43</v>
      </c>
      <c r="C60" s="55">
        <f>(C43+C38+C20+C21)/C56</f>
        <v>2.2546040664478384</v>
      </c>
      <c r="D60" s="61">
        <f t="shared" ref="D60" si="10">(D43+D38+D20+D21)/D56</f>
        <v>1.6643687871363804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>
        <v>0.19400000000000001</v>
      </c>
      <c r="D64" s="71">
        <v>0.184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zoomScaleNormal="100" workbookViewId="0">
      <selection activeCell="B10" sqref="B10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tr">
        <f>'PartABalance Sheet(PY)'!A3</f>
        <v>HOOD CANAL TELEPHONE CO., INC.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94618</v>
      </c>
      <c r="D10" s="72">
        <v>92835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216946</v>
      </c>
      <c r="D12" s="72">
        <v>111717</v>
      </c>
    </row>
    <row r="13" spans="1:4" x14ac:dyDescent="0.35">
      <c r="A13" s="19" t="s">
        <v>192</v>
      </c>
      <c r="B13" s="11"/>
      <c r="C13" s="65">
        <v>153147</v>
      </c>
      <c r="D13" s="72">
        <v>151738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796</v>
      </c>
      <c r="D15" s="72">
        <v>810</v>
      </c>
    </row>
    <row r="16" spans="1:4" x14ac:dyDescent="0.35">
      <c r="A16" s="19" t="s">
        <v>192</v>
      </c>
      <c r="B16" s="11"/>
      <c r="C16" s="65">
        <v>160567</v>
      </c>
      <c r="D16" s="72">
        <v>249029</v>
      </c>
    </row>
    <row r="17" spans="1:4" x14ac:dyDescent="0.35">
      <c r="A17" s="19" t="s">
        <v>227</v>
      </c>
      <c r="B17" s="12" t="s">
        <v>194</v>
      </c>
      <c r="C17" s="66">
        <v>742319</v>
      </c>
      <c r="D17" s="73">
        <v>863443</v>
      </c>
    </row>
    <row r="18" spans="1:4" x14ac:dyDescent="0.35">
      <c r="A18" s="19" t="s">
        <v>195</v>
      </c>
      <c r="B18" s="7"/>
      <c r="C18" s="41">
        <f>C10+C12+C13+C15+C16+C17</f>
        <v>1368393</v>
      </c>
      <c r="D18" s="41">
        <f>D10+D12+D13+D15+D16+D17</f>
        <v>1469572</v>
      </c>
    </row>
    <row r="19" spans="1:4" x14ac:dyDescent="0.35">
      <c r="A19" s="20" t="s">
        <v>205</v>
      </c>
      <c r="B19" s="19"/>
      <c r="C19" s="43">
        <f>'PartBIncomeStmt(PY)'!E12</f>
        <v>1368393</v>
      </c>
      <c r="D19" s="43">
        <f>'PartBIncomeStmt(CY) '!E12</f>
        <v>1469572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E82BF751223F4DA02A4351B8213CBD" ma:contentTypeVersion="175" ma:contentTypeDescription="" ma:contentTypeScope="" ma:versionID="19d24c5f60f8c46fb35a6146a1f45d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Hood Canal Telephone Co., Inc.</CaseCompanyNames>
    <DocketNumber xmlns="dc463f71-b30c-4ab2-9473-d307f9d35888">141556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ACCEE7B-D4A2-4E0E-A5A1-419C92FEDDAB}"/>
</file>

<file path=customXml/itemProps2.xml><?xml version="1.0" encoding="utf-8"?>
<ds:datastoreItem xmlns:ds="http://schemas.openxmlformats.org/officeDocument/2006/customXml" ds:itemID="{B50B2678-E0D7-48A4-886E-13DA84E4A255}"/>
</file>

<file path=customXml/itemProps3.xml><?xml version="1.0" encoding="utf-8"?>
<ds:datastoreItem xmlns:ds="http://schemas.openxmlformats.org/officeDocument/2006/customXml" ds:itemID="{FB319229-738C-4C4A-8251-6CADE0DC1321}"/>
</file>

<file path=customXml/itemProps4.xml><?xml version="1.0" encoding="utf-8"?>
<ds:datastoreItem xmlns:ds="http://schemas.openxmlformats.org/officeDocument/2006/customXml" ds:itemID="{97608B4A-55D2-490F-82AE-6F8915E5C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2014-07-31T15:46:54Z</cp:lastPrinted>
  <dcterms:created xsi:type="dcterms:W3CDTF">2014-05-21T17:51:51Z</dcterms:created>
  <dcterms:modified xsi:type="dcterms:W3CDTF">2014-08-01T22:40:11Z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0x0101006E56B4D1795A2E4DB2F0B01679ED314A00E0E82BF751223F4DA02A4351B8213CBD</vt:lpwstr>
  </property>
  <property fmtid="{D5CDD505-2E9C-101B-9397-08002B2CF9AE}" pid="3" name="_docset_NoMedatataSyncRequired">
    <vt:lpwstr>False</vt:lpwstr>
  </property>
</Properties>
</file>