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Open Meeting Final Orders\"/>
    </mc:Choice>
  </mc:AlternateContent>
  <bookViews>
    <workbookView xWindow="-4212" yWindow="672" windowWidth="19320" windowHeight="10512"/>
  </bookViews>
  <sheets>
    <sheet name="Appropriation Level" sheetId="4" r:id="rId1"/>
  </sheets>
  <calcPr calcId="152511"/>
</workbook>
</file>

<file path=xl/calcChain.xml><?xml version="1.0" encoding="utf-8"?>
<calcChain xmlns="http://schemas.openxmlformats.org/spreadsheetml/2006/main">
  <c r="E42" i="4" l="1"/>
  <c r="F41" i="4" s="1"/>
  <c r="B42" i="4"/>
  <c r="C41" i="4" s="1"/>
  <c r="D41" i="4" s="1"/>
  <c r="F37" i="4" l="1"/>
  <c r="F36" i="4"/>
  <c r="F33" i="4"/>
  <c r="C37" i="4" l="1"/>
  <c r="D37" i="4" s="1"/>
  <c r="C36" i="4"/>
  <c r="D36" i="4" s="1"/>
  <c r="C33" i="4"/>
  <c r="D33" i="4" s="1"/>
  <c r="C40" i="4"/>
  <c r="F8" i="4"/>
  <c r="B46" i="4"/>
  <c r="C8" i="4"/>
  <c r="D8" i="4" l="1"/>
  <c r="B48" i="4"/>
  <c r="F16" i="4"/>
  <c r="C16" i="4"/>
  <c r="D16" i="4" s="1"/>
  <c r="F28" i="4"/>
  <c r="F23" i="4"/>
  <c r="C23" i="4"/>
  <c r="D23" i="4" s="1"/>
  <c r="C10" i="4"/>
  <c r="D10" i="4" s="1"/>
  <c r="C19" i="4"/>
  <c r="D19" i="4" s="1"/>
  <c r="C30" i="4"/>
  <c r="D30" i="4" s="1"/>
  <c r="C15" i="4"/>
  <c r="D15" i="4" s="1"/>
  <c r="C31" i="4"/>
  <c r="D31" i="4" s="1"/>
  <c r="C14" i="4"/>
  <c r="D14" i="4" s="1"/>
  <c r="C39" i="4"/>
  <c r="D39" i="4" s="1"/>
  <c r="C24" i="4"/>
  <c r="D24" i="4" s="1"/>
  <c r="C38" i="4"/>
  <c r="D38" i="4" s="1"/>
  <c r="C29" i="4"/>
  <c r="D29" i="4" s="1"/>
  <c r="C18" i="4"/>
  <c r="D18" i="4" s="1"/>
  <c r="C25" i="4"/>
  <c r="D25" i="4" s="1"/>
  <c r="C28" i="4"/>
  <c r="C11" i="4"/>
  <c r="D11" i="4" s="1"/>
  <c r="C13" i="4"/>
  <c r="D13" i="4" s="1"/>
  <c r="C17" i="4"/>
  <c r="D17" i="4" s="1"/>
  <c r="C22" i="4"/>
  <c r="D22" i="4" s="1"/>
  <c r="C27" i="4"/>
  <c r="D27" i="4" s="1"/>
  <c r="D40" i="4"/>
  <c r="C35" i="4"/>
  <c r="D35" i="4" s="1"/>
  <c r="C12" i="4"/>
  <c r="D12" i="4" s="1"/>
  <c r="C21" i="4"/>
  <c r="D21" i="4" s="1"/>
  <c r="C26" i="4"/>
  <c r="D26" i="4" s="1"/>
  <c r="C32" i="4"/>
  <c r="D32" i="4" s="1"/>
  <c r="C20" i="4"/>
  <c r="D20" i="4" s="1"/>
  <c r="C34" i="4"/>
  <c r="D34" i="4" s="1"/>
  <c r="F10" i="4"/>
  <c r="F11" i="4"/>
  <c r="F15" i="4"/>
  <c r="F29" i="4"/>
  <c r="F13" i="4"/>
  <c r="F18" i="4"/>
  <c r="F12" i="4"/>
  <c r="F14" i="4"/>
  <c r="F22" i="4"/>
  <c r="F17" i="4"/>
  <c r="F19" i="4"/>
  <c r="F26" i="4"/>
  <c r="F21" i="4"/>
  <c r="F32" i="4"/>
  <c r="F24" i="4"/>
  <c r="F25" i="4"/>
  <c r="F20" i="4"/>
  <c r="F27" i="4"/>
  <c r="F31" i="4"/>
  <c r="F39" i="4"/>
  <c r="F30" i="4"/>
  <c r="F38" i="4"/>
  <c r="F40" i="4"/>
  <c r="F35" i="4"/>
  <c r="F34" i="4"/>
  <c r="F9" i="4"/>
  <c r="F42" i="4" s="1"/>
  <c r="C9" i="4"/>
  <c r="D9" i="4" s="1"/>
  <c r="D28" i="4" l="1"/>
  <c r="D42" i="4" s="1"/>
  <c r="G33" i="4"/>
  <c r="H33" i="4" s="1"/>
  <c r="G41" i="4"/>
  <c r="H41" i="4" s="1"/>
  <c r="G37" i="4"/>
  <c r="H37" i="4" s="1"/>
  <c r="G36" i="4"/>
  <c r="H36" i="4" s="1"/>
  <c r="C42" i="4"/>
  <c r="G9" i="4"/>
  <c r="H9" i="4" s="1"/>
  <c r="G38" i="4"/>
  <c r="H38" i="4" s="1"/>
  <c r="G27" i="4"/>
  <c r="H27" i="4" s="1"/>
  <c r="G32" i="4"/>
  <c r="H32" i="4" s="1"/>
  <c r="G14" i="4"/>
  <c r="H14" i="4" s="1"/>
  <c r="G29" i="4"/>
  <c r="H29" i="4" s="1"/>
  <c r="G13" i="4"/>
  <c r="G15" i="4"/>
  <c r="H15" i="4" s="1"/>
  <c r="G34" i="4"/>
  <c r="H34" i="4" s="1"/>
  <c r="G30" i="4"/>
  <c r="H30" i="4" s="1"/>
  <c r="G20" i="4"/>
  <c r="H20" i="4" s="1"/>
  <c r="G17" i="4"/>
  <c r="H17" i="4" s="1"/>
  <c r="G23" i="4"/>
  <c r="H23" i="4" s="1"/>
  <c r="G35" i="4"/>
  <c r="H35" i="4" s="1"/>
  <c r="G39" i="4"/>
  <c r="H39" i="4" s="1"/>
  <c r="G25" i="4"/>
  <c r="H25" i="4" s="1"/>
  <c r="G21" i="4"/>
  <c r="H21" i="4" s="1"/>
  <c r="G22" i="4"/>
  <c r="H22" i="4" s="1"/>
  <c r="G18" i="4"/>
  <c r="H18" i="4" s="1"/>
  <c r="G11" i="4"/>
  <c r="H11" i="4" s="1"/>
  <c r="G28" i="4"/>
  <c r="G19" i="4"/>
  <c r="H19" i="4" s="1"/>
  <c r="G40" i="4"/>
  <c r="H40" i="4" s="1"/>
  <c r="G31" i="4"/>
  <c r="H31" i="4" s="1"/>
  <c r="G24" i="4"/>
  <c r="H24" i="4" s="1"/>
  <c r="G26" i="4"/>
  <c r="H26" i="4" s="1"/>
  <c r="G8" i="4"/>
  <c r="G12" i="4"/>
  <c r="H12" i="4" s="1"/>
  <c r="G10" i="4"/>
  <c r="H10" i="4" s="1"/>
  <c r="G16" i="4"/>
  <c r="H16" i="4" s="1"/>
  <c r="H13" i="4"/>
  <c r="H28" i="4" l="1"/>
  <c r="H8" i="4"/>
  <c r="G42" i="4"/>
  <c r="B50" i="4"/>
  <c r="H42" i="4" l="1"/>
  <c r="B51" i="4"/>
  <c r="B52" i="4" s="1"/>
</calcChain>
</file>

<file path=xl/comments1.xml><?xml version="1.0" encoding="utf-8"?>
<comments xmlns="http://schemas.openxmlformats.org/spreadsheetml/2006/main">
  <authors>
    <author>Woodard, Marina (UTC)</author>
    <author>Marina Woodard</author>
  </authors>
  <commentList>
    <comment ref="E26" authorId="0" shapeId="0">
      <text>
        <r>
          <rPr>
            <b/>
            <u/>
            <sz val="9"/>
            <color indexed="81"/>
            <rFont val="Tahoma"/>
            <family val="2"/>
          </rPr>
          <t>McChord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UTC hours:   123.0
DOE hours:   </t>
        </r>
        <r>
          <rPr>
            <u/>
            <sz val="9"/>
            <color indexed="81"/>
            <rFont val="Tahoma"/>
            <family val="2"/>
          </rPr>
          <t xml:space="preserve">  13.0</t>
        </r>
        <r>
          <rPr>
            <sz val="9"/>
            <color indexed="81"/>
            <rFont val="Tahoma"/>
            <family val="2"/>
          </rPr>
          <t xml:space="preserve">
Total:            136.0</t>
        </r>
      </text>
    </comment>
    <comment ref="E29" authorId="0" shapeId="0">
      <text>
        <r>
          <rPr>
            <b/>
            <u/>
            <sz val="9"/>
            <color indexed="81"/>
            <rFont val="Tahoma"/>
            <family val="2"/>
          </rPr>
          <t>Olympic (intra &amp; inter)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UTC hours:   697.5</t>
        </r>
        <r>
          <rPr>
            <u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DOE hours:  </t>
        </r>
        <r>
          <rPr>
            <u/>
            <sz val="9"/>
            <color indexed="81"/>
            <rFont val="Tahoma"/>
            <family val="2"/>
          </rPr>
          <t xml:space="preserve"> 508.0</t>
        </r>
        <r>
          <rPr>
            <sz val="9"/>
            <color indexed="81"/>
            <rFont val="Tahoma"/>
            <family val="2"/>
          </rPr>
          <t xml:space="preserve">
Total:          1205.5
</t>
        </r>
      </text>
    </comment>
    <comment ref="E30" authorId="1" shapeId="0">
      <text>
        <r>
          <rPr>
            <b/>
            <u/>
            <sz val="9"/>
            <color indexed="81"/>
            <rFont val="Tahoma"/>
            <family val="2"/>
          </rPr>
          <t>Phillips 66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UTC hours:   639.8
DOE hours:  </t>
        </r>
        <r>
          <rPr>
            <u/>
            <sz val="9"/>
            <color indexed="81"/>
            <rFont val="Tahoma"/>
            <family val="2"/>
          </rPr>
          <t>280.0</t>
        </r>
        <r>
          <rPr>
            <sz val="9"/>
            <color indexed="81"/>
            <rFont val="Tahoma"/>
            <family val="2"/>
          </rPr>
          <t xml:space="preserve">
Total:            919.8
</t>
        </r>
      </text>
    </comment>
    <comment ref="E37" authorId="0" shapeId="0">
      <text>
        <r>
          <rPr>
            <b/>
            <u/>
            <sz val="9"/>
            <color indexed="81"/>
            <rFont val="Tahoma"/>
            <family val="2"/>
          </rPr>
          <t>Tesoro: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family val="2"/>
          </rPr>
          <t xml:space="preserve">UTC hours:   640.5
DOE hours:    </t>
        </r>
        <r>
          <rPr>
            <u/>
            <sz val="9"/>
            <color indexed="81"/>
            <rFont val="Tahoma"/>
            <family val="2"/>
          </rPr>
          <t>35.5</t>
        </r>
        <r>
          <rPr>
            <sz val="9"/>
            <color indexed="81"/>
            <rFont val="Tahoma"/>
            <family val="2"/>
          </rPr>
          <t xml:space="preserve">
Total:          676.00</t>
        </r>
      </text>
    </comment>
    <comment ref="E38" authorId="0" shapeId="0">
      <text>
        <r>
          <rPr>
            <b/>
            <u/>
            <sz val="9"/>
            <color indexed="81"/>
            <rFont val="Tahoma"/>
            <family val="2"/>
          </rPr>
          <t>Tidewater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UTC hours:   154.5
DOE hours:     </t>
        </r>
        <r>
          <rPr>
            <u/>
            <sz val="9"/>
            <color indexed="81"/>
            <rFont val="Tahoma"/>
            <family val="2"/>
          </rPr>
          <t>23.0</t>
        </r>
        <r>
          <rPr>
            <sz val="9"/>
            <color indexed="81"/>
            <rFont val="Tahoma"/>
            <family val="2"/>
          </rPr>
          <t xml:space="preserve">
Total:            177.5</t>
        </r>
      </text>
    </comment>
    <comment ref="E39" authorId="1" shapeId="0">
      <text>
        <r>
          <rPr>
            <b/>
            <u/>
            <sz val="9"/>
            <color indexed="81"/>
            <rFont val="Tahoma"/>
            <family val="2"/>
          </rPr>
          <t>Trans Mountain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UTC hours:    17.5
DOE hours:  </t>
        </r>
        <r>
          <rPr>
            <u/>
            <sz val="9"/>
            <color indexed="81"/>
            <rFont val="Tahoma"/>
            <family val="2"/>
          </rPr>
          <t>332.5</t>
        </r>
        <r>
          <rPr>
            <sz val="9"/>
            <color indexed="81"/>
            <rFont val="Tahoma"/>
            <family val="2"/>
          </rPr>
          <t xml:space="preserve">
Total:           350.0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<sst xmlns="http://schemas.openxmlformats.org/spreadsheetml/2006/main" count="53" uniqueCount="53">
  <si>
    <t>Inland Empire Paper Co.</t>
  </si>
  <si>
    <t>Company</t>
  </si>
  <si>
    <t>% Of Miles</t>
  </si>
  <si>
    <t>% of Hours</t>
  </si>
  <si>
    <t>Net Program</t>
  </si>
  <si>
    <t xml:space="preserve">LDC Transfer </t>
  </si>
  <si>
    <t>Fees to be billed</t>
  </si>
  <si>
    <t>Pipeline Safety Fees</t>
  </si>
  <si>
    <t>Lamb Weston/BSW</t>
  </si>
  <si>
    <t>Overhead Allocation                  as a % Miles</t>
  </si>
  <si>
    <t>MILES</t>
  </si>
  <si>
    <t>HOURS</t>
  </si>
  <si>
    <t xml:space="preserve">       Total Program Cost</t>
  </si>
  <si>
    <t xml:space="preserve">        Overhead Cost distributed based on miles</t>
  </si>
  <si>
    <t xml:space="preserve">        Program Cost distributed based on hours</t>
  </si>
  <si>
    <t>Olympic Pipe Line Company  - intrastate laterals and interstate</t>
  </si>
  <si>
    <t>Air Liquide Large Industries U.S. LP</t>
  </si>
  <si>
    <t>Avista Utilities Corporation</t>
  </si>
  <si>
    <t>Buckley, City of</t>
  </si>
  <si>
    <t>Ellensburg, City of</t>
  </si>
  <si>
    <t>Enumclaw, City of</t>
  </si>
  <si>
    <t>Exxon Mobil Oil Corporation</t>
  </si>
  <si>
    <t>Georgia-Pacific Consumer Products (Camas) LLC</t>
  </si>
  <si>
    <t>J.R. Simplot Company</t>
  </si>
  <si>
    <t>KB Pipeline Company</t>
  </si>
  <si>
    <t>McChord Pipeline Company</t>
  </si>
  <si>
    <t>Northwest Natural Gas Co.</t>
  </si>
  <si>
    <t>Puget Sound Energy</t>
  </si>
  <si>
    <t>Puget Sound Energy - Jackson Prarie</t>
  </si>
  <si>
    <t>Solvay Chemical, Inc.</t>
  </si>
  <si>
    <t>Swissport Fueling, Inc.</t>
  </si>
  <si>
    <t>Tidewater, Inc.</t>
  </si>
  <si>
    <t>Weyerhaeuser Company</t>
  </si>
  <si>
    <r>
      <t>BP Pipelines North America (</t>
    </r>
    <r>
      <rPr>
        <b/>
        <sz val="10"/>
        <rFont val="Arial"/>
        <family val="2"/>
      </rPr>
      <t>BP Cherry Point Refinery</t>
    </r>
    <r>
      <rPr>
        <sz val="10"/>
        <rFont val="Arial"/>
        <family val="2"/>
      </rPr>
      <t>)</t>
    </r>
  </si>
  <si>
    <t xml:space="preserve">       Less Federal Reimbursement Credit</t>
  </si>
  <si>
    <t>Cascade Natural Gas Corporation</t>
  </si>
  <si>
    <t>Cardinal FG</t>
  </si>
  <si>
    <t>Puget Sound Energy - Sumas Gas Pipeline</t>
  </si>
  <si>
    <t>Net Program Cost Based on % of Hours</t>
  </si>
  <si>
    <r>
      <t>Gas Transmission Northwest LLC (</t>
    </r>
    <r>
      <rPr>
        <b/>
        <sz val="10"/>
        <rFont val="Arial"/>
        <family val="2"/>
      </rPr>
      <t>TransCanada</t>
    </r>
    <r>
      <rPr>
        <sz val="10"/>
        <rFont val="Arial"/>
        <family val="2"/>
      </rPr>
      <t>)</t>
    </r>
  </si>
  <si>
    <r>
      <t>Trans Mountain Pipeline (Puget Sound) LLC (</t>
    </r>
    <r>
      <rPr>
        <b/>
        <sz val="10"/>
        <rFont val="Arial"/>
        <family val="2"/>
      </rPr>
      <t>Kinder Morgan Canada</t>
    </r>
    <r>
      <rPr>
        <sz val="10"/>
        <rFont val="Arial"/>
        <family val="2"/>
      </rPr>
      <t>)</t>
    </r>
  </si>
  <si>
    <t>Akzo Nobel Pulp and Performance Chemicals, Inc.</t>
  </si>
  <si>
    <t xml:space="preserve">Ferndale Pipeline System </t>
  </si>
  <si>
    <t>Docket P-141275  Exhibit A</t>
  </si>
  <si>
    <t>2014/2015 Calculations</t>
  </si>
  <si>
    <t>Total fees for 2014/2015</t>
  </si>
  <si>
    <t>Targa Sound Terminal LLC</t>
  </si>
  <si>
    <t>Total Company Fee             2014/2015</t>
  </si>
  <si>
    <t>Tesoro Logistics Northwest Pipeline LLC</t>
  </si>
  <si>
    <r>
      <t>Northwest Pipeline LLC - (</t>
    </r>
    <r>
      <rPr>
        <b/>
        <sz val="10"/>
        <rFont val="Arial"/>
        <family val="2"/>
      </rPr>
      <t>Williams)</t>
    </r>
  </si>
  <si>
    <t>Chevron Pipe Line Company</t>
  </si>
  <si>
    <t>Williams Partners Operating LLC</t>
  </si>
  <si>
    <t>Phillips 66 Pipeline LLC (Yellowstone Pipeline - Spokane+Moses Lake)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</si>
</sst>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8"/>
      <color indexed="81"/>
      <name val="Tahoma"/>
      <family val="2"/>
    </font>
    <font>
      <sz val="10"/>
      <color rgb="FF00743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color rgb="FF0070C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9"/>
      <color indexed="81"/>
      <name val="Tahoma"/>
      <charset val="1"/>
    </font>
    <font>
      <u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4" fontId="2" fillId="0" borderId="0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Fill="1"/>
    <xf numFmtId="0" fontId="6" fillId="0" borderId="0" xfId="0" applyFont="1" applyFill="1"/>
    <xf numFmtId="0" fontId="3" fillId="0" borderId="0" xfId="0" applyFont="1" applyFill="1"/>
    <xf numFmtId="2" fontId="2" fillId="0" borderId="0" xfId="0" applyNumberFormat="1" applyFont="1" applyAlignment="1">
      <alignment horizontal="center"/>
    </xf>
    <xf numFmtId="2" fontId="0" fillId="0" borderId="0" xfId="0" applyNumberFormat="1"/>
    <xf numFmtId="0" fontId="9" fillId="0" borderId="0" xfId="0" applyFont="1" applyAlignment="1">
      <alignment horizontal="center"/>
    </xf>
    <xf numFmtId="10" fontId="0" fillId="0" borderId="9" xfId="0" applyNumberFormat="1" applyFill="1" applyBorder="1" applyAlignment="1">
      <alignment horizontal="center"/>
    </xf>
    <xf numFmtId="10" fontId="3" fillId="0" borderId="9" xfId="0" applyNumberFormat="1" applyFont="1" applyFill="1" applyBorder="1" applyAlignment="1">
      <alignment horizontal="center"/>
    </xf>
    <xf numFmtId="10" fontId="0" fillId="0" borderId="11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left"/>
    </xf>
    <xf numFmtId="164" fontId="0" fillId="0" borderId="18" xfId="0" applyNumberFormat="1" applyFill="1" applyBorder="1" applyAlignment="1">
      <alignment horizontal="left"/>
    </xf>
    <xf numFmtId="164" fontId="7" fillId="4" borderId="25" xfId="0" applyNumberFormat="1" applyFont="1" applyFill="1" applyBorder="1" applyAlignment="1">
      <alignment vertical="center"/>
    </xf>
    <xf numFmtId="0" fontId="0" fillId="0" borderId="33" xfId="0" applyFill="1" applyBorder="1"/>
    <xf numFmtId="0" fontId="0" fillId="0" borderId="33" xfId="0" quotePrefix="1" applyFill="1" applyBorder="1" applyAlignment="1">
      <alignment horizontal="left"/>
    </xf>
    <xf numFmtId="0" fontId="0" fillId="2" borderId="34" xfId="0" applyFill="1" applyBorder="1"/>
    <xf numFmtId="10" fontId="8" fillId="2" borderId="35" xfId="0" applyNumberFormat="1" applyFont="1" applyFill="1" applyBorder="1" applyAlignment="1">
      <alignment horizontal="center" vertical="center"/>
    </xf>
    <xf numFmtId="164" fontId="0" fillId="0" borderId="46" xfId="0" applyNumberFormat="1" applyFill="1" applyBorder="1" applyAlignment="1">
      <alignment horizontal="left"/>
    </xf>
    <xf numFmtId="164" fontId="0" fillId="0" borderId="48" xfId="0" applyNumberFormat="1" applyFill="1" applyBorder="1" applyAlignment="1">
      <alignment horizontal="left"/>
    </xf>
    <xf numFmtId="164" fontId="3" fillId="0" borderId="48" xfId="0" applyNumberFormat="1" applyFont="1" applyFill="1" applyBorder="1" applyAlignment="1">
      <alignment horizontal="left"/>
    </xf>
    <xf numFmtId="2" fontId="0" fillId="0" borderId="37" xfId="0" applyNumberFormat="1" applyFill="1" applyBorder="1" applyAlignment="1">
      <alignment horizontal="center"/>
    </xf>
    <xf numFmtId="2" fontId="0" fillId="0" borderId="38" xfId="0" applyNumberFormat="1" applyFill="1" applyBorder="1" applyAlignment="1">
      <alignment horizontal="center"/>
    </xf>
    <xf numFmtId="2" fontId="0" fillId="0" borderId="45" xfId="0" applyNumberFormat="1" applyFill="1" applyBorder="1" applyAlignment="1">
      <alignment horizontal="center"/>
    </xf>
    <xf numFmtId="2" fontId="0" fillId="0" borderId="47" xfId="0" applyNumberFormat="1" applyFill="1" applyBorder="1" applyAlignment="1">
      <alignment horizontal="center"/>
    </xf>
    <xf numFmtId="2" fontId="3" fillId="0" borderId="47" xfId="0" applyNumberFormat="1" applyFont="1" applyFill="1" applyBorder="1" applyAlignment="1">
      <alignment horizontal="center"/>
    </xf>
    <xf numFmtId="2" fontId="1" fillId="0" borderId="47" xfId="0" applyNumberFormat="1" applyFont="1" applyFill="1" applyBorder="1" applyAlignment="1">
      <alignment horizontal="center"/>
    </xf>
    <xf numFmtId="4" fontId="7" fillId="2" borderId="51" xfId="0" applyNumberFormat="1" applyFont="1" applyFill="1" applyBorder="1" applyAlignment="1">
      <alignment horizontal="center" vertical="center"/>
    </xf>
    <xf numFmtId="0" fontId="1" fillId="0" borderId="33" xfId="0" applyFont="1" applyFill="1" applyBorder="1"/>
    <xf numFmtId="0" fontId="1" fillId="0" borderId="32" xfId="0" applyFont="1" applyFill="1" applyBorder="1" applyAlignment="1">
      <alignment horizontal="left"/>
    </xf>
    <xf numFmtId="0" fontId="1" fillId="0" borderId="33" xfId="0" applyFont="1" applyFill="1" applyBorder="1" applyAlignment="1">
      <alignment horizontal="left"/>
    </xf>
    <xf numFmtId="0" fontId="1" fillId="0" borderId="33" xfId="0" quotePrefix="1" applyFont="1" applyFill="1" applyBorder="1" applyAlignment="1">
      <alignment horizontal="left"/>
    </xf>
    <xf numFmtId="164" fontId="0" fillId="2" borderId="23" xfId="0" applyNumberFormat="1" applyFill="1" applyBorder="1"/>
    <xf numFmtId="164" fontId="0" fillId="2" borderId="24" xfId="0" applyNumberFormat="1" applyFill="1" applyBorder="1"/>
    <xf numFmtId="164" fontId="4" fillId="2" borderId="24" xfId="0" applyNumberFormat="1" applyFont="1" applyFill="1" applyBorder="1"/>
    <xf numFmtId="0" fontId="7" fillId="3" borderId="8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2" fillId="0" borderId="0" xfId="0" applyFont="1" applyAlignment="1">
      <alignment horizontal="right"/>
    </xf>
    <xf numFmtId="164" fontId="7" fillId="2" borderId="52" xfId="0" applyNumberFormat="1" applyFont="1" applyFill="1" applyBorder="1" applyAlignment="1">
      <alignment horizontal="center" vertical="center"/>
    </xf>
    <xf numFmtId="164" fontId="7" fillId="2" borderId="36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10" fontId="1" fillId="0" borderId="9" xfId="0" applyNumberFormat="1" applyFont="1" applyFill="1" applyBorder="1" applyAlignment="1">
      <alignment horizontal="center"/>
    </xf>
    <xf numFmtId="164" fontId="1" fillId="0" borderId="48" xfId="0" applyNumberFormat="1" applyFont="1" applyFill="1" applyBorder="1" applyAlignment="1">
      <alignment horizontal="left"/>
    </xf>
    <xf numFmtId="2" fontId="1" fillId="0" borderId="38" xfId="0" applyNumberFormat="1" applyFont="1" applyFill="1" applyBorder="1" applyAlignment="1">
      <alignment horizontal="center"/>
    </xf>
    <xf numFmtId="164" fontId="1" fillId="0" borderId="18" xfId="0" applyNumberFormat="1" applyFont="1" applyFill="1" applyBorder="1" applyAlignment="1">
      <alignment horizontal="left"/>
    </xf>
    <xf numFmtId="164" fontId="1" fillId="2" borderId="24" xfId="0" applyNumberFormat="1" applyFont="1" applyFill="1" applyBorder="1"/>
    <xf numFmtId="0" fontId="1" fillId="0" borderId="0" xfId="0" applyFont="1" applyFill="1"/>
    <xf numFmtId="2" fontId="4" fillId="0" borderId="0" xfId="0" applyNumberFormat="1" applyFont="1" applyAlignment="1">
      <alignment vertical="center"/>
    </xf>
    <xf numFmtId="164" fontId="10" fillId="2" borderId="3" xfId="0" applyNumberFormat="1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2" borderId="13" xfId="0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164" fontId="11" fillId="0" borderId="4" xfId="0" applyNumberFormat="1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164" fontId="11" fillId="0" borderId="12" xfId="0" applyNumberFormat="1" applyFont="1" applyFill="1" applyBorder="1" applyAlignment="1">
      <alignment vertical="center"/>
    </xf>
    <xf numFmtId="4" fontId="2" fillId="2" borderId="12" xfId="0" applyNumberFormat="1" applyFont="1" applyFill="1" applyBorder="1" applyAlignment="1">
      <alignment vertical="center"/>
    </xf>
    <xf numFmtId="0" fontId="1" fillId="0" borderId="30" xfId="0" quotePrefix="1" applyFont="1" applyFill="1" applyBorder="1" applyAlignment="1">
      <alignment horizontal="left"/>
    </xf>
    <xf numFmtId="2" fontId="1" fillId="0" borderId="49" xfId="0" applyNumberFormat="1" applyFont="1" applyFill="1" applyBorder="1" applyAlignment="1">
      <alignment horizontal="center"/>
    </xf>
    <xf numFmtId="10" fontId="1" fillId="0" borderId="6" xfId="0" applyNumberFormat="1" applyFont="1" applyFill="1" applyBorder="1" applyAlignment="1">
      <alignment horizontal="center"/>
    </xf>
    <xf numFmtId="164" fontId="1" fillId="0" borderId="50" xfId="0" applyNumberFormat="1" applyFont="1" applyFill="1" applyBorder="1" applyAlignment="1">
      <alignment horizontal="left"/>
    </xf>
    <xf numFmtId="2" fontId="1" fillId="0" borderId="39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2" borderId="21" xfId="0" applyNumberFormat="1" applyFont="1" applyFill="1" applyBorder="1"/>
    <xf numFmtId="0" fontId="1" fillId="0" borderId="30" xfId="0" applyFont="1" applyFill="1" applyBorder="1"/>
    <xf numFmtId="2" fontId="0" fillId="0" borderId="3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4" fontId="7" fillId="2" borderId="4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2" fontId="7" fillId="3" borderId="29" xfId="0" applyNumberFormat="1" applyFont="1" applyFill="1" applyBorder="1" applyAlignment="1">
      <alignment horizontal="center" vertical="center"/>
    </xf>
    <xf numFmtId="2" fontId="7" fillId="3" borderId="16" xfId="0" applyNumberFormat="1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7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2"/>
  <sheetViews>
    <sheetView showGridLines="0" tabSelected="1" zoomScale="90" zoomScaleNormal="90" workbookViewId="0">
      <selection activeCell="G45" sqref="G45"/>
    </sheetView>
  </sheetViews>
  <sheetFormatPr defaultRowHeight="13.2" x14ac:dyDescent="0.25"/>
  <cols>
    <col min="1" max="1" width="63.109375" customWidth="1"/>
    <col min="2" max="2" width="16.109375" customWidth="1"/>
    <col min="3" max="3" width="12.5546875" customWidth="1"/>
    <col min="4" max="4" width="17.33203125" customWidth="1"/>
    <col min="5" max="5" width="15.6640625" style="8" customWidth="1"/>
    <col min="6" max="6" width="13.88671875" customWidth="1"/>
    <col min="7" max="7" width="16.88671875" customWidth="1"/>
    <col min="8" max="8" width="24.5546875" customWidth="1"/>
  </cols>
  <sheetData>
    <row r="1" spans="1:8" s="3" customFormat="1" ht="30" customHeight="1" x14ac:dyDescent="0.3">
      <c r="A1" s="9" t="s">
        <v>7</v>
      </c>
      <c r="E1" s="7"/>
      <c r="F1" s="83"/>
      <c r="G1" s="83"/>
      <c r="H1" s="44" t="s">
        <v>43</v>
      </c>
    </row>
    <row r="2" spans="1:8" s="3" customFormat="1" ht="15.6" x14ac:dyDescent="0.3">
      <c r="A2" s="9" t="s">
        <v>44</v>
      </c>
      <c r="E2" s="7"/>
    </row>
    <row r="3" spans="1:8" ht="13.8" thickBot="1" x14ac:dyDescent="0.3"/>
    <row r="4" spans="1:8" x14ac:dyDescent="0.25">
      <c r="A4" s="87" t="s">
        <v>1</v>
      </c>
      <c r="B4" s="90" t="s">
        <v>10</v>
      </c>
      <c r="C4" s="92" t="s">
        <v>2</v>
      </c>
      <c r="D4" s="94" t="s">
        <v>9</v>
      </c>
      <c r="E4" s="96" t="s">
        <v>11</v>
      </c>
      <c r="F4" s="98" t="s">
        <v>3</v>
      </c>
      <c r="G4" s="101" t="s">
        <v>38</v>
      </c>
      <c r="H4" s="84" t="s">
        <v>47</v>
      </c>
    </row>
    <row r="5" spans="1:8" x14ac:dyDescent="0.25">
      <c r="A5" s="88"/>
      <c r="B5" s="91"/>
      <c r="C5" s="93"/>
      <c r="D5" s="95"/>
      <c r="E5" s="97"/>
      <c r="F5" s="99"/>
      <c r="G5" s="102"/>
      <c r="H5" s="85"/>
    </row>
    <row r="6" spans="1:8" x14ac:dyDescent="0.25">
      <c r="A6" s="88"/>
      <c r="B6" s="91"/>
      <c r="C6" s="93"/>
      <c r="D6" s="95"/>
      <c r="E6" s="97"/>
      <c r="F6" s="99"/>
      <c r="G6" s="102"/>
      <c r="H6" s="85"/>
    </row>
    <row r="7" spans="1:8" x14ac:dyDescent="0.25">
      <c r="A7" s="89"/>
      <c r="B7" s="91"/>
      <c r="C7" s="93"/>
      <c r="D7" s="95"/>
      <c r="E7" s="97"/>
      <c r="F7" s="100"/>
      <c r="G7" s="102"/>
      <c r="H7" s="86"/>
    </row>
    <row r="8" spans="1:8" s="4" customFormat="1" x14ac:dyDescent="0.25">
      <c r="A8" s="31" t="s">
        <v>16</v>
      </c>
      <c r="B8" s="25">
        <v>2.4300000000000002</v>
      </c>
      <c r="C8" s="12">
        <f t="shared" ref="C8:C41" si="0">B8/$B$42</f>
        <v>9.8208709512095498E-5</v>
      </c>
      <c r="D8" s="20">
        <f t="shared" ref="D8:D41" si="1">C8*$B$47</f>
        <v>38.572107053313147</v>
      </c>
      <c r="E8" s="23">
        <v>125.5</v>
      </c>
      <c r="F8" s="12">
        <f t="shared" ref="F8:F41" si="2">$E8/$E$42</f>
        <v>7.1395250935818227E-3</v>
      </c>
      <c r="G8" s="13">
        <f t="shared" ref="G8:G35" si="3">F8*$B$48</f>
        <v>2736.1296785222598</v>
      </c>
      <c r="H8" s="34">
        <f t="shared" ref="H8:H41" si="4">D8+G8</f>
        <v>2774.701785575573</v>
      </c>
    </row>
    <row r="9" spans="1:8" s="4" customFormat="1" x14ac:dyDescent="0.25">
      <c r="A9" s="32" t="s">
        <v>41</v>
      </c>
      <c r="B9" s="26">
        <v>0.5</v>
      </c>
      <c r="C9" s="10">
        <f t="shared" si="0"/>
        <v>2.020755339755051E-5</v>
      </c>
      <c r="D9" s="21">
        <f t="shared" si="1"/>
        <v>7.9366475418339784</v>
      </c>
      <c r="E9" s="24">
        <v>54</v>
      </c>
      <c r="F9" s="10">
        <f t="shared" si="2"/>
        <v>3.0719868928559238E-3</v>
      </c>
      <c r="G9" s="14">
        <f t="shared" si="3"/>
        <v>1177.2988258183429</v>
      </c>
      <c r="H9" s="35">
        <f t="shared" si="4"/>
        <v>1185.2354733601769</v>
      </c>
    </row>
    <row r="10" spans="1:8" s="4" customFormat="1" x14ac:dyDescent="0.25">
      <c r="A10" s="30" t="s">
        <v>42</v>
      </c>
      <c r="B10" s="26">
        <v>36.5</v>
      </c>
      <c r="C10" s="10">
        <f t="shared" si="0"/>
        <v>1.4751513980211873E-3</v>
      </c>
      <c r="D10" s="21">
        <f t="shared" si="1"/>
        <v>579.37527055388045</v>
      </c>
      <c r="E10" s="24">
        <v>107</v>
      </c>
      <c r="F10" s="10">
        <f t="shared" si="2"/>
        <v>6.0870851395478489E-3</v>
      </c>
      <c r="G10" s="14">
        <f t="shared" si="3"/>
        <v>2332.7958215289386</v>
      </c>
      <c r="H10" s="35">
        <f>D10+G10</f>
        <v>2912.1710920828191</v>
      </c>
    </row>
    <row r="11" spans="1:8" s="4" customFormat="1" x14ac:dyDescent="0.25">
      <c r="A11" s="30" t="s">
        <v>17</v>
      </c>
      <c r="B11" s="26">
        <v>3422.98</v>
      </c>
      <c r="C11" s="10">
        <f t="shared" si="0"/>
        <v>0.13834010225749491</v>
      </c>
      <c r="D11" s="21">
        <f t="shared" si="1"/>
        <v>54333.971605493753</v>
      </c>
      <c r="E11" s="24">
        <v>1200</v>
      </c>
      <c r="F11" s="10">
        <f t="shared" si="2"/>
        <v>6.8266375396798307E-2</v>
      </c>
      <c r="G11" s="14">
        <f t="shared" si="3"/>
        <v>26162.19612929651</v>
      </c>
      <c r="H11" s="36">
        <f t="shared" si="4"/>
        <v>80496.167734790259</v>
      </c>
    </row>
    <row r="12" spans="1:8" s="4" customFormat="1" x14ac:dyDescent="0.25">
      <c r="A12" s="30" t="s">
        <v>33</v>
      </c>
      <c r="B12" s="26">
        <v>10</v>
      </c>
      <c r="C12" s="10">
        <f t="shared" si="0"/>
        <v>4.0415106795101022E-4</v>
      </c>
      <c r="D12" s="21">
        <f t="shared" si="1"/>
        <v>158.73295083667958</v>
      </c>
      <c r="E12" s="24">
        <v>117</v>
      </c>
      <c r="F12" s="10">
        <f t="shared" si="2"/>
        <v>6.6559716011878349E-3</v>
      </c>
      <c r="G12" s="14">
        <f t="shared" si="3"/>
        <v>2550.8141226064099</v>
      </c>
      <c r="H12" s="35">
        <f t="shared" si="4"/>
        <v>2709.5470734430896</v>
      </c>
    </row>
    <row r="13" spans="1:8" s="4" customFormat="1" x14ac:dyDescent="0.25">
      <c r="A13" s="30" t="s">
        <v>18</v>
      </c>
      <c r="B13" s="26">
        <v>36.729999999999997</v>
      </c>
      <c r="C13" s="10">
        <f t="shared" si="0"/>
        <v>1.4844468725840605E-3</v>
      </c>
      <c r="D13" s="21">
        <f t="shared" si="1"/>
        <v>583.02612842312408</v>
      </c>
      <c r="E13" s="24">
        <v>229</v>
      </c>
      <c r="F13" s="10">
        <f t="shared" si="2"/>
        <v>1.3027499971555676E-2</v>
      </c>
      <c r="G13" s="14">
        <f t="shared" si="3"/>
        <v>4992.6190946740835</v>
      </c>
      <c r="H13" s="35">
        <f t="shared" si="4"/>
        <v>5575.6452230972072</v>
      </c>
    </row>
    <row r="14" spans="1:8" s="4" customFormat="1" x14ac:dyDescent="0.25">
      <c r="A14" s="30" t="s">
        <v>36</v>
      </c>
      <c r="B14" s="26">
        <v>3.25</v>
      </c>
      <c r="C14" s="10">
        <f t="shared" si="0"/>
        <v>1.3134909708407833E-4</v>
      </c>
      <c r="D14" s="21">
        <f t="shared" si="1"/>
        <v>51.588209021920868</v>
      </c>
      <c r="E14" s="24">
        <v>107</v>
      </c>
      <c r="F14" s="10">
        <f t="shared" si="2"/>
        <v>6.0870851395478489E-3</v>
      </c>
      <c r="G14" s="14">
        <f t="shared" si="3"/>
        <v>2332.7958215289386</v>
      </c>
      <c r="H14" s="35">
        <f t="shared" si="4"/>
        <v>2384.3840305508593</v>
      </c>
    </row>
    <row r="15" spans="1:8" s="4" customFormat="1" x14ac:dyDescent="0.25">
      <c r="A15" s="16" t="s">
        <v>35</v>
      </c>
      <c r="B15" s="26">
        <v>4677.8100000000004</v>
      </c>
      <c r="C15" s="10">
        <f t="shared" si="0"/>
        <v>0.18905419071719154</v>
      </c>
      <c r="D15" s="21">
        <f t="shared" si="1"/>
        <v>74252.258475332826</v>
      </c>
      <c r="E15" s="24">
        <v>3502.3</v>
      </c>
      <c r="F15" s="10">
        <f t="shared" si="2"/>
        <v>0.19924110546017226</v>
      </c>
      <c r="G15" s="14">
        <f t="shared" si="3"/>
        <v>76356.549586362642</v>
      </c>
      <c r="H15" s="36">
        <f t="shared" si="4"/>
        <v>150608.80806169548</v>
      </c>
    </row>
    <row r="16" spans="1:8" s="54" customFormat="1" x14ac:dyDescent="0.25">
      <c r="A16" s="30" t="s">
        <v>50</v>
      </c>
      <c r="B16" s="28">
        <v>0.04</v>
      </c>
      <c r="C16" s="49">
        <f t="shared" si="0"/>
        <v>1.616604271804041E-6</v>
      </c>
      <c r="D16" s="50">
        <f t="shared" si="1"/>
        <v>0.63493180334671839</v>
      </c>
      <c r="E16" s="51">
        <v>68</v>
      </c>
      <c r="F16" s="49">
        <f t="shared" si="2"/>
        <v>3.8684279391519041E-3</v>
      </c>
      <c r="G16" s="52">
        <f t="shared" si="3"/>
        <v>1482.5244473268021</v>
      </c>
      <c r="H16" s="53">
        <f t="shared" si="4"/>
        <v>1483.1593791301489</v>
      </c>
    </row>
    <row r="17" spans="1:8" s="4" customFormat="1" x14ac:dyDescent="0.25">
      <c r="A17" s="30" t="s">
        <v>19</v>
      </c>
      <c r="B17" s="28">
        <v>123.253</v>
      </c>
      <c r="C17" s="49">
        <f t="shared" si="0"/>
        <v>4.9812831578165866E-3</v>
      </c>
      <c r="D17" s="50">
        <f t="shared" si="1"/>
        <v>1956.4312389473268</v>
      </c>
      <c r="E17" s="51">
        <v>115.5</v>
      </c>
      <c r="F17" s="49">
        <f t="shared" si="2"/>
        <v>6.5706386319418367E-3</v>
      </c>
      <c r="G17" s="52">
        <f t="shared" si="3"/>
        <v>2518.111377444789</v>
      </c>
      <c r="H17" s="53">
        <f t="shared" si="4"/>
        <v>4474.5426163921156</v>
      </c>
    </row>
    <row r="18" spans="1:8" s="4" customFormat="1" x14ac:dyDescent="0.25">
      <c r="A18" s="30" t="s">
        <v>20</v>
      </c>
      <c r="B18" s="28">
        <v>93.66</v>
      </c>
      <c r="C18" s="49">
        <f t="shared" si="0"/>
        <v>3.7852789024291618E-3</v>
      </c>
      <c r="D18" s="50">
        <f t="shared" si="1"/>
        <v>1486.692817536341</v>
      </c>
      <c r="E18" s="51">
        <v>211</v>
      </c>
      <c r="F18" s="49">
        <f t="shared" si="2"/>
        <v>1.2003504340603701E-2</v>
      </c>
      <c r="G18" s="52">
        <f t="shared" si="3"/>
        <v>4600.1861527346364</v>
      </c>
      <c r="H18" s="53">
        <f t="shared" si="4"/>
        <v>6086.8789702709773</v>
      </c>
    </row>
    <row r="19" spans="1:8" s="4" customFormat="1" x14ac:dyDescent="0.25">
      <c r="A19" s="30" t="s">
        <v>21</v>
      </c>
      <c r="B19" s="28">
        <v>1.2</v>
      </c>
      <c r="C19" s="49">
        <f t="shared" si="0"/>
        <v>4.8498128154121228E-5</v>
      </c>
      <c r="D19" s="50">
        <f t="shared" si="1"/>
        <v>19.047954100401551</v>
      </c>
      <c r="E19" s="51">
        <v>107.5</v>
      </c>
      <c r="F19" s="49">
        <f t="shared" si="2"/>
        <v>6.1155294626298482E-3</v>
      </c>
      <c r="G19" s="52">
        <f t="shared" si="3"/>
        <v>2343.6967365828123</v>
      </c>
      <c r="H19" s="53">
        <f t="shared" si="4"/>
        <v>2362.7446906832138</v>
      </c>
    </row>
    <row r="20" spans="1:8" s="4" customFormat="1" x14ac:dyDescent="0.25">
      <c r="A20" s="30" t="s">
        <v>39</v>
      </c>
      <c r="B20" s="26">
        <v>308.68</v>
      </c>
      <c r="C20" s="10">
        <f t="shared" si="0"/>
        <v>1.2475335165511784E-2</v>
      </c>
      <c r="D20" s="21">
        <f t="shared" si="1"/>
        <v>4899.7687264266251</v>
      </c>
      <c r="E20" s="24">
        <v>153.5</v>
      </c>
      <c r="F20" s="10">
        <f t="shared" si="2"/>
        <v>8.7324071861737823E-3</v>
      </c>
      <c r="G20" s="14">
        <f t="shared" si="3"/>
        <v>3346.5809215391782</v>
      </c>
      <c r="H20" s="35">
        <f>D20+G20</f>
        <v>8246.3496479658024</v>
      </c>
    </row>
    <row r="21" spans="1:8" s="4" customFormat="1" x14ac:dyDescent="0.25">
      <c r="A21" s="30" t="s">
        <v>22</v>
      </c>
      <c r="B21" s="26">
        <v>1.04</v>
      </c>
      <c r="C21" s="10">
        <f t="shared" si="0"/>
        <v>4.2031711066905069E-5</v>
      </c>
      <c r="D21" s="21">
        <f t="shared" si="1"/>
        <v>16.508226887014679</v>
      </c>
      <c r="E21" s="24">
        <v>371.5</v>
      </c>
      <c r="F21" s="10">
        <f t="shared" si="2"/>
        <v>2.1134132049925473E-2</v>
      </c>
      <c r="G21" s="14">
        <f t="shared" si="3"/>
        <v>8099.3798850280436</v>
      </c>
      <c r="H21" s="35">
        <f t="shared" si="4"/>
        <v>8115.8881119150583</v>
      </c>
    </row>
    <row r="22" spans="1:8" s="4" customFormat="1" x14ac:dyDescent="0.25">
      <c r="A22" s="17" t="s">
        <v>0</v>
      </c>
      <c r="B22" s="26">
        <v>3</v>
      </c>
      <c r="C22" s="10">
        <f t="shared" si="0"/>
        <v>1.2124532038530307E-4</v>
      </c>
      <c r="D22" s="21">
        <f t="shared" si="1"/>
        <v>47.619885251003872</v>
      </c>
      <c r="E22" s="51">
        <v>135</v>
      </c>
      <c r="F22" s="49">
        <f t="shared" si="2"/>
        <v>7.6799672321398093E-3</v>
      </c>
      <c r="G22" s="52">
        <f t="shared" si="3"/>
        <v>2943.2470645458575</v>
      </c>
      <c r="H22" s="53">
        <f t="shared" si="4"/>
        <v>2990.8669497968613</v>
      </c>
    </row>
    <row r="23" spans="1:8" s="6" customFormat="1" x14ac:dyDescent="0.25">
      <c r="A23" s="30" t="s">
        <v>23</v>
      </c>
      <c r="B23" s="27">
        <v>1</v>
      </c>
      <c r="C23" s="11">
        <f t="shared" si="0"/>
        <v>4.041510679510102E-5</v>
      </c>
      <c r="D23" s="22">
        <f t="shared" si="1"/>
        <v>15.873295083667957</v>
      </c>
      <c r="E23" s="51">
        <v>62.5</v>
      </c>
      <c r="F23" s="49">
        <f t="shared" si="2"/>
        <v>3.5555403852499117E-3</v>
      </c>
      <c r="G23" s="52">
        <f t="shared" si="3"/>
        <v>1362.6143817341931</v>
      </c>
      <c r="H23" s="53">
        <f t="shared" si="4"/>
        <v>1378.487676817861</v>
      </c>
    </row>
    <row r="24" spans="1:8" s="4" customFormat="1" x14ac:dyDescent="0.25">
      <c r="A24" s="33" t="s">
        <v>24</v>
      </c>
      <c r="B24" s="26">
        <v>18</v>
      </c>
      <c r="C24" s="10">
        <f t="shared" si="0"/>
        <v>7.2747192231181843E-4</v>
      </c>
      <c r="D24" s="21">
        <f t="shared" si="1"/>
        <v>285.71931150602325</v>
      </c>
      <c r="E24" s="24">
        <v>145.5</v>
      </c>
      <c r="F24" s="10">
        <f t="shared" si="2"/>
        <v>8.2772980168617939E-3</v>
      </c>
      <c r="G24" s="14">
        <f t="shared" si="3"/>
        <v>3172.1662806772015</v>
      </c>
      <c r="H24" s="35">
        <f t="shared" si="4"/>
        <v>3457.8855921832246</v>
      </c>
    </row>
    <row r="25" spans="1:8" s="4" customFormat="1" x14ac:dyDescent="0.25">
      <c r="A25" s="16" t="s">
        <v>8</v>
      </c>
      <c r="B25" s="26">
        <v>4</v>
      </c>
      <c r="C25" s="10">
        <f t="shared" si="0"/>
        <v>1.6166042718040408E-4</v>
      </c>
      <c r="D25" s="21">
        <f t="shared" si="1"/>
        <v>63.493180334671827</v>
      </c>
      <c r="E25" s="24">
        <v>169</v>
      </c>
      <c r="F25" s="10">
        <f t="shared" si="2"/>
        <v>9.6141812017157616E-3</v>
      </c>
      <c r="G25" s="14">
        <f t="shared" si="3"/>
        <v>3684.5092882092586</v>
      </c>
      <c r="H25" s="35">
        <f t="shared" si="4"/>
        <v>3748.0024685439303</v>
      </c>
    </row>
    <row r="26" spans="1:8" s="4" customFormat="1" x14ac:dyDescent="0.25">
      <c r="A26" s="30" t="s">
        <v>25</v>
      </c>
      <c r="B26" s="26">
        <v>14.25</v>
      </c>
      <c r="C26" s="10">
        <f t="shared" si="0"/>
        <v>5.7591527183018963E-4</v>
      </c>
      <c r="D26" s="21">
        <f t="shared" si="1"/>
        <v>226.19445494226844</v>
      </c>
      <c r="E26" s="24">
        <v>136</v>
      </c>
      <c r="F26" s="10">
        <f t="shared" si="2"/>
        <v>7.7368558783038081E-3</v>
      </c>
      <c r="G26" s="14">
        <f t="shared" si="3"/>
        <v>2965.0488946536043</v>
      </c>
      <c r="H26" s="35">
        <f t="shared" si="4"/>
        <v>3191.2433495958726</v>
      </c>
    </row>
    <row r="27" spans="1:8" s="4" customFormat="1" x14ac:dyDescent="0.25">
      <c r="A27" s="30" t="s">
        <v>26</v>
      </c>
      <c r="B27" s="28">
        <v>1722.6</v>
      </c>
      <c r="C27" s="10">
        <f t="shared" si="0"/>
        <v>6.9619062965241021E-2</v>
      </c>
      <c r="D27" s="21">
        <f t="shared" si="1"/>
        <v>27343.338111126424</v>
      </c>
      <c r="E27" s="24">
        <v>619</v>
      </c>
      <c r="F27" s="10">
        <f t="shared" si="2"/>
        <v>3.5214071975515127E-2</v>
      </c>
      <c r="G27" s="14">
        <f t="shared" si="3"/>
        <v>13495.33283669545</v>
      </c>
      <c r="H27" s="36">
        <f t="shared" si="4"/>
        <v>40838.670947821876</v>
      </c>
    </row>
    <row r="28" spans="1:8" s="4" customFormat="1" x14ac:dyDescent="0.25">
      <c r="A28" s="30" t="s">
        <v>49</v>
      </c>
      <c r="B28" s="26">
        <v>1307.26</v>
      </c>
      <c r="C28" s="10">
        <f t="shared" si="0"/>
        <v>5.2833052508963765E-2</v>
      </c>
      <c r="D28" s="21">
        <f t="shared" si="1"/>
        <v>20750.523731075777</v>
      </c>
      <c r="E28" s="24">
        <v>1716.2</v>
      </c>
      <c r="F28" s="10">
        <f t="shared" si="2"/>
        <v>9.7632294546654383E-2</v>
      </c>
      <c r="G28" s="14">
        <f t="shared" si="3"/>
        <v>37416.300830915563</v>
      </c>
      <c r="H28" s="35">
        <f>D28+G28</f>
        <v>58166.824561991336</v>
      </c>
    </row>
    <row r="29" spans="1:8" s="5" customFormat="1" x14ac:dyDescent="0.25">
      <c r="A29" s="30" t="s">
        <v>15</v>
      </c>
      <c r="B29" s="28">
        <v>393</v>
      </c>
      <c r="C29" s="49">
        <f t="shared" si="0"/>
        <v>1.5883136970474703E-2</v>
      </c>
      <c r="D29" s="50">
        <f t="shared" si="1"/>
        <v>6238.2049678815083</v>
      </c>
      <c r="E29" s="51">
        <v>1205.5</v>
      </c>
      <c r="F29" s="49">
        <f t="shared" si="2"/>
        <v>6.8579262950700298E-2</v>
      </c>
      <c r="G29" s="52">
        <f t="shared" si="3"/>
        <v>26282.106194889118</v>
      </c>
      <c r="H29" s="53">
        <f t="shared" si="4"/>
        <v>32520.311162770628</v>
      </c>
    </row>
    <row r="30" spans="1:8" s="5" customFormat="1" x14ac:dyDescent="0.25">
      <c r="A30" s="72" t="s">
        <v>52</v>
      </c>
      <c r="B30" s="73">
        <v>129</v>
      </c>
      <c r="C30" s="74">
        <f t="shared" si="0"/>
        <v>5.2135487765680322E-3</v>
      </c>
      <c r="D30" s="75">
        <f t="shared" si="1"/>
        <v>2047.6550657931666</v>
      </c>
      <c r="E30" s="76">
        <v>919.8</v>
      </c>
      <c r="F30" s="74">
        <f t="shared" si="2"/>
        <v>5.2326176741645899E-2</v>
      </c>
      <c r="G30" s="77">
        <f t="shared" si="3"/>
        <v>20053.323333105775</v>
      </c>
      <c r="H30" s="78">
        <f>D30+G30</f>
        <v>22100.97839889894</v>
      </c>
    </row>
    <row r="31" spans="1:8" s="4" customFormat="1" x14ac:dyDescent="0.25">
      <c r="A31" s="30" t="s">
        <v>27</v>
      </c>
      <c r="B31" s="26">
        <v>12173.434999999999</v>
      </c>
      <c r="C31" s="10">
        <f t="shared" si="0"/>
        <v>0.49199067558822063</v>
      </c>
      <c r="D31" s="21">
        <f t="shared" si="1"/>
        <v>193232.52593685145</v>
      </c>
      <c r="E31" s="24">
        <v>3883.6</v>
      </c>
      <c r="F31" s="10">
        <f t="shared" si="2"/>
        <v>0.22093274624250492</v>
      </c>
      <c r="G31" s="14">
        <f t="shared" si="3"/>
        <v>84669.587406446604</v>
      </c>
      <c r="H31" s="36">
        <f t="shared" si="4"/>
        <v>277902.11334329809</v>
      </c>
    </row>
    <row r="32" spans="1:8" s="4" customFormat="1" x14ac:dyDescent="0.25">
      <c r="A32" s="33" t="s">
        <v>28</v>
      </c>
      <c r="B32" s="26">
        <v>15.4</v>
      </c>
      <c r="C32" s="10">
        <f t="shared" si="0"/>
        <v>6.2239264464455577E-4</v>
      </c>
      <c r="D32" s="21">
        <f t="shared" si="1"/>
        <v>244.44874428848655</v>
      </c>
      <c r="E32" s="24">
        <v>129.5</v>
      </c>
      <c r="F32" s="10">
        <f t="shared" si="2"/>
        <v>7.3670796782378169E-3</v>
      </c>
      <c r="G32" s="14">
        <f t="shared" si="3"/>
        <v>2823.3369989532484</v>
      </c>
      <c r="H32" s="35">
        <f t="shared" si="4"/>
        <v>3067.785743241735</v>
      </c>
    </row>
    <row r="33" spans="1:8" s="4" customFormat="1" x14ac:dyDescent="0.25">
      <c r="A33" s="33" t="s">
        <v>37</v>
      </c>
      <c r="B33" s="26">
        <v>3.64</v>
      </c>
      <c r="C33" s="10">
        <f t="shared" si="0"/>
        <v>1.4711098873416772E-4</v>
      </c>
      <c r="D33" s="21">
        <f t="shared" si="1"/>
        <v>57.778794104551366</v>
      </c>
      <c r="E33" s="24">
        <v>174</v>
      </c>
      <c r="F33" s="10">
        <f t="shared" si="2"/>
        <v>9.8986244325357537E-3</v>
      </c>
      <c r="G33" s="14">
        <f t="shared" si="3"/>
        <v>3793.5184387479935</v>
      </c>
      <c r="H33" s="35">
        <f t="shared" si="4"/>
        <v>3851.2972328525448</v>
      </c>
    </row>
    <row r="34" spans="1:8" s="4" customFormat="1" x14ac:dyDescent="0.25">
      <c r="A34" s="32" t="s">
        <v>29</v>
      </c>
      <c r="B34" s="26">
        <v>1</v>
      </c>
      <c r="C34" s="10">
        <f t="shared" si="0"/>
        <v>4.041510679510102E-5</v>
      </c>
      <c r="D34" s="21">
        <f t="shared" si="1"/>
        <v>15.873295083667957</v>
      </c>
      <c r="E34" s="24">
        <v>112</v>
      </c>
      <c r="F34" s="10">
        <f t="shared" si="2"/>
        <v>6.3715283703678419E-3</v>
      </c>
      <c r="G34" s="14">
        <f t="shared" si="3"/>
        <v>2441.8049720676745</v>
      </c>
      <c r="H34" s="35">
        <f t="shared" si="4"/>
        <v>2457.6782671513424</v>
      </c>
    </row>
    <row r="35" spans="1:8" s="4" customFormat="1" x14ac:dyDescent="0.25">
      <c r="A35" s="32" t="s">
        <v>30</v>
      </c>
      <c r="B35" s="26">
        <v>8.5000000000000006E-2</v>
      </c>
      <c r="C35" s="10">
        <f t="shared" si="0"/>
        <v>3.4352840775835872E-6</v>
      </c>
      <c r="D35" s="21">
        <f t="shared" si="1"/>
        <v>1.3492300821117766</v>
      </c>
      <c r="E35" s="24">
        <v>55</v>
      </c>
      <c r="F35" s="10">
        <f t="shared" si="2"/>
        <v>3.1288755390199222E-3</v>
      </c>
      <c r="G35" s="14">
        <f t="shared" si="3"/>
        <v>1199.10065592609</v>
      </c>
      <c r="H35" s="35">
        <f t="shared" si="4"/>
        <v>1200.4498860082017</v>
      </c>
    </row>
    <row r="36" spans="1:8" s="4" customFormat="1" x14ac:dyDescent="0.25">
      <c r="A36" s="32" t="s">
        <v>46</v>
      </c>
      <c r="B36" s="26">
        <v>2.7</v>
      </c>
      <c r="C36" s="10">
        <f t="shared" si="0"/>
        <v>1.0912078834677278E-4</v>
      </c>
      <c r="D36" s="21">
        <f t="shared" si="1"/>
        <v>42.857896725903494</v>
      </c>
      <c r="E36" s="24">
        <v>224</v>
      </c>
      <c r="F36" s="10">
        <f t="shared" si="2"/>
        <v>1.2743056740735684E-2</v>
      </c>
      <c r="G36" s="14">
        <f t="shared" ref="G36:G37" si="5">F36*$B$48</f>
        <v>4883.609944135349</v>
      </c>
      <c r="H36" s="35">
        <f t="shared" si="4"/>
        <v>4926.4678408612526</v>
      </c>
    </row>
    <row r="37" spans="1:8" s="4" customFormat="1" x14ac:dyDescent="0.25">
      <c r="A37" s="32" t="s">
        <v>48</v>
      </c>
      <c r="B37" s="26">
        <v>157</v>
      </c>
      <c r="C37" s="10">
        <f t="shared" si="0"/>
        <v>6.3451717668308602E-3</v>
      </c>
      <c r="D37" s="21">
        <f t="shared" si="1"/>
        <v>2492.1073281358695</v>
      </c>
      <c r="E37" s="24">
        <v>676</v>
      </c>
      <c r="F37" s="10">
        <f t="shared" si="2"/>
        <v>3.8456724806863046E-2</v>
      </c>
      <c r="G37" s="14">
        <f t="shared" si="5"/>
        <v>14738.037152837034</v>
      </c>
      <c r="H37" s="35">
        <f t="shared" si="4"/>
        <v>17230.144480972904</v>
      </c>
    </row>
    <row r="38" spans="1:8" s="4" customFormat="1" x14ac:dyDescent="0.25">
      <c r="A38" s="30" t="s">
        <v>31</v>
      </c>
      <c r="B38" s="26">
        <v>6.98</v>
      </c>
      <c r="C38" s="10">
        <f t="shared" si="0"/>
        <v>2.8209744542980516E-4</v>
      </c>
      <c r="D38" s="21">
        <f t="shared" si="1"/>
        <v>110.79559968400235</v>
      </c>
      <c r="E38" s="24">
        <v>177.5</v>
      </c>
      <c r="F38" s="10">
        <f t="shared" si="2"/>
        <v>1.0097734694109749E-2</v>
      </c>
      <c r="G38" s="14">
        <f>F38*$B$48</f>
        <v>3869.8248441251089</v>
      </c>
      <c r="H38" s="35">
        <f t="shared" si="4"/>
        <v>3980.6204438091113</v>
      </c>
    </row>
    <row r="39" spans="1:8" s="5" customFormat="1" x14ac:dyDescent="0.25">
      <c r="A39" s="30" t="s">
        <v>40</v>
      </c>
      <c r="B39" s="28">
        <v>63.8</v>
      </c>
      <c r="C39" s="49">
        <f t="shared" si="0"/>
        <v>2.578483813527445E-3</v>
      </c>
      <c r="D39" s="50">
        <f t="shared" si="1"/>
        <v>1012.7162263380156</v>
      </c>
      <c r="E39" s="51">
        <v>350</v>
      </c>
      <c r="F39" s="49">
        <f t="shared" si="2"/>
        <v>1.9911026157399505E-2</v>
      </c>
      <c r="G39" s="52">
        <f>F39*$B$48</f>
        <v>7630.6405377114816</v>
      </c>
      <c r="H39" s="53">
        <f>D39+G39</f>
        <v>8643.3567640494966</v>
      </c>
    </row>
    <row r="40" spans="1:8" s="4" customFormat="1" x14ac:dyDescent="0.25">
      <c r="A40" s="30" t="s">
        <v>32</v>
      </c>
      <c r="B40" s="26">
        <v>9</v>
      </c>
      <c r="C40" s="10">
        <f t="shared" si="0"/>
        <v>3.6373596115590922E-4</v>
      </c>
      <c r="D40" s="21">
        <f t="shared" si="1"/>
        <v>142.85965575301162</v>
      </c>
      <c r="E40" s="24">
        <v>112.3</v>
      </c>
      <c r="F40" s="10">
        <f t="shared" si="2"/>
        <v>6.3885949642170413E-3</v>
      </c>
      <c r="G40" s="14">
        <f>F40*$B$48</f>
        <v>2448.3455210999982</v>
      </c>
      <c r="H40" s="35">
        <f t="shared" si="4"/>
        <v>2591.20517685301</v>
      </c>
    </row>
    <row r="41" spans="1:8" s="4" customFormat="1" x14ac:dyDescent="0.25">
      <c r="A41" s="79" t="s">
        <v>51</v>
      </c>
      <c r="B41" s="80">
        <v>0</v>
      </c>
      <c r="C41" s="10">
        <f t="shared" si="0"/>
        <v>0</v>
      </c>
      <c r="D41" s="21">
        <f t="shared" si="1"/>
        <v>0</v>
      </c>
      <c r="E41" s="81">
        <v>107</v>
      </c>
      <c r="F41" s="10">
        <f t="shared" si="2"/>
        <v>6.0870851395478489E-3</v>
      </c>
      <c r="G41" s="14">
        <f>F41*$B$48</f>
        <v>2332.7958215289386</v>
      </c>
      <c r="H41" s="35">
        <f t="shared" si="4"/>
        <v>2332.7958215289386</v>
      </c>
    </row>
    <row r="42" spans="1:8" ht="21.75" customHeight="1" thickBot="1" x14ac:dyDescent="0.3">
      <c r="A42" s="18"/>
      <c r="B42" s="29">
        <f t="shared" ref="B42:H42" si="6">SUM(B8:B41)</f>
        <v>24743.223000000002</v>
      </c>
      <c r="C42" s="19">
        <f t="shared" si="6"/>
        <v>1.0000000000000002</v>
      </c>
      <c r="D42" s="45">
        <f t="shared" si="6"/>
        <v>392756.47999999981</v>
      </c>
      <c r="E42" s="82">
        <f t="shared" si="6"/>
        <v>17578.2</v>
      </c>
      <c r="F42" s="19">
        <f t="shared" si="6"/>
        <v>1</v>
      </c>
      <c r="G42" s="46">
        <f t="shared" si="6"/>
        <v>383236.92999999993</v>
      </c>
      <c r="H42" s="15">
        <f t="shared" si="6"/>
        <v>775993.4099999998</v>
      </c>
    </row>
    <row r="43" spans="1:8" ht="22.5" customHeight="1" x14ac:dyDescent="0.25">
      <c r="A43" s="1"/>
      <c r="B43" s="2"/>
    </row>
    <row r="44" spans="1:8" s="39" customFormat="1" ht="20.25" customHeight="1" x14ac:dyDescent="0.25">
      <c r="A44" s="64" t="s">
        <v>12</v>
      </c>
      <c r="B44" s="71">
        <v>1963782.41</v>
      </c>
      <c r="C44" s="59"/>
      <c r="E44" s="40"/>
    </row>
    <row r="45" spans="1:8" s="39" customFormat="1" ht="20.25" customHeight="1" x14ac:dyDescent="0.25">
      <c r="A45" s="60" t="s">
        <v>34</v>
      </c>
      <c r="B45" s="68">
        <v>1187789</v>
      </c>
      <c r="C45" s="59"/>
      <c r="E45" s="55"/>
      <c r="F45" s="47"/>
      <c r="G45" s="41"/>
      <c r="H45" s="41"/>
    </row>
    <row r="46" spans="1:8" s="39" customFormat="1" ht="24.75" customHeight="1" x14ac:dyDescent="0.25">
      <c r="A46" s="37" t="s">
        <v>4</v>
      </c>
      <c r="B46" s="38">
        <f>B44-B45</f>
        <v>775993.40999999992</v>
      </c>
      <c r="D46" s="41"/>
      <c r="H46" s="41"/>
    </row>
    <row r="47" spans="1:8" s="39" customFormat="1" ht="24.75" customHeight="1" x14ac:dyDescent="0.25">
      <c r="A47" s="66" t="s">
        <v>13</v>
      </c>
      <c r="B47" s="70">
        <v>392756.47999999998</v>
      </c>
      <c r="C47" s="69"/>
      <c r="D47" s="48"/>
      <c r="E47" s="55"/>
      <c r="F47" s="41"/>
      <c r="G47" s="47"/>
      <c r="H47" s="58"/>
    </row>
    <row r="48" spans="1:8" s="39" customFormat="1" ht="24.75" customHeight="1" x14ac:dyDescent="0.25">
      <c r="A48" s="67" t="s">
        <v>14</v>
      </c>
      <c r="B48" s="65">
        <f>B46-B47</f>
        <v>383236.92999999993</v>
      </c>
      <c r="D48" s="47"/>
      <c r="E48" s="40"/>
      <c r="G48" s="41"/>
    </row>
    <row r="49" spans="1:5" s="39" customFormat="1" ht="18" customHeight="1" x14ac:dyDescent="0.25">
      <c r="A49" s="42"/>
      <c r="B49" s="43"/>
      <c r="E49" s="40"/>
    </row>
    <row r="50" spans="1:5" s="39" customFormat="1" ht="21.75" customHeight="1" x14ac:dyDescent="0.25">
      <c r="A50" s="57" t="s">
        <v>5</v>
      </c>
      <c r="B50" s="56">
        <f>H11+H15+H27+H31</f>
        <v>549845.76008760568</v>
      </c>
      <c r="C50" s="59"/>
      <c r="E50" s="40"/>
    </row>
    <row r="51" spans="1:5" s="39" customFormat="1" ht="22.5" customHeight="1" x14ac:dyDescent="0.25">
      <c r="A51" s="60" t="s">
        <v>6</v>
      </c>
      <c r="B51" s="61">
        <f>H42-B50</f>
        <v>226147.64991239412</v>
      </c>
      <c r="C51" s="59"/>
      <c r="E51" s="40"/>
    </row>
    <row r="52" spans="1:5" s="39" customFormat="1" ht="23.25" customHeight="1" x14ac:dyDescent="0.25">
      <c r="A52" s="62" t="s">
        <v>45</v>
      </c>
      <c r="B52" s="63">
        <f>SUM(B50:B51)</f>
        <v>775993.4099999998</v>
      </c>
      <c r="E52" s="40"/>
    </row>
  </sheetData>
  <mergeCells count="9">
    <mergeCell ref="F1:G1"/>
    <mergeCell ref="H4:H7"/>
    <mergeCell ref="A4:A7"/>
    <mergeCell ref="B4:B7"/>
    <mergeCell ref="C4:C7"/>
    <mergeCell ref="D4:D7"/>
    <mergeCell ref="E4:E7"/>
    <mergeCell ref="F4:F7"/>
    <mergeCell ref="G4:G7"/>
  </mergeCells>
  <printOptions horizontalCentered="1"/>
  <pageMargins left="0.45" right="0.45" top="0.25" bottom="0" header="0.3" footer="0.3"/>
  <pageSetup scale="7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45F28B8A9A77F458E14E99C1CE6CE83" ma:contentTypeVersion="175" ma:contentTypeDescription="" ma:contentTypeScope="" ma:versionID="1babe2856ac6cb77066e717c497d4a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P</Prefix>
    <DocumentSetType xmlns="dc463f71-b30c-4ab2-9473-d307f9d35888">Order - Final</DocumentSetType>
    <IsConfidential xmlns="dc463f71-b30c-4ab2-9473-d307f9d35888">false</IsConfidential>
    <AgendaOrder xmlns="dc463f71-b30c-4ab2-9473-d307f9d35888">false</AgendaOrder>
    <CaseType xmlns="dc463f71-b30c-4ab2-9473-d307f9d35888">Regulatory Fees</CaseType>
    <IndustryCode xmlns="dc463f71-b30c-4ab2-9473-d307f9d35888">504</IndustryCode>
    <CaseStatus xmlns="dc463f71-b30c-4ab2-9473-d307f9d35888">Closed</CaseStatus>
    <OpenedDate xmlns="dc463f71-b30c-4ab2-9473-d307f9d35888">2014-06-09T07:00:00+00:00</OpenedDate>
    <Date1 xmlns="dc463f71-b30c-4ab2-9473-d307f9d35888">2014-08-14T07:00:00+00:00</Date1>
    <IsDocumentOrder xmlns="dc463f71-b30c-4ab2-9473-d307f9d35888">true</IsDocumentOrder>
    <IsHighlyConfidential xmlns="dc463f71-b30c-4ab2-9473-d307f9d35888">false</IsHighlyConfidential>
    <CaseCompanyNames xmlns="dc463f71-b30c-4ab2-9473-d307f9d35888" xsi:nil="true"/>
    <DocketNumber xmlns="dc463f71-b30c-4ab2-9473-d307f9d35888">141275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41F782C-ABE6-41A0-8988-987E688D8360}"/>
</file>

<file path=customXml/itemProps2.xml><?xml version="1.0" encoding="utf-8"?>
<ds:datastoreItem xmlns:ds="http://schemas.openxmlformats.org/officeDocument/2006/customXml" ds:itemID="{A0CA781B-352F-4B7F-9A3E-93FE0A55FC30}"/>
</file>

<file path=customXml/itemProps3.xml><?xml version="1.0" encoding="utf-8"?>
<ds:datastoreItem xmlns:ds="http://schemas.openxmlformats.org/officeDocument/2006/customXml" ds:itemID="{EBFC3DA9-4679-4C08-9001-AB925DE0F2C4}"/>
</file>

<file path=customXml/itemProps4.xml><?xml version="1.0" encoding="utf-8"?>
<ds:datastoreItem xmlns:ds="http://schemas.openxmlformats.org/officeDocument/2006/customXml" ds:itemID="{C36AD800-DA63-4BE2-99A4-201D5C052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Appropriation Level</vt:lpstr>
    </vt:vector>
  </TitlesOfParts>
  <Company>WUTC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Woodard, Marina (UTC)</dc:creator>
  <cp:lastModifiedBy>Kern, Cathy (UTC)</cp:lastModifiedBy>
  <cp:lastPrinted>2014-07-02T23:17:40Z</cp:lastPrinted>
  <dcterms:created xsi:type="dcterms:W3CDTF">2006-04-13T18:44:03Z</dcterms:created>
  <dcterms:modified xsi:type="dcterms:W3CDTF">2014-08-13T23:53:45Z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0x0101006E56B4D1795A2E4DB2F0B01679ED314A00945F28B8A9A77F458E14E99C1CE6CE83</vt:lpwstr>
  </property>
  <property fmtid="{D5CDD505-2E9C-101B-9397-08002B2CF9AE}" pid="3" name="_docset_NoMedatataSyncRequired">
    <vt:lpwstr>False</vt:lpwstr>
  </property>
</Properties>
</file>