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tp-190976/Staffs Testimony and Exhibits/"/>
    </mc:Choice>
  </mc:AlternateContent>
  <bookViews>
    <workbookView xWindow="0" yWindow="0" windowWidth="20490" windowHeight="7755"/>
  </bookViews>
  <sheets>
    <sheet name="Invoice Comparision Sch 7.1" sheetId="2" r:id="rId1"/>
    <sheet name="Calc. of Invoices Sch 7.2" sheetId="3" r:id="rId2"/>
    <sheet name="Invoice Detail Sch 7.3" sheetId="1" r:id="rId3"/>
    <sheet name="Copy of Rates Sch 7.4" sheetId="4" r:id="rId4"/>
  </sheets>
  <definedNames>
    <definedName name="_xlnm.Print_Area" localSheetId="1">'Calc. of Invoices Sch 7.2'!$A$1:$S$13</definedName>
    <definedName name="_xlnm.Print_Area" localSheetId="0">'Invoice Comparision Sch 7.1'!$A$1:$K$20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  <c r="H18" i="2" l="1"/>
  <c r="H12" i="2"/>
  <c r="G12" i="2"/>
  <c r="F12" i="2"/>
  <c r="E12" i="2"/>
  <c r="H19" i="2" l="1"/>
  <c r="Q11" i="3"/>
  <c r="Q12" i="3"/>
  <c r="Q13" i="3"/>
  <c r="Q10" i="3"/>
  <c r="O11" i="3"/>
  <c r="O12" i="3"/>
  <c r="O13" i="3"/>
  <c r="O10" i="3"/>
  <c r="L13" i="3"/>
  <c r="K13" i="3"/>
  <c r="K11" i="3"/>
  <c r="J11" i="3"/>
  <c r="J12" i="3"/>
  <c r="N12" i="3" s="1"/>
  <c r="J13" i="3"/>
  <c r="J10" i="3"/>
  <c r="I10" i="3"/>
  <c r="F18" i="2" s="1"/>
  <c r="F19" i="2" s="1"/>
  <c r="I11" i="3"/>
  <c r="G18" i="2" s="1"/>
  <c r="G19" i="2" s="1"/>
  <c r="I12" i="3"/>
  <c r="E18" i="2" s="1"/>
  <c r="E19" i="2" s="1"/>
  <c r="I13" i="3"/>
  <c r="R13" i="3" s="1"/>
  <c r="I9" i="3"/>
  <c r="H10" i="3"/>
  <c r="P10" i="3" s="1"/>
  <c r="H11" i="3"/>
  <c r="P11" i="3" s="1"/>
  <c r="H12" i="3"/>
  <c r="P12" i="3" s="1"/>
  <c r="H13" i="3"/>
  <c r="P13" i="3" s="1"/>
  <c r="H9" i="3"/>
  <c r="G10" i="3"/>
  <c r="G11" i="3"/>
  <c r="G12" i="3"/>
  <c r="G13" i="3"/>
  <c r="G9" i="3"/>
  <c r="F10" i="3"/>
  <c r="F11" i="3"/>
  <c r="F12" i="3"/>
  <c r="E11" i="2" s="1"/>
  <c r="E16" i="2" s="1"/>
  <c r="F13" i="3"/>
  <c r="F9" i="3"/>
  <c r="E13" i="3"/>
  <c r="H10" i="2" s="1"/>
  <c r="D13" i="3"/>
  <c r="E10" i="3"/>
  <c r="F10" i="2" s="1"/>
  <c r="E11" i="3"/>
  <c r="G10" i="2" s="1"/>
  <c r="E12" i="3"/>
  <c r="E10" i="2" s="1"/>
  <c r="E9" i="3"/>
  <c r="D10" i="3"/>
  <c r="D11" i="3"/>
  <c r="D12" i="3"/>
  <c r="D9" i="3"/>
  <c r="K10" i="3" l="1"/>
  <c r="F11" i="2"/>
  <c r="F16" i="2" s="1"/>
  <c r="M13" i="3"/>
  <c r="N13" i="3" s="1"/>
  <c r="S13" i="3" s="1"/>
  <c r="H13" i="2" s="1"/>
  <c r="H11" i="2"/>
  <c r="H16" i="2" s="1"/>
  <c r="R12" i="3"/>
  <c r="S12" i="3" s="1"/>
  <c r="E13" i="2" s="1"/>
  <c r="L11" i="3"/>
  <c r="N11" i="3" s="1"/>
  <c r="G11" i="2"/>
  <c r="G16" i="2" s="1"/>
  <c r="R10" i="3"/>
  <c r="R11" i="3"/>
  <c r="N10" i="3"/>
  <c r="S10" i="3" l="1"/>
  <c r="F13" i="2" s="1"/>
  <c r="S11" i="3"/>
  <c r="G13" i="2" s="1"/>
  <c r="G17" i="2" s="1"/>
  <c r="H20" i="2"/>
  <c r="H17" i="2"/>
  <c r="H15" i="2"/>
  <c r="E20" i="2"/>
  <c r="E17" i="2"/>
  <c r="E15" i="2"/>
  <c r="F20" i="2"/>
  <c r="F17" i="2"/>
  <c r="F15" i="2"/>
  <c r="G20" i="2" l="1"/>
  <c r="G15" i="2"/>
</calcChain>
</file>

<file path=xl/sharedStrings.xml><?xml version="1.0" encoding="utf-8"?>
<sst xmlns="http://schemas.openxmlformats.org/spreadsheetml/2006/main" count="245" uniqueCount="171">
  <si>
    <t>Invoice No</t>
  </si>
  <si>
    <t>Type</t>
  </si>
  <si>
    <t>Vessel Name</t>
  </si>
  <si>
    <t>From</t>
  </si>
  <si>
    <t>To</t>
  </si>
  <si>
    <t>Zone</t>
  </si>
  <si>
    <t>Hours</t>
  </si>
  <si>
    <t>LOA (M)</t>
  </si>
  <si>
    <t>Gross Tonngage</t>
  </si>
  <si>
    <t>Shift Rate</t>
  </si>
  <si>
    <t>Cancellation</t>
  </si>
  <si>
    <t># Pilot Boats</t>
  </si>
  <si>
    <t xml:space="preserve">carried Out-of-District </t>
  </si>
  <si>
    <t>Delay Hours</t>
  </si>
  <si>
    <t># Trainees</t>
  </si>
  <si>
    <t>2nd Pilot</t>
  </si>
  <si>
    <t>Current PSP Tariff</t>
  </si>
  <si>
    <t>Current Total Tariff</t>
  </si>
  <si>
    <t>Job Hours</t>
  </si>
  <si>
    <t>Time Charge</t>
  </si>
  <si>
    <t>Harbor Shift</t>
  </si>
  <si>
    <t>Tonnage Charge</t>
  </si>
  <si>
    <t>Pilot Boat Charge</t>
  </si>
  <si>
    <t>Carried Out-of-District charge</t>
  </si>
  <si>
    <t>Delay Charge</t>
  </si>
  <si>
    <t>Cancellation Charge</t>
  </si>
  <si>
    <t>Transportation Charge</t>
  </si>
  <si>
    <t>BPC Trainee</t>
  </si>
  <si>
    <t>BPC SILA</t>
  </si>
  <si>
    <t>Proposed PSP Tariff</t>
  </si>
  <si>
    <t>BPC Pass Through</t>
  </si>
  <si>
    <t>Total Proposed PSP &amp; BPC Tariff</t>
  </si>
  <si>
    <t>Second Pilot Charge</t>
  </si>
  <si>
    <t>Staff Total Calculated Invoice</t>
  </si>
  <si>
    <t>Differenence from PSP</t>
  </si>
  <si>
    <t>BU</t>
  </si>
  <si>
    <t>APRILIA</t>
  </si>
  <si>
    <t>TASCH</t>
  </si>
  <si>
    <t>PS</t>
  </si>
  <si>
    <t>TA</t>
  </si>
  <si>
    <t>ATB VISION</t>
  </si>
  <si>
    <t>SEANC-EBE</t>
  </si>
  <si>
    <t>PA</t>
  </si>
  <si>
    <t>NORWEGIAN JOY</t>
  </si>
  <si>
    <t>SE66-2</t>
  </si>
  <si>
    <t>Line No.</t>
  </si>
  <si>
    <t>Description</t>
  </si>
  <si>
    <t>(a)</t>
  </si>
  <si>
    <t>(b)</t>
  </si>
  <si>
    <t>Service</t>
  </si>
  <si>
    <t>Rate</t>
  </si>
  <si>
    <t>Item 300</t>
  </si>
  <si>
    <t>Gross Tonnage up to and including 20K tons</t>
  </si>
  <si>
    <t>flat, plus</t>
  </si>
  <si>
    <t>Gross Tonnage over 20K up to and including 50K tons</t>
  </si>
  <si>
    <t>plus</t>
  </si>
  <si>
    <t>Gross Tonnage over 50K up to and including 100K tons</t>
  </si>
  <si>
    <t>Gross Tonnage over 100K tons</t>
  </si>
  <si>
    <t>Service time Charge</t>
  </si>
  <si>
    <t>per hour</t>
  </si>
  <si>
    <t>Item 310</t>
  </si>
  <si>
    <t>Vessels less than 231.65 meters length</t>
  </si>
  <si>
    <t>Vessels 231.65 meters length and over</t>
  </si>
  <si>
    <t>Item 330</t>
  </si>
  <si>
    <t>per use</t>
  </si>
  <si>
    <t>Item 340</t>
  </si>
  <si>
    <t>per pilot per assignment</t>
  </si>
  <si>
    <t>Item 350</t>
  </si>
  <si>
    <t>Item 360</t>
  </si>
  <si>
    <t>Delay, Detention, Standby, Other Delay</t>
  </si>
  <si>
    <t>Item 370</t>
  </si>
  <si>
    <t>Carried out of District</t>
  </si>
  <si>
    <t>per instance</t>
  </si>
  <si>
    <t>Additional Services</t>
  </si>
  <si>
    <t>Item 380</t>
  </si>
  <si>
    <t>Training Surcharge</t>
  </si>
  <si>
    <t>each trainee per movement</t>
  </si>
  <si>
    <t>SILA Surcharge</t>
  </si>
  <si>
    <t>Item 390</t>
  </si>
  <si>
    <t>Finance charge</t>
  </si>
  <si>
    <t>if payment after 30 days</t>
  </si>
  <si>
    <t>Base</t>
  </si>
  <si>
    <t>20K-50K</t>
  </si>
  <si>
    <t>50K-100K</t>
  </si>
  <si>
    <t>100K +</t>
  </si>
  <si>
    <t>Total Tonnage Charge</t>
  </si>
  <si>
    <t>CO</t>
  </si>
  <si>
    <t>LONDON EXPRESS</t>
  </si>
  <si>
    <t>SE18-4</t>
  </si>
  <si>
    <t>Training Charge</t>
  </si>
  <si>
    <t>SILA</t>
  </si>
  <si>
    <t>per movement</t>
  </si>
  <si>
    <t>Hour Charge</t>
  </si>
  <si>
    <t>Staff Proposed Total</t>
  </si>
  <si>
    <t>Percentage of change</t>
  </si>
  <si>
    <t>Puget Sound Pilots</t>
  </si>
  <si>
    <t>Staff Proposed Total Tariff</t>
  </si>
  <si>
    <t>Current and Staff Proposed Tariff Comparision</t>
  </si>
  <si>
    <t>Docket TP-190976</t>
  </si>
  <si>
    <t>(c )</t>
  </si>
  <si>
    <t>(d)</t>
  </si>
  <si>
    <t>Current Cost per ton</t>
  </si>
  <si>
    <t>Staff cost per ton</t>
  </si>
  <si>
    <t>Current cost per hour</t>
  </si>
  <si>
    <t>Staff cost per hour</t>
  </si>
  <si>
    <t>Billed hours</t>
  </si>
  <si>
    <t>( 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</si>
  <si>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</si>
  <si>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</si>
  <si>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</si>
  <si>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</si>
  <si>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</si>
  <si>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</si>
  <si>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</si>
  <si>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</si>
  <si>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</si>
  <si>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</si>
  <si>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</si>
  <si>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</si>
  <si>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</si>
  <si>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</si>
  <si>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</si>
  <si>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</si>
  <si>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</si>
  <si>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</si>
  <si>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</si>
  <si>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</si>
  <si>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</si>
  <si>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</si>
  <si>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</si>
  <si>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</si>
  <si>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</si>
  <si>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</si>
  <si>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</si>
  <si>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</si>
  <si>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</si>
  <si>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</si>
  <si>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</si>
  <si>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</si>
  <si>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</si>
  <si>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</si>
  <si>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</si>
  <si>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</si>
  <si>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</si>
  <si>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(ar)</t>
  </si>
  <si>
    <t>(as)</t>
  </si>
  <si>
    <t>(at)</t>
  </si>
  <si>
    <t>(au)</t>
  </si>
  <si>
    <t>(e)</t>
  </si>
  <si>
    <t>Source:</t>
  </si>
  <si>
    <t>(L5 / L4)</t>
  </si>
  <si>
    <t>(L6 / L5 -1)</t>
  </si>
  <si>
    <t>(L6 / L4)</t>
  </si>
  <si>
    <t>(L5 / L10)</t>
  </si>
  <si>
    <t>(L6 / L10)</t>
  </si>
  <si>
    <t>Note: This invoices were copied from SS-3r Sch. 3.6</t>
  </si>
  <si>
    <t>Exh.  SS-7</t>
  </si>
  <si>
    <t>Schedule 7.4</t>
  </si>
  <si>
    <t>Schedule 7.3</t>
  </si>
  <si>
    <t>Schedule 7.2</t>
  </si>
  <si>
    <t>Schedule 7.1</t>
  </si>
  <si>
    <t>Page 6 of 6</t>
  </si>
  <si>
    <t>5 of 6</t>
  </si>
  <si>
    <t>4 of 6</t>
  </si>
  <si>
    <t>3 of 6</t>
  </si>
  <si>
    <t>Page 1 of 6</t>
  </si>
  <si>
    <t>Page 2 of 6</t>
  </si>
  <si>
    <t>Total Increase/Decrease</t>
  </si>
  <si>
    <t>Tonnage</t>
  </si>
  <si>
    <t>(L6 - L5)</t>
  </si>
  <si>
    <t>Note: these rates were copied from SS-3r, Sch 3.1r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</si>
</sst>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&quot;$&quot;#,##0"/>
    <numFmt numFmtId="166" formatCode="0.0%"/>
    <numFmt numFmtId="167" formatCode="#,###_);\(#,###\)\,\ "/>
    <numFmt numFmtId="168" formatCode="_(* #,##0.0_);_(* \(#,##0.0\);_(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.000_);_(&quot;$&quot;* \(#,##0.0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Geneva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2" fillId="0" borderId="0" xfId="0" applyFont="1"/>
    <xf numFmtId="44" fontId="2" fillId="0" borderId="0" xfId="2" applyFont="1"/>
    <xf numFmtId="164" fontId="2" fillId="0" borderId="0" xfId="2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0" fontId="2" fillId="0" borderId="0" xfId="0" applyNumberFormat="1" applyFont="1"/>
    <xf numFmtId="167" fontId="6" fillId="0" borderId="0" xfId="4" applyFont="1"/>
    <xf numFmtId="169" fontId="2" fillId="0" borderId="0" xfId="1" quotePrefix="1" applyNumberFormat="1" applyFont="1"/>
    <xf numFmtId="170" fontId="2" fillId="0" borderId="0" xfId="2" quotePrefix="1" applyNumberFormat="1" applyFont="1"/>
    <xf numFmtId="170" fontId="2" fillId="0" borderId="0" xfId="2" applyNumberFormat="1" applyFont="1"/>
    <xf numFmtId="166" fontId="2" fillId="0" borderId="0" xfId="3" applyNumberFormat="1" applyFont="1"/>
    <xf numFmtId="0" fontId="3" fillId="0" borderId="0" xfId="0" applyFont="1"/>
    <xf numFmtId="171" fontId="2" fillId="0" borderId="0" xfId="0" applyNumberFormat="1" applyFont="1"/>
    <xf numFmtId="170" fontId="2" fillId="0" borderId="0" xfId="0" applyNumberFormat="1" applyFont="1"/>
    <xf numFmtId="168" fontId="2" fillId="0" borderId="0" xfId="1" applyNumberFormat="1" applyFont="1"/>
    <xf numFmtId="169" fontId="2" fillId="0" borderId="0" xfId="1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quotePrefix="1" applyFont="1"/>
    <xf numFmtId="0" fontId="2" fillId="0" borderId="1" xfId="0" applyFont="1" applyBorder="1"/>
    <xf numFmtId="165" fontId="2" fillId="0" borderId="0" xfId="1" quotePrefix="1" applyNumberFormat="1" applyFont="1"/>
    <xf numFmtId="44" fontId="2" fillId="0" borderId="0" xfId="0" applyNumberFormat="1" applyFont="1"/>
    <xf numFmtId="167" fontId="6" fillId="0" borderId="0" xfId="4" applyFont="1" applyFill="1"/>
  </cellXfs>
  <cellStyles count="5">
    <cellStyle name="Comma" xfId="1" builtinId="3"/>
    <cellStyle name="Currency" xfId="2" builtinId="4"/>
    <cellStyle name="Normal" xfId="0" builtinId="0"/>
    <cellStyle name="Normal_WAGas6_97_Avista WA GAS TY2006 Staff Rebuttal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tabSelected="1" view="pageBreakPreview" zoomScale="80" zoomScaleNormal="100" zoomScaleSheetLayoutView="80" workbookViewId="0">
      <selection activeCell="J12" sqref="J12"/>
    </sheetView>
  </sheetViews>
  <sheetFormatPr defaultRowHeight="12.75"/>
  <cols>
    <col min="1" max="1" width="2.85546875" style="7" customWidth="1"/>
    <col min="2" max="2" width="9.140625" style="7"/>
    <col min="3" max="3" width="3.28515625" style="7" customWidth="1"/>
    <col min="4" max="4" width="27" style="7" customWidth="1"/>
    <col min="5" max="5" width="19.85546875" style="7" customWidth="1"/>
    <col min="6" max="6" width="19.7109375" style="7" customWidth="1"/>
    <col min="7" max="7" width="20.140625" style="7" customWidth="1"/>
    <col min="8" max="8" width="15.7109375" style="7" bestFit="1" customWidth="1"/>
    <col min="9" max="9" width="2.42578125" style="7" customWidth="1"/>
    <col min="10" max="10" width="16" style="7" bestFit="1" customWidth="1"/>
    <col min="11" max="16384" width="9.140625" style="7"/>
  </cols>
  <sheetData>
    <row r="3" spans="2:14">
      <c r="B3" s="13" t="s">
        <v>95</v>
      </c>
      <c r="G3" s="18"/>
      <c r="H3" s="18"/>
      <c r="I3" s="18"/>
      <c r="J3" s="18" t="s">
        <v>156</v>
      </c>
    </row>
    <row r="4" spans="2:14">
      <c r="B4" s="13" t="s">
        <v>97</v>
      </c>
      <c r="G4" s="18"/>
      <c r="H4" s="18"/>
      <c r="I4" s="18"/>
      <c r="J4" s="18" t="s">
        <v>98</v>
      </c>
    </row>
    <row r="5" spans="2:14">
      <c r="B5" s="13" t="s">
        <v>160</v>
      </c>
      <c r="G5" s="18"/>
      <c r="H5" s="18"/>
      <c r="I5" s="18"/>
      <c r="J5" s="18" t="s">
        <v>165</v>
      </c>
    </row>
    <row r="7" spans="2:14">
      <c r="B7" s="1" t="s">
        <v>45</v>
      </c>
      <c r="C7" s="23"/>
      <c r="D7" s="1" t="s">
        <v>46</v>
      </c>
      <c r="E7" s="1" t="s">
        <v>47</v>
      </c>
      <c r="F7" s="1" t="s">
        <v>48</v>
      </c>
      <c r="G7" s="1" t="s">
        <v>99</v>
      </c>
      <c r="H7" s="1" t="s">
        <v>100</v>
      </c>
      <c r="I7" s="1"/>
      <c r="J7" s="1" t="s">
        <v>148</v>
      </c>
    </row>
    <row r="8" spans="2:14">
      <c r="B8" s="7">
        <v>1</v>
      </c>
      <c r="C8" s="23"/>
      <c r="D8" s="3"/>
      <c r="E8" s="3"/>
      <c r="F8" s="3"/>
      <c r="G8" s="3"/>
      <c r="H8" s="3"/>
      <c r="I8" s="3"/>
    </row>
    <row r="9" spans="2:14">
      <c r="B9" s="7">
        <v>2</v>
      </c>
      <c r="D9" s="26"/>
      <c r="E9" s="26"/>
      <c r="F9" s="26"/>
      <c r="G9" s="26"/>
      <c r="H9" s="26"/>
      <c r="I9" s="26"/>
      <c r="J9" s="24" t="s">
        <v>149</v>
      </c>
    </row>
    <row r="10" spans="2:14">
      <c r="B10" s="7">
        <v>3</v>
      </c>
      <c r="D10" s="7" t="s">
        <v>2</v>
      </c>
      <c r="E10" s="23" t="str">
        <f>'Calc. of Invoices Sch 7.2'!E12</f>
        <v>ATB VISION</v>
      </c>
      <c r="F10" s="23" t="str">
        <f>'Calc. of Invoices Sch 7.2'!E10</f>
        <v>APRILIA</v>
      </c>
      <c r="G10" s="23" t="str">
        <f>'Calc. of Invoices Sch 7.2'!E11</f>
        <v>LONDON EXPRESS</v>
      </c>
      <c r="H10" s="23" t="str">
        <f>'Calc. of Invoices Sch 7.2'!E13</f>
        <v>NORWEGIAN JOY</v>
      </c>
      <c r="I10" s="23"/>
    </row>
    <row r="11" spans="2:14">
      <c r="B11" s="7">
        <v>4</v>
      </c>
      <c r="D11" s="7" t="s">
        <v>168</v>
      </c>
      <c r="E11" s="14">
        <f>'Calc. of Invoices Sch 7.2'!F12</f>
        <v>14514</v>
      </c>
      <c r="F11" s="14">
        <f>'Calc. of Invoices Sch 7.2'!F10</f>
        <v>24184</v>
      </c>
      <c r="G11" s="14">
        <f>'Calc. of Invoices Sch 7.2'!F11</f>
        <v>53523</v>
      </c>
      <c r="H11" s="14">
        <f>'Calc. of Invoices Sch 7.2'!F13</f>
        <v>167725</v>
      </c>
      <c r="I11" s="14"/>
      <c r="J11" s="25"/>
      <c r="K11" s="25"/>
      <c r="L11" s="27"/>
      <c r="M11" s="27"/>
      <c r="N11" s="17"/>
    </row>
    <row r="12" spans="2:14">
      <c r="B12" s="7">
        <v>5</v>
      </c>
      <c r="D12" s="7" t="s">
        <v>17</v>
      </c>
      <c r="E12" s="15">
        <f>'Invoice Detail Sch 7.3'!T12</f>
        <v>2462.75</v>
      </c>
      <c r="F12" s="15">
        <f>'Invoice Detail Sch 7.3'!T10</f>
        <v>3082.08</v>
      </c>
      <c r="G12" s="15">
        <f>'Invoice Detail Sch 7.3'!T11</f>
        <v>4910.8900000000003</v>
      </c>
      <c r="H12" s="15">
        <f>'Invoice Detail Sch 7.3'!T13</f>
        <v>16363.169999999998</v>
      </c>
      <c r="I12" s="15"/>
      <c r="J12" s="25"/>
      <c r="K12" s="25"/>
      <c r="L12" s="27"/>
      <c r="M12" s="27"/>
      <c r="N12" s="17"/>
    </row>
    <row r="13" spans="2:14">
      <c r="B13" s="7">
        <v>6</v>
      </c>
      <c r="D13" s="7" t="s">
        <v>96</v>
      </c>
      <c r="E13" s="16">
        <f>'Calc. of Invoices Sch 7.2'!S12</f>
        <v>4707.5756319253178</v>
      </c>
      <c r="F13" s="15">
        <f>'Calc. of Invoices Sch 7.2'!S10</f>
        <v>5420.1521507717916</v>
      </c>
      <c r="G13" s="15">
        <f>'Calc. of Invoices Sch 7.2'!S11</f>
        <v>5151.2875942323699</v>
      </c>
      <c r="H13" s="15">
        <f>'Calc. of Invoices Sch 7.2'!S13</f>
        <v>8471.1075942323696</v>
      </c>
      <c r="I13" s="15"/>
      <c r="J13" s="25"/>
      <c r="K13" s="25"/>
      <c r="L13" s="27"/>
      <c r="M13" s="27"/>
      <c r="N13" s="17"/>
    </row>
    <row r="14" spans="2:14">
      <c r="B14" s="7">
        <v>7</v>
      </c>
      <c r="D14" s="7" t="s">
        <v>167</v>
      </c>
      <c r="E14" s="16">
        <f>E13-E12</f>
        <v>2244.8256319253178</v>
      </c>
      <c r="F14" s="16">
        <f t="shared" ref="F14:H14" si="0">F13-F12</f>
        <v>2338.0721507717917</v>
      </c>
      <c r="G14" s="16">
        <f t="shared" si="0"/>
        <v>240.39759423236956</v>
      </c>
      <c r="H14" s="16">
        <f t="shared" si="0"/>
        <v>-7892.0624057676287</v>
      </c>
      <c r="I14" s="15"/>
      <c r="J14" s="25" t="s">
        <v>169</v>
      </c>
      <c r="K14" s="25"/>
      <c r="L14" s="27"/>
      <c r="M14" s="27"/>
      <c r="N14" s="17"/>
    </row>
    <row r="15" spans="2:14">
      <c r="B15" s="7">
        <v>8</v>
      </c>
      <c r="D15" s="7" t="s">
        <v>94</v>
      </c>
      <c r="E15" s="17">
        <f>E13/E12-1</f>
        <v>0.91151177826629493</v>
      </c>
      <c r="F15" s="17">
        <f t="shared" ref="F15:H15" si="1">F13/F12-1</f>
        <v>0.75860203199520826</v>
      </c>
      <c r="G15" s="17">
        <f t="shared" si="1"/>
        <v>4.8951940326981358E-2</v>
      </c>
      <c r="H15" s="17">
        <f t="shared" si="1"/>
        <v>-0.48230644830846525</v>
      </c>
      <c r="I15" s="17"/>
      <c r="J15" s="25" t="s">
        <v>151</v>
      </c>
      <c r="K15" s="25"/>
      <c r="L15" s="27"/>
      <c r="M15" s="27"/>
      <c r="N15" s="17"/>
    </row>
    <row r="16" spans="2:14">
      <c r="B16" s="7">
        <v>9</v>
      </c>
      <c r="D16" s="7" t="s">
        <v>101</v>
      </c>
      <c r="E16" s="19">
        <f>E12/E11</f>
        <v>0.16968099765743419</v>
      </c>
      <c r="F16" s="19">
        <f t="shared" ref="F16:H16" si="2">F12/F11</f>
        <v>0.12744293747932517</v>
      </c>
      <c r="G16" s="19">
        <f t="shared" si="2"/>
        <v>9.1752891280384136E-2</v>
      </c>
      <c r="H16" s="19">
        <f t="shared" si="2"/>
        <v>9.7559517066626911E-2</v>
      </c>
      <c r="I16" s="19"/>
      <c r="J16" s="7" t="s">
        <v>150</v>
      </c>
    </row>
    <row r="17" spans="2:10">
      <c r="B17" s="7">
        <v>10</v>
      </c>
      <c r="D17" s="7" t="s">
        <v>102</v>
      </c>
      <c r="E17" s="19">
        <f>E13/E11</f>
        <v>0.32434722557016105</v>
      </c>
      <c r="F17" s="19">
        <f t="shared" ref="F17:H17" si="3">F13/F11</f>
        <v>0.22412140881457954</v>
      </c>
      <c r="G17" s="19">
        <f t="shared" si="3"/>
        <v>9.624437333916952E-2</v>
      </c>
      <c r="H17" s="19">
        <f t="shared" si="3"/>
        <v>5.0505932891532983E-2</v>
      </c>
      <c r="I17" s="19"/>
      <c r="J17" s="7" t="s">
        <v>152</v>
      </c>
    </row>
    <row r="18" spans="2:10">
      <c r="B18" s="7">
        <v>11</v>
      </c>
      <c r="D18" s="7" t="s">
        <v>105</v>
      </c>
      <c r="E18" s="22">
        <f>'Calc. of Invoices Sch 7.2'!I12</f>
        <v>7</v>
      </c>
      <c r="F18" s="22">
        <f>'Calc. of Invoices Sch 7.2'!I10</f>
        <v>8</v>
      </c>
      <c r="G18" s="22">
        <f>'Calc. of Invoices Sch 7.2'!I11</f>
        <v>5</v>
      </c>
      <c r="H18" s="22">
        <f>'Invoice Detail Sch 7.3'!V13</f>
        <v>5</v>
      </c>
      <c r="I18" s="22"/>
    </row>
    <row r="19" spans="2:10">
      <c r="B19" s="7">
        <v>12</v>
      </c>
      <c r="D19" s="7" t="s">
        <v>103</v>
      </c>
      <c r="E19" s="20">
        <f>E12/E18</f>
        <v>351.82142857142856</v>
      </c>
      <c r="F19" s="20">
        <f t="shared" ref="F19:H19" si="4">F12/F18</f>
        <v>385.26</v>
      </c>
      <c r="G19" s="20">
        <f t="shared" si="4"/>
        <v>982.17800000000011</v>
      </c>
      <c r="H19" s="20">
        <f t="shared" si="4"/>
        <v>3272.6339999999996</v>
      </c>
      <c r="I19" s="20"/>
      <c r="J19" s="7" t="s">
        <v>153</v>
      </c>
    </row>
    <row r="20" spans="2:10">
      <c r="B20" s="7">
        <v>13</v>
      </c>
      <c r="D20" s="7" t="s">
        <v>104</v>
      </c>
      <c r="E20" s="20">
        <f>E13/E18</f>
        <v>672.51080456075965</v>
      </c>
      <c r="F20" s="20">
        <f t="shared" ref="F20:H20" si="5">F13/F18</f>
        <v>677.51901884647395</v>
      </c>
      <c r="G20" s="20">
        <f t="shared" si="5"/>
        <v>1030.2575188464739</v>
      </c>
      <c r="H20" s="20">
        <f t="shared" si="5"/>
        <v>1694.2215188464738</v>
      </c>
      <c r="I20" s="20"/>
      <c r="J20" s="7" t="s">
        <v>154</v>
      </c>
    </row>
  </sheetData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"/>
  <sheetViews>
    <sheetView view="pageBreakPreview" zoomScale="80" zoomScaleNormal="100" zoomScaleSheetLayoutView="80" workbookViewId="0">
      <selection activeCell="L11" sqref="L11"/>
    </sheetView>
  </sheetViews>
  <sheetFormatPr defaultRowHeight="12.75"/>
  <cols>
    <col min="1" max="1" width="3.5703125" style="7" customWidth="1"/>
    <col min="2" max="2" width="7.42578125" style="7" bestFit="1" customWidth="1"/>
    <col min="3" max="3" width="3.140625" style="7" customWidth="1"/>
    <col min="4" max="4" width="9.42578125" style="7" bestFit="1" customWidth="1"/>
    <col min="5" max="5" width="16.42578125" style="7" bestFit="1" customWidth="1"/>
    <col min="6" max="6" width="13.85546875" style="7" bestFit="1" customWidth="1"/>
    <col min="7" max="7" width="10.7109375" style="7" bestFit="1" customWidth="1"/>
    <col min="8" max="8" width="9" style="7" bestFit="1" customWidth="1"/>
    <col min="9" max="9" width="8.85546875" style="7" bestFit="1" customWidth="1"/>
    <col min="10" max="10" width="9.85546875" style="7" bestFit="1" customWidth="1"/>
    <col min="11" max="11" width="11.28515625" style="7" bestFit="1" customWidth="1"/>
    <col min="12" max="13" width="11.140625" style="7" bestFit="1" customWidth="1"/>
    <col min="14" max="14" width="18.42578125" style="7" bestFit="1" customWidth="1"/>
    <col min="15" max="15" width="14.7109375" style="7" bestFit="1" customWidth="1"/>
    <col min="16" max="16" width="13.7109375" style="7" bestFit="1" customWidth="1"/>
    <col min="17" max="17" width="8.7109375" style="7" bestFit="1" customWidth="1"/>
    <col min="18" max="18" width="12.28515625" style="7" bestFit="1" customWidth="1"/>
    <col min="19" max="19" width="17.140625" style="7" bestFit="1" customWidth="1"/>
    <col min="20" max="16384" width="9.140625" style="7"/>
  </cols>
  <sheetData>
    <row r="2" spans="2:19">
      <c r="B2" s="13" t="s">
        <v>95</v>
      </c>
      <c r="O2" s="18"/>
      <c r="Q2" s="18" t="s">
        <v>156</v>
      </c>
    </row>
    <row r="3" spans="2:19">
      <c r="B3" s="13" t="s">
        <v>97</v>
      </c>
      <c r="O3" s="18"/>
      <c r="Q3" s="18" t="s">
        <v>98</v>
      </c>
    </row>
    <row r="4" spans="2:19">
      <c r="B4" s="13" t="s">
        <v>159</v>
      </c>
      <c r="O4" s="18"/>
      <c r="Q4" s="18" t="s">
        <v>166</v>
      </c>
    </row>
    <row r="7" spans="2:19">
      <c r="B7" s="1" t="s">
        <v>45</v>
      </c>
      <c r="D7" s="1" t="s">
        <v>47</v>
      </c>
      <c r="E7" s="1" t="s">
        <v>48</v>
      </c>
      <c r="F7" s="1" t="s">
        <v>99</v>
      </c>
      <c r="G7" s="1" t="s">
        <v>100</v>
      </c>
      <c r="H7" s="1" t="s">
        <v>106</v>
      </c>
      <c r="I7" s="1" t="s">
        <v>107</v>
      </c>
      <c r="J7" s="1" t="s">
        <v>108</v>
      </c>
      <c r="K7" s="1" t="s">
        <v>109</v>
      </c>
      <c r="L7" s="1" t="s">
        <v>110</v>
      </c>
      <c r="M7" s="1" t="s">
        <v>111</v>
      </c>
      <c r="N7" s="1" t="s">
        <v>112</v>
      </c>
      <c r="O7" s="1" t="s">
        <v>113</v>
      </c>
      <c r="P7" s="1" t="s">
        <v>114</v>
      </c>
      <c r="Q7" s="1" t="s">
        <v>115</v>
      </c>
      <c r="R7" s="1" t="s">
        <v>116</v>
      </c>
      <c r="S7" s="1" t="s">
        <v>117</v>
      </c>
    </row>
    <row r="8" spans="2:19">
      <c r="B8" s="7">
        <v>1</v>
      </c>
    </row>
    <row r="9" spans="2:19">
      <c r="B9" s="7">
        <v>2</v>
      </c>
      <c r="D9" s="7" t="str">
        <f>'Invoice Detail Sch 7.3'!D9</f>
        <v>Invoice No</v>
      </c>
      <c r="E9" s="7" t="str">
        <f>'Invoice Detail Sch 7.3'!F9</f>
        <v>Vessel Name</v>
      </c>
      <c r="F9" s="7" t="str">
        <f>'Invoice Detail Sch 7.3'!L9</f>
        <v>Gross Tonngage</v>
      </c>
      <c r="G9" s="7" t="str">
        <f>'Invoice Detail Sch 7.3'!O9</f>
        <v># Pilot Boats</v>
      </c>
      <c r="H9" s="7" t="str">
        <f>'Invoice Detail Sch 7.3'!R9</f>
        <v># Trainees</v>
      </c>
      <c r="I9" s="7" t="str">
        <f>'Invoice Detail Sch 7.3'!V9</f>
        <v>Job Hours</v>
      </c>
      <c r="J9" s="7" t="s">
        <v>81</v>
      </c>
      <c r="K9" s="7" t="s">
        <v>82</v>
      </c>
      <c r="L9" s="7" t="s">
        <v>83</v>
      </c>
      <c r="M9" s="7" t="s">
        <v>84</v>
      </c>
      <c r="N9" s="7" t="s">
        <v>85</v>
      </c>
      <c r="O9" s="7" t="s">
        <v>22</v>
      </c>
      <c r="P9" s="7" t="s">
        <v>89</v>
      </c>
      <c r="Q9" s="7" t="s">
        <v>90</v>
      </c>
      <c r="R9" s="7" t="s">
        <v>92</v>
      </c>
      <c r="S9" s="7" t="s">
        <v>93</v>
      </c>
    </row>
    <row r="10" spans="2:19">
      <c r="B10" s="7">
        <v>3</v>
      </c>
      <c r="D10" s="7">
        <f>'Invoice Detail Sch 7.3'!D10</f>
        <v>178589</v>
      </c>
      <c r="E10" s="7" t="str">
        <f>'Invoice Detail Sch 7.3'!F10</f>
        <v>APRILIA</v>
      </c>
      <c r="F10" s="22">
        <f>'Invoice Detail Sch 7.3'!L10</f>
        <v>24184</v>
      </c>
      <c r="G10" s="7">
        <f>'Invoice Detail Sch 7.3'!O10</f>
        <v>1</v>
      </c>
      <c r="H10" s="7">
        <f>'Invoice Detail Sch 7.3'!R10</f>
        <v>9</v>
      </c>
      <c r="I10" s="7">
        <f>'Invoice Detail Sch 7.3'!V10</f>
        <v>8</v>
      </c>
      <c r="J10" s="28">
        <f>'Copy of Rates Sch 7.4'!$F$11</f>
        <v>502.5</v>
      </c>
      <c r="K10" s="28">
        <f>(F10-20000)*'Copy of Rates Sch 7.4'!F12</f>
        <v>188.28</v>
      </c>
      <c r="L10" s="28"/>
      <c r="M10" s="28"/>
      <c r="N10" s="28">
        <f>SUM(J10:M10)</f>
        <v>690.78</v>
      </c>
      <c r="O10" s="28">
        <f>'Copy of Rates Sch 7.4'!$F$23</f>
        <v>348</v>
      </c>
      <c r="P10" s="28">
        <f>H10*'Copy of Rates Sch 7.4'!$F$39</f>
        <v>171</v>
      </c>
      <c r="Q10" s="28">
        <f>'Copy of Rates Sch 7.4'!$F$40</f>
        <v>16</v>
      </c>
      <c r="R10" s="28">
        <f>I10*'Copy of Rates Sch 7.4'!$F$15</f>
        <v>4194.3721507717919</v>
      </c>
      <c r="S10" s="28">
        <f>SUM(N10:R10)</f>
        <v>5420.1521507717916</v>
      </c>
    </row>
    <row r="11" spans="2:19">
      <c r="B11" s="7">
        <v>4</v>
      </c>
      <c r="D11" s="7">
        <f>'Invoice Detail Sch 7.3'!D11</f>
        <v>182358</v>
      </c>
      <c r="E11" s="7" t="str">
        <f>'Invoice Detail Sch 7.3'!F11</f>
        <v>LONDON EXPRESS</v>
      </c>
      <c r="F11" s="22">
        <f>'Invoice Detail Sch 7.3'!L11</f>
        <v>53523</v>
      </c>
      <c r="G11" s="7">
        <f>'Invoice Detail Sch 7.3'!O11</f>
        <v>1</v>
      </c>
      <c r="H11" s="7">
        <f>'Invoice Detail Sch 7.3'!R11</f>
        <v>10</v>
      </c>
      <c r="I11" s="7">
        <f>'Invoice Detail Sch 7.3'!V11</f>
        <v>5</v>
      </c>
      <c r="J11" s="28">
        <f>'Copy of Rates Sch 7.4'!$F$11</f>
        <v>502.5</v>
      </c>
      <c r="K11" s="28">
        <f>30000*'Copy of Rates Sch 7.4'!F12</f>
        <v>1350</v>
      </c>
      <c r="L11" s="28">
        <f>(F11-50000)*'Copy of Rates Sch 7.4'!F13</f>
        <v>123.30500000000001</v>
      </c>
      <c r="M11" s="28"/>
      <c r="N11" s="28">
        <f t="shared" ref="N11:N13" si="0">SUM(J11:M11)</f>
        <v>1975.8050000000001</v>
      </c>
      <c r="O11" s="28">
        <f>'Copy of Rates Sch 7.4'!$F$23</f>
        <v>348</v>
      </c>
      <c r="P11" s="28">
        <f>H11*'Copy of Rates Sch 7.4'!$F$39</f>
        <v>190</v>
      </c>
      <c r="Q11" s="28">
        <f>'Copy of Rates Sch 7.4'!$F$40</f>
        <v>16</v>
      </c>
      <c r="R11" s="28">
        <f>I11*'Copy of Rates Sch 7.4'!$F$15</f>
        <v>2621.48259423237</v>
      </c>
      <c r="S11" s="28">
        <f t="shared" ref="S11:S13" si="1">SUM(N11:R11)</f>
        <v>5151.2875942323699</v>
      </c>
    </row>
    <row r="12" spans="2:19">
      <c r="B12" s="7">
        <v>5</v>
      </c>
      <c r="D12" s="7">
        <f>'Invoice Detail Sch 7.3'!D12</f>
        <v>178831</v>
      </c>
      <c r="E12" s="7" t="str">
        <f>'Invoice Detail Sch 7.3'!F12</f>
        <v>ATB VISION</v>
      </c>
      <c r="F12" s="22">
        <f>'Invoice Detail Sch 7.3'!L12</f>
        <v>14514</v>
      </c>
      <c r="G12" s="7">
        <f>'Invoice Detail Sch 7.3'!O12</f>
        <v>1</v>
      </c>
      <c r="H12" s="7">
        <f>'Invoice Detail Sch 7.3'!R12</f>
        <v>9</v>
      </c>
      <c r="I12" s="7">
        <f>'Invoice Detail Sch 7.3'!V12</f>
        <v>7</v>
      </c>
      <c r="J12" s="28">
        <f>'Copy of Rates Sch 7.4'!$F$11</f>
        <v>502.5</v>
      </c>
      <c r="K12" s="28"/>
      <c r="L12" s="28"/>
      <c r="M12" s="28"/>
      <c r="N12" s="28">
        <f t="shared" si="0"/>
        <v>502.5</v>
      </c>
      <c r="O12" s="28">
        <f>'Copy of Rates Sch 7.4'!$F$23</f>
        <v>348</v>
      </c>
      <c r="P12" s="28">
        <f>H12*'Copy of Rates Sch 7.4'!$F$39</f>
        <v>171</v>
      </c>
      <c r="Q12" s="28">
        <f>'Copy of Rates Sch 7.4'!$F$40</f>
        <v>16</v>
      </c>
      <c r="R12" s="28">
        <f>I12*'Copy of Rates Sch 7.4'!$F$15</f>
        <v>3670.0756319253178</v>
      </c>
      <c r="S12" s="28">
        <f t="shared" si="1"/>
        <v>4707.5756319253178</v>
      </c>
    </row>
    <row r="13" spans="2:19">
      <c r="B13" s="7">
        <v>6</v>
      </c>
      <c r="D13" s="7">
        <f>'Invoice Detail Sch 7.3'!D13</f>
        <v>181982</v>
      </c>
      <c r="E13" s="7" t="str">
        <f>'Invoice Detail Sch 7.3'!F13</f>
        <v>NORWEGIAN JOY</v>
      </c>
      <c r="F13" s="22">
        <f>'Invoice Detail Sch 7.3'!L13</f>
        <v>167725</v>
      </c>
      <c r="G13" s="7">
        <f>'Invoice Detail Sch 7.3'!O13</f>
        <v>1</v>
      </c>
      <c r="H13" s="7">
        <f>'Invoice Detail Sch 7.3'!R13</f>
        <v>10</v>
      </c>
      <c r="I13" s="7">
        <f>'Invoice Detail Sch 7.3'!V13</f>
        <v>5</v>
      </c>
      <c r="J13" s="28">
        <f>'Copy of Rates Sch 7.4'!$F$11</f>
        <v>502.5</v>
      </c>
      <c r="K13" s="28">
        <f>30000*'Copy of Rates Sch 7.4'!F12</f>
        <v>1350</v>
      </c>
      <c r="L13" s="28">
        <f>50000*'Copy of Rates Sch 7.4'!F13</f>
        <v>1750.0000000000002</v>
      </c>
      <c r="M13" s="28">
        <f>(F13-100000)*'Copy of Rates Sch 7.4'!F14</f>
        <v>1693.125</v>
      </c>
      <c r="N13" s="28">
        <f t="shared" si="0"/>
        <v>5295.625</v>
      </c>
      <c r="O13" s="28">
        <f>'Copy of Rates Sch 7.4'!$F$23</f>
        <v>348</v>
      </c>
      <c r="P13" s="28">
        <f>H13*'Copy of Rates Sch 7.4'!$F$39</f>
        <v>190</v>
      </c>
      <c r="Q13" s="28">
        <f>'Copy of Rates Sch 7.4'!$F$40</f>
        <v>16</v>
      </c>
      <c r="R13" s="28">
        <f>I13*'Copy of Rates Sch 7.4'!$F$15</f>
        <v>2621.48259423237</v>
      </c>
      <c r="S13" s="28">
        <f t="shared" si="1"/>
        <v>8471.1075942323696</v>
      </c>
    </row>
  </sheetData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B15"/>
  <sheetViews>
    <sheetView view="pageBreakPreview" topLeftCell="E1" zoomScale="80" zoomScaleNormal="100" zoomScaleSheetLayoutView="80" workbookViewId="0">
      <selection activeCell="AV3" sqref="AV3"/>
    </sheetView>
  </sheetViews>
  <sheetFormatPr defaultRowHeight="12.75"/>
  <cols>
    <col min="1" max="1" width="3" style="7" customWidth="1"/>
    <col min="2" max="2" width="5" style="7" bestFit="1" customWidth="1"/>
    <col min="3" max="3" width="2.7109375" style="7" customWidth="1"/>
    <col min="4" max="4" width="9.42578125" style="7" bestFit="1" customWidth="1"/>
    <col min="5" max="5" width="5" style="7" bestFit="1" customWidth="1"/>
    <col min="6" max="6" width="18.7109375" style="7" bestFit="1" customWidth="1"/>
    <col min="7" max="7" width="10.5703125" style="7" bestFit="1" customWidth="1"/>
    <col min="8" max="8" width="6.140625" style="7" bestFit="1" customWidth="1"/>
    <col min="9" max="9" width="5" style="7" bestFit="1" customWidth="1"/>
    <col min="10" max="10" width="5.7109375" style="7" bestFit="1" customWidth="1"/>
    <col min="11" max="11" width="8" style="7" bestFit="1" customWidth="1"/>
    <col min="12" max="12" width="13.85546875" style="7" bestFit="1" customWidth="1"/>
    <col min="13" max="13" width="8.42578125" style="7" bestFit="1" customWidth="1"/>
    <col min="14" max="14" width="10.42578125" style="7" bestFit="1" customWidth="1"/>
    <col min="15" max="15" width="16" style="7" bestFit="1" customWidth="1"/>
    <col min="16" max="16" width="18.42578125" style="7" bestFit="1" customWidth="1"/>
    <col min="17" max="17" width="10.5703125" style="7" bestFit="1" customWidth="1"/>
    <col min="18" max="18" width="9" style="7" bestFit="1" customWidth="1"/>
    <col min="19" max="19" width="7.7109375" style="7" bestFit="1" customWidth="1"/>
    <col min="20" max="20" width="14.85546875" style="7" bestFit="1" customWidth="1"/>
    <col min="21" max="21" width="15.85546875" style="7" bestFit="1" customWidth="1"/>
    <col min="22" max="22" width="8.85546875" style="7" bestFit="1" customWidth="1"/>
    <col min="23" max="23" width="10.5703125" style="7" bestFit="1" customWidth="1"/>
    <col min="24" max="24" width="10.28515625" style="7" bestFit="1" customWidth="1"/>
    <col min="25" max="25" width="13.85546875" style="7" bestFit="1" customWidth="1"/>
    <col min="26" max="26" width="14.42578125" style="7" bestFit="1" customWidth="1"/>
    <col min="27" max="27" width="24" style="7" bestFit="1" customWidth="1"/>
    <col min="28" max="28" width="11.28515625" style="7" bestFit="1" customWidth="1"/>
    <col min="29" max="29" width="16.42578125" style="7" bestFit="1" customWidth="1"/>
    <col min="30" max="30" width="18.5703125" style="7" bestFit="1" customWidth="1"/>
    <col min="31" max="31" width="10.42578125" style="7" bestFit="1" customWidth="1"/>
    <col min="32" max="32" width="8.7109375" style="7" bestFit="1" customWidth="1"/>
    <col min="33" max="33" width="16.42578125" style="7" bestFit="1" customWidth="1"/>
    <col min="34" max="34" width="15.5703125" style="7" bestFit="1" customWidth="1"/>
    <col min="35" max="35" width="26.85546875" style="7" bestFit="1" customWidth="1"/>
    <col min="36" max="36" width="8.85546875" style="7" bestFit="1" customWidth="1"/>
    <col min="37" max="37" width="10.5703125" style="7" bestFit="1" customWidth="1"/>
    <col min="38" max="38" width="10.28515625" style="7" bestFit="1" customWidth="1"/>
    <col min="39" max="39" width="13.85546875" style="7" bestFit="1" customWidth="1"/>
    <col min="40" max="40" width="14.42578125" style="7" bestFit="1" customWidth="1"/>
    <col min="41" max="41" width="24" style="7" bestFit="1" customWidth="1"/>
    <col min="42" max="42" width="11.28515625" style="7" bestFit="1" customWidth="1"/>
    <col min="43" max="43" width="16.42578125" style="7" bestFit="1" customWidth="1"/>
    <col min="44" max="44" width="18.5703125" style="7" bestFit="1" customWidth="1"/>
    <col min="45" max="45" width="16.5703125" style="7" bestFit="1" customWidth="1"/>
    <col min="46" max="46" width="10.42578125" style="7" bestFit="1" customWidth="1"/>
    <col min="47" max="47" width="8.7109375" style="7" bestFit="1" customWidth="1"/>
    <col min="48" max="48" width="24" style="7" bestFit="1" customWidth="1"/>
    <col min="49" max="49" width="18.28515625" style="7" bestFit="1" customWidth="1"/>
    <col min="50" max="16384" width="9.140625" style="7"/>
  </cols>
  <sheetData>
    <row r="2" spans="2:54">
      <c r="B2" s="13" t="s">
        <v>95</v>
      </c>
      <c r="O2" s="18"/>
      <c r="R2" s="18" t="s">
        <v>156</v>
      </c>
      <c r="W2" s="13" t="s">
        <v>95</v>
      </c>
      <c r="AH2" s="18" t="s">
        <v>156</v>
      </c>
      <c r="AJ2" s="18"/>
      <c r="AL2" s="13" t="s">
        <v>95</v>
      </c>
      <c r="AV2" s="18" t="s">
        <v>156</v>
      </c>
      <c r="AY2" s="18"/>
      <c r="BB2" s="18"/>
    </row>
    <row r="3" spans="2:54">
      <c r="B3" s="13" t="s">
        <v>97</v>
      </c>
      <c r="O3" s="18"/>
      <c r="R3" s="18" t="s">
        <v>98</v>
      </c>
      <c r="W3" s="13" t="s">
        <v>97</v>
      </c>
      <c r="AH3" s="18" t="s">
        <v>98</v>
      </c>
      <c r="AJ3" s="18"/>
      <c r="AL3" s="13" t="s">
        <v>97</v>
      </c>
      <c r="AV3" s="18" t="s">
        <v>98</v>
      </c>
      <c r="AY3" s="18"/>
      <c r="BB3" s="18"/>
    </row>
    <row r="4" spans="2:54">
      <c r="B4" s="13" t="s">
        <v>158</v>
      </c>
      <c r="O4" s="18"/>
      <c r="R4" s="18" t="s">
        <v>164</v>
      </c>
      <c r="W4" s="13" t="s">
        <v>158</v>
      </c>
      <c r="AH4" s="18" t="s">
        <v>163</v>
      </c>
      <c r="AJ4" s="18"/>
      <c r="AL4" s="13" t="s">
        <v>158</v>
      </c>
      <c r="AV4" s="18" t="s">
        <v>162</v>
      </c>
      <c r="AY4" s="18"/>
      <c r="BB4" s="18"/>
    </row>
    <row r="7" spans="2:54">
      <c r="B7" s="1" t="s">
        <v>45</v>
      </c>
      <c r="D7" s="1" t="s">
        <v>47</v>
      </c>
      <c r="E7" s="1" t="s">
        <v>48</v>
      </c>
      <c r="F7" s="1" t="s">
        <v>99</v>
      </c>
      <c r="G7" s="1" t="s">
        <v>100</v>
      </c>
      <c r="H7" s="1" t="s">
        <v>106</v>
      </c>
      <c r="I7" s="1" t="s">
        <v>107</v>
      </c>
      <c r="J7" s="1" t="s">
        <v>108</v>
      </c>
      <c r="K7" s="1" t="s">
        <v>109</v>
      </c>
      <c r="L7" s="1" t="s">
        <v>110</v>
      </c>
      <c r="M7" s="1" t="s">
        <v>111</v>
      </c>
      <c r="N7" s="1" t="s">
        <v>112</v>
      </c>
      <c r="O7" s="1" t="s">
        <v>113</v>
      </c>
      <c r="P7" s="1" t="s">
        <v>114</v>
      </c>
      <c r="Q7" s="1" t="s">
        <v>115</v>
      </c>
      <c r="R7" s="1" t="s">
        <v>116</v>
      </c>
      <c r="S7" s="1" t="s">
        <v>117</v>
      </c>
      <c r="T7" s="1" t="s">
        <v>118</v>
      </c>
      <c r="U7" s="1" t="s">
        <v>119</v>
      </c>
      <c r="V7" s="1" t="s">
        <v>120</v>
      </c>
      <c r="W7" s="1" t="s">
        <v>121</v>
      </c>
      <c r="X7" s="1" t="s">
        <v>122</v>
      </c>
      <c r="Y7" s="1" t="s">
        <v>123</v>
      </c>
      <c r="Z7" s="1" t="s">
        <v>124</v>
      </c>
      <c r="AA7" s="1" t="s">
        <v>125</v>
      </c>
      <c r="AB7" s="1" t="s">
        <v>126</v>
      </c>
      <c r="AC7" s="1" t="s">
        <v>127</v>
      </c>
      <c r="AD7" s="1" t="s">
        <v>128</v>
      </c>
      <c r="AE7" s="1" t="s">
        <v>129</v>
      </c>
      <c r="AF7" s="1" t="s">
        <v>130</v>
      </c>
      <c r="AG7" s="1" t="s">
        <v>131</v>
      </c>
      <c r="AH7" s="1" t="s">
        <v>132</v>
      </c>
      <c r="AI7" s="1" t="s">
        <v>133</v>
      </c>
      <c r="AJ7" s="1" t="s">
        <v>134</v>
      </c>
      <c r="AK7" s="1" t="s">
        <v>135</v>
      </c>
      <c r="AL7" s="1" t="s">
        <v>136</v>
      </c>
      <c r="AM7" s="1" t="s">
        <v>137</v>
      </c>
      <c r="AN7" s="1" t="s">
        <v>138</v>
      </c>
      <c r="AO7" s="1" t="s">
        <v>139</v>
      </c>
      <c r="AP7" s="1" t="s">
        <v>140</v>
      </c>
      <c r="AQ7" s="1" t="s">
        <v>141</v>
      </c>
      <c r="AR7" s="1" t="s">
        <v>142</v>
      </c>
      <c r="AS7" s="1" t="s">
        <v>143</v>
      </c>
      <c r="AT7" s="1" t="s">
        <v>144</v>
      </c>
      <c r="AU7" s="1" t="s">
        <v>145</v>
      </c>
      <c r="AV7" s="1" t="s">
        <v>146</v>
      </c>
      <c r="AW7" s="1" t="s">
        <v>147</v>
      </c>
    </row>
    <row r="8" spans="2:54">
      <c r="B8" s="7">
        <v>1</v>
      </c>
    </row>
    <row r="9" spans="2:54">
      <c r="B9" s="7">
        <v>2</v>
      </c>
      <c r="D9" s="7" t="s">
        <v>0</v>
      </c>
      <c r="E9" s="7" t="s">
        <v>1</v>
      </c>
      <c r="F9" s="7" t="s">
        <v>2</v>
      </c>
      <c r="G9" s="7" t="s">
        <v>3</v>
      </c>
      <c r="H9" s="7" t="s">
        <v>4</v>
      </c>
      <c r="I9" s="7" t="s">
        <v>5</v>
      </c>
      <c r="J9" s="7" t="s">
        <v>6</v>
      </c>
      <c r="K9" s="7" t="s">
        <v>7</v>
      </c>
      <c r="L9" s="7" t="s">
        <v>8</v>
      </c>
      <c r="M9" s="7" t="s">
        <v>9</v>
      </c>
      <c r="N9" s="7" t="s">
        <v>10</v>
      </c>
      <c r="O9" s="7" t="s">
        <v>11</v>
      </c>
      <c r="P9" s="7" t="s">
        <v>12</v>
      </c>
      <c r="Q9" s="7" t="s">
        <v>13</v>
      </c>
      <c r="R9" s="7" t="s">
        <v>14</v>
      </c>
      <c r="S9" s="7" t="s">
        <v>15</v>
      </c>
      <c r="T9" s="7" t="s">
        <v>16</v>
      </c>
      <c r="U9" s="7" t="s">
        <v>17</v>
      </c>
      <c r="V9" s="7" t="s">
        <v>18</v>
      </c>
      <c r="W9" s="7" t="s">
        <v>19</v>
      </c>
      <c r="X9" s="7" t="s">
        <v>20</v>
      </c>
      <c r="Y9" s="7" t="s">
        <v>21</v>
      </c>
      <c r="Z9" s="7" t="s">
        <v>22</v>
      </c>
      <c r="AA9" s="7" t="s">
        <v>23</v>
      </c>
      <c r="AB9" s="7" t="s">
        <v>24</v>
      </c>
      <c r="AC9" s="7" t="s">
        <v>25</v>
      </c>
      <c r="AD9" s="7" t="s">
        <v>26</v>
      </c>
      <c r="AE9" s="7" t="s">
        <v>27</v>
      </c>
      <c r="AF9" s="7" t="s">
        <v>28</v>
      </c>
      <c r="AG9" s="7" t="s">
        <v>29</v>
      </c>
      <c r="AH9" s="7" t="s">
        <v>30</v>
      </c>
      <c r="AI9" s="7" t="s">
        <v>31</v>
      </c>
      <c r="AJ9" s="7" t="s">
        <v>18</v>
      </c>
      <c r="AK9" s="7" t="s">
        <v>19</v>
      </c>
      <c r="AL9" s="7" t="s">
        <v>20</v>
      </c>
      <c r="AM9" s="7" t="s">
        <v>21</v>
      </c>
      <c r="AN9" s="7" t="s">
        <v>22</v>
      </c>
      <c r="AO9" s="7" t="s">
        <v>23</v>
      </c>
      <c r="AP9" s="7" t="s">
        <v>24</v>
      </c>
      <c r="AQ9" s="7" t="s">
        <v>25</v>
      </c>
      <c r="AR9" s="7" t="s">
        <v>26</v>
      </c>
      <c r="AS9" s="7" t="s">
        <v>32</v>
      </c>
      <c r="AT9" s="7" t="s">
        <v>27</v>
      </c>
      <c r="AU9" s="7" t="s">
        <v>28</v>
      </c>
      <c r="AV9" s="7" t="s">
        <v>33</v>
      </c>
      <c r="AW9" s="7" t="s">
        <v>34</v>
      </c>
    </row>
    <row r="10" spans="2:54">
      <c r="B10" s="7">
        <v>3</v>
      </c>
      <c r="D10" s="7">
        <v>178589</v>
      </c>
      <c r="E10" s="7" t="s">
        <v>35</v>
      </c>
      <c r="F10" s="7" t="s">
        <v>36</v>
      </c>
      <c r="G10" s="7" t="s">
        <v>37</v>
      </c>
      <c r="H10" s="7" t="s">
        <v>38</v>
      </c>
      <c r="I10" s="7">
        <v>5</v>
      </c>
      <c r="J10" s="7">
        <v>7.33</v>
      </c>
      <c r="K10" s="7">
        <v>180</v>
      </c>
      <c r="L10" s="22">
        <v>24184</v>
      </c>
      <c r="M10" s="7">
        <v>0</v>
      </c>
      <c r="N10" s="7">
        <v>0</v>
      </c>
      <c r="O10" s="7">
        <v>1</v>
      </c>
      <c r="P10" s="7">
        <v>0</v>
      </c>
      <c r="Q10" s="7">
        <v>0</v>
      </c>
      <c r="R10" s="7">
        <v>9</v>
      </c>
      <c r="S10" s="7">
        <v>0</v>
      </c>
      <c r="T10" s="20">
        <v>3082.08</v>
      </c>
      <c r="U10" s="20">
        <v>3233.08</v>
      </c>
      <c r="V10" s="7">
        <v>8</v>
      </c>
      <c r="W10" s="20">
        <v>2614.4</v>
      </c>
      <c r="X10" s="20">
        <v>0</v>
      </c>
      <c r="Y10" s="20">
        <v>1941.3104000000001</v>
      </c>
      <c r="Z10" s="20">
        <v>348</v>
      </c>
      <c r="AA10" s="20">
        <v>0</v>
      </c>
      <c r="AB10" s="20">
        <v>0</v>
      </c>
      <c r="AC10" s="20">
        <v>0</v>
      </c>
      <c r="AD10" s="20">
        <v>198.37</v>
      </c>
      <c r="AE10" s="20">
        <v>171</v>
      </c>
      <c r="AF10" s="20">
        <v>16</v>
      </c>
      <c r="AG10" s="20">
        <v>5102.0803999999998</v>
      </c>
      <c r="AH10" s="20">
        <v>187</v>
      </c>
      <c r="AI10" s="20">
        <v>5289.0803999999998</v>
      </c>
      <c r="AJ10" s="7">
        <v>8</v>
      </c>
      <c r="AK10" s="20">
        <v>2614.4</v>
      </c>
      <c r="AL10" s="20">
        <v>0</v>
      </c>
      <c r="AM10" s="20">
        <v>1941.3104000000001</v>
      </c>
      <c r="AN10" s="20">
        <v>348</v>
      </c>
      <c r="AO10" s="20">
        <v>0</v>
      </c>
      <c r="AP10" s="20">
        <v>0</v>
      </c>
      <c r="AQ10" s="20">
        <v>0</v>
      </c>
      <c r="AR10" s="20">
        <v>198.37</v>
      </c>
      <c r="AS10" s="20">
        <v>0</v>
      </c>
      <c r="AT10" s="20">
        <v>171</v>
      </c>
      <c r="AU10" s="20">
        <v>16</v>
      </c>
      <c r="AV10" s="20">
        <v>5289.0803999999998</v>
      </c>
      <c r="AW10" s="21">
        <v>0</v>
      </c>
    </row>
    <row r="11" spans="2:54">
      <c r="B11" s="7">
        <v>4</v>
      </c>
      <c r="D11" s="7">
        <v>182358</v>
      </c>
      <c r="E11" s="7" t="s">
        <v>86</v>
      </c>
      <c r="F11" s="7" t="s">
        <v>87</v>
      </c>
      <c r="G11" s="7" t="s">
        <v>88</v>
      </c>
      <c r="H11" s="7" t="s">
        <v>38</v>
      </c>
      <c r="I11" s="7">
        <v>4</v>
      </c>
      <c r="J11" s="7">
        <v>4.9000000000000004</v>
      </c>
      <c r="K11" s="7">
        <v>294.04000000000002</v>
      </c>
      <c r="L11" s="22">
        <v>53523</v>
      </c>
      <c r="M11" s="7">
        <v>0</v>
      </c>
      <c r="N11" s="7">
        <v>0</v>
      </c>
      <c r="O11" s="7">
        <v>1</v>
      </c>
      <c r="P11" s="7">
        <v>0</v>
      </c>
      <c r="Q11" s="7">
        <v>0</v>
      </c>
      <c r="R11" s="7">
        <v>10</v>
      </c>
      <c r="S11" s="7">
        <v>0</v>
      </c>
      <c r="T11" s="20">
        <v>4910.8900000000003</v>
      </c>
      <c r="U11" s="20">
        <v>5076.8900000000003</v>
      </c>
      <c r="V11" s="7">
        <v>5</v>
      </c>
      <c r="W11" s="20">
        <v>1634</v>
      </c>
      <c r="X11" s="20">
        <v>0</v>
      </c>
      <c r="Y11" s="20">
        <v>4141.7237999999998</v>
      </c>
      <c r="Z11" s="20">
        <v>348</v>
      </c>
      <c r="AA11" s="20">
        <v>0</v>
      </c>
      <c r="AB11" s="20">
        <v>0</v>
      </c>
      <c r="AC11" s="20">
        <v>0</v>
      </c>
      <c r="AD11" s="20">
        <v>198.37</v>
      </c>
      <c r="AE11" s="20">
        <v>190</v>
      </c>
      <c r="AF11" s="20">
        <v>16</v>
      </c>
      <c r="AG11" s="20">
        <v>6322.0937999999996</v>
      </c>
      <c r="AH11" s="20">
        <v>206</v>
      </c>
      <c r="AI11" s="20">
        <v>6528.0937999999996</v>
      </c>
      <c r="AJ11" s="7">
        <v>5</v>
      </c>
      <c r="AK11" s="20">
        <v>1634</v>
      </c>
      <c r="AL11" s="20">
        <v>0</v>
      </c>
      <c r="AM11" s="20">
        <v>4141.7237999999998</v>
      </c>
      <c r="AN11" s="20">
        <v>348</v>
      </c>
      <c r="AO11" s="20">
        <v>0</v>
      </c>
      <c r="AP11" s="20">
        <v>0</v>
      </c>
      <c r="AQ11" s="20">
        <v>0</v>
      </c>
      <c r="AR11" s="20">
        <v>198.37</v>
      </c>
      <c r="AS11" s="20">
        <v>0</v>
      </c>
      <c r="AT11" s="20">
        <v>190</v>
      </c>
      <c r="AU11" s="20">
        <v>16</v>
      </c>
      <c r="AV11" s="20">
        <v>6528.0937999999996</v>
      </c>
      <c r="AW11" s="21">
        <v>0</v>
      </c>
    </row>
    <row r="12" spans="2:54">
      <c r="B12" s="7">
        <v>5</v>
      </c>
      <c r="D12" s="7">
        <v>178831</v>
      </c>
      <c r="E12" s="7" t="s">
        <v>39</v>
      </c>
      <c r="F12" s="7" t="s">
        <v>40</v>
      </c>
      <c r="G12" s="7" t="s">
        <v>41</v>
      </c>
      <c r="H12" s="7" t="s">
        <v>38</v>
      </c>
      <c r="I12" s="7">
        <v>4</v>
      </c>
      <c r="J12" s="7">
        <v>6.67</v>
      </c>
      <c r="K12" s="7">
        <v>208.51</v>
      </c>
      <c r="L12" s="22">
        <v>14514</v>
      </c>
      <c r="M12" s="7">
        <v>0</v>
      </c>
      <c r="N12" s="7">
        <v>0</v>
      </c>
      <c r="O12" s="7">
        <v>1</v>
      </c>
      <c r="P12" s="7">
        <v>0</v>
      </c>
      <c r="Q12" s="7">
        <v>0</v>
      </c>
      <c r="R12" s="7">
        <v>9</v>
      </c>
      <c r="S12" s="7">
        <v>0</v>
      </c>
      <c r="T12" s="20">
        <v>2462.75</v>
      </c>
      <c r="U12" s="20">
        <v>2613.75</v>
      </c>
      <c r="V12" s="7">
        <v>7</v>
      </c>
      <c r="W12" s="20">
        <v>2287.6</v>
      </c>
      <c r="X12" s="20">
        <v>0</v>
      </c>
      <c r="Y12" s="20">
        <v>1625</v>
      </c>
      <c r="Z12" s="20">
        <v>348</v>
      </c>
      <c r="AA12" s="20">
        <v>0</v>
      </c>
      <c r="AB12" s="20">
        <v>0</v>
      </c>
      <c r="AC12" s="20">
        <v>0</v>
      </c>
      <c r="AD12" s="20">
        <v>198.37</v>
      </c>
      <c r="AE12" s="20">
        <v>171</v>
      </c>
      <c r="AF12" s="20">
        <v>16</v>
      </c>
      <c r="AG12" s="20">
        <v>4458.97</v>
      </c>
      <c r="AH12" s="20">
        <v>187</v>
      </c>
      <c r="AI12" s="20">
        <v>4645.97</v>
      </c>
      <c r="AJ12" s="7">
        <v>7</v>
      </c>
      <c r="AK12" s="20">
        <v>2287.6</v>
      </c>
      <c r="AL12" s="20">
        <v>0</v>
      </c>
      <c r="AM12" s="20">
        <v>1625</v>
      </c>
      <c r="AN12" s="20">
        <v>348</v>
      </c>
      <c r="AO12" s="20">
        <v>0</v>
      </c>
      <c r="AP12" s="20">
        <v>0</v>
      </c>
      <c r="AQ12" s="20">
        <v>0</v>
      </c>
      <c r="AR12" s="20">
        <v>198.37</v>
      </c>
      <c r="AS12" s="20">
        <v>0</v>
      </c>
      <c r="AT12" s="20">
        <v>171</v>
      </c>
      <c r="AU12" s="20">
        <v>16</v>
      </c>
      <c r="AV12" s="20">
        <v>4645.97</v>
      </c>
      <c r="AW12" s="21">
        <v>0</v>
      </c>
    </row>
    <row r="13" spans="2:54">
      <c r="B13" s="7">
        <v>6</v>
      </c>
      <c r="D13" s="7">
        <v>181982</v>
      </c>
      <c r="E13" s="7" t="s">
        <v>42</v>
      </c>
      <c r="F13" s="7" t="s">
        <v>43</v>
      </c>
      <c r="G13" s="7" t="s">
        <v>38</v>
      </c>
      <c r="H13" s="7" t="s">
        <v>44</v>
      </c>
      <c r="I13" s="7">
        <v>4</v>
      </c>
      <c r="J13" s="7">
        <v>4.4000000000000004</v>
      </c>
      <c r="K13" s="7">
        <v>333.46</v>
      </c>
      <c r="L13" s="22">
        <v>167725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  <c r="R13" s="7">
        <v>10</v>
      </c>
      <c r="S13" s="7">
        <v>0</v>
      </c>
      <c r="T13" s="20">
        <v>16363.169999999998</v>
      </c>
      <c r="U13" s="20">
        <v>16529.169999999998</v>
      </c>
      <c r="V13" s="7">
        <v>5</v>
      </c>
      <c r="W13" s="20">
        <v>1634</v>
      </c>
      <c r="X13" s="20">
        <v>0</v>
      </c>
      <c r="Y13" s="20">
        <v>11899.622500000001</v>
      </c>
      <c r="Z13" s="20">
        <v>348</v>
      </c>
      <c r="AA13" s="20">
        <v>0</v>
      </c>
      <c r="AB13" s="20">
        <v>0</v>
      </c>
      <c r="AC13" s="20">
        <v>0</v>
      </c>
      <c r="AD13" s="20">
        <v>198.37</v>
      </c>
      <c r="AE13" s="20">
        <v>190</v>
      </c>
      <c r="AF13" s="20">
        <v>16</v>
      </c>
      <c r="AG13" s="20">
        <v>14079.992500000002</v>
      </c>
      <c r="AH13" s="20">
        <v>206</v>
      </c>
      <c r="AI13" s="20">
        <v>14285.992500000002</v>
      </c>
      <c r="AJ13" s="7">
        <v>5</v>
      </c>
      <c r="AK13" s="20">
        <v>1634</v>
      </c>
      <c r="AL13" s="20">
        <v>0</v>
      </c>
      <c r="AM13" s="20">
        <v>11899.622500000001</v>
      </c>
      <c r="AN13" s="20">
        <v>348</v>
      </c>
      <c r="AO13" s="20">
        <v>0</v>
      </c>
      <c r="AP13" s="20">
        <v>0</v>
      </c>
      <c r="AQ13" s="20">
        <v>0</v>
      </c>
      <c r="AR13" s="20">
        <v>198.37</v>
      </c>
      <c r="AS13" s="20">
        <v>0</v>
      </c>
      <c r="AT13" s="20">
        <v>190</v>
      </c>
      <c r="AU13" s="20">
        <v>16</v>
      </c>
      <c r="AV13" s="20">
        <v>14285.992500000002</v>
      </c>
      <c r="AW13" s="21">
        <v>0</v>
      </c>
    </row>
    <row r="15" spans="2:54">
      <c r="D15" s="7" t="s">
        <v>155</v>
      </c>
    </row>
  </sheetData>
  <pageMargins left="0.7" right="0.7" top="0.75" bottom="0.75" header="0.3" footer="0.3"/>
  <pageSetup scale="36" orientation="landscape" r:id="rId1"/>
  <colBreaks count="2" manualBreakCount="2">
    <brk id="21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view="pageBreakPreview" zoomScale="60" zoomScaleNormal="100" workbookViewId="0">
      <selection activeCell="B6" sqref="B6"/>
    </sheetView>
  </sheetViews>
  <sheetFormatPr defaultRowHeight="15"/>
  <cols>
    <col min="2" max="2" width="8.28515625" bestFit="1" customWidth="1"/>
    <col min="4" max="4" width="49.28515625" bestFit="1" customWidth="1"/>
    <col min="6" max="6" width="12" bestFit="1" customWidth="1"/>
    <col min="7" max="7" width="26.140625" bestFit="1" customWidth="1"/>
  </cols>
  <sheetData>
    <row r="2" spans="2:8">
      <c r="B2" s="13" t="s">
        <v>95</v>
      </c>
      <c r="C2" s="7"/>
      <c r="D2" s="7"/>
      <c r="E2" s="7"/>
      <c r="F2" s="7"/>
      <c r="G2" s="18" t="s">
        <v>156</v>
      </c>
      <c r="H2" s="7"/>
    </row>
    <row r="3" spans="2:8">
      <c r="B3" s="13" t="s">
        <v>97</v>
      </c>
      <c r="C3" s="7"/>
      <c r="D3" s="7"/>
      <c r="E3" s="7"/>
      <c r="F3" s="7"/>
      <c r="G3" s="18" t="s">
        <v>98</v>
      </c>
      <c r="H3" s="7"/>
    </row>
    <row r="4" spans="2:8">
      <c r="B4" s="13" t="s">
        <v>157</v>
      </c>
      <c r="C4" s="7"/>
      <c r="D4" s="7"/>
      <c r="E4" s="7"/>
      <c r="F4" s="7"/>
      <c r="G4" s="18" t="s">
        <v>161</v>
      </c>
      <c r="H4" s="7"/>
    </row>
    <row r="6" spans="2:8">
      <c r="B6" s="29" t="s">
        <v>170</v>
      </c>
    </row>
    <row r="8" spans="2:8">
      <c r="B8" s="1" t="s">
        <v>45</v>
      </c>
      <c r="C8" s="2"/>
      <c r="D8" s="2" t="s">
        <v>46</v>
      </c>
      <c r="E8" s="2"/>
      <c r="F8" s="3" t="s">
        <v>47</v>
      </c>
      <c r="G8" s="3" t="s">
        <v>48</v>
      </c>
    </row>
    <row r="9" spans="2:8">
      <c r="B9" s="3">
        <v>1</v>
      </c>
      <c r="C9" s="2"/>
      <c r="D9" s="4" t="s">
        <v>49</v>
      </c>
      <c r="E9" s="4"/>
      <c r="F9" s="4" t="s">
        <v>50</v>
      </c>
      <c r="G9" s="4"/>
    </row>
    <row r="10" spans="2:8">
      <c r="B10" s="3">
        <v>2</v>
      </c>
      <c r="C10" s="2"/>
      <c r="D10" s="5" t="s">
        <v>51</v>
      </c>
      <c r="E10" s="6"/>
      <c r="F10" s="6"/>
      <c r="G10" s="7"/>
    </row>
    <row r="11" spans="2:8">
      <c r="B11" s="3">
        <v>3</v>
      </c>
      <c r="C11" s="2"/>
      <c r="D11" s="7" t="s">
        <v>52</v>
      </c>
      <c r="E11" s="7"/>
      <c r="F11" s="8">
        <v>502.5</v>
      </c>
      <c r="G11" s="7" t="s">
        <v>53</v>
      </c>
    </row>
    <row r="12" spans="2:8">
      <c r="B12" s="3">
        <v>4</v>
      </c>
      <c r="C12" s="2"/>
      <c r="D12" s="7" t="s">
        <v>54</v>
      </c>
      <c r="E12" s="7"/>
      <c r="F12" s="9">
        <v>4.4999999999999998E-2</v>
      </c>
      <c r="G12" s="7" t="s">
        <v>55</v>
      </c>
    </row>
    <row r="13" spans="2:8">
      <c r="B13" s="3">
        <v>5</v>
      </c>
      <c r="C13" s="2"/>
      <c r="D13" s="7" t="s">
        <v>56</v>
      </c>
      <c r="E13" s="7"/>
      <c r="F13" s="9">
        <v>3.5000000000000003E-2</v>
      </c>
      <c r="G13" s="7" t="s">
        <v>55</v>
      </c>
    </row>
    <row r="14" spans="2:8">
      <c r="B14" s="3">
        <v>6</v>
      </c>
      <c r="C14" s="2"/>
      <c r="D14" s="7" t="s">
        <v>57</v>
      </c>
      <c r="E14" s="7"/>
      <c r="F14" s="9">
        <v>2.5000000000000001E-2</v>
      </c>
      <c r="G14" s="7" t="s">
        <v>55</v>
      </c>
    </row>
    <row r="15" spans="2:8">
      <c r="B15" s="10">
        <v>7</v>
      </c>
      <c r="C15" s="11"/>
      <c r="D15" s="7" t="s">
        <v>58</v>
      </c>
      <c r="E15" s="7"/>
      <c r="F15" s="8">
        <v>524.29651884647399</v>
      </c>
      <c r="G15" s="7" t="s">
        <v>59</v>
      </c>
    </row>
    <row r="16" spans="2:8">
      <c r="B16" s="3">
        <v>8</v>
      </c>
      <c r="C16" s="2"/>
      <c r="D16" s="7"/>
      <c r="E16" s="7"/>
      <c r="F16" s="8"/>
      <c r="G16" s="7"/>
    </row>
    <row r="17" spans="2:7">
      <c r="B17" s="3">
        <v>9</v>
      </c>
      <c r="C17" s="2"/>
      <c r="D17" s="5" t="s">
        <v>60</v>
      </c>
      <c r="E17" s="7"/>
      <c r="F17" s="8"/>
      <c r="G17" s="7"/>
    </row>
    <row r="18" spans="2:7">
      <c r="B18" s="10">
        <v>10</v>
      </c>
      <c r="C18" s="11"/>
      <c r="D18" s="7" t="s">
        <v>61</v>
      </c>
      <c r="E18" s="7"/>
      <c r="F18" s="8">
        <v>502.5</v>
      </c>
      <c r="G18" s="7"/>
    </row>
    <row r="19" spans="2:7">
      <c r="B19" s="3">
        <v>11</v>
      </c>
      <c r="C19" s="2"/>
      <c r="D19" s="7" t="s">
        <v>62</v>
      </c>
      <c r="E19" s="7"/>
      <c r="F19" s="8">
        <v>702.5</v>
      </c>
      <c r="G19" s="7"/>
    </row>
    <row r="20" spans="2:7">
      <c r="B20" s="3">
        <v>12</v>
      </c>
      <c r="C20" s="2"/>
      <c r="D20" s="7" t="s">
        <v>58</v>
      </c>
      <c r="E20" s="7"/>
      <c r="F20" s="8">
        <v>524.29651884647399</v>
      </c>
      <c r="G20" s="7" t="s">
        <v>59</v>
      </c>
    </row>
    <row r="21" spans="2:7">
      <c r="B21" s="10">
        <v>13</v>
      </c>
      <c r="C21" s="11"/>
      <c r="D21" s="7"/>
      <c r="E21" s="7"/>
      <c r="F21" s="8"/>
      <c r="G21" s="7"/>
    </row>
    <row r="22" spans="2:7">
      <c r="B22" s="3">
        <v>14</v>
      </c>
      <c r="C22" s="2"/>
      <c r="D22" s="5" t="s">
        <v>63</v>
      </c>
      <c r="E22" s="7"/>
      <c r="F22" s="8"/>
      <c r="G22" s="7"/>
    </row>
    <row r="23" spans="2:7">
      <c r="B23" s="3">
        <v>15</v>
      </c>
      <c r="C23" s="2"/>
      <c r="D23" s="7" t="s">
        <v>22</v>
      </c>
      <c r="E23" s="7"/>
      <c r="F23" s="8">
        <v>348</v>
      </c>
      <c r="G23" s="7" t="s">
        <v>64</v>
      </c>
    </row>
    <row r="24" spans="2:7">
      <c r="B24" s="10">
        <v>16</v>
      </c>
      <c r="C24" s="11"/>
      <c r="D24" s="7"/>
      <c r="E24" s="7"/>
      <c r="F24" s="8"/>
      <c r="G24" s="7"/>
    </row>
    <row r="25" spans="2:7">
      <c r="B25" s="3">
        <v>17</v>
      </c>
      <c r="C25" s="2"/>
      <c r="D25" s="5" t="s">
        <v>65</v>
      </c>
      <c r="E25" s="7"/>
      <c r="F25" s="8"/>
      <c r="G25" s="7"/>
    </row>
    <row r="26" spans="2:7">
      <c r="B26" s="3">
        <v>18</v>
      </c>
      <c r="C26" s="2"/>
      <c r="D26" s="7" t="s">
        <v>26</v>
      </c>
      <c r="E26" s="7"/>
      <c r="F26" s="8">
        <v>168.19798571453276</v>
      </c>
      <c r="G26" s="7" t="s">
        <v>66</v>
      </c>
    </row>
    <row r="27" spans="2:7">
      <c r="B27" s="10">
        <v>19</v>
      </c>
      <c r="C27" s="11"/>
      <c r="D27" s="7"/>
      <c r="E27" s="7"/>
      <c r="F27" s="8"/>
      <c r="G27" s="7"/>
    </row>
    <row r="28" spans="2:7">
      <c r="B28" s="3">
        <v>20</v>
      </c>
      <c r="C28" s="2"/>
      <c r="D28" s="5" t="s">
        <v>67</v>
      </c>
      <c r="E28" s="7"/>
      <c r="F28" s="8"/>
      <c r="G28" s="7"/>
    </row>
    <row r="29" spans="2:7">
      <c r="B29" s="3">
        <v>21</v>
      </c>
      <c r="C29" s="2"/>
      <c r="D29" s="7" t="s">
        <v>25</v>
      </c>
      <c r="E29" s="7"/>
      <c r="F29" s="8">
        <v>502.5</v>
      </c>
      <c r="G29" s="7"/>
    </row>
    <row r="30" spans="2:7">
      <c r="B30" s="10">
        <v>22</v>
      </c>
      <c r="C30" s="11"/>
      <c r="D30" s="7"/>
      <c r="E30" s="7"/>
      <c r="F30" s="8"/>
      <c r="G30" s="7"/>
    </row>
    <row r="31" spans="2:7">
      <c r="B31" s="3">
        <v>23</v>
      </c>
      <c r="C31" s="2"/>
      <c r="D31" s="5" t="s">
        <v>68</v>
      </c>
      <c r="E31" s="7"/>
      <c r="F31" s="8"/>
      <c r="G31" s="7"/>
    </row>
    <row r="32" spans="2:7">
      <c r="B32" s="3">
        <v>24</v>
      </c>
      <c r="C32" s="2"/>
      <c r="D32" s="7" t="s">
        <v>69</v>
      </c>
      <c r="E32" s="7"/>
      <c r="F32" s="8">
        <v>524.29651884647399</v>
      </c>
      <c r="G32" s="7" t="s">
        <v>59</v>
      </c>
    </row>
    <row r="33" spans="2:7">
      <c r="B33" s="10">
        <v>25</v>
      </c>
      <c r="C33" s="11"/>
      <c r="D33" s="7"/>
      <c r="E33" s="7"/>
      <c r="F33" s="8"/>
      <c r="G33" s="7"/>
    </row>
    <row r="34" spans="2:7">
      <c r="B34" s="3">
        <v>26</v>
      </c>
      <c r="C34" s="2"/>
      <c r="D34" s="5" t="s">
        <v>70</v>
      </c>
      <c r="E34" s="7"/>
      <c r="F34" s="8"/>
      <c r="G34" s="7"/>
    </row>
    <row r="35" spans="2:7">
      <c r="B35" s="3">
        <v>27</v>
      </c>
      <c r="C35" s="2"/>
      <c r="D35" s="7" t="s">
        <v>71</v>
      </c>
      <c r="E35" s="7"/>
      <c r="F35" s="8">
        <v>2000</v>
      </c>
      <c r="G35" s="7" t="s">
        <v>72</v>
      </c>
    </row>
    <row r="36" spans="2:7">
      <c r="B36" s="10">
        <v>28</v>
      </c>
      <c r="C36" s="11"/>
      <c r="D36" s="7" t="s">
        <v>73</v>
      </c>
      <c r="E36" s="7"/>
      <c r="F36" s="8">
        <v>524.29651884647399</v>
      </c>
      <c r="G36" s="7" t="s">
        <v>59</v>
      </c>
    </row>
    <row r="37" spans="2:7">
      <c r="B37" s="3">
        <v>29</v>
      </c>
      <c r="C37" s="2"/>
      <c r="D37" s="7"/>
      <c r="E37" s="7"/>
      <c r="F37" s="8"/>
      <c r="G37" s="7"/>
    </row>
    <row r="38" spans="2:7">
      <c r="B38" s="3">
        <v>30</v>
      </c>
      <c r="C38" s="2"/>
      <c r="D38" s="5" t="s">
        <v>74</v>
      </c>
      <c r="E38" s="7"/>
      <c r="F38" s="8"/>
      <c r="G38" s="7"/>
    </row>
    <row r="39" spans="2:7">
      <c r="B39" s="10">
        <v>31</v>
      </c>
      <c r="C39" s="11"/>
      <c r="D39" s="7" t="s">
        <v>75</v>
      </c>
      <c r="E39" s="7"/>
      <c r="F39" s="8">
        <v>19</v>
      </c>
      <c r="G39" s="7" t="s">
        <v>76</v>
      </c>
    </row>
    <row r="40" spans="2:7">
      <c r="B40" s="3">
        <v>32</v>
      </c>
      <c r="C40" s="2"/>
      <c r="D40" s="7" t="s">
        <v>77</v>
      </c>
      <c r="E40" s="7"/>
      <c r="F40" s="8">
        <v>16</v>
      </c>
      <c r="G40" s="7" t="s">
        <v>91</v>
      </c>
    </row>
    <row r="41" spans="2:7">
      <c r="B41" s="3">
        <v>33</v>
      </c>
      <c r="C41" s="2"/>
      <c r="D41" s="7"/>
      <c r="E41" s="7"/>
      <c r="F41" s="7"/>
      <c r="G41" s="7"/>
    </row>
    <row r="42" spans="2:7">
      <c r="B42" s="10">
        <v>34</v>
      </c>
      <c r="C42" s="11"/>
      <c r="D42" s="5" t="s">
        <v>78</v>
      </c>
      <c r="E42" s="7"/>
      <c r="F42" s="7"/>
      <c r="G42" s="7"/>
    </row>
    <row r="43" spans="2:7">
      <c r="B43" s="3">
        <v>35</v>
      </c>
      <c r="C43" s="2"/>
      <c r="D43" s="7" t="s">
        <v>79</v>
      </c>
      <c r="E43" s="7"/>
      <c r="F43" s="12">
        <v>1.4999999999999999E-2</v>
      </c>
      <c r="G43" s="7" t="s">
        <v>80</v>
      </c>
    </row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Date1 xmlns="dc463f71-b30c-4ab2-9473-d307f9d35888">2020-07-13T23:25:10+00:00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9ED04-55FB-4CB4-9256-6DA0E5356770}"/>
</file>

<file path=customXml/itemProps2.xml><?xml version="1.0" encoding="utf-8"?>
<ds:datastoreItem xmlns:ds="http://schemas.openxmlformats.org/officeDocument/2006/customXml" ds:itemID="{8EF1F1DA-5831-4DFA-8AB5-3D7562604350}">
  <ds:schemaRefs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0689114-bdb9-4146-803a-240f5368dce0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F07470-E960-4990-84AE-E84F5B07D6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ED0976-45C1-4133-A8AC-3C1F3E2B1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Invoice Comparision Sch 7.1</vt:lpstr>
      <vt:lpstr>Calc. of Invoices Sch 7.2</vt:lpstr>
      <vt:lpstr>Invoice Detail Sch 7.3</vt:lpstr>
      <vt:lpstr>Copy of Rates Sch 7.4</vt:lpstr>
      <vt:lpstr>'Calc. of Invoices Sch 7.2'!Print_Area</vt:lpstr>
      <vt:lpstr>'Invoice Comparision Sch 7.1'!Print_Area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Sevall, Scott (UTC)</dc:creator>
  <dc:description/>
  <cp:lastModifiedBy>Sevall, Scott (UTC)</cp:lastModifiedBy>
  <dcterms:created xsi:type="dcterms:W3CDTF">2020-06-19T17:21:02Z</dcterms:created>
  <dcterms:modified xsi:type="dcterms:W3CDTF">2020-07-13T21:54:39Z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2" name="_docset_NoMedatataSyncRequired">
    <vt:lpwstr>False</vt:lpwstr>
  </property>
  <property fmtid="{D5CDD505-2E9C-101B-9397-08002B2CF9AE}" pid="13" name="IsEFSEC">
    <vt:bool>false</vt:bool>
  </property>
</Properties>
</file>