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7 CASES\1730 Cascade Natural Gas\"/>
    </mc:Choice>
  </mc:AlternateContent>
  <bookViews>
    <workbookView xWindow="0" yWindow="0" windowWidth="23016" windowHeight="9036" tabRatio="599"/>
  </bookViews>
  <sheets>
    <sheet name="DCP-3" sheetId="97" r:id="rId1"/>
    <sheet name="DCP-4, P 1" sheetId="80" r:id="rId2"/>
    <sheet name="DCP-4, P 2" sheetId="82" r:id="rId3"/>
    <sheet name="DCP-4, P 3" sheetId="84" r:id="rId4"/>
    <sheet name="DCP-5" sheetId="98" r:id="rId5"/>
    <sheet name="DCP-6" sheetId="73" r:id="rId6"/>
    <sheet name="DCP-7" sheetId="100" r:id="rId7"/>
    <sheet name="DCP-8" sheetId="75" r:id="rId8"/>
    <sheet name="DCP-9, P 1" sheetId="12" r:id="rId9"/>
    <sheet name="DCP-9, P 2" sheetId="13" r:id="rId10"/>
    <sheet name="DCP-9, P 3" sheetId="14" r:id="rId11"/>
    <sheet name="DCP-9, P 4" sheetId="16" r:id="rId12"/>
    <sheet name="DCP-10" sheetId="55" r:id="rId13"/>
    <sheet name="DCP-11" sheetId="39" r:id="rId14"/>
    <sheet name="DCP-12, P 1" sheetId="19" r:id="rId15"/>
    <sheet name="DCP-12, P 2" sheetId="20" r:id="rId16"/>
    <sheet name="DCP-13" sheetId="56" r:id="rId17"/>
    <sheet name="DCP-14, P 1" sheetId="23" r:id="rId18"/>
    <sheet name="DCP-14, P 2" sheetId="25" r:id="rId19"/>
    <sheet name="DCP-15" sheetId="89" r:id="rId20"/>
    <sheet name="DCP-16" sheetId="99" r:id="rId21"/>
    <sheet name="DCP-17" sheetId="10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22" localSheetId="20">'[1]Jun 99'!#REF!</definedName>
    <definedName name="\22" localSheetId="0">'[1]Jun 99'!#REF!</definedName>
    <definedName name="\22" localSheetId="4">'[1]Jun 99'!#REF!</definedName>
    <definedName name="\22">'[1]Jun 99'!#REF!</definedName>
    <definedName name="\A" localSheetId="20">'[1]Jun 99'!#REF!</definedName>
    <definedName name="\A" localSheetId="21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>'[1]Jun 99'!#REF!</definedName>
    <definedName name="\P" localSheetId="12">#REF!</definedName>
    <definedName name="\P" localSheetId="20">#REF!</definedName>
    <definedName name="\P" localSheetId="21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2">#REF!</definedName>
    <definedName name="\Q" localSheetId="20">#REF!</definedName>
    <definedName name="\Q" localSheetId="21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R" localSheetId="12">#REF!</definedName>
    <definedName name="\R" localSheetId="20">#REF!</definedName>
    <definedName name="\R" localSheetId="21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5">#REF!</definedName>
    <definedName name="\R">#REF!</definedName>
    <definedName name="\S" localSheetId="12">#REF!</definedName>
    <definedName name="\S" localSheetId="20">#REF!</definedName>
    <definedName name="\S" localSheetId="21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2">#REF!</definedName>
    <definedName name="\T" localSheetId="20">#REF!</definedName>
    <definedName name="\T" localSheetId="21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U" localSheetId="12">#REF!</definedName>
    <definedName name="\U" localSheetId="20">#REF!</definedName>
    <definedName name="\U" localSheetId="21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5">#REF!</definedName>
    <definedName name="\U">#REF!</definedName>
    <definedName name="__Div02">'[2]Alloc factors'!$D$12</definedName>
    <definedName name="__div10" localSheetId="20">'[3]WP 1-2'!#REF!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>'[3]WP 1-2'!#REF!</definedName>
    <definedName name="__DIV12">'[4]Alloc factors'!$D$13</definedName>
    <definedName name="__div21" localSheetId="20">'[3]WP 1-2'!#REF!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>'[3]WP 1-2'!#REF!</definedName>
    <definedName name="__EXH1" localSheetId="20">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>#REF!</definedName>
    <definedName name="__EXH6" localSheetId="20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0">'[3]WP 1-2'!#REF!</definedName>
    <definedName name="_div10" localSheetId="21">'[3]WP 1-2'!#REF!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>'[3]WP 1-2'!#REF!</definedName>
    <definedName name="_DIV12">'[4]Alloc factors'!$D$13</definedName>
    <definedName name="_div21" localSheetId="20">'[3]WP 1-2'!#REF!</definedName>
    <definedName name="_div21" localSheetId="21">'[3]WP 1-2'!#REF!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>'[3]WP 1-2'!#REF!</definedName>
    <definedName name="_EXH1" localSheetId="20">#REF!</definedName>
    <definedName name="_EXH1" localSheetId="21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>#REF!</definedName>
    <definedName name="_EXH6" localSheetId="20">#REF!</definedName>
    <definedName name="_EXH6" localSheetId="2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>#REF!</definedName>
    <definedName name="_Key1" localSheetId="20" hidden="1">#REF!</definedName>
    <definedName name="_Key1" localSheetId="2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localSheetId="21" hidden="1">#REF!</definedName>
    <definedName name="_Regression_Out" hidden="1">#REF!</definedName>
    <definedName name="_Regression_X" localSheetId="21" hidden="1">#REF!</definedName>
    <definedName name="_Regression_X" hidden="1">#REF!</definedName>
    <definedName name="_Regression_Y" localSheetId="21" hidden="1">#REF!</definedName>
    <definedName name="_Regression_Y" hidden="1">#REF!</definedName>
    <definedName name="_Sort" localSheetId="20" hidden="1">#REF!</definedName>
    <definedName name="_Sort" localSheetId="2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swe80">[5]Input!$E$29</definedName>
    <definedName name="_ucg80">[5]Input!$E$31</definedName>
    <definedName name="a" localSheetId="20">#REF!</definedName>
    <definedName name="a" localSheetId="21">#REF!</definedName>
    <definedName name="a">#REF!</definedName>
    <definedName name="AAA" localSheetId="12">#REF!</definedName>
    <definedName name="AAA" localSheetId="20">#REF!</definedName>
    <definedName name="AAA" localSheetId="21">#REF!</definedName>
    <definedName name="AAA" localSheetId="0">#REF!</definedName>
    <definedName name="AAA" localSheetId="1">'DCP-4, P 1'!$A$5:$J$75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tmos" localSheetId="20">#REF!</definedName>
    <definedName name="atmos" localSheetId="21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2">#REF!</definedName>
    <definedName name="BBB" localSheetId="20">#REF!</definedName>
    <definedName name="BBB" localSheetId="21">#REF!</definedName>
    <definedName name="BBB" localSheetId="0">#REF!</definedName>
    <definedName name="BBB" localSheetId="1">#REF!</definedName>
    <definedName name="BBB" localSheetId="2">'DCP-4, P 2'!$A$3:$O$84</definedName>
    <definedName name="BBB" localSheetId="3">#REF!</definedName>
    <definedName name="BBB" localSheetId="4">#REF!</definedName>
    <definedName name="BBB" localSheetId="5">#REF!</definedName>
    <definedName name="BBB">#REF!</definedName>
    <definedName name="BUSUNIT">'[8]Input '!$C$9</definedName>
    <definedName name="BUTLER" localSheetId="20">#REF!</definedName>
    <definedName name="BUTLER" localSheetId="21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>#REF!</definedName>
    <definedName name="C_" localSheetId="20">'[4]Schedule 4 O&amp;M'!#REF!</definedName>
    <definedName name="C_" localSheetId="21">'[4]Schedule 4 O&amp;M'!#REF!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>'[4]Schedule 4 O&amp;M'!#REF!</definedName>
    <definedName name="capitalization" localSheetId="21">#REF!</definedName>
    <definedName name="capitalization">#REF!</definedName>
    <definedName name="CC" localSheetId="20">#REF!</definedName>
    <definedName name="CC" localSheetId="21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CC" localSheetId="12">#REF!</definedName>
    <definedName name="CCC" localSheetId="20">#REF!</definedName>
    <definedName name="CCC" localSheetId="21">#REF!</definedName>
    <definedName name="CCC" localSheetId="0">#REF!</definedName>
    <definedName name="CCC" localSheetId="1">#REF!</definedName>
    <definedName name="CCC" localSheetId="2">#REF!</definedName>
    <definedName name="CCC" localSheetId="3">'DCP-4, P 3'!$A$4:$F$77</definedName>
    <definedName name="CCC" localSheetId="4">#REF!</definedName>
    <definedName name="CCC" localSheetId="5">#REF!</definedName>
    <definedName name="CCC">#REF!</definedName>
    <definedName name="Central_Only" localSheetId="20">'[4]Alloc factors'!#REF!</definedName>
    <definedName name="Central_Only" localSheetId="21">'[4]Alloc factors'!#REF!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>'[4]Alloc factors'!#REF!</definedName>
    <definedName name="company" localSheetId="20">'[9]Company Groups'!#REF!</definedName>
    <definedName name="company" localSheetId="21">'[9]Company Groups'!#REF!</definedName>
    <definedName name="company" localSheetId="0">'[10]Company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>'[9]Company Groups'!#REF!</definedName>
    <definedName name="Cortez" localSheetId="20">'[4]Alloc factors'!#REF!</definedName>
    <definedName name="Cortez" localSheetId="21">'[4]Alloc factors'!#REF!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>'[4]Alloc factors'!#REF!</definedName>
    <definedName name="csDesignMode">1</definedName>
    <definedName name="customerinput" localSheetId="20">#REF!</definedName>
    <definedName name="customerinput" localSheetId="21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>#REF!</definedName>
    <definedName name="DATA">#N/A</definedName>
    <definedName name="dataset" localSheetId="20">#REF!</definedName>
    <definedName name="dataset" localSheetId="21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>#REF!</definedName>
    <definedName name="date" localSheetId="20">#REF!</definedName>
    <definedName name="date" localSheetId="21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>#REF!</definedName>
    <definedName name="DDD" localSheetId="20">#REF!</definedName>
    <definedName name="DDD" localSheetId="21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>#REF!</definedName>
    <definedName name="DEPRECIATION" localSheetId="20">'[1]Jun 99'!#REF!</definedName>
    <definedName name="DEPRECIATION" localSheetId="21">'[1]Jun 99'!#REF!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>'[1]Jun 99'!#REF!</definedName>
    <definedName name="DJInd" localSheetId="20">#REF!</definedName>
    <definedName name="DJInd" localSheetId="21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>#REF!</definedName>
    <definedName name="DJUtil" localSheetId="20">#REF!</definedName>
    <definedName name="DJUtil" localSheetId="21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>#REF!</definedName>
    <definedName name="Durango" localSheetId="20">'[4]Alloc factors'!#REF!</definedName>
    <definedName name="Durango" localSheetId="21">'[4]Alloc factors'!#REF!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>'[4]Alloc factors'!#REF!</definedName>
    <definedName name="EEE" localSheetId="20">#REF!</definedName>
    <definedName name="EEE" localSheetId="21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>#REF!</definedName>
    <definedName name="EV__LASTREFTIME__" hidden="1">39198.5712152778</definedName>
    <definedName name="EXH1A" localSheetId="20">#REF!</definedName>
    <definedName name="EXH1A" localSheetId="21">#REF!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>#REF!</definedName>
    <definedName name="FFF" localSheetId="20">#REF!</definedName>
    <definedName name="FFF" localSheetId="21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Fremont" localSheetId="20">'[4]Alloc factors'!#REF!</definedName>
    <definedName name="Fremont" localSheetId="21">'[4]Alloc factors'!#REF!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>'[4]Alloc factors'!#REF!</definedName>
    <definedName name="GGG" localSheetId="20">#REF!</definedName>
    <definedName name="GGG" localSheetId="21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>#REF!</definedName>
    <definedName name="GOEXP" localSheetId="20">'[8]Input '!#REF!</definedName>
    <definedName name="GOEXP" localSheetId="21">'[8]Input '!#REF!</definedName>
    <definedName name="GOEXP" localSheetId="1">'[8]Input '!#REF!</definedName>
    <definedName name="GOEXP" localSheetId="2">'[8]Input '!#REF!</definedName>
    <definedName name="GOEXP" localSheetId="3">'[8]Input '!#REF!</definedName>
    <definedName name="GOEXP">'[8]Input '!#REF!</definedName>
    <definedName name="GOEXP_PROFORMA">'[6]DATA INPUT'!$D$53</definedName>
    <definedName name="GOPLANT" localSheetId="20">'[8]Input '!#REF!</definedName>
    <definedName name="GOPLANT" localSheetId="21">'[8]Input '!#REF!</definedName>
    <definedName name="GOPLANT" localSheetId="1">'[8]Input '!#REF!</definedName>
    <definedName name="GOPLANT" localSheetId="2">'[8]Input '!#REF!</definedName>
    <definedName name="GOPLANT" localSheetId="3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21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21" hidden="1">{"'Sheet1'!$A$1:$O$40"}</definedName>
    <definedName name="jhlkqFL" hidden="1">{"'Sheet1'!$A$1:$O$40"}</definedName>
    <definedName name="JURISDICTION">'[8]Input '!$C$8</definedName>
    <definedName name="KIRK" localSheetId="20">#REF!</definedName>
    <definedName name="KIRK" localSheetId="21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>#REF!</definedName>
    <definedName name="Kirk_Plant" localSheetId="20">#REF!</definedName>
    <definedName name="Kirk_Plant" localSheetId="21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>#REF!</definedName>
    <definedName name="LDCs" localSheetId="20">#REF!</definedName>
    <definedName name="LDCs" localSheetId="21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>#REF!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TD_Rate">'[8]Input '!$C$23</definedName>
    <definedName name="LTDcostrate" localSheetId="20">#REF!</definedName>
    <definedName name="LTDcostrate" localSheetId="21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>#REF!</definedName>
    <definedName name="Market_Return" localSheetId="20">#REF!</definedName>
    <definedName name="Market_Return" localSheetId="21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>#REF!</definedName>
    <definedName name="Moodys">#REF!</definedName>
    <definedName name="MS" localSheetId="20">#REF!</definedName>
    <definedName name="MS" localSheetId="21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>#REF!</definedName>
    <definedName name="MS_Plant" localSheetId="20">#REF!</definedName>
    <definedName name="MS_Plant" localSheetId="21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>#REF!</definedName>
    <definedName name="NAME">#N/A</definedName>
    <definedName name="NEadit" localSheetId="20">#REF!</definedName>
    <definedName name="NEadit" localSheetId="21">#REF!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>#REF!</definedName>
    <definedName name="NEadv" localSheetId="20">#REF!</definedName>
    <definedName name="NEadv" localSheetId="21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>#REF!</definedName>
    <definedName name="NEcash" localSheetId="20">#REF!</definedName>
    <definedName name="NEcash" localSheetId="21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>#REF!</definedName>
    <definedName name="NEcwip" localSheetId="20">#REF!</definedName>
    <definedName name="NEcwip" localSheetId="21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>#REF!</definedName>
    <definedName name="NEdep" localSheetId="20">#REF!</definedName>
    <definedName name="NEdep" localSheetId="21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>#REF!</definedName>
    <definedName name="NEmatsup" localSheetId="20">#REF!</definedName>
    <definedName name="NEmatsup" localSheetId="21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>#REF!</definedName>
    <definedName name="NEplant" localSheetId="20">#REF!</definedName>
    <definedName name="NEplant" localSheetId="21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>#REF!</definedName>
    <definedName name="NEpp" localSheetId="20">#REF!</definedName>
    <definedName name="NEpp" localSheetId="21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>#REF!</definedName>
    <definedName name="NEstorg" localSheetId="20">#REF!</definedName>
    <definedName name="NEstorg" localSheetId="21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>#REF!</definedName>
    <definedName name="NW_Only" localSheetId="20">'[4]Alloc factors'!#REF!</definedName>
    <definedName name="NW_Only" localSheetId="21">'[4]Alloc factors'!#REF!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>'[4]Alloc factors'!#REF!</definedName>
    <definedName name="NWadit" localSheetId="20">#REF!</definedName>
    <definedName name="NWadit" localSheetId="21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>#REF!</definedName>
    <definedName name="NWadv" localSheetId="20">#REF!</definedName>
    <definedName name="NWadv" localSheetId="21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>#REF!</definedName>
    <definedName name="NWcash" localSheetId="20">#REF!</definedName>
    <definedName name="NWcash" localSheetId="21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>#REF!</definedName>
    <definedName name="NWcwip" localSheetId="20">#REF!</definedName>
    <definedName name="NWcwip" localSheetId="21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>#REF!</definedName>
    <definedName name="NWdep" localSheetId="20">#REF!</definedName>
    <definedName name="NWdep" localSheetId="21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>#REF!</definedName>
    <definedName name="NWmatsup" localSheetId="20">#REF!</definedName>
    <definedName name="NWmatsup" localSheetId="21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>#REF!</definedName>
    <definedName name="NWplant" localSheetId="20">#REF!</definedName>
    <definedName name="NWplant" localSheetId="21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>#REF!</definedName>
    <definedName name="NWpp" localSheetId="20">#REF!</definedName>
    <definedName name="NWpp" localSheetId="21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>#REF!</definedName>
    <definedName name="NWstorg" localSheetId="20">#REF!</definedName>
    <definedName name="NWstorg" localSheetId="21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>#REF!</definedName>
    <definedName name="PAGE1">#N/A</definedName>
    <definedName name="PAGE5" localSheetId="20">#REF!</definedName>
    <definedName name="PAGE5" localSheetId="21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>#REF!</definedName>
    <definedName name="PAGE6" localSheetId="20">#REF!</definedName>
    <definedName name="PAGE6" localSheetId="21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>#REF!</definedName>
    <definedName name="PAGE7" localSheetId="20">#REF!</definedName>
    <definedName name="PAGE7" localSheetId="21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>#REF!</definedName>
    <definedName name="PAGE8" localSheetId="20">#REF!</definedName>
    <definedName name="PAGE8" localSheetId="21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>#REF!</definedName>
    <definedName name="Parent_Company" localSheetId="21">'[11]Company Groups'!$B$3</definedName>
    <definedName name="Parent_Company" localSheetId="0">'[12]Company Groups'!$B$3</definedName>
    <definedName name="Parent_Company" localSheetId="1">'[13]Company Groups'!$B$3</definedName>
    <definedName name="Parent_Company" localSheetId="2">'[13]Company Groups'!$B$3</definedName>
    <definedName name="Parent_Company" localSheetId="3">'[13]Company Groups'!$B$3</definedName>
    <definedName name="Parent_Company" localSheetId="4">'[12]Company Groups'!$B$3</definedName>
    <definedName name="Parent_Company">'[14]Company Groups'!$B$3</definedName>
    <definedName name="PPP" localSheetId="16">'DCP-13'!$A$1:$G$56</definedName>
    <definedName name="PPP" localSheetId="20">#REF!</definedName>
    <definedName name="PPP" localSheetId="21">#REF!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5">#REF!</definedName>
    <definedName name="PPP">#REF!</definedName>
    <definedName name="_xlnm.Print_Area" localSheetId="14">'DCP-12, P 1'!$A$1:$U$34</definedName>
    <definedName name="_xlnm.Print_Area" localSheetId="15">'DCP-12, P 2'!$A$1:$S$34</definedName>
    <definedName name="_xlnm.Print_Area" localSheetId="20">#REF!</definedName>
    <definedName name="_xlnm.Print_Area" localSheetId="21">'DCP-17'!$A$1:$N$87</definedName>
    <definedName name="_xlnm.Print_Area" localSheetId="1">'DCP-4, P 1'!$A$1:$I$73</definedName>
    <definedName name="_xlnm.Print_Area" localSheetId="2">'DCP-4, P 2'!$A$1:$O$84</definedName>
    <definedName name="_xlnm.Print_Area" localSheetId="3">'DCP-4, P 3'!$A$1:$F$75</definedName>
    <definedName name="_xlnm.Print_Area" localSheetId="4">#REF!</definedName>
    <definedName name="_xlnm.Print_Area" localSheetId="5">'DCP-6'!$A$1:$D$40</definedName>
    <definedName name="_xlnm.Print_Area" localSheetId="9">'DCP-9, P 2'!$A$1:$K$28</definedName>
    <definedName name="_xlnm.Print_Area" localSheetId="10">'DCP-9, P 3'!$A$1:$K$30</definedName>
    <definedName name="_xlnm.Print_Area">#REF!</definedName>
    <definedName name="Print_Area_MI" localSheetId="20">'[1]Jun 99'!#REF!</definedName>
    <definedName name="Print_Area_MI" localSheetId="21">'[1]Jun 99'!#REF!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>'[1]Jun 99'!#REF!</definedName>
    <definedName name="_xlnm.Print_Titles" localSheetId="1">'DCP-4, P 1'!$6:$12</definedName>
    <definedName name="_xlnm.Print_Titles" localSheetId="2">'DCP-4, P 2'!$5:$12</definedName>
    <definedName name="_xlnm.Print_Titles" localSheetId="3">'DCP-4, P 3'!$5:$11</definedName>
    <definedName name="_xlnm.Print_Titles">#N/A</definedName>
    <definedName name="PROPERTY" localSheetId="20">'[1]Jun 99'!#REF!</definedName>
    <definedName name="PROPERTY" localSheetId="21">'[1]Jun 99'!#REF!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>'[1]Jun 99'!#REF!</definedName>
    <definedName name="Risk_Free_Rate" localSheetId="20">#REF!</definedName>
    <definedName name="Risk_Free_Rate" localSheetId="21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>#REF!</definedName>
    <definedName name="riskmeasures">'[15]Utility Proxy Group'!$B$8:$O$53</definedName>
    <definedName name="ROEXP" localSheetId="20">'[8]Input '!#REF!</definedName>
    <definedName name="ROEXP" localSheetId="21">'[8]Input '!#REF!</definedName>
    <definedName name="ROEXP" localSheetId="1">'[8]Input '!#REF!</definedName>
    <definedName name="ROEXP" localSheetId="2">'[8]Input '!#REF!</definedName>
    <definedName name="ROEXP" localSheetId="3">'[8]Input '!#REF!</definedName>
    <definedName name="ROEXP">'[8]Input '!#REF!</definedName>
    <definedName name="ROPLANT" localSheetId="20">'[8]Input '!#REF!</definedName>
    <definedName name="ROPLANT" localSheetId="21">'[8]Input '!#REF!</definedName>
    <definedName name="ROPLANT" localSheetId="1">'[8]Input '!#REF!</definedName>
    <definedName name="ROPLANT" localSheetId="2">'[8]Input '!#REF!</definedName>
    <definedName name="ROPLANT" localSheetId="3">'[8]Input '!#REF!</definedName>
    <definedName name="ROPLANT">'[8]Input '!#REF!</definedName>
    <definedName name="ROR_Rate">'[8]Input '!$C$25</definedName>
    <definedName name="RRR" localSheetId="1">#REF!</definedName>
    <definedName name="RRR" localSheetId="2">#REF!</definedName>
    <definedName name="RRR" localSheetId="3">#REF!</definedName>
    <definedName name="RRR" localSheetId="5">#REF!</definedName>
    <definedName name="RRR">'DCP-14, P 2'!$A$2:$G$34</definedName>
    <definedName name="SAP" localSheetId="21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[16]WP_H9!$A$1:$Q$46</definedName>
    <definedName name="SCH_B1">[17]SCH_B1!$A$1:$G$30</definedName>
    <definedName name="SCH_B3">[17]SCH_B3!$A$1:$G$42</definedName>
    <definedName name="SCH_C2">[17]SCH_C2!$A$1:$G$42</definedName>
    <definedName name="SCH_D2">[17]SCH_D2!$A$1:$G$42</definedName>
    <definedName name="SCH_H2">[17]SCH_H2!$A$1:$G$42</definedName>
    <definedName name="SE_Only" localSheetId="20">'[4]Alloc factors'!#REF!</definedName>
    <definedName name="SE_Only" localSheetId="21">'[4]Alloc factors'!#REF!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>'[4]Alloc factors'!#REF!</definedName>
    <definedName name="SEadit" localSheetId="20">#REF!</definedName>
    <definedName name="SEadit" localSheetId="21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>#REF!</definedName>
    <definedName name="SEadv" localSheetId="20">#REF!</definedName>
    <definedName name="SEadv" localSheetId="21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>#REF!</definedName>
    <definedName name="SEcash" localSheetId="20">#REF!</definedName>
    <definedName name="SEcash" localSheetId="21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>#REF!</definedName>
    <definedName name="SEcwip" localSheetId="20">#REF!</definedName>
    <definedName name="SEcwip" localSheetId="21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>#REF!</definedName>
    <definedName name="SEdep" localSheetId="20">#REF!</definedName>
    <definedName name="SEdep" localSheetId="21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>#REF!</definedName>
    <definedName name="SEmatsup" localSheetId="20">#REF!</definedName>
    <definedName name="SEmatsup" localSheetId="21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>#REF!</definedName>
    <definedName name="SEMO" localSheetId="20">#REF!</definedName>
    <definedName name="SEMO" localSheetId="21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>#REF!</definedName>
    <definedName name="SEMO_Plant" localSheetId="20">#REF!</definedName>
    <definedName name="SEMO_Plant" localSheetId="21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>#REF!</definedName>
    <definedName name="SEplant" localSheetId="20">#REF!</definedName>
    <definedName name="SEplant" localSheetId="21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>#REF!</definedName>
    <definedName name="SEpp" localSheetId="20">#REF!</definedName>
    <definedName name="SEpp" localSheetId="21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>#REF!</definedName>
    <definedName name="SEstorg" localSheetId="20">#REF!</definedName>
    <definedName name="SEstorg" localSheetId="21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>#REF!</definedName>
    <definedName name="sp" localSheetId="20">#REF!</definedName>
    <definedName name="sp" localSheetId="21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>#REF!</definedName>
    <definedName name="SSExp" localSheetId="20">'[8]Input '!#REF!</definedName>
    <definedName name="SSExp" localSheetId="21">'[8]Input '!#REF!</definedName>
    <definedName name="SSExp" localSheetId="1">'[8]Input '!#REF!</definedName>
    <definedName name="SSExp" localSheetId="2">'[8]Input '!#REF!</definedName>
    <definedName name="SSExp" localSheetId="3">'[8]Input '!#REF!</definedName>
    <definedName name="SSExp">'[8]Input '!#REF!</definedName>
    <definedName name="SSPlant" localSheetId="20">'[8]Input '!#REF!</definedName>
    <definedName name="SSPlant" localSheetId="21">'[8]Input '!#REF!</definedName>
    <definedName name="SSPlant" localSheetId="1">'[8]Input '!#REF!</definedName>
    <definedName name="SSPlant" localSheetId="2">'[8]Input '!#REF!</definedName>
    <definedName name="SSPlant" localSheetId="3">'[8]Input '!#REF!</definedName>
    <definedName name="SSPlant">'[8]Input '!#REF!</definedName>
    <definedName name="SSS" localSheetId="20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5">#REF!</definedName>
    <definedName name="SSS">#REF!</definedName>
    <definedName name="STD_Rate">'[8]Input '!$C$24</definedName>
    <definedName name="stockprice">'[15]Stock Price (Electric)'!$C$1:$AW$33</definedName>
    <definedName name="Sttax" localSheetId="20">#REF!</definedName>
    <definedName name="Sttax" localSheetId="21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>#REF!</definedName>
    <definedName name="Study_Company" localSheetId="20">#REF!</definedName>
    <definedName name="Study_Company" localSheetId="21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>#REF!</definedName>
    <definedName name="SWadit" localSheetId="20">#REF!</definedName>
    <definedName name="SWadit" localSheetId="21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>#REF!</definedName>
    <definedName name="SWadv" localSheetId="20">#REF!</definedName>
    <definedName name="SWadv" localSheetId="21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>#REF!</definedName>
    <definedName name="SWcash" localSheetId="20">#REF!</definedName>
    <definedName name="SWcash" localSheetId="21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>#REF!</definedName>
    <definedName name="SWcwip" localSheetId="20">#REF!</definedName>
    <definedName name="SWcwip" localSheetId="21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>#REF!</definedName>
    <definedName name="SWdep" localSheetId="20">#REF!</definedName>
    <definedName name="SWdep" localSheetId="21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>#REF!</definedName>
    <definedName name="SWmatsup" localSheetId="20">#REF!</definedName>
    <definedName name="SWmatsup" localSheetId="21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>#REF!</definedName>
    <definedName name="SWplant" localSheetId="20">#REF!</definedName>
    <definedName name="SWplant" localSheetId="21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>#REF!</definedName>
    <definedName name="SWpp" localSheetId="20">#REF!</definedName>
    <definedName name="SWpp" localSheetId="21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>#REF!</definedName>
    <definedName name="SWstorg" localSheetId="20">#REF!</definedName>
    <definedName name="SWstorg" localSheetId="21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>#REF!</definedName>
    <definedName name="TESTPERIOD">'[8]Input '!$C$10</definedName>
    <definedName name="TestPeriodDate">[18]Inputs!$D$20</definedName>
    <definedName name="TESTYEAR">'[6]DATA INPUT'!$C$9</definedName>
    <definedName name="TOTadit" localSheetId="20">#REF!</definedName>
    <definedName name="TOTadit" localSheetId="21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>#REF!</definedName>
    <definedName name="TOTadv" localSheetId="20">#REF!</definedName>
    <definedName name="TOTadv" localSheetId="21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>#REF!</definedName>
    <definedName name="TOTcash" localSheetId="20">#REF!</definedName>
    <definedName name="TOTcash" localSheetId="21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>#REF!</definedName>
    <definedName name="TOTcwip" localSheetId="20">#REF!</definedName>
    <definedName name="TOTcwip" localSheetId="21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>#REF!</definedName>
    <definedName name="TOTdep" localSheetId="20">#REF!</definedName>
    <definedName name="TOTdep" localSheetId="21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>#REF!</definedName>
    <definedName name="TOTmatsup" localSheetId="20">#REF!</definedName>
    <definedName name="TOTmatsup" localSheetId="21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>#REF!</definedName>
    <definedName name="TOTplant" localSheetId="20">#REF!</definedName>
    <definedName name="TOTplant" localSheetId="21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>#REF!</definedName>
    <definedName name="TOTpp" localSheetId="20">#REF!</definedName>
    <definedName name="TOTpp" localSheetId="21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>#REF!</definedName>
    <definedName name="TOTstorg" localSheetId="20">#REF!</definedName>
    <definedName name="TOTstorg" localSheetId="21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>#REF!</definedName>
    <definedName name="Trans" localSheetId="20">#REF!</definedName>
    <definedName name="Trans" localSheetId="21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>#REF!</definedName>
    <definedName name="valueline" localSheetId="20">#REF!</definedName>
    <definedName name="valueline" localSheetId="21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>#REF!</definedName>
    <definedName name="vldatabase">'[19]Electric Utility Data'!$B$8:$AI$53</definedName>
    <definedName name="WP_2_3" localSheetId="20">#REF!</definedName>
    <definedName name="WP_2_3" localSheetId="21">#REF!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>#REF!</definedName>
    <definedName name="WP_3_1" localSheetId="20">#REF!</definedName>
    <definedName name="WP_3_1" localSheetId="21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>#REF!</definedName>
    <definedName name="WP_6_1" localSheetId="20">#REF!</definedName>
    <definedName name="WP_6_1" localSheetId="2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>#REF!</definedName>
    <definedName name="WP_6_1_1" localSheetId="20">#REF!</definedName>
    <definedName name="WP_6_1_1" localSheetId="2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>#REF!</definedName>
    <definedName name="WP_6_2" localSheetId="20">#REF!</definedName>
    <definedName name="WP_6_2" localSheetId="2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>#REF!</definedName>
    <definedName name="WP_6_2_1" localSheetId="20">#REF!</definedName>
    <definedName name="WP_6_2_1" localSheetId="21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>#REF!</definedName>
    <definedName name="WP_6_3" localSheetId="20">#REF!</definedName>
    <definedName name="WP_6_3" localSheetId="2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>#REF!</definedName>
    <definedName name="WP_6_3_1" localSheetId="20">#REF!</definedName>
    <definedName name="WP_6_3_1" localSheetId="21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>#REF!</definedName>
    <definedName name="WP_7_3" localSheetId="20">#REF!</definedName>
    <definedName name="WP_7_3" localSheetId="2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>#REF!</definedName>
    <definedName name="WP_7_6" localSheetId="20">#REF!</definedName>
    <definedName name="WP_7_6" localSheetId="21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>#REF!</definedName>
    <definedName name="WP_9_1" localSheetId="20">#REF!</definedName>
    <definedName name="WP_9_1" localSheetId="21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>#REF!</definedName>
    <definedName name="WP_B9a">[20]WP_B9!$A$30:$U$49</definedName>
    <definedName name="WP_B9b" localSheetId="20">[20]WP_B9!#REF!</definedName>
    <definedName name="WP_B9b" localSheetId="21">[20]WP_B9!#REF!</definedName>
    <definedName name="WP_B9b" localSheetId="1">[20]WP_B9!#REF!</definedName>
    <definedName name="WP_B9b" localSheetId="2">[20]WP_B9!#REF!</definedName>
    <definedName name="WP_B9b" localSheetId="3">[20]WP_B9!#REF!</definedName>
    <definedName name="WP_B9b">[20]WP_B9!#REF!</definedName>
    <definedName name="WP_G6">[20]WP_B5!$A$13:$J$349</definedName>
    <definedName name="wrn.MFR." localSheetId="1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21" hidden="1">{"'Sheet1'!$A$1:$O$40"}</definedName>
    <definedName name="xxx" hidden="1">{"'Sheet1'!$A$1:$O$40"}</definedName>
    <definedName name="Yield">'[19]Dividend Yield - Utility'!$B$8:$D$53</definedName>
    <definedName name="z" localSheetId="21">#REF!</definedName>
    <definedName name="z">#REF!</definedName>
    <definedName name="zzz" localSheetId="21" hidden="1">{"'Sheet1'!$A$1:$O$40"}</definedName>
    <definedName name="zzz" hidden="1">{"'Sheet1'!$A$1:$O$40"}</definedName>
  </definedNames>
  <calcPr calcId="162913"/>
</workbook>
</file>

<file path=xl/calcChain.xml><?xml version="1.0" encoding="utf-8"?>
<calcChain xmlns="http://schemas.openxmlformats.org/spreadsheetml/2006/main">
  <c r="S23" i="20" l="1"/>
  <c r="S21" i="20"/>
  <c r="R20" i="20"/>
  <c r="R18" i="20"/>
  <c r="T30" i="19"/>
  <c r="T27" i="19"/>
  <c r="S30" i="19"/>
  <c r="S24" i="19"/>
  <c r="S22" i="19"/>
  <c r="R21" i="19"/>
  <c r="R18" i="19"/>
  <c r="I31" i="39"/>
  <c r="F37" i="16"/>
  <c r="D34" i="16"/>
  <c r="D31" i="16"/>
  <c r="K25" i="14"/>
  <c r="F25" i="14"/>
  <c r="K22" i="13"/>
  <c r="K25" i="13" s="1"/>
  <c r="H19" i="13"/>
  <c r="H25" i="13" s="1"/>
  <c r="H20" i="97" l="1"/>
  <c r="G21" i="97"/>
  <c r="F20" i="97"/>
  <c r="H17" i="97"/>
  <c r="G17" i="97"/>
  <c r="F17" i="97"/>
  <c r="G13" i="97"/>
  <c r="G2" i="89" l="1"/>
  <c r="H2" i="103" l="1"/>
  <c r="L78" i="103"/>
  <c r="I78" i="103"/>
  <c r="F78" i="103"/>
  <c r="X76" i="103"/>
  <c r="M76" i="103"/>
  <c r="J76" i="103"/>
  <c r="G76" i="103"/>
  <c r="D76" i="103"/>
  <c r="C76" i="103"/>
  <c r="X62" i="103"/>
  <c r="M62" i="103"/>
  <c r="J62" i="103"/>
  <c r="G62" i="103"/>
  <c r="D62" i="103"/>
  <c r="C62" i="103"/>
  <c r="X51" i="103"/>
  <c r="M51" i="103"/>
  <c r="J51" i="103"/>
  <c r="G51" i="103"/>
  <c r="D51" i="103"/>
  <c r="C51" i="103"/>
  <c r="X41" i="103"/>
  <c r="M41" i="103"/>
  <c r="J41" i="103"/>
  <c r="G41" i="103"/>
  <c r="D41" i="103"/>
  <c r="C41" i="103"/>
  <c r="X31" i="103"/>
  <c r="M31" i="103"/>
  <c r="J31" i="103"/>
  <c r="G31" i="103"/>
  <c r="D31" i="103"/>
  <c r="C31" i="103"/>
  <c r="X21" i="103"/>
  <c r="M21" i="103"/>
  <c r="J21" i="103"/>
  <c r="G21" i="103"/>
  <c r="D21" i="103"/>
  <c r="D78" i="103" s="1"/>
  <c r="C21" i="103"/>
  <c r="C78" i="103" s="1"/>
  <c r="K9" i="103"/>
  <c r="I3" i="103"/>
  <c r="I2" i="103"/>
  <c r="G2" i="100" l="1"/>
  <c r="G20" i="39"/>
  <c r="G26" i="89" l="1"/>
  <c r="G24" i="89"/>
  <c r="F26" i="89"/>
  <c r="F24" i="89"/>
  <c r="G21" i="89"/>
  <c r="F21" i="89"/>
  <c r="G20" i="89"/>
  <c r="F20" i="89"/>
  <c r="G19" i="89"/>
  <c r="F19" i="89"/>
  <c r="G18" i="89"/>
  <c r="F18" i="89"/>
  <c r="G17" i="89"/>
  <c r="F17" i="89"/>
  <c r="G16" i="89"/>
  <c r="F16" i="89"/>
  <c r="G15" i="89"/>
  <c r="F15" i="89"/>
  <c r="D26" i="89"/>
  <c r="D24" i="89"/>
  <c r="C26" i="89"/>
  <c r="C24" i="89"/>
  <c r="C21" i="89"/>
  <c r="C20" i="89"/>
  <c r="C19" i="89"/>
  <c r="C18" i="89"/>
  <c r="C17" i="89"/>
  <c r="C16" i="89"/>
  <c r="C15" i="89"/>
  <c r="Q30" i="20"/>
  <c r="P30" i="20"/>
  <c r="O30" i="20"/>
  <c r="N30" i="20"/>
  <c r="M30" i="20"/>
  <c r="L30" i="20"/>
  <c r="K30" i="20"/>
  <c r="J30" i="20"/>
  <c r="I30" i="20"/>
  <c r="S30" i="20" s="1"/>
  <c r="H30" i="20"/>
  <c r="G30" i="20"/>
  <c r="F30" i="20"/>
  <c r="E30" i="20"/>
  <c r="D30" i="20"/>
  <c r="C30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30" i="20"/>
  <c r="R30" i="20" s="1"/>
  <c r="B27" i="20"/>
  <c r="S24" i="20"/>
  <c r="R24" i="20"/>
  <c r="R23" i="20"/>
  <c r="S22" i="20"/>
  <c r="R22" i="20"/>
  <c r="R21" i="20"/>
  <c r="S20" i="20"/>
  <c r="S19" i="20"/>
  <c r="R19" i="20"/>
  <c r="R27" i="20" s="1"/>
  <c r="S18" i="20"/>
  <c r="S27" i="20" s="1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30" i="19"/>
  <c r="R30" i="19" s="1"/>
  <c r="B27" i="19"/>
  <c r="R24" i="19"/>
  <c r="S23" i="19"/>
  <c r="R23" i="19"/>
  <c r="R22" i="19"/>
  <c r="S21" i="19"/>
  <c r="S20" i="19"/>
  <c r="R20" i="19"/>
  <c r="S19" i="19"/>
  <c r="R19" i="19"/>
  <c r="S18" i="19"/>
  <c r="S27" i="19" s="1"/>
  <c r="R27" i="19"/>
  <c r="H34" i="16"/>
  <c r="H31" i="16"/>
  <c r="G23" i="12"/>
  <c r="G22" i="12"/>
  <c r="G21" i="12"/>
  <c r="G20" i="12"/>
  <c r="G19" i="12"/>
  <c r="G18" i="12"/>
  <c r="G17" i="12"/>
  <c r="D23" i="12"/>
  <c r="D22" i="12"/>
  <c r="D21" i="12"/>
  <c r="D20" i="12"/>
  <c r="D19" i="12"/>
  <c r="D18" i="12"/>
  <c r="D17" i="12"/>
  <c r="K24" i="23"/>
  <c r="H24" i="23"/>
  <c r="E24" i="23"/>
  <c r="C24" i="23"/>
  <c r="U30" i="19"/>
  <c r="U27" i="19"/>
  <c r="K23" i="14"/>
  <c r="K22" i="14"/>
  <c r="K21" i="14"/>
  <c r="K20" i="14"/>
  <c r="K19" i="14"/>
  <c r="K18" i="14"/>
  <c r="K17" i="14"/>
  <c r="F18" i="14"/>
  <c r="K23" i="13"/>
  <c r="K21" i="13"/>
  <c r="K20" i="13"/>
  <c r="K19" i="13"/>
  <c r="K18" i="13"/>
  <c r="K17" i="13"/>
  <c r="H23" i="13"/>
  <c r="H22" i="13"/>
  <c r="H21" i="13"/>
  <c r="H20" i="13"/>
  <c r="H18" i="13"/>
  <c r="H17" i="13"/>
  <c r="H27" i="100"/>
  <c r="F27" i="100"/>
  <c r="E27" i="100"/>
  <c r="D27" i="100"/>
  <c r="C27" i="100"/>
  <c r="H25" i="100"/>
  <c r="F25" i="100"/>
  <c r="E25" i="100"/>
  <c r="D25" i="100"/>
  <c r="C25" i="100"/>
  <c r="B27" i="100"/>
  <c r="B25" i="100"/>
  <c r="G22" i="100"/>
  <c r="G21" i="100"/>
  <c r="G20" i="100"/>
  <c r="G19" i="100"/>
  <c r="G18" i="100"/>
  <c r="G17" i="100"/>
  <c r="G16" i="100"/>
  <c r="G27" i="100" s="1"/>
  <c r="C33" i="73"/>
  <c r="B33" i="73"/>
  <c r="D32" i="73"/>
  <c r="C32" i="73"/>
  <c r="B32" i="73"/>
  <c r="C29" i="73"/>
  <c r="B29" i="73"/>
  <c r="D28" i="73"/>
  <c r="C28" i="73"/>
  <c r="B28" i="73"/>
  <c r="C25" i="73"/>
  <c r="B25" i="73"/>
  <c r="D24" i="73"/>
  <c r="C24" i="73"/>
  <c r="B24" i="73"/>
  <c r="D20" i="73"/>
  <c r="C21" i="73"/>
  <c r="C20" i="73"/>
  <c r="B21" i="73"/>
  <c r="B20" i="73"/>
  <c r="C17" i="73"/>
  <c r="B17" i="73"/>
  <c r="D16" i="73"/>
  <c r="C16" i="73"/>
  <c r="B16" i="73"/>
  <c r="I18" i="12" l="1"/>
  <c r="I22" i="12"/>
  <c r="I19" i="12"/>
  <c r="I23" i="12"/>
  <c r="I20" i="12"/>
  <c r="I17" i="12"/>
  <c r="I21" i="12"/>
  <c r="G25" i="100"/>
  <c r="I25" i="12"/>
  <c r="E26" i="89"/>
  <c r="E24" i="89"/>
  <c r="B26" i="89"/>
  <c r="B24" i="89"/>
  <c r="G2" i="80" l="1"/>
  <c r="L2" i="82" s="1"/>
  <c r="E2" i="84" s="1"/>
  <c r="F2" i="98" s="1"/>
  <c r="D2" i="73" s="1"/>
  <c r="F2" i="75" s="1"/>
  <c r="G2" i="12" s="1"/>
  <c r="D24" i="16" l="1"/>
  <c r="E24" i="16"/>
  <c r="F24" i="16"/>
  <c r="G24" i="16"/>
  <c r="F25" i="16"/>
  <c r="F51" i="56"/>
  <c r="D51" i="56"/>
  <c r="I54" i="55"/>
  <c r="I57" i="55"/>
  <c r="G54" i="55"/>
  <c r="I24" i="16" l="1"/>
  <c r="L1" i="82"/>
  <c r="E1" i="84" s="1"/>
  <c r="E21" i="39"/>
  <c r="A19" i="12"/>
  <c r="A19" i="13" s="1"/>
  <c r="A19" i="14" s="1"/>
  <c r="A18" i="100"/>
  <c r="C15" i="73"/>
  <c r="C24" i="16" l="1"/>
  <c r="J24" i="16" s="1"/>
  <c r="A21" i="39"/>
  <c r="A20" i="19" s="1"/>
  <c r="A20" i="20" s="1"/>
  <c r="A17" i="23" s="1"/>
  <c r="A17" i="89" s="1"/>
  <c r="A24" i="16"/>
  <c r="J21" i="23"/>
  <c r="J20" i="23"/>
  <c r="J19" i="23"/>
  <c r="J18" i="23"/>
  <c r="J16" i="23"/>
  <c r="J15" i="23"/>
  <c r="A11" i="13" l="1"/>
  <c r="E25" i="39" l="1"/>
  <c r="E24" i="39"/>
  <c r="E23" i="39"/>
  <c r="E22" i="39"/>
  <c r="E20" i="39"/>
  <c r="A22" i="100" l="1"/>
  <c r="A21" i="100"/>
  <c r="A20" i="100"/>
  <c r="A19" i="100"/>
  <c r="A17" i="100"/>
  <c r="I53" i="55"/>
  <c r="G53" i="55"/>
  <c r="G28" i="16"/>
  <c r="F23" i="14"/>
  <c r="F28" i="16" s="1"/>
  <c r="D28" i="16"/>
  <c r="D27" i="16"/>
  <c r="D26" i="16"/>
  <c r="D25" i="16"/>
  <c r="D23" i="16"/>
  <c r="E28" i="16"/>
  <c r="A23" i="12"/>
  <c r="A23" i="13" s="1"/>
  <c r="A23" i="14" s="1"/>
  <c r="A22" i="12"/>
  <c r="A22" i="13" s="1"/>
  <c r="A22" i="14" s="1"/>
  <c r="A21" i="12"/>
  <c r="A21" i="13" s="1"/>
  <c r="A21" i="14" s="1"/>
  <c r="A20" i="12"/>
  <c r="A20" i="13" s="1"/>
  <c r="A20" i="14" s="1"/>
  <c r="A18" i="12"/>
  <c r="A18" i="13" s="1"/>
  <c r="A18" i="14" s="1"/>
  <c r="I28" i="16" l="1"/>
  <c r="A22" i="39"/>
  <c r="A21" i="19" s="1"/>
  <c r="A21" i="20" s="1"/>
  <c r="A18" i="23" s="1"/>
  <c r="A18" i="89" s="1"/>
  <c r="A25" i="16"/>
  <c r="A27" i="16"/>
  <c r="A24" i="39"/>
  <c r="A23" i="19" s="1"/>
  <c r="A23" i="20" s="1"/>
  <c r="A20" i="23" s="1"/>
  <c r="A20" i="89" s="1"/>
  <c r="A23" i="16"/>
  <c r="A20" i="39"/>
  <c r="A19" i="19" s="1"/>
  <c r="A19" i="20" s="1"/>
  <c r="A16" i="23" s="1"/>
  <c r="A16" i="89" s="1"/>
  <c r="A28" i="16"/>
  <c r="A25" i="39"/>
  <c r="A24" i="19" s="1"/>
  <c r="A24" i="20" s="1"/>
  <c r="A21" i="23" s="1"/>
  <c r="A21" i="89" s="1"/>
  <c r="A23" i="39"/>
  <c r="A22" i="19" s="1"/>
  <c r="A22" i="20" s="1"/>
  <c r="A19" i="23" s="1"/>
  <c r="A19" i="89" s="1"/>
  <c r="A26" i="16"/>
  <c r="C28" i="16" l="1"/>
  <c r="J28" i="16" s="1"/>
  <c r="A16" i="100"/>
  <c r="A14" i="100"/>
  <c r="F11" i="99" l="1"/>
  <c r="A11" i="99"/>
  <c r="F10" i="99"/>
  <c r="G15" i="97"/>
  <c r="A11" i="75" l="1"/>
  <c r="E19" i="39" l="1"/>
  <c r="A17" i="12"/>
  <c r="E27" i="16"/>
  <c r="E26" i="16"/>
  <c r="E25" i="16"/>
  <c r="E23" i="16"/>
  <c r="J2" i="13" l="1"/>
  <c r="J2" i="14" s="1"/>
  <c r="I2" i="16" s="1"/>
  <c r="H2" i="55" s="1"/>
  <c r="G2" i="39" s="1"/>
  <c r="T2" i="19" s="1"/>
  <c r="R2" i="20" s="1"/>
  <c r="F2" i="56" s="1"/>
  <c r="J2" i="23" s="1"/>
  <c r="G52" i="55" l="1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I52" i="55" l="1"/>
  <c r="F22" i="14"/>
  <c r="F27" i="16" s="1"/>
  <c r="F21" i="14"/>
  <c r="F26" i="16" s="1"/>
  <c r="F23" i="16"/>
  <c r="E41" i="39"/>
  <c r="I51" i="55" l="1"/>
  <c r="G21" i="39" l="1"/>
  <c r="F17" i="14" l="1"/>
  <c r="F22" i="16" l="1"/>
  <c r="D22" i="16"/>
  <c r="I50" i="55"/>
  <c r="G22" i="16"/>
  <c r="E22" i="16"/>
  <c r="F31" i="16" l="1"/>
  <c r="F34" i="16"/>
  <c r="I22" i="16"/>
  <c r="E34" i="16"/>
  <c r="E31" i="16"/>
  <c r="D49" i="56" l="1"/>
  <c r="G2" i="25"/>
  <c r="E2" i="99" s="1"/>
  <c r="G27" i="16" l="1"/>
  <c r="I27" i="16" s="1"/>
  <c r="G26" i="16"/>
  <c r="I26" i="16" s="1"/>
  <c r="G23" i="16" l="1"/>
  <c r="G25" i="16"/>
  <c r="I25" i="16" l="1"/>
  <c r="C25" i="16" s="1"/>
  <c r="J25" i="16" s="1"/>
  <c r="I23" i="16"/>
  <c r="G31" i="16"/>
  <c r="G34" i="16"/>
  <c r="C26" i="16"/>
  <c r="J26" i="16" s="1"/>
  <c r="C27" i="16"/>
  <c r="J27" i="16" s="1"/>
  <c r="C23" i="16"/>
  <c r="J23" i="16" s="1"/>
  <c r="F49" i="56"/>
  <c r="C19" i="39"/>
  <c r="C20" i="39" s="1"/>
  <c r="I45" i="55"/>
  <c r="I49" i="55"/>
  <c r="I48" i="55"/>
  <c r="I47" i="55"/>
  <c r="D17" i="25"/>
  <c r="S12" i="20"/>
  <c r="I46" i="55"/>
  <c r="G22" i="39"/>
  <c r="G23" i="39" s="1"/>
  <c r="A30" i="20"/>
  <c r="A27" i="20"/>
  <c r="G17" i="25"/>
  <c r="F17" i="25"/>
  <c r="E17" i="25"/>
  <c r="G10" i="75"/>
  <c r="G11" i="7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 s="1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A39" i="55"/>
  <c r="A40" i="55" s="1"/>
  <c r="A41" i="55" s="1"/>
  <c r="A42" i="55" s="1"/>
  <c r="I39" i="55"/>
  <c r="I40" i="55"/>
  <c r="I41" i="55"/>
  <c r="I42" i="55"/>
  <c r="I43" i="55"/>
  <c r="I44" i="55"/>
  <c r="A6" i="13"/>
  <c r="A5" i="14" s="1"/>
  <c r="A6" i="16" s="1"/>
  <c r="A6" i="39" s="1"/>
  <c r="A5" i="19" s="1"/>
  <c r="A5" i="20" s="1"/>
  <c r="A11" i="14"/>
  <c r="A15" i="16" s="1"/>
  <c r="A13" i="39" s="1"/>
  <c r="A12" i="19" s="1"/>
  <c r="A10" i="23"/>
  <c r="A10" i="89" s="1"/>
  <c r="A15" i="13"/>
  <c r="A15" i="14" s="1"/>
  <c r="A19" i="16" s="1"/>
  <c r="A17" i="39" s="1"/>
  <c r="A16" i="19" s="1"/>
  <c r="A16" i="20" s="1"/>
  <c r="A28" i="14"/>
  <c r="A33" i="20"/>
  <c r="R12" i="20"/>
  <c r="I31" i="16" l="1"/>
  <c r="I34" i="16"/>
  <c r="G24" i="39"/>
  <c r="A13" i="23"/>
  <c r="I19" i="39"/>
  <c r="A17" i="13"/>
  <c r="A17" i="14" s="1"/>
  <c r="A22" i="16" s="1"/>
  <c r="B17" i="25" l="1"/>
  <c r="A13" i="89"/>
  <c r="C21" i="39"/>
  <c r="I21" i="39" s="1"/>
  <c r="G25" i="39"/>
  <c r="C22" i="16"/>
  <c r="A19" i="39"/>
  <c r="A18" i="19" s="1"/>
  <c r="A18" i="20" s="1"/>
  <c r="C31" i="16" l="1"/>
  <c r="J22" i="16"/>
  <c r="C34" i="16"/>
  <c r="I20" i="39"/>
  <c r="C22" i="39"/>
  <c r="A15" i="23"/>
  <c r="A15" i="89" s="1"/>
  <c r="J31" i="16" l="1"/>
  <c r="J34" i="16"/>
  <c r="H37" i="16"/>
  <c r="D37" i="16"/>
  <c r="G37" i="16"/>
  <c r="I37" i="16"/>
  <c r="E37" i="16"/>
  <c r="F40" i="16"/>
  <c r="I40" i="16"/>
  <c r="E40" i="16"/>
  <c r="H40" i="16"/>
  <c r="D40" i="16"/>
  <c r="G40" i="16"/>
  <c r="C23" i="39"/>
  <c r="I22" i="39"/>
  <c r="I23" i="39" l="1"/>
  <c r="C24" i="39"/>
  <c r="I24" i="39" l="1"/>
  <c r="C25" i="39"/>
  <c r="I25" i="39" s="1"/>
  <c r="I28" i="39" l="1"/>
  <c r="J1" i="13"/>
  <c r="J1" i="14" s="1"/>
  <c r="R1" i="20" l="1"/>
  <c r="G1" i="25" s="1"/>
  <c r="I1" i="16"/>
</calcChain>
</file>

<file path=xl/sharedStrings.xml><?xml version="1.0" encoding="utf-8"?>
<sst xmlns="http://schemas.openxmlformats.org/spreadsheetml/2006/main" count="828" uniqueCount="393">
  <si>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</si>
  <si>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</si>
  <si>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</si>
  <si>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</si>
  <si>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</si>
  <si>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</si>
  <si>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</si>
  <si>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</si>
  <si>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</si>
  <si>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</si>
  <si>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</si>
  <si>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</si>
  <si>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</si>
  <si>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</si>
  <si>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STOCK</t>
  </si>
  <si>
    <t>LONG-TERM</t>
  </si>
  <si>
    <t>SHORT-TERM</t>
  </si>
  <si>
    <t>DEBT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</si>
  <si>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</si>
  <si>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</si>
  <si>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</si>
  <si>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</si>
  <si>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</si>
  <si>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</si>
  <si>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</si>
  <si>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</si>
  <si>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</si>
  <si>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</si>
  <si>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</si>
  <si>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</si>
  <si>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</si>
  <si>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</si>
  <si>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</si>
  <si>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</si>
  <si>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</si>
  <si>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</si>
  <si>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</si>
  <si>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</si>
  <si>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</si>
  <si>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</si>
  <si>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</si>
  <si>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</si>
  <si>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</si>
  <si>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</si>
  <si>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</si>
  <si>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</si>
  <si>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</si>
  <si>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</si>
  <si>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</si>
  <si>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</si>
  <si>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</si>
  <si>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</si>
  <si>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</si>
  <si>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</si>
  <si>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</si>
  <si>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</si>
  <si>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</si>
  <si>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</si>
  <si>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</si>
  <si>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</si>
  <si>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</si>
  <si>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</si>
  <si>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</si>
  <si>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</si>
  <si>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</si>
  <si>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</si>
  <si>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</si>
  <si>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</si>
  <si>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</si>
  <si>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</si>
  <si>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</si>
  <si>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</si>
  <si>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</si>
  <si>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</si>
  <si>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</si>
  <si>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</si>
  <si>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</si>
  <si>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</si>
  <si>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</si>
  <si>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</si>
  <si>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</si>
  <si>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</si>
  <si>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</si>
  <si>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</si>
  <si>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</si>
  <si>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</si>
  <si>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</si>
  <si>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</si>
  <si>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</si>
  <si>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</si>
  <si>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</si>
  <si>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</si>
  <si>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</si>
  <si>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</si>
  <si>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</si>
  <si>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</si>
  <si>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</si>
  <si>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</si>
  <si>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</si>
  <si>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</si>
  <si>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</si>
  <si>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</si>
  <si>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</si>
  <si>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Page 1 of 2</t>
  </si>
  <si>
    <t>Page 2 of 2</t>
  </si>
  <si>
    <t>Page 1 of 4</t>
  </si>
  <si>
    <t>Page 2 of 4</t>
  </si>
  <si>
    <t>Page 3 of 4</t>
  </si>
  <si>
    <t>Page 4 of 4</t>
  </si>
  <si>
    <t>Month</t>
  </si>
  <si>
    <t>20-year Treasury Bonds</t>
  </si>
  <si>
    <t>Market</t>
  </si>
  <si>
    <t>Capitalization</t>
  </si>
  <si>
    <t>PROXY COMPANIES</t>
  </si>
  <si>
    <t>Qtr</t>
  </si>
  <si>
    <t>A3</t>
  </si>
  <si>
    <t>BASIS FOR SELECTION</t>
  </si>
  <si>
    <t>2002-2008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</si>
  <si>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</si>
  <si>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</si>
  <si>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</si>
  <si>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</si>
  <si>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</si>
  <si>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</si>
  <si>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</si>
  <si>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</si>
  <si>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</si>
  <si>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</si>
  <si>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</si>
  <si>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</si>
  <si>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</si>
  <si>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</si>
  <si>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</si>
  <si>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</si>
  <si>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</si>
  <si>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</si>
  <si>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</si>
  <si>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</si>
  <si>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</si>
  <si>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</si>
  <si>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</si>
  <si>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</si>
  <si>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</si>
  <si>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</si>
  <si>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</si>
  <si>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</si>
  <si>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</si>
  <si>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</si>
  <si>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</si>
  <si>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</si>
  <si>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</si>
  <si>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</si>
  <si>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</si>
  <si>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</si>
  <si>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</si>
  <si>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</si>
  <si>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</si>
  <si>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</si>
  <si>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</si>
  <si>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</si>
  <si>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</si>
  <si>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</si>
  <si>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</si>
  <si>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</si>
  <si>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</si>
  <si>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</si>
  <si>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</si>
  <si>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</si>
  <si>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</si>
  <si>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</si>
  <si>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</si>
  <si>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</si>
  <si>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</si>
  <si>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</si>
  <si>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</si>
  <si>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</si>
  <si>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</si>
  <si>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</si>
  <si>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</si>
  <si>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A+</t>
  </si>
  <si>
    <t>NR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</si>
  <si>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</si>
  <si>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</si>
  <si>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</si>
  <si>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</si>
  <si>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</si>
  <si>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</si>
  <si>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</si>
  <si>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>HISTORY OF CREDIT RATINGS</t>
  </si>
  <si>
    <t>B+/A-</t>
  </si>
  <si>
    <t>A2</t>
  </si>
  <si>
    <t>Atmos Energy</t>
  </si>
  <si>
    <t>Northwest Natural Gas</t>
  </si>
  <si>
    <t>New Jersey Resources</t>
  </si>
  <si>
    <t>South Jersey Resources</t>
  </si>
  <si>
    <t>Southwest Gas</t>
  </si>
  <si>
    <t>($000)</t>
  </si>
  <si>
    <t>Percent  1/</t>
  </si>
  <si>
    <t>Short-Term Debt</t>
  </si>
  <si>
    <t>Fitch</t>
  </si>
  <si>
    <t>Aa2</t>
  </si>
  <si>
    <t>AA-</t>
  </si>
  <si>
    <t>Proxy Group</t>
  </si>
  <si>
    <t>B+</t>
  </si>
  <si>
    <t>Note:  Percentages exclude short-term debt.</t>
  </si>
  <si>
    <t>MOODY'S</t>
  </si>
  <si>
    <t>CAP</t>
  </si>
  <si>
    <t>BOND</t>
  </si>
  <si>
    <t>FIN</t>
  </si>
  <si>
    <t>RATING</t>
  </si>
  <si>
    <t>Value Line</t>
  </si>
  <si>
    <t>STR</t>
  </si>
  <si>
    <t>AUS</t>
  </si>
  <si>
    <t>Baa1</t>
  </si>
  <si>
    <t>Otter Tail Corp</t>
  </si>
  <si>
    <t>BBB-</t>
  </si>
  <si>
    <t>Baa2</t>
  </si>
  <si>
    <t>MGE Energy Inc.</t>
  </si>
  <si>
    <t>El Paso Electric Co.</t>
  </si>
  <si>
    <t>BBB+</t>
  </si>
  <si>
    <t>Black Hills Corp.</t>
  </si>
  <si>
    <t>BBB</t>
  </si>
  <si>
    <t>A3/Baa1</t>
  </si>
  <si>
    <t>A-/BBB+</t>
  </si>
  <si>
    <t>Avista Corp.</t>
  </si>
  <si>
    <t>PNM Resources</t>
  </si>
  <si>
    <t>ALLETE</t>
  </si>
  <si>
    <t>NorthWestern</t>
  </si>
  <si>
    <t>Portland General</t>
  </si>
  <si>
    <t>Baa1/Baa2</t>
  </si>
  <si>
    <t>IDACORP</t>
  </si>
  <si>
    <t>Hawaiian Electric Industries, Inc.</t>
  </si>
  <si>
    <t>Vectren</t>
  </si>
  <si>
    <t>Great Plains Energy Inc.</t>
  </si>
  <si>
    <t>Westar Energy, Inc.</t>
  </si>
  <si>
    <t>BBB+/BBB</t>
  </si>
  <si>
    <t>OGE Energy Corp.</t>
  </si>
  <si>
    <t>Alliant Energy</t>
  </si>
  <si>
    <t>Pinnacle West Capital Corp.</t>
  </si>
  <si>
    <t>SCANA Corp.</t>
  </si>
  <si>
    <t>CenterPoint Energy, Inc.</t>
  </si>
  <si>
    <t>CMS Energy Corp.</t>
  </si>
  <si>
    <t>Ameren Corp.</t>
  </si>
  <si>
    <t>DTE Energy Company</t>
  </si>
  <si>
    <t>Entergy Corp.</t>
  </si>
  <si>
    <t>FirstEnergy Corp.</t>
  </si>
  <si>
    <t>Eversource Energy</t>
  </si>
  <si>
    <t>Xcel Energy Inc.</t>
  </si>
  <si>
    <t>Consolidated Edison, Inc.</t>
  </si>
  <si>
    <t>Edison International</t>
  </si>
  <si>
    <t>Public Service Enterprise Group, Inc.</t>
  </si>
  <si>
    <t>A++</t>
  </si>
  <si>
    <t>PPL Corp</t>
  </si>
  <si>
    <t>PG&amp;E Corp.</t>
  </si>
  <si>
    <t>Sempra Energy</t>
  </si>
  <si>
    <t>American Electric Power Company</t>
  </si>
  <si>
    <t>Exelon Corp.</t>
  </si>
  <si>
    <t>Southern Company</t>
  </si>
  <si>
    <t>Dominion Resources</t>
  </si>
  <si>
    <t>NextEra Energy, Inc.</t>
  </si>
  <si>
    <t>Duke Energy Corp.</t>
  </si>
  <si>
    <t>COMPARISON OF SIZE AND RISK INDICATORS</t>
  </si>
  <si>
    <t>2009-2016</t>
  </si>
  <si>
    <t>Source:  Standard &amp; Poor's.</t>
  </si>
  <si>
    <t>2012 - 2016</t>
  </si>
  <si>
    <t>Atmos Energy Corp.</t>
  </si>
  <si>
    <t>Northwest Natural Gas Co.</t>
  </si>
  <si>
    <t>New Jersey Resources Corp.</t>
  </si>
  <si>
    <t>South Jersey Industries, Inc.</t>
  </si>
  <si>
    <t>Southwest Gas Holdings, Inc.</t>
  </si>
  <si>
    <t>Spire Inc.</t>
  </si>
  <si>
    <t>2020-'22</t>
  </si>
  <si>
    <t>Est'd '14-'16 to '20-'22 Growth Rates</t>
  </si>
  <si>
    <t>2020-22</t>
  </si>
  <si>
    <t>Spire</t>
  </si>
  <si>
    <t>2020-2022</t>
  </si>
  <si>
    <t>ELECTRIC UTILITY COMPANIES RANKED BY SIZE</t>
  </si>
  <si>
    <t>$5 Billion to $10 Billion</t>
  </si>
  <si>
    <t>WEC Energy Group</t>
  </si>
  <si>
    <t>Cascade Natural Gas</t>
  </si>
  <si>
    <t xml:space="preserve">B </t>
  </si>
  <si>
    <t>2013-2017</t>
  </si>
  <si>
    <t>Sources:  Value Line, Standard &amp; Poor's, Moody's.</t>
  </si>
  <si>
    <t>neg</t>
  </si>
  <si>
    <t>Nov 2017</t>
  </si>
  <si>
    <t>Dec 2017</t>
  </si>
  <si>
    <t>2009-2017</t>
  </si>
  <si>
    <t>MDU Resources</t>
  </si>
  <si>
    <t>Source:  Response to UTC Staff Data Request No. 31.</t>
  </si>
  <si>
    <t>CASCADE NATURAL GAS AND MDU RESOURCES</t>
  </si>
  <si>
    <t>CASCADE NATURAL GAS</t>
  </si>
  <si>
    <t>Source:  Response to WUTC Staff Data Request No.30.</t>
  </si>
  <si>
    <t xml:space="preserve">  DEBT 2/</t>
  </si>
  <si>
    <t>2/  Includes current portion of long-term debt.</t>
  </si>
  <si>
    <t>EQUITY 1/</t>
  </si>
  <si>
    <t>COMMON EQUITY RATIOS (EXCLUDING SHORT-TERM DEBT</t>
  </si>
  <si>
    <t>NiSource Inc.</t>
  </si>
  <si>
    <t xml:space="preserve">B+ </t>
  </si>
  <si>
    <t>Page 1 of 3</t>
  </si>
  <si>
    <t>Page 2 of 3</t>
  </si>
  <si>
    <t>Page 3 of 3</t>
  </si>
  <si>
    <t>2002 - 2016</t>
  </si>
  <si>
    <t>2/</t>
  </si>
  <si>
    <t>1/  Actual December 31, 2016 capital structure ratios of Cascade Natural Gas.</t>
  </si>
  <si>
    <t>Exh. DCP-4</t>
  </si>
  <si>
    <t>Exh. DCP-5</t>
  </si>
  <si>
    <t>Exh. DCP-6</t>
  </si>
  <si>
    <t>Exh. DCP-7</t>
  </si>
  <si>
    <t>Exh. DCP-8</t>
  </si>
  <si>
    <t>Docket UG-170929</t>
  </si>
  <si>
    <t>Page 1 of 1</t>
  </si>
  <si>
    <t>Exh. DCP-9</t>
  </si>
  <si>
    <t>Exh. DCP-10</t>
  </si>
  <si>
    <t>Exh. DCP-11</t>
  </si>
  <si>
    <t>Exh. DCP-12</t>
  </si>
  <si>
    <t>Exh. DCP-13</t>
  </si>
  <si>
    <t>Exh. DCP-14</t>
  </si>
  <si>
    <t>Exh. DCP-15</t>
  </si>
  <si>
    <t>Exh. DCP-16</t>
  </si>
  <si>
    <t>Exh. DCP-3</t>
  </si>
  <si>
    <t>DIVIDEND</t>
  </si>
  <si>
    <t>YIELD 1/</t>
  </si>
  <si>
    <t>1/  As shown on Exhibit No.___(JSG-2), Schedule 4, Page 1.</t>
  </si>
  <si>
    <t>EPS GROWTH</t>
  </si>
  <si>
    <t>ESTIMATES 3/</t>
  </si>
  <si>
    <t>YIELD 2/</t>
  </si>
  <si>
    <t>3/  As shown on Exhibit No.___(JSG-2), Schedule 4, Page 2.</t>
  </si>
  <si>
    <t>BLENDED GROWTH</t>
  </si>
  <si>
    <t>ESTIMATES 4/</t>
  </si>
  <si>
    <t>4/  As shown on Exhibit No.___(JSG-2), Schedule 4, Page 4.</t>
  </si>
  <si>
    <t>DCF VALUES 5/</t>
  </si>
  <si>
    <t>DCF VALUES 6/</t>
  </si>
  <si>
    <t>2/  Dividend Yield adjusted by 1 + .5*G, using EPS Growth as "G".</t>
  </si>
  <si>
    <t>5/  Adjusted yield plus EPS Growth.</t>
  </si>
  <si>
    <t>6/  Adjusted yield plus Blended Growth.</t>
  </si>
  <si>
    <t>ADJUSTMENTS TO GASKE DISCOUNTED CASH FLOW ANALYSES</t>
  </si>
  <si>
    <t>USING ALTERNATIVE DIVIDEND YIELD ADJUSTMENT AND NO FLOTATION COSTS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</si>
  <si>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</si>
  <si>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</si>
  <si>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</si>
  <si>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</si>
  <si>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</si>
  <si>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</si>
  <si>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</si>
  <si>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</si>
  <si>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</si>
  <si>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</si>
  <si>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</si>
  <si>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</si>
  <si>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</si>
  <si>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</si>
  <si>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</si>
  <si>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</si>
  <si>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NiSource</t>
  </si>
  <si>
    <t>Jan 2018</t>
  </si>
  <si>
    <t>2/  Cost of long-term debt as of December 31, 2016,  as contained in Company filing.</t>
  </si>
  <si>
    <t>WIND/</t>
  </si>
  <si>
    <t>COAL</t>
  </si>
  <si>
    <t>OIL</t>
  </si>
  <si>
    <t>GAS</t>
  </si>
  <si>
    <t>NUCLEAR</t>
  </si>
  <si>
    <t>HYDRO</t>
  </si>
  <si>
    <t>PURCH</t>
  </si>
  <si>
    <t>THERMAL</t>
  </si>
  <si>
    <t>OTHER</t>
  </si>
  <si>
    <t>Baa3</t>
  </si>
  <si>
    <t>Under $3 Billion</t>
  </si>
  <si>
    <t>A-/B+</t>
  </si>
  <si>
    <t>DOES NOT OWN GENERATING ASSETS</t>
  </si>
  <si>
    <t>Purchases most of power</t>
  </si>
  <si>
    <t>$3 Billion to $5 Billion</t>
  </si>
  <si>
    <t>A/B++</t>
  </si>
  <si>
    <t>Avangrid</t>
  </si>
  <si>
    <t>nmf</t>
  </si>
  <si>
    <t>$10 Billion to $15 Billion</t>
  </si>
  <si>
    <t>B++/B+</t>
  </si>
  <si>
    <t>Fortis</t>
  </si>
  <si>
    <t>Spinning off generation subsidiary</t>
  </si>
  <si>
    <t>$15 Billion to $25 Billion</t>
  </si>
  <si>
    <t>$25 Billion or More</t>
  </si>
  <si>
    <t>Sources:</t>
  </si>
  <si>
    <t>Value Line Investment Survey</t>
  </si>
  <si>
    <t>East -- May 19, 2017</t>
  </si>
  <si>
    <t>Central -- March 17, 2017</t>
  </si>
  <si>
    <t>West -- April 28, 2017</t>
  </si>
  <si>
    <t>S&amp;P Stock Guide, March, 2017</t>
  </si>
  <si>
    <t>Exh. DCP-17</t>
  </si>
  <si>
    <t>November 2017 - January, 2018</t>
  </si>
  <si>
    <t>1/  Excludes investments in subsidiary.</t>
  </si>
  <si>
    <t>Source:  Standard &amp; Poor's, Duff &amp; Phelps.</t>
  </si>
  <si>
    <t>Sources:  Value Line, Standard &amp; Poor's.</t>
  </si>
  <si>
    <t>Sources:  Moody's, Standard &amp; Poor's, and Value Line.</t>
  </si>
  <si>
    <t>Sources:  Council of Economic Advisors, Economic Indicators; Moody's Bond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</si>
</sst>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000"/>
    <numFmt numFmtId="172" formatCode="_([$€-2]* #,##0.00_);_([$€-2]* \(#,##0.00\);_([$€-2]* &quot;-&quot;??_)"/>
    <numFmt numFmtId="173" formatCode="0.0000"/>
    <numFmt numFmtId="174" formatCode="0.000%"/>
  </numFmts>
  <fonts count="68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0"/>
      <color indexed="52"/>
      <name val="Arial"/>
      <family val="2"/>
    </font>
    <font>
      <sz val="11"/>
      <color indexed="8"/>
      <name val="Calibri"/>
      <family val="2"/>
    </font>
    <font>
      <sz val="10"/>
      <name val="MS Serif"/>
      <family val="1"/>
    </font>
    <font>
      <i/>
      <sz val="10"/>
      <color indexed="23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Verdana"/>
      <family val="2"/>
    </font>
    <font>
      <sz val="11"/>
      <color indexed="8"/>
      <name val="Arial"/>
      <family val="2"/>
    </font>
    <font>
      <sz val="8"/>
      <name val="Helv"/>
    </font>
    <font>
      <sz val="11"/>
      <color theme="1"/>
      <name val="Palatino Linotype"/>
      <family val="2"/>
    </font>
    <font>
      <sz val="10"/>
      <name val="Courier"/>
      <family val="3"/>
    </font>
    <font>
      <sz val="12"/>
      <name val="Helv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</fonts>
  <fills count="4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3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  <xf numFmtId="0" fontId="4" fillId="0" borderId="0"/>
    <xf numFmtId="0" fontId="10" fillId="0" borderId="0"/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4" fillId="0" borderId="0">
      <alignment horizontal="center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0" borderId="9" applyNumberFormat="0" applyFont="0" applyProtection="0">
      <alignment wrapText="1"/>
    </xf>
    <xf numFmtId="0" fontId="27" fillId="25" borderId="10" applyNumberFormat="0" applyAlignment="0" applyProtection="0"/>
    <xf numFmtId="0" fontId="27" fillId="25" borderId="10" applyNumberFormat="0" applyAlignment="0" applyProtection="0"/>
    <xf numFmtId="0" fontId="27" fillId="25" borderId="10" applyNumberFormat="0" applyAlignment="0" applyProtection="0"/>
    <xf numFmtId="0" fontId="27" fillId="25" borderId="10" applyNumberFormat="0" applyAlignment="0" applyProtection="0"/>
    <xf numFmtId="0" fontId="27" fillId="25" borderId="10" applyNumberFormat="0" applyAlignment="0" applyProtection="0"/>
    <xf numFmtId="0" fontId="17" fillId="26" borderId="11" applyNumberFormat="0" applyAlignment="0" applyProtection="0"/>
    <xf numFmtId="0" fontId="17" fillId="26" borderId="11" applyNumberFormat="0" applyAlignment="0" applyProtection="0"/>
    <xf numFmtId="0" fontId="17" fillId="26" borderId="11" applyNumberFormat="0" applyAlignment="0" applyProtection="0"/>
    <xf numFmtId="0" fontId="17" fillId="26" borderId="11" applyNumberFormat="0" applyAlignment="0" applyProtection="0"/>
    <xf numFmtId="0" fontId="17" fillId="26" borderId="1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Protection="0"/>
    <xf numFmtId="0" fontId="8" fillId="0" borderId="0" applyProtection="0"/>
    <xf numFmtId="0" fontId="32" fillId="0" borderId="0" applyProtection="0"/>
    <xf numFmtId="0" fontId="33" fillId="0" borderId="0" applyProtection="0"/>
    <xf numFmtId="0" fontId="34" fillId="0" borderId="0" applyProtection="0"/>
    <xf numFmtId="0" fontId="35" fillId="0" borderId="0" applyProtection="0"/>
    <xf numFmtId="0" fontId="36" fillId="0" borderId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3" fillId="0" borderId="0" applyProtection="0"/>
    <xf numFmtId="0" fontId="2" fillId="0" borderId="0" applyProtection="0"/>
    <xf numFmtId="0" fontId="10" fillId="0" borderId="0" applyNumberFormat="0" applyFill="0" applyBorder="0" applyProtection="0">
      <alignment wrapText="1"/>
    </xf>
    <xf numFmtId="0" fontId="23" fillId="27" borderId="0" applyNumberFormat="0" applyBorder="0" applyProtection="0">
      <alignment vertical="top" wrapText="1"/>
    </xf>
    <xf numFmtId="0" fontId="10" fillId="0" borderId="0" applyNumberFormat="0" applyFill="0" applyBorder="0" applyProtection="0">
      <alignment wrapText="1"/>
    </xf>
    <xf numFmtId="0" fontId="10" fillId="0" borderId="0" applyNumberFormat="0" applyFill="0" applyBorder="0" applyProtection="0">
      <alignment horizontal="justify" vertical="top" wrapText="1"/>
    </xf>
    <xf numFmtId="0" fontId="41" fillId="12" borderId="10" applyNumberFormat="0" applyAlignment="0" applyProtection="0"/>
    <xf numFmtId="0" fontId="41" fillId="12" borderId="10" applyNumberFormat="0" applyAlignment="0" applyProtection="0"/>
    <xf numFmtId="0" fontId="41" fillId="12" borderId="10" applyNumberFormat="0" applyAlignment="0" applyProtection="0"/>
    <xf numFmtId="0" fontId="41" fillId="12" borderId="10" applyNumberFormat="0" applyAlignment="0" applyProtection="0"/>
    <xf numFmtId="0" fontId="41" fillId="12" borderId="10" applyNumberFormat="0" applyAlignment="0" applyProtection="0"/>
    <xf numFmtId="0" fontId="8" fillId="28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0" fillId="0" borderId="0"/>
    <xf numFmtId="0" fontId="45" fillId="0" borderId="0"/>
    <xf numFmtId="0" fontId="28" fillId="0" borderId="0"/>
    <xf numFmtId="0" fontId="10" fillId="0" borderId="0"/>
    <xf numFmtId="0" fontId="10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10" fillId="0" borderId="0"/>
    <xf numFmtId="37" fontId="46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47" fillId="0" borderId="0"/>
    <xf numFmtId="0" fontId="48" fillId="0" borderId="0"/>
    <xf numFmtId="0" fontId="47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49" fillId="0" borderId="0"/>
    <xf numFmtId="0" fontId="28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" fillId="0" borderId="0">
      <alignment vertical="top"/>
    </xf>
    <xf numFmtId="0" fontId="10" fillId="0" borderId="0"/>
    <xf numFmtId="0" fontId="10" fillId="0" borderId="0"/>
    <xf numFmtId="0" fontId="10" fillId="0" borderId="0"/>
    <xf numFmtId="0" fontId="4" fillId="0" borderId="0">
      <alignment vertical="top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10" fillId="30" borderId="16" applyNumberFormat="0" applyFont="0" applyAlignment="0" applyProtection="0"/>
    <xf numFmtId="0" fontId="50" fillId="25" borderId="17" applyNumberFormat="0" applyAlignment="0" applyProtection="0"/>
    <xf numFmtId="0" fontId="50" fillId="25" borderId="17" applyNumberFormat="0" applyAlignment="0" applyProtection="0"/>
    <xf numFmtId="0" fontId="50" fillId="25" borderId="17" applyNumberFormat="0" applyAlignment="0" applyProtection="0"/>
    <xf numFmtId="0" fontId="50" fillId="25" borderId="17" applyNumberFormat="0" applyAlignment="0" applyProtection="0"/>
    <xf numFmtId="0" fontId="50" fillId="25" borderId="17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18">
      <alignment horizontal="center"/>
    </xf>
    <xf numFmtId="3" fontId="51" fillId="0" borderId="0" applyFont="0" applyFill="0" applyBorder="0" applyAlignment="0" applyProtection="0"/>
    <xf numFmtId="0" fontId="51" fillId="31" borderId="0" applyNumberFormat="0" applyFont="0" applyBorder="0" applyAlignment="0" applyProtection="0"/>
    <xf numFmtId="4" fontId="53" fillId="29" borderId="19" applyNumberFormat="0" applyProtection="0">
      <alignment vertical="center"/>
    </xf>
    <xf numFmtId="4" fontId="54" fillId="32" borderId="19" applyNumberFormat="0" applyProtection="0">
      <alignment vertical="center"/>
    </xf>
    <xf numFmtId="4" fontId="53" fillId="32" borderId="19" applyNumberFormat="0" applyProtection="0">
      <alignment horizontal="left" vertical="center" indent="1"/>
    </xf>
    <xf numFmtId="0" fontId="53" fillId="32" borderId="19" applyNumberFormat="0" applyProtection="0">
      <alignment horizontal="left" vertical="top" indent="1"/>
    </xf>
    <xf numFmtId="4" fontId="53" fillId="33" borderId="0" applyNumberFormat="0" applyProtection="0">
      <alignment horizontal="left" vertical="center" indent="1"/>
    </xf>
    <xf numFmtId="4" fontId="15" fillId="8" borderId="19" applyNumberFormat="0" applyProtection="0">
      <alignment horizontal="right" vertical="center"/>
    </xf>
    <xf numFmtId="4" fontId="15" fillId="14" borderId="19" applyNumberFormat="0" applyProtection="0">
      <alignment horizontal="right" vertical="center"/>
    </xf>
    <xf numFmtId="4" fontId="15" fillId="22" borderId="19" applyNumberFormat="0" applyProtection="0">
      <alignment horizontal="right" vertical="center"/>
    </xf>
    <xf numFmtId="4" fontId="15" fillId="16" borderId="19" applyNumberFormat="0" applyProtection="0">
      <alignment horizontal="right" vertical="center"/>
    </xf>
    <xf numFmtId="4" fontId="15" fillId="20" borderId="19" applyNumberFormat="0" applyProtection="0">
      <alignment horizontal="right" vertical="center"/>
    </xf>
    <xf numFmtId="4" fontId="15" fillId="24" borderId="19" applyNumberFormat="0" applyProtection="0">
      <alignment horizontal="right" vertical="center"/>
    </xf>
    <xf numFmtId="4" fontId="15" fillId="23" borderId="19" applyNumberFormat="0" applyProtection="0">
      <alignment horizontal="right" vertical="center"/>
    </xf>
    <xf numFmtId="4" fontId="15" fillId="34" borderId="19" applyNumberFormat="0" applyProtection="0">
      <alignment horizontal="right" vertical="center"/>
    </xf>
    <xf numFmtId="4" fontId="15" fillId="15" borderId="19" applyNumberFormat="0" applyProtection="0">
      <alignment horizontal="right" vertical="center"/>
    </xf>
    <xf numFmtId="4" fontId="53" fillId="35" borderId="20" applyNumberFormat="0" applyProtection="0">
      <alignment horizontal="left" vertical="center" indent="1"/>
    </xf>
    <xf numFmtId="4" fontId="15" fillId="36" borderId="0" applyNumberFormat="0" applyProtection="0">
      <alignment horizontal="left" vertical="center" indent="1"/>
    </xf>
    <xf numFmtId="4" fontId="55" fillId="37" borderId="0" applyNumberFormat="0" applyProtection="0">
      <alignment horizontal="left" vertical="center" indent="1"/>
    </xf>
    <xf numFmtId="4" fontId="15" fillId="38" borderId="19" applyNumberFormat="0" applyProtection="0">
      <alignment horizontal="right" vertical="center"/>
    </xf>
    <xf numFmtId="4" fontId="15" fillId="36" borderId="0" applyNumberFormat="0" applyProtection="0">
      <alignment horizontal="left" vertical="center" indent="1"/>
    </xf>
    <xf numFmtId="4" fontId="15" fillId="33" borderId="0" applyNumberFormat="0" applyProtection="0">
      <alignment horizontal="left" vertical="center" indent="1"/>
    </xf>
    <xf numFmtId="0" fontId="10" fillId="37" borderId="19" applyNumberFormat="0" applyProtection="0">
      <alignment horizontal="left" vertical="center" indent="1"/>
    </xf>
    <xf numFmtId="0" fontId="10" fillId="37" borderId="19" applyNumberFormat="0" applyProtection="0">
      <alignment horizontal="left" vertical="top" indent="1"/>
    </xf>
    <xf numFmtId="0" fontId="10" fillId="33" borderId="19" applyNumberFormat="0" applyProtection="0">
      <alignment horizontal="left" vertical="center" indent="1"/>
    </xf>
    <xf numFmtId="0" fontId="10" fillId="33" borderId="19" applyNumberFormat="0" applyProtection="0">
      <alignment horizontal="left" vertical="top" indent="1"/>
    </xf>
    <xf numFmtId="0" fontId="10" fillId="39" borderId="19" applyNumberFormat="0" applyProtection="0">
      <alignment horizontal="left" vertical="center" indent="1"/>
    </xf>
    <xf numFmtId="0" fontId="10" fillId="39" borderId="19" applyNumberFormat="0" applyProtection="0">
      <alignment horizontal="left" vertical="top" indent="1"/>
    </xf>
    <xf numFmtId="0" fontId="10" fillId="40" borderId="19" applyNumberFormat="0" applyProtection="0">
      <alignment horizontal="left" vertical="center" indent="1"/>
    </xf>
    <xf numFmtId="0" fontId="10" fillId="40" borderId="19" applyNumberFormat="0" applyProtection="0">
      <alignment horizontal="left" vertical="top" indent="1"/>
    </xf>
    <xf numFmtId="4" fontId="15" fillId="4" borderId="19" applyNumberFormat="0" applyProtection="0">
      <alignment vertical="center"/>
    </xf>
    <xf numFmtId="4" fontId="56" fillId="4" borderId="19" applyNumberFormat="0" applyProtection="0">
      <alignment vertical="center"/>
    </xf>
    <xf numFmtId="4" fontId="15" fillId="4" borderId="19" applyNumberFormat="0" applyProtection="0">
      <alignment horizontal="left" vertical="center" indent="1"/>
    </xf>
    <xf numFmtId="0" fontId="15" fillId="4" borderId="19" applyNumberFormat="0" applyProtection="0">
      <alignment horizontal="left" vertical="top" indent="1"/>
    </xf>
    <xf numFmtId="4" fontId="15" fillId="36" borderId="19" applyNumberFormat="0" applyProtection="0">
      <alignment horizontal="right" vertical="center"/>
    </xf>
    <xf numFmtId="4" fontId="56" fillId="36" borderId="19" applyNumberFormat="0" applyProtection="0">
      <alignment horizontal="right" vertical="center"/>
    </xf>
    <xf numFmtId="4" fontId="15" fillId="38" borderId="19" applyNumberFormat="0" applyProtection="0">
      <alignment horizontal="left" vertical="center" indent="1"/>
    </xf>
    <xf numFmtId="0" fontId="15" fillId="33" borderId="19" applyNumberFormat="0" applyProtection="0">
      <alignment horizontal="left" vertical="top" indent="1"/>
    </xf>
    <xf numFmtId="4" fontId="57" fillId="41" borderId="0" applyNumberFormat="0" applyProtection="0">
      <alignment horizontal="left" vertical="center" indent="1"/>
    </xf>
    <xf numFmtId="4" fontId="58" fillId="36" borderId="19" applyNumberFormat="0" applyProtection="0">
      <alignment horizontal="right" vertical="center"/>
    </xf>
    <xf numFmtId="171" fontId="10" fillId="0" borderId="0">
      <alignment horizontal="left" wrapText="1"/>
    </xf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59" fillId="42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wrapText="1"/>
    </xf>
    <xf numFmtId="0" fontId="60" fillId="4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wrapText="1"/>
    </xf>
    <xf numFmtId="0" fontId="23" fillId="0" borderId="0" applyNumberFormat="0" applyFill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>
      <alignment wrapText="1"/>
    </xf>
    <xf numFmtId="0" fontId="17" fillId="43" borderId="0" applyNumberFormat="0" applyBorder="0" applyAlignment="0" applyProtection="0"/>
    <xf numFmtId="0" fontId="17" fillId="43" borderId="0" applyNumberFormat="0" applyBorder="0" applyAlignment="0" applyProtection="0">
      <alignment wrapText="1"/>
    </xf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Protection="0">
      <alignment horizontal="center"/>
    </xf>
    <xf numFmtId="0" fontId="61" fillId="43" borderId="0" applyNumberFormat="0" applyBorder="0" applyAlignment="0" applyProtection="0"/>
    <xf numFmtId="0" fontId="10" fillId="0" borderId="0" applyNumberFormat="0" applyFont="0" applyFill="0" applyBorder="0" applyProtection="0">
      <alignment horizontal="right"/>
    </xf>
    <xf numFmtId="0" fontId="10" fillId="0" borderId="0" applyNumberFormat="0" applyFon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27" borderId="0" applyNumberFormat="0" applyFont="0" applyBorder="0" applyAlignment="0" applyProtection="0"/>
    <xf numFmtId="173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21" applyNumberFormat="0" applyFill="0" applyAlignment="0" applyProtection="0"/>
    <xf numFmtId="0" fontId="10" fillId="0" borderId="18" applyNumberFormat="0" applyFont="0" applyFill="0" applyAlignment="0" applyProtection="0"/>
    <xf numFmtId="0" fontId="64" fillId="0" borderId="0" applyNumberFormat="0" applyBorder="0" applyAlignment="0"/>
    <xf numFmtId="0" fontId="65" fillId="0" borderId="0" applyNumberFormat="0" applyBorder="0" applyAlignment="0"/>
    <xf numFmtId="0" fontId="66" fillId="0" borderId="0" applyNumberFormat="0" applyBorder="0" applyAlignment="0"/>
    <xf numFmtId="0" fontId="66" fillId="0" borderId="0" applyNumberFormat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/>
  </cellStyleXfs>
  <cellXfs count="298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166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/>
    <xf numFmtId="169" fontId="0" fillId="0" borderId="0" xfId="0" applyNumberFormat="1" applyBorder="1"/>
    <xf numFmtId="169" fontId="6" fillId="0" borderId="0" xfId="0" applyNumberFormat="1" applyFont="1" applyBorder="1"/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9" fontId="5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0" fontId="11" fillId="0" borderId="0" xfId="0" applyFont="1" applyBorder="1" applyAlignment="1"/>
    <xf numFmtId="164" fontId="7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0" xfId="35" applyBorder="1" applyAlignment="1">
      <alignment horizontal="center"/>
    </xf>
    <xf numFmtId="0" fontId="4" fillId="0" borderId="0" xfId="35" applyBorder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7" xfId="35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7" xfId="0" applyNumberFormat="1" applyFont="1" applyBorder="1" applyAlignment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2" fillId="0" borderId="0" xfId="0" applyFont="1" applyBorder="1"/>
    <xf numFmtId="0" fontId="4" fillId="0" borderId="7" xfId="35" applyBorder="1"/>
    <xf numFmtId="0" fontId="2" fillId="0" borderId="0" xfId="35" applyFont="1" applyAlignment="1">
      <alignment horizontal="center"/>
    </xf>
    <xf numFmtId="0" fontId="4" fillId="0" borderId="6" xfId="35" applyBorder="1"/>
    <xf numFmtId="0" fontId="4" fillId="0" borderId="6" xfId="35" applyBorder="1" applyAlignment="1">
      <alignment horizontal="center"/>
    </xf>
    <xf numFmtId="10" fontId="4" fillId="0" borderId="0" xfId="35" applyNumberFormat="1" applyAlignment="1">
      <alignment horizontal="center"/>
    </xf>
    <xf numFmtId="0" fontId="4" fillId="0" borderId="0" xfId="35" applyFont="1"/>
    <xf numFmtId="10" fontId="4" fillId="0" borderId="0" xfId="35" applyNumberFormat="1" applyAlignment="1">
      <alignment horizontal="right"/>
    </xf>
    <xf numFmtId="10" fontId="4" fillId="0" borderId="0" xfId="35" applyNumberFormat="1" applyAlignment="1">
      <alignment horizontal="left"/>
    </xf>
    <xf numFmtId="0" fontId="4" fillId="0" borderId="6" xfId="35" applyBorder="1" applyAlignment="1">
      <alignment horizontal="right"/>
    </xf>
    <xf numFmtId="0" fontId="4" fillId="0" borderId="6" xfId="35" applyBorder="1" applyAlignment="1">
      <alignment horizontal="left"/>
    </xf>
    <xf numFmtId="0" fontId="4" fillId="0" borderId="0" xfId="35" applyBorder="1" applyAlignment="1">
      <alignment horizontal="right"/>
    </xf>
    <xf numFmtId="0" fontId="4" fillId="0" borderId="0" xfId="35" applyBorder="1" applyAlignment="1">
      <alignment horizontal="left"/>
    </xf>
    <xf numFmtId="10" fontId="4" fillId="0" borderId="0" xfId="35" applyNumberFormat="1"/>
    <xf numFmtId="10" fontId="2" fillId="0" borderId="0" xfId="35" applyNumberFormat="1" applyFont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0" fontId="4" fillId="0" borderId="0" xfId="35" applyFont="1" applyFill="1" applyAlignment="1">
      <alignment horizontal="left"/>
    </xf>
    <xf numFmtId="6" fontId="4" fillId="0" borderId="0" xfId="0" quotePrefix="1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0" fontId="4" fillId="0" borderId="2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70" fontId="5" fillId="0" borderId="0" xfId="0" applyNumberFormat="1" applyFont="1" applyBorder="1" applyAlignment="1"/>
    <xf numFmtId="0" fontId="10" fillId="0" borderId="0" xfId="0" applyFont="1"/>
    <xf numFmtId="0" fontId="23" fillId="0" borderId="0" xfId="0" applyFont="1"/>
    <xf numFmtId="0" fontId="10" fillId="0" borderId="7" xfId="0" applyFont="1" applyBorder="1"/>
    <xf numFmtId="0" fontId="10" fillId="0" borderId="0" xfId="0" applyFont="1" applyAlignment="1">
      <alignment horizontal="center"/>
    </xf>
    <xf numFmtId="6" fontId="10" fillId="0" borderId="0" xfId="0" quotePrefix="1" applyNumberFormat="1" applyFont="1" applyAlignment="1">
      <alignment horizontal="center"/>
    </xf>
    <xf numFmtId="0" fontId="10" fillId="0" borderId="6" xfId="0" applyFont="1" applyBorder="1"/>
    <xf numFmtId="6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6" fontId="10" fillId="0" borderId="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3" fontId="10" fillId="0" borderId="7" xfId="0" applyNumberFormat="1" applyFont="1" applyBorder="1"/>
    <xf numFmtId="2" fontId="23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10" fontId="4" fillId="0" borderId="0" xfId="35" applyNumberFormat="1" applyFont="1" applyAlignment="1">
      <alignment horizontal="center"/>
    </xf>
    <xf numFmtId="174" fontId="4" fillId="0" borderId="0" xfId="35" applyNumberFormat="1" applyAlignment="1">
      <alignment horizontal="center"/>
    </xf>
    <xf numFmtId="0" fontId="0" fillId="0" borderId="0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4" fillId="0" borderId="6" xfId="35" applyNumberFormat="1" applyBorder="1"/>
    <xf numFmtId="10" fontId="4" fillId="0" borderId="0" xfId="35" applyNumberFormat="1" applyBorder="1"/>
    <xf numFmtId="0" fontId="10" fillId="0" borderId="0" xfId="0" applyFont="1" applyBorder="1" applyAlignment="1">
      <alignment horizontal="center"/>
    </xf>
    <xf numFmtId="17" fontId="4" fillId="0" borderId="0" xfId="0" quotePrefix="1" applyNumberFormat="1" applyFont="1" applyAlignment="1">
      <alignment horizontal="center"/>
    </xf>
    <xf numFmtId="0" fontId="10" fillId="0" borderId="0" xfId="35" applyFont="1"/>
    <xf numFmtId="0" fontId="23" fillId="0" borderId="0" xfId="35" applyFont="1"/>
    <xf numFmtId="9" fontId="10" fillId="0" borderId="0" xfId="0" applyNumberFormat="1" applyFont="1"/>
    <xf numFmtId="9" fontId="10" fillId="0" borderId="6" xfId="0" applyNumberFormat="1" applyFont="1" applyBorder="1"/>
    <xf numFmtId="9" fontId="10" fillId="0" borderId="0" xfId="0" applyNumberFormat="1" applyFont="1" applyAlignment="1">
      <alignment horizontal="center"/>
    </xf>
    <xf numFmtId="9" fontId="10" fillId="0" borderId="6" xfId="0" applyNumberFormat="1" applyFont="1" applyBorder="1" applyAlignment="1">
      <alignment horizontal="center"/>
    </xf>
    <xf numFmtId="3" fontId="10" fillId="0" borderId="0" xfId="0" applyNumberFormat="1" applyFont="1"/>
    <xf numFmtId="2" fontId="10" fillId="0" borderId="0" xfId="0" applyNumberFormat="1" applyFont="1" applyBorder="1" applyAlignment="1">
      <alignment horizontal="center"/>
    </xf>
    <xf numFmtId="2" fontId="10" fillId="0" borderId="0" xfId="462" applyNumberFormat="1" applyFont="1" applyAlignment="1">
      <alignment horizontal="center"/>
    </xf>
    <xf numFmtId="3" fontId="23" fillId="0" borderId="0" xfId="0" applyNumberFormat="1" applyFont="1"/>
    <xf numFmtId="165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left"/>
    </xf>
    <xf numFmtId="3" fontId="10" fillId="0" borderId="0" xfId="0" applyNumberFormat="1" applyFont="1" applyAlignment="1"/>
    <xf numFmtId="2" fontId="23" fillId="0" borderId="0" xfId="0" applyNumberFormat="1" applyFont="1" applyAlignment="1">
      <alignment horizontal="left"/>
    </xf>
    <xf numFmtId="0" fontId="23" fillId="0" borderId="0" xfId="0" applyFont="1" applyBorder="1"/>
    <xf numFmtId="6" fontId="23" fillId="0" borderId="0" xfId="0" applyNumberFormat="1" applyFont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5" fontId="10" fillId="0" borderId="0" xfId="0" applyNumberFormat="1" applyFont="1"/>
    <xf numFmtId="0" fontId="3" fillId="0" borderId="0" xfId="35" applyFont="1" applyBorder="1" applyAlignment="1">
      <alignment horizontal="center"/>
    </xf>
    <xf numFmtId="0" fontId="2" fillId="0" borderId="0" xfId="35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11" fillId="0" borderId="0" xfId="35" applyFont="1" applyBorder="1" applyAlignment="1">
      <alignment horizontal="center"/>
    </xf>
    <xf numFmtId="0" fontId="4" fillId="0" borderId="6" xfId="35" applyFont="1" applyBorder="1" applyAlignment="1">
      <alignment horizontal="center"/>
    </xf>
    <xf numFmtId="0" fontId="4" fillId="0" borderId="6" xfId="35" applyBorder="1" applyAlignment="1">
      <alignment horizontal="center"/>
    </xf>
    <xf numFmtId="6" fontId="3" fillId="0" borderId="0" xfId="0" quotePrefix="1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0" xfId="35" applyFont="1" applyAlignment="1">
      <alignment horizontal="center"/>
    </xf>
    <xf numFmtId="0" fontId="10" fillId="0" borderId="6" xfId="0" applyFont="1" applyBorder="1" applyAlignment="1">
      <alignment horizontal="center"/>
    </xf>
  </cellXfs>
  <cellStyles count="583">
    <cellStyle name="_x000a_bidires=100_x000d_" xfId="41"/>
    <cellStyle name="_2008 Reforecast 0+12  03.14.08" xfId="42"/>
    <cellStyle name="_2008 Reforecast 0+12  03.14.08_Avera UIL NEEWS Analyses 2011" xfId="43"/>
    <cellStyle name="_2008 Reforecast 0+12  03.14.08_Avera UIL NEEWS Analyses 2011_Baudino Exhibits" xfId="44"/>
    <cellStyle name="_2008 Reforecast 0+12  03.14.08_Avera UIL NEEWS Analyses 2011_Baudino Exhibits 2" xfId="45"/>
    <cellStyle name="_2008 Reforecast 0+12  03.14.08_Avera UIL NEEWS Analyses 2011_Baudino Exhibits 2_Yields" xfId="46"/>
    <cellStyle name="_2008 Reforecast 0+12  03.14.08_Avera UIL NEEWS Analyses 2011_Baudino Exhibits_Yields" xfId="47"/>
    <cellStyle name="_2008 Reforecast 0+12  03.14.08_Avera UIL NEEWS Analyses 2011_Yields" xfId="48"/>
    <cellStyle name="_2008 Reforecast 0+12  03.14.08_Baudino Exhibits" xfId="49"/>
    <cellStyle name="_2008 Reforecast 0+12  03.14.08_Baudino Exhibits 2" xfId="50"/>
    <cellStyle name="_2008 Reforecast 0+12  03.14.08_Baudino Exhibits 2_Yields" xfId="51"/>
    <cellStyle name="_2008 Reforecast 0+12  03.14.08_Baudino Exhibits_Yields" xfId="52"/>
    <cellStyle name="_2008 Reforecast 0+12  03.14.08_Value Line Data Base" xfId="53"/>
    <cellStyle name="_2008 Reforecast 0+12  03.14.08_Value Line Data Base 2" xfId="54"/>
    <cellStyle name="_2008 Reforecast 0+12  03.14.08_Value Line Data Base 2_Yields" xfId="55"/>
    <cellStyle name="_2008 Reforecast 0+12  03.14.08_Value Line Data Base_Yields" xfId="56"/>
    <cellStyle name="_2008 Reforecast 0+12  03.14.08_Yields" xfId="57"/>
    <cellStyle name="_2008_ACCT 17103" xfId="58"/>
    <cellStyle name="_2008_ACCT 17103_Avera UIL NEEWS Analyses 2011" xfId="59"/>
    <cellStyle name="_2008_ACCT 17103_Avera UIL NEEWS Analyses 2011_Baudino Exhibits" xfId="60"/>
    <cellStyle name="_2008_ACCT 17103_Avera UIL NEEWS Analyses 2011_Baudino Exhibits 2" xfId="61"/>
    <cellStyle name="_2008_ACCT 17103_Avera UIL NEEWS Analyses 2011_Baudino Exhibits 2_Yields" xfId="62"/>
    <cellStyle name="_2008_ACCT 17103_Avera UIL NEEWS Analyses 2011_Baudino Exhibits_Yields" xfId="63"/>
    <cellStyle name="_2008_ACCT 17103_Avera UIL NEEWS Analyses 2011_Yields" xfId="64"/>
    <cellStyle name="_2008_ACCT 17103_Baudino Exhibits" xfId="65"/>
    <cellStyle name="_2008_ACCT 17103_Baudino Exhibits 2" xfId="66"/>
    <cellStyle name="_2008_ACCT 17103_Baudino Exhibits 2_Yields" xfId="67"/>
    <cellStyle name="_2008_ACCT 17103_Baudino Exhibits_Yields" xfId="68"/>
    <cellStyle name="_2008_ACCT 17103_Value Line Data Base" xfId="69"/>
    <cellStyle name="_2008_ACCT 17103_Value Line Data Base 2" xfId="70"/>
    <cellStyle name="_2008_ACCT 17103_Value Line Data Base 2_Yields" xfId="71"/>
    <cellStyle name="_2008_ACCT 17103_Value Line Data Base_Yields" xfId="72"/>
    <cellStyle name="_2008_ACCT 17103_Yields" xfId="73"/>
    <cellStyle name="_2009 Budget 5_02_08  FINAL" xfId="74"/>
    <cellStyle name="_2009 Budget 5_02_08  FINAL_Avera UIL NEEWS Analyses 2011" xfId="75"/>
    <cellStyle name="_2009 Budget 5_02_08  FINAL_Avera UIL NEEWS Analyses 2011_Baudino Exhibits" xfId="76"/>
    <cellStyle name="_2009 Budget 5_02_08  FINAL_Avera UIL NEEWS Analyses 2011_Baudino Exhibits 2" xfId="77"/>
    <cellStyle name="_2009 Budget 5_02_08  FINAL_Avera UIL NEEWS Analyses 2011_Baudino Exhibits 2_Yields" xfId="78"/>
    <cellStyle name="_2009 Budget 5_02_08  FINAL_Avera UIL NEEWS Analyses 2011_Baudino Exhibits_Yields" xfId="79"/>
    <cellStyle name="_2009 Budget 5_02_08  FINAL_Avera UIL NEEWS Analyses 2011_Yields" xfId="80"/>
    <cellStyle name="_2009 Budget 5_02_08  FINAL_Baudino Exhibits" xfId="81"/>
    <cellStyle name="_2009 Budget 5_02_08  FINAL_Baudino Exhibits 2" xfId="82"/>
    <cellStyle name="_2009 Budget 5_02_08  FINAL_Baudino Exhibits 2_Yields" xfId="83"/>
    <cellStyle name="_2009 Budget 5_02_08  FINAL_Baudino Exhibits_Yields" xfId="84"/>
    <cellStyle name="_2009 Budget 5_02_08  FINAL_Value Line Data Base" xfId="85"/>
    <cellStyle name="_2009 Budget 5_02_08  FINAL_Value Line Data Base 2" xfId="86"/>
    <cellStyle name="_2009 Budget 5_02_08  FINAL_Value Line Data Base 2_Yields" xfId="87"/>
    <cellStyle name="_2009 Budget 5_02_08  FINAL_Value Line Data Base_Yields" xfId="88"/>
    <cellStyle name="_2009 Budget 5_02_08  FINAL_Yields" xfId="89"/>
    <cellStyle name="_Reformatted Cash Flow Consolidation 0706" xfId="90"/>
    <cellStyle name="_Reformatted Cash Flow Consolidation 0706_Avera UIL NEEWS Analyses 2011" xfId="91"/>
    <cellStyle name="_Reformatted Cash Flow Consolidation 0706_Avera UIL NEEWS Analyses 2011_Baudino Exhibits" xfId="92"/>
    <cellStyle name="_Reformatted Cash Flow Consolidation 0706_Avera UIL NEEWS Analyses 2011_Baudino Exhibits 2" xfId="93"/>
    <cellStyle name="_Reformatted Cash Flow Consolidation 0706_Avera UIL NEEWS Analyses 2011_Baudino Exhibits 2_Yields" xfId="94"/>
    <cellStyle name="_Reformatted Cash Flow Consolidation 0706_Avera UIL NEEWS Analyses 2011_Baudino Exhibits_Yields" xfId="95"/>
    <cellStyle name="_Reformatted Cash Flow Consolidation 0706_Avera UIL NEEWS Analyses 2011_Yields" xfId="96"/>
    <cellStyle name="_Reformatted Cash Flow Consolidation 0706_Baudino Exhibits" xfId="97"/>
    <cellStyle name="_Reformatted Cash Flow Consolidation 0706_Baudino Exhibits 2" xfId="98"/>
    <cellStyle name="_Reformatted Cash Flow Consolidation 0706_Baudino Exhibits 2_Yields" xfId="99"/>
    <cellStyle name="_Reformatted Cash Flow Consolidation 0706_Baudino Exhibits_Yields" xfId="100"/>
    <cellStyle name="_Reformatted Cash Flow Consolidation 0706_Value Line Data Base" xfId="101"/>
    <cellStyle name="_Reformatted Cash Flow Consolidation 0706_Value Line Data Base 2" xfId="102"/>
    <cellStyle name="_Reformatted Cash Flow Consolidation 0706_Value Line Data Base 2_Yields" xfId="103"/>
    <cellStyle name="_Reformatted Cash Flow Consolidation 0706_Value Line Data Base_Yields" xfId="104"/>
    <cellStyle name="_Reformatted Cash Flow Consolidation 0706_Yields" xfId="105"/>
    <cellStyle name="_Reformatted Cash Flow Consolidation 0906" xfId="106"/>
    <cellStyle name="_Reformatted Cash Flow Consolidation 0906_Avera UIL NEEWS Analyses 2011" xfId="107"/>
    <cellStyle name="_Reformatted Cash Flow Consolidation 0906_Avera UIL NEEWS Analyses 2011_Baudino Exhibits" xfId="108"/>
    <cellStyle name="_Reformatted Cash Flow Consolidation 0906_Avera UIL NEEWS Analyses 2011_Baudino Exhibits 2" xfId="109"/>
    <cellStyle name="_Reformatted Cash Flow Consolidation 0906_Avera UIL NEEWS Analyses 2011_Baudino Exhibits 2_Yields" xfId="110"/>
    <cellStyle name="_Reformatted Cash Flow Consolidation 0906_Avera UIL NEEWS Analyses 2011_Baudino Exhibits_Yields" xfId="111"/>
    <cellStyle name="_Reformatted Cash Flow Consolidation 0906_Avera UIL NEEWS Analyses 2011_Yields" xfId="112"/>
    <cellStyle name="_Reformatted Cash Flow Consolidation 0906_Baudino Exhibits" xfId="113"/>
    <cellStyle name="_Reformatted Cash Flow Consolidation 0906_Baudino Exhibits 2" xfId="114"/>
    <cellStyle name="_Reformatted Cash Flow Consolidation 0906_Baudino Exhibits 2_Yields" xfId="115"/>
    <cellStyle name="_Reformatted Cash Flow Consolidation 0906_Baudino Exhibits_Yields" xfId="116"/>
    <cellStyle name="_Reformatted Cash Flow Consolidation 0906_Value Line Data Base" xfId="117"/>
    <cellStyle name="_Reformatted Cash Flow Consolidation 0906_Value Line Data Base 2" xfId="118"/>
    <cellStyle name="_Reformatted Cash Flow Consolidation 0906_Value Line Data Base 2_Yields" xfId="119"/>
    <cellStyle name="_Reformatted Cash Flow Consolidation 0906_Value Line Data Base_Yields" xfId="120"/>
    <cellStyle name="_Reformatted Cash Flow Consolidation 0906_Yields" xfId="121"/>
    <cellStyle name="20% - Accent1 2" xfId="122"/>
    <cellStyle name="20% - Accent1 3" xfId="123"/>
    <cellStyle name="20% - Accent1 4" xfId="124"/>
    <cellStyle name="20% - Accent1 5" xfId="125"/>
    <cellStyle name="20% - Accent1 6" xfId="126"/>
    <cellStyle name="20% - Accent2 2" xfId="127"/>
    <cellStyle name="20% - Accent2 3" xfId="128"/>
    <cellStyle name="20% - Accent2 4" xfId="129"/>
    <cellStyle name="20% - Accent2 5" xfId="130"/>
    <cellStyle name="20% - Accent2 6" xfId="131"/>
    <cellStyle name="20% - Accent3 2" xfId="132"/>
    <cellStyle name="20% - Accent3 3" xfId="133"/>
    <cellStyle name="20% - Accent3 4" xfId="134"/>
    <cellStyle name="20% - Accent3 5" xfId="135"/>
    <cellStyle name="20% - Accent3 6" xfId="136"/>
    <cellStyle name="20% - Accent4 2" xfId="137"/>
    <cellStyle name="20% - Accent4 3" xfId="138"/>
    <cellStyle name="20% - Accent4 4" xfId="139"/>
    <cellStyle name="20% - Accent4 5" xfId="140"/>
    <cellStyle name="20% - Accent4 6" xfId="141"/>
    <cellStyle name="20% - Accent5 2" xfId="142"/>
    <cellStyle name="20% - Accent5 3" xfId="143"/>
    <cellStyle name="20% - Accent5 4" xfId="144"/>
    <cellStyle name="20% - Accent5 5" xfId="145"/>
    <cellStyle name="20% - Accent5 6" xfId="146"/>
    <cellStyle name="20% - Accent6 2" xfId="147"/>
    <cellStyle name="20% - Accent6 3" xfId="148"/>
    <cellStyle name="20% - Accent6 4" xfId="149"/>
    <cellStyle name="20% - Accent6 5" xfId="150"/>
    <cellStyle name="20% - Accent6 6" xfId="151"/>
    <cellStyle name="40% - Accent1 2" xfId="152"/>
    <cellStyle name="40% - Accent1 3" xfId="153"/>
    <cellStyle name="40% - Accent1 4" xfId="154"/>
    <cellStyle name="40% - Accent1 5" xfId="155"/>
    <cellStyle name="40% - Accent1 6" xfId="156"/>
    <cellStyle name="40% - Accent2 2" xfId="157"/>
    <cellStyle name="40% - Accent2 3" xfId="158"/>
    <cellStyle name="40% - Accent2 4" xfId="159"/>
    <cellStyle name="40% - Accent2 5" xfId="160"/>
    <cellStyle name="40% - Accent2 6" xfId="161"/>
    <cellStyle name="40% - Accent3 2" xfId="162"/>
    <cellStyle name="40% - Accent3 3" xfId="163"/>
    <cellStyle name="40% - Accent3 4" xfId="164"/>
    <cellStyle name="40% - Accent3 5" xfId="165"/>
    <cellStyle name="40% - Accent3 6" xfId="166"/>
    <cellStyle name="40% - Accent4 2" xfId="167"/>
    <cellStyle name="40% - Accent4 3" xfId="168"/>
    <cellStyle name="40% - Accent4 4" xfId="169"/>
    <cellStyle name="40% - Accent4 5" xfId="170"/>
    <cellStyle name="40% - Accent4 6" xfId="171"/>
    <cellStyle name="40% - Accent5 2" xfId="172"/>
    <cellStyle name="40% - Accent5 3" xfId="173"/>
    <cellStyle name="40% - Accent5 4" xfId="174"/>
    <cellStyle name="40% - Accent5 5" xfId="175"/>
    <cellStyle name="40% - Accent5 6" xfId="176"/>
    <cellStyle name="40% - Accent6 2" xfId="177"/>
    <cellStyle name="40% - Accent6 3" xfId="178"/>
    <cellStyle name="40% - Accent6 4" xfId="179"/>
    <cellStyle name="40% - Accent6 5" xfId="180"/>
    <cellStyle name="40% - Accent6 6" xfId="181"/>
    <cellStyle name="60% - Accent1 2" xfId="182"/>
    <cellStyle name="60% - Accent1 3" xfId="183"/>
    <cellStyle name="60% - Accent1 4" xfId="184"/>
    <cellStyle name="60% - Accent1 5" xfId="185"/>
    <cellStyle name="60% - Accent1 6" xfId="186"/>
    <cellStyle name="60% - Accent2 2" xfId="187"/>
    <cellStyle name="60% - Accent2 3" xfId="188"/>
    <cellStyle name="60% - Accent2 4" xfId="189"/>
    <cellStyle name="60% - Accent2 5" xfId="190"/>
    <cellStyle name="60% - Accent2 6" xfId="191"/>
    <cellStyle name="60% - Accent3 2" xfId="192"/>
    <cellStyle name="60% - Accent3 3" xfId="193"/>
    <cellStyle name="60% - Accent3 4" xfId="194"/>
    <cellStyle name="60% - Accent3 5" xfId="195"/>
    <cellStyle name="60% - Accent3 6" xfId="196"/>
    <cellStyle name="60% - Accent4 2" xfId="197"/>
    <cellStyle name="60% - Accent4 3" xfId="198"/>
    <cellStyle name="60% - Accent4 4" xfId="199"/>
    <cellStyle name="60% - Accent4 5" xfId="200"/>
    <cellStyle name="60% - Accent4 6" xfId="201"/>
    <cellStyle name="60% - Accent5 2" xfId="202"/>
    <cellStyle name="60% - Accent5 3" xfId="203"/>
    <cellStyle name="60% - Accent5 4" xfId="204"/>
    <cellStyle name="60% - Accent5 5" xfId="205"/>
    <cellStyle name="60% - Accent5 6" xfId="206"/>
    <cellStyle name="60% - Accent6 2" xfId="207"/>
    <cellStyle name="60% - Accent6 3" xfId="208"/>
    <cellStyle name="60% - Accent6 4" xfId="209"/>
    <cellStyle name="60% - Accent6 5" xfId="210"/>
    <cellStyle name="60% - Accent6 6" xfId="211"/>
    <cellStyle name="Accent1 2" xfId="212"/>
    <cellStyle name="Accent1 3" xfId="213"/>
    <cellStyle name="Accent1 4" xfId="214"/>
    <cellStyle name="Accent1 5" xfId="215"/>
    <cellStyle name="Accent1 6" xfId="216"/>
    <cellStyle name="Accent2 2" xfId="217"/>
    <cellStyle name="Accent2 3" xfId="218"/>
    <cellStyle name="Accent2 4" xfId="219"/>
    <cellStyle name="Accent2 5" xfId="220"/>
    <cellStyle name="Accent2 6" xfId="221"/>
    <cellStyle name="Accent3 2" xfId="222"/>
    <cellStyle name="Accent3 3" xfId="223"/>
    <cellStyle name="Accent3 4" xfId="224"/>
    <cellStyle name="Accent3 5" xfId="225"/>
    <cellStyle name="Accent3 6" xfId="226"/>
    <cellStyle name="Accent4 2" xfId="227"/>
    <cellStyle name="Accent4 3" xfId="228"/>
    <cellStyle name="Accent4 4" xfId="229"/>
    <cellStyle name="Accent4 5" xfId="230"/>
    <cellStyle name="Accent4 6" xfId="231"/>
    <cellStyle name="Accent5 2" xfId="232"/>
    <cellStyle name="Accent5 3" xfId="233"/>
    <cellStyle name="Accent5 4" xfId="234"/>
    <cellStyle name="Accent5 5" xfId="235"/>
    <cellStyle name="Accent5 6" xfId="236"/>
    <cellStyle name="Accent6 2" xfId="237"/>
    <cellStyle name="Accent6 3" xfId="238"/>
    <cellStyle name="Accent6 4" xfId="239"/>
    <cellStyle name="Accent6 5" xfId="240"/>
    <cellStyle name="Accent6 6" xfId="241"/>
    <cellStyle name="alternate1" xfId="242"/>
    <cellStyle name="Bad 2" xfId="243"/>
    <cellStyle name="Bad 3" xfId="244"/>
    <cellStyle name="Bad 4" xfId="245"/>
    <cellStyle name="Bad 5" xfId="246"/>
    <cellStyle name="Bad 6" xfId="247"/>
    <cellStyle name="Body: normal cell" xfId="248"/>
    <cellStyle name="Calculation 2" xfId="249"/>
    <cellStyle name="Calculation 3" xfId="250"/>
    <cellStyle name="Calculation 4" xfId="251"/>
    <cellStyle name="Calculation 5" xfId="252"/>
    <cellStyle name="Calculation 6" xfId="253"/>
    <cellStyle name="Check Cell 2" xfId="254"/>
    <cellStyle name="Check Cell 3" xfId="255"/>
    <cellStyle name="Check Cell 4" xfId="256"/>
    <cellStyle name="Check Cell 5" xfId="257"/>
    <cellStyle name="Check Cell 6" xfId="258"/>
    <cellStyle name="Comma 10" xfId="259"/>
    <cellStyle name="Comma 11" xfId="260"/>
    <cellStyle name="Comma 2" xfId="261"/>
    <cellStyle name="Comma 2 2" xfId="262"/>
    <cellStyle name="Comma 2 3" xfId="263"/>
    <cellStyle name="Comma 2 4" xfId="264"/>
    <cellStyle name="Comma 2 5" xfId="265"/>
    <cellStyle name="Comma 2 6" xfId="266"/>
    <cellStyle name="Comma 3" xfId="267"/>
    <cellStyle name="Comma 3 2" xfId="268"/>
    <cellStyle name="Comma 3 3" xfId="269"/>
    <cellStyle name="Comma 3 4" xfId="270"/>
    <cellStyle name="Comma 3 5" xfId="271"/>
    <cellStyle name="Comma 3 6" xfId="272"/>
    <cellStyle name="Comma 4" xfId="273"/>
    <cellStyle name="Comma 4 2" xfId="274"/>
    <cellStyle name="Comma 4 3" xfId="275"/>
    <cellStyle name="Comma 4 4" xfId="276"/>
    <cellStyle name="Comma 4 5" xfId="277"/>
    <cellStyle name="Comma 5" xfId="278"/>
    <cellStyle name="Comma 6" xfId="279"/>
    <cellStyle name="Comma 7" xfId="280"/>
    <cellStyle name="Comma 7 2" xfId="281"/>
    <cellStyle name="Comma 8" xfId="282"/>
    <cellStyle name="Comma 9" xfId="283"/>
    <cellStyle name="Comma0" xfId="1"/>
    <cellStyle name="Currency 10" xfId="284"/>
    <cellStyle name="Currency 11" xfId="285"/>
    <cellStyle name="Currency 12" xfId="286"/>
    <cellStyle name="Currency 2" xfId="39"/>
    <cellStyle name="Currency 2 2" xfId="287"/>
    <cellStyle name="Currency 2 3" xfId="288"/>
    <cellStyle name="Currency 2 4" xfId="289"/>
    <cellStyle name="Currency 2 5" xfId="290"/>
    <cellStyle name="Currency 2 6" xfId="291"/>
    <cellStyle name="Currency 3" xfId="292"/>
    <cellStyle name="Currency 3 2" xfId="293"/>
    <cellStyle name="Currency 4" xfId="294"/>
    <cellStyle name="Currency 5" xfId="295"/>
    <cellStyle name="Currency 6" xfId="296"/>
    <cellStyle name="Currency 7" xfId="297"/>
    <cellStyle name="Currency 8" xfId="298"/>
    <cellStyle name="Currency 9" xfId="299"/>
    <cellStyle name="Currency0" xfId="2"/>
    <cellStyle name="Custom - Style1" xfId="3"/>
    <cellStyle name="Custom - Style8" xfId="4"/>
    <cellStyle name="Data   - Style2" xfId="5"/>
    <cellStyle name="Date" xfId="6"/>
    <cellStyle name="Euro" xfId="300"/>
    <cellStyle name="Exhibits" xfId="301"/>
    <cellStyle name="Explanatory Text 2" xfId="302"/>
    <cellStyle name="Explanatory Text 3" xfId="303"/>
    <cellStyle name="Explanatory Text 4" xfId="304"/>
    <cellStyle name="Explanatory Text 5" xfId="305"/>
    <cellStyle name="Explanatory Text 6" xfId="306"/>
    <cellStyle name="F2" xfId="307"/>
    <cellStyle name="F3" xfId="308"/>
    <cellStyle name="F4" xfId="309"/>
    <cellStyle name="F5" xfId="310"/>
    <cellStyle name="F6" xfId="311"/>
    <cellStyle name="F7" xfId="312"/>
    <cellStyle name="F8" xfId="313"/>
    <cellStyle name="Fixed" xfId="7"/>
    <cellStyle name="Good 2" xfId="314"/>
    <cellStyle name="Good 3" xfId="315"/>
    <cellStyle name="Good 4" xfId="316"/>
    <cellStyle name="Good 5" xfId="317"/>
    <cellStyle name="Good 6" xfId="318"/>
    <cellStyle name="Heading 1" xfId="8" builtinId="16" customBuiltin="1"/>
    <cellStyle name="Heading 1 2" xfId="319"/>
    <cellStyle name="Heading 1 3" xfId="320"/>
    <cellStyle name="Heading 1 4" xfId="321"/>
    <cellStyle name="Heading 1 5" xfId="322"/>
    <cellStyle name="Heading 1 6" xfId="323"/>
    <cellStyle name="Heading 2" xfId="9" builtinId="17" customBuiltin="1"/>
    <cellStyle name="Heading 2 2" xfId="324"/>
    <cellStyle name="Heading 2 3" xfId="325"/>
    <cellStyle name="Heading 2 4" xfId="326"/>
    <cellStyle name="Heading 2 5" xfId="327"/>
    <cellStyle name="Heading 2 6" xfId="328"/>
    <cellStyle name="Heading 3 2" xfId="329"/>
    <cellStyle name="Heading 3 3" xfId="330"/>
    <cellStyle name="Heading 3 4" xfId="331"/>
    <cellStyle name="Heading 3 5" xfId="332"/>
    <cellStyle name="Heading 3 6" xfId="333"/>
    <cellStyle name="Heading 4 2" xfId="334"/>
    <cellStyle name="Heading 4 3" xfId="335"/>
    <cellStyle name="Heading 4 4" xfId="336"/>
    <cellStyle name="Heading 4 5" xfId="337"/>
    <cellStyle name="Heading 4 6" xfId="338"/>
    <cellStyle name="HEADING1" xfId="339"/>
    <cellStyle name="HEADING2" xfId="340"/>
    <cellStyle name="HeadlineStyle" xfId="341"/>
    <cellStyle name="HeadlineStyle 2" xfId="342"/>
    <cellStyle name="HeadlineStyle_Yields" xfId="343"/>
    <cellStyle name="HeadlineStyleJustified" xfId="344"/>
    <cellStyle name="Input 2" xfId="345"/>
    <cellStyle name="Input 3" xfId="346"/>
    <cellStyle name="Input 4" xfId="347"/>
    <cellStyle name="Input 5" xfId="348"/>
    <cellStyle name="Input 6" xfId="349"/>
    <cellStyle name="Labels - Style3" xfId="10"/>
    <cellStyle name="Lines" xfId="350"/>
    <cellStyle name="Linked Cell 2" xfId="351"/>
    <cellStyle name="Linked Cell 3" xfId="352"/>
    <cellStyle name="Linked Cell 4" xfId="353"/>
    <cellStyle name="Linked Cell 5" xfId="354"/>
    <cellStyle name="Linked Cell 6" xfId="355"/>
    <cellStyle name="Neutral 2" xfId="356"/>
    <cellStyle name="Neutral 3" xfId="357"/>
    <cellStyle name="Neutral 4" xfId="358"/>
    <cellStyle name="Neutral 5" xfId="359"/>
    <cellStyle name="Neutral 6" xfId="36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10" xfId="361"/>
    <cellStyle name="Normal 10 2" xfId="362"/>
    <cellStyle name="Normal 10 3" xfId="363"/>
    <cellStyle name="Normal 10 70" xfId="364"/>
    <cellStyle name="Normal 10_Avera Rebuttal Analyses" xfId="365"/>
    <cellStyle name="Normal 11" xfId="366"/>
    <cellStyle name="Normal 11 2" xfId="367"/>
    <cellStyle name="Normal 11 3" xfId="368"/>
    <cellStyle name="Normal 11_Avera Rebuttal Analyses" xfId="369"/>
    <cellStyle name="Normal 12" xfId="370"/>
    <cellStyle name="Normal 12 2" xfId="371"/>
    <cellStyle name="Normal 12_Avera Rebuttal Analyses" xfId="372"/>
    <cellStyle name="Normal 13" xfId="373"/>
    <cellStyle name="Normal 13 2" xfId="374"/>
    <cellStyle name="Normal 13_Avera Rebuttal Analyses" xfId="375"/>
    <cellStyle name="Normal 14" xfId="376"/>
    <cellStyle name="Normal 14 2" xfId="377"/>
    <cellStyle name="Normal 14 2 2" xfId="378"/>
    <cellStyle name="Normal 15" xfId="379"/>
    <cellStyle name="Normal 16" xfId="380"/>
    <cellStyle name="Normal 17" xfId="381"/>
    <cellStyle name="Normal 18" xfId="382"/>
    <cellStyle name="Normal 19" xfId="383"/>
    <cellStyle name="Normal 2" xfId="35"/>
    <cellStyle name="Normal 2 10" xfId="384"/>
    <cellStyle name="Normal 2 11" xfId="385"/>
    <cellStyle name="Normal 2 12" xfId="386"/>
    <cellStyle name="Normal 2 13" xfId="387"/>
    <cellStyle name="Normal 2 2" xfId="388"/>
    <cellStyle name="Normal 2 3" xfId="389"/>
    <cellStyle name="Normal 2 4" xfId="390"/>
    <cellStyle name="Normal 2 4 2" xfId="391"/>
    <cellStyle name="Normal 2 4 2 2" xfId="392"/>
    <cellStyle name="Normal 2 4 2_Avera Analyses - Black Hills CO" xfId="393"/>
    <cellStyle name="Normal 2 4 3" xfId="394"/>
    <cellStyle name="Normal 2 4 4" xfId="395"/>
    <cellStyle name="Normal 2 4_Avera Analyses - Black Hills CO" xfId="396"/>
    <cellStyle name="Normal 2 5" xfId="397"/>
    <cellStyle name="Normal 2 5 2" xfId="398"/>
    <cellStyle name="Normal 2 5_Avera Analyses - Black Hills CO" xfId="399"/>
    <cellStyle name="Normal 2 6" xfId="400"/>
    <cellStyle name="Normal 2 7" xfId="401"/>
    <cellStyle name="Normal 2 8" xfId="402"/>
    <cellStyle name="Normal 2 9" xfId="403"/>
    <cellStyle name="Normal 2_Atmos Rebuttal Analyses" xfId="404"/>
    <cellStyle name="Normal 20" xfId="405"/>
    <cellStyle name="Normal 21" xfId="406"/>
    <cellStyle name="Normal 21 2" xfId="407"/>
    <cellStyle name="Normal 22" xfId="408"/>
    <cellStyle name="Normal 23" xfId="40"/>
    <cellStyle name="Normal 24" xfId="409"/>
    <cellStyle name="Normal 3" xfId="36"/>
    <cellStyle name="Normal 3 2" xfId="37"/>
    <cellStyle name="Normal 3 2 10" xfId="410"/>
    <cellStyle name="Normal 3 2 2" xfId="411"/>
    <cellStyle name="Normal 3 2_Avera Rebuttal Analyses" xfId="412"/>
    <cellStyle name="Normal 3 3" xfId="413"/>
    <cellStyle name="Normal 3_Atmos Rebuttal Analyses" xfId="414"/>
    <cellStyle name="Normal 4" xfId="38"/>
    <cellStyle name="Normal 4 2" xfId="415"/>
    <cellStyle name="Normal 4 3" xfId="416"/>
    <cellStyle name="Normal 4_Exhibits MPG-5 thru 18, 22" xfId="417"/>
    <cellStyle name="Normal 5" xfId="418"/>
    <cellStyle name="Normal 5 2" xfId="419"/>
    <cellStyle name="Normal 5 3" xfId="420"/>
    <cellStyle name="Normal 5 4" xfId="421"/>
    <cellStyle name="Normal 5 5" xfId="422"/>
    <cellStyle name="Normal 5_Atmos Rebuttal Analyses" xfId="423"/>
    <cellStyle name="Normal 6" xfId="424"/>
    <cellStyle name="Normal 6 2" xfId="425"/>
    <cellStyle name="Normal 6 3" xfId="426"/>
    <cellStyle name="Normal 6 4" xfId="427"/>
    <cellStyle name="Normal 6 5" xfId="428"/>
    <cellStyle name="Normal 6 6" xfId="429"/>
    <cellStyle name="Normal 6_Atmos Rebuttal Analyses" xfId="430"/>
    <cellStyle name="Normal 7" xfId="431"/>
    <cellStyle name="Normal 7 2" xfId="432"/>
    <cellStyle name="Normal 7 3" xfId="433"/>
    <cellStyle name="Normal 7 4" xfId="434"/>
    <cellStyle name="Normal 7 5" xfId="435"/>
    <cellStyle name="Normal 7 6" xfId="436"/>
    <cellStyle name="Normal 7_Avera Rebuttal Analyses" xfId="437"/>
    <cellStyle name="Normal 8" xfId="438"/>
    <cellStyle name="Normal 8 2" xfId="439"/>
    <cellStyle name="Normal 8 3" xfId="440"/>
    <cellStyle name="Normal 8 4" xfId="441"/>
    <cellStyle name="Normal 8_Avera Rebuttal Analyses" xfId="442"/>
    <cellStyle name="Normal 9" xfId="443"/>
    <cellStyle name="Normal 9 2" xfId="444"/>
    <cellStyle name="Normal 9 3" xfId="445"/>
    <cellStyle name="Normal 9 4" xfId="446"/>
    <cellStyle name="Normal 9_Avera Rebuttal Analyses" xfId="447"/>
    <cellStyle name="Note 2" xfId="448"/>
    <cellStyle name="Note 3" xfId="449"/>
    <cellStyle name="Note 4" xfId="450"/>
    <cellStyle name="Note 5" xfId="451"/>
    <cellStyle name="Note 6" xfId="452"/>
    <cellStyle name="Output 2" xfId="453"/>
    <cellStyle name="Output 3" xfId="454"/>
    <cellStyle name="Output 4" xfId="455"/>
    <cellStyle name="Output 5" xfId="456"/>
    <cellStyle name="Output 6" xfId="457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Percent 10" xfId="458"/>
    <cellStyle name="Percent 11" xfId="459"/>
    <cellStyle name="Percent 12" xfId="460"/>
    <cellStyle name="Percent 13" xfId="461"/>
    <cellStyle name="Percent 2" xfId="462"/>
    <cellStyle name="Percent 2 2" xfId="463"/>
    <cellStyle name="Percent 2 2 2" xfId="464"/>
    <cellStyle name="Percent 2 2 2 2" xfId="465"/>
    <cellStyle name="Percent 2 3" xfId="466"/>
    <cellStyle name="Percent 2 4" xfId="467"/>
    <cellStyle name="Percent 2 5" xfId="468"/>
    <cellStyle name="Percent 2 6" xfId="469"/>
    <cellStyle name="Percent 2_Atmos Rebuttal Analyses" xfId="470"/>
    <cellStyle name="Percent 3" xfId="471"/>
    <cellStyle name="Percent 3 2" xfId="472"/>
    <cellStyle name="Percent 4" xfId="473"/>
    <cellStyle name="Percent 4 2" xfId="474"/>
    <cellStyle name="Percent 5" xfId="475"/>
    <cellStyle name="Percent 6" xfId="476"/>
    <cellStyle name="Percent 7" xfId="477"/>
    <cellStyle name="Percent 8" xfId="478"/>
    <cellStyle name="Percent 8 2" xfId="479"/>
    <cellStyle name="Percent 9" xfId="480"/>
    <cellStyle name="PSChar" xfId="481"/>
    <cellStyle name="PSDate" xfId="482"/>
    <cellStyle name="PSDec" xfId="483"/>
    <cellStyle name="PSHeading" xfId="484"/>
    <cellStyle name="PSInt" xfId="485"/>
    <cellStyle name="PSSpacer" xfId="486"/>
    <cellStyle name="Reset  - Style4" xfId="24"/>
    <cellStyle name="Reset  - Style7" xfId="25"/>
    <cellStyle name="SAPBEXaggData" xfId="487"/>
    <cellStyle name="SAPBEXaggDataEmph" xfId="488"/>
    <cellStyle name="SAPBEXaggItem" xfId="489"/>
    <cellStyle name="SAPBEXaggItemX" xfId="490"/>
    <cellStyle name="SAPBEXchaText" xfId="491"/>
    <cellStyle name="SAPBEXexcBad7" xfId="492"/>
    <cellStyle name="SAPBEXexcBad8" xfId="493"/>
    <cellStyle name="SAPBEXexcBad9" xfId="494"/>
    <cellStyle name="SAPBEXexcCritical4" xfId="495"/>
    <cellStyle name="SAPBEXexcCritical5" xfId="496"/>
    <cellStyle name="SAPBEXexcCritical6" xfId="497"/>
    <cellStyle name="SAPBEXexcGood1" xfId="498"/>
    <cellStyle name="SAPBEXexcGood2" xfId="499"/>
    <cellStyle name="SAPBEXexcGood3" xfId="500"/>
    <cellStyle name="SAPBEXfilterDrill" xfId="501"/>
    <cellStyle name="SAPBEXfilterItem" xfId="502"/>
    <cellStyle name="SAPBEXfilterText" xfId="503"/>
    <cellStyle name="SAPBEXformats" xfId="504"/>
    <cellStyle name="SAPBEXheaderItem" xfId="505"/>
    <cellStyle name="SAPBEXheaderText" xfId="506"/>
    <cellStyle name="SAPBEXHLevel0" xfId="507"/>
    <cellStyle name="SAPBEXHLevel0X" xfId="508"/>
    <cellStyle name="SAPBEXHLevel1" xfId="509"/>
    <cellStyle name="SAPBEXHLevel1X" xfId="510"/>
    <cellStyle name="SAPBEXHLevel2" xfId="511"/>
    <cellStyle name="SAPBEXHLevel2X" xfId="512"/>
    <cellStyle name="SAPBEXHLevel3" xfId="513"/>
    <cellStyle name="SAPBEXHLevel3X" xfId="514"/>
    <cellStyle name="SAPBEXresData" xfId="515"/>
    <cellStyle name="SAPBEXresDataEmph" xfId="516"/>
    <cellStyle name="SAPBEXresItem" xfId="517"/>
    <cellStyle name="SAPBEXresItemX" xfId="518"/>
    <cellStyle name="SAPBEXstdData" xfId="519"/>
    <cellStyle name="SAPBEXstdDataEmph" xfId="520"/>
    <cellStyle name="SAPBEXstdItem" xfId="521"/>
    <cellStyle name="SAPBEXstdItemX" xfId="522"/>
    <cellStyle name="SAPBEXtitle" xfId="523"/>
    <cellStyle name="SAPBEXundefined" xfId="524"/>
    <cellStyle name="Style 1" xfId="525"/>
    <cellStyle name="Style 105" xfId="526"/>
    <cellStyle name="Style 109" xfId="527"/>
    <cellStyle name="Style 113" xfId="528"/>
    <cellStyle name="Style 117" xfId="529"/>
    <cellStyle name="Style 140" xfId="530"/>
    <cellStyle name="Style 144" xfId="531"/>
    <cellStyle name="Style 21" xfId="532"/>
    <cellStyle name="Style 21 2" xfId="533"/>
    <cellStyle name="Style 22" xfId="534"/>
    <cellStyle name="Style 22 2" xfId="535"/>
    <cellStyle name="Style 22 2 2" xfId="536"/>
    <cellStyle name="Style 22 2_Avera Rebuttal Analyses" xfId="537"/>
    <cellStyle name="Style 23" xfId="538"/>
    <cellStyle name="Style 24" xfId="539"/>
    <cellStyle name="Style 24 2" xfId="540"/>
    <cellStyle name="Style 24 2 2" xfId="541"/>
    <cellStyle name="Style 24 2_Avera Rebuttal Analyses" xfId="542"/>
    <cellStyle name="Style 25" xfId="543"/>
    <cellStyle name="Style 26" xfId="544"/>
    <cellStyle name="Style 26 2" xfId="545"/>
    <cellStyle name="Style 26 2 2" xfId="546"/>
    <cellStyle name="Style 26 2_Avera Rebuttal Analyses" xfId="547"/>
    <cellStyle name="Style 26 3" xfId="548"/>
    <cellStyle name="Style 26 4" xfId="549"/>
    <cellStyle name="Style 27" xfId="550"/>
    <cellStyle name="Style 28" xfId="551"/>
    <cellStyle name="Style 29" xfId="552"/>
    <cellStyle name="Style 30" xfId="553"/>
    <cellStyle name="Style 31" xfId="554"/>
    <cellStyle name="Style 32" xfId="555"/>
    <cellStyle name="Style 33" xfId="556"/>
    <cellStyle name="Style 34" xfId="557"/>
    <cellStyle name="Style 35" xfId="558"/>
    <cellStyle name="Style 36" xfId="559"/>
    <cellStyle name="Style 37" xfId="560"/>
    <cellStyle name="Style 38" xfId="561"/>
    <cellStyle name="Style 39" xfId="562"/>
    <cellStyle name="STYLE1" xfId="563"/>
    <cellStyle name="STYLE2" xfId="564"/>
    <cellStyle name="STYLE3" xfId="565"/>
    <cellStyle name="STYLE4" xfId="566"/>
    <cellStyle name="Table  - Style5" xfId="26"/>
    <cellStyle name="Table  - Style6" xfId="27"/>
    <cellStyle name="Title  - Style1" xfId="28"/>
    <cellStyle name="Title  - Style6" xfId="29"/>
    <cellStyle name="Title 2" xfId="567"/>
    <cellStyle name="Title 3" xfId="568"/>
    <cellStyle name="Title 4" xfId="569"/>
    <cellStyle name="Title 5" xfId="570"/>
    <cellStyle name="Title 6" xfId="571"/>
    <cellStyle name="Total" xfId="30" builtinId="25" customBuiltin="1"/>
    <cellStyle name="Total 2" xfId="572"/>
    <cellStyle name="Total 3" xfId="573"/>
    <cellStyle name="Total 4" xfId="574"/>
    <cellStyle name="Total 5" xfId="575"/>
    <cellStyle name="Total 6" xfId="576"/>
    <cellStyle name="TotCol - Style5" xfId="31"/>
    <cellStyle name="TotCol - Style7" xfId="32"/>
    <cellStyle name="TotRow - Style4" xfId="33"/>
    <cellStyle name="TotRow - Style8" xfId="34"/>
    <cellStyle name="Warning Text 2" xfId="577"/>
    <cellStyle name="Warning Text 3" xfId="578"/>
    <cellStyle name="Warning Text 4" xfId="579"/>
    <cellStyle name="Warning Text 5" xfId="580"/>
    <cellStyle name="Warning Text 6" xfId="581"/>
    <cellStyle name="Обычный_RTS_select_issues" xfId="5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16%20CASES/1609%20Puget%20Sound%20Energy%20-%20ROR/DCP%20Schedu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3"/>
      <sheetName val="DCP-4, P 1"/>
      <sheetName val="DCP-4, P 2"/>
      <sheetName val="DCP-4, P 3"/>
      <sheetName val="DCP-5"/>
      <sheetName val="DCP-6, P 1"/>
      <sheetName val="DCP-6,P 2"/>
      <sheetName val="DCP 6, P 3"/>
      <sheetName val="DCP-6, P 4"/>
      <sheetName val="DCP-7, P 1"/>
      <sheetName val="DCP-7, P 2"/>
      <sheetName val="DCP-8"/>
      <sheetName val="DCP-9, P 1"/>
      <sheetName val="DCP-9, P 2"/>
      <sheetName val="DCP-9, P 3"/>
      <sheetName val="DCP-9, P 4"/>
      <sheetName val="DCP-10"/>
      <sheetName val="DCP-11"/>
      <sheetName val="DCP-12, P 1"/>
      <sheetName val="DCP-12, P 2"/>
      <sheetName val="DCP-13"/>
      <sheetName val="DCP-14, P 1"/>
      <sheetName val="DCP-14, P 2"/>
      <sheetName val="DCP-15"/>
      <sheetName val="Sheet2"/>
      <sheetName val="DCP-4, P 4"/>
      <sheetName val="DCP-4, P 5"/>
      <sheetName val="DCP-4, P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F3" t="str">
            <v>Dockets UE-170033/UG-170034</v>
          </cell>
        </row>
        <row r="4">
          <cell r="F4" t="str">
            <v>Witness:  David C. Parcell</v>
          </cell>
        </row>
      </sheetData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Normal="100" workbookViewId="0">
      <selection activeCell="H21" sqref="H21"/>
    </sheetView>
  </sheetViews>
  <sheetFormatPr defaultColWidth="8.81640625" defaultRowHeight="15"/>
  <cols>
    <col min="1" max="1" width="29.6328125" style="130" bestFit="1" customWidth="1"/>
    <col min="2" max="2" width="13.453125" style="130" customWidth="1"/>
    <col min="3" max="3" width="8.81640625" style="130"/>
    <col min="4" max="4" width="7" style="130" customWidth="1"/>
    <col min="5" max="5" width="9" style="130" bestFit="1" customWidth="1"/>
    <col min="6" max="6" width="8.81640625" style="130"/>
    <col min="7" max="7" width="6" style="130" customWidth="1"/>
    <col min="8" max="16384" width="8.81640625" style="130"/>
  </cols>
  <sheetData>
    <row r="1" spans="1:9" ht="15.6">
      <c r="F1" s="131" t="s">
        <v>319</v>
      </c>
    </row>
    <row r="2" spans="1:9" ht="15.6">
      <c r="F2" s="131" t="s">
        <v>309</v>
      </c>
      <c r="G2" s="131"/>
    </row>
    <row r="3" spans="1:9" ht="15.6">
      <c r="F3" s="131" t="s">
        <v>310</v>
      </c>
      <c r="G3" s="131"/>
    </row>
    <row r="5" spans="1:9" ht="21">
      <c r="A5" s="275" t="s">
        <v>290</v>
      </c>
      <c r="B5" s="275"/>
      <c r="C5" s="275"/>
      <c r="D5" s="275"/>
      <c r="E5" s="275"/>
      <c r="F5" s="275"/>
      <c r="G5" s="275"/>
      <c r="H5" s="275"/>
    </row>
    <row r="6" spans="1:9" ht="21">
      <c r="A6" s="275" t="s">
        <v>181</v>
      </c>
      <c r="B6" s="275"/>
      <c r="C6" s="275"/>
      <c r="D6" s="275"/>
      <c r="E6" s="275"/>
      <c r="F6" s="275"/>
      <c r="G6" s="275"/>
      <c r="H6" s="275"/>
    </row>
    <row r="7" spans="1:9" ht="21">
      <c r="A7" s="275"/>
      <c r="B7" s="275"/>
      <c r="C7" s="275"/>
      <c r="D7" s="275"/>
      <c r="E7" s="275"/>
      <c r="F7" s="275"/>
      <c r="G7" s="275"/>
      <c r="H7" s="275"/>
    </row>
    <row r="8" spans="1:9" ht="15.6" thickBot="1">
      <c r="A8" s="200"/>
      <c r="B8" s="200"/>
      <c r="C8" s="200"/>
      <c r="D8" s="200"/>
      <c r="E8" s="200"/>
      <c r="F8" s="200"/>
      <c r="G8" s="200"/>
      <c r="H8" s="200"/>
    </row>
    <row r="9" spans="1:9" ht="15.6" thickTop="1"/>
    <row r="10" spans="1:9" ht="15.6">
      <c r="A10" s="201" t="s">
        <v>182</v>
      </c>
      <c r="B10" s="201" t="s">
        <v>197</v>
      </c>
      <c r="C10" s="276" t="s">
        <v>183</v>
      </c>
      <c r="D10" s="276"/>
      <c r="E10" s="276"/>
      <c r="F10" s="276" t="s">
        <v>184</v>
      </c>
      <c r="G10" s="276"/>
      <c r="H10" s="276"/>
      <c r="I10" s="131"/>
    </row>
    <row r="11" spans="1:9">
      <c r="A11" s="202"/>
      <c r="B11" s="202"/>
      <c r="C11" s="202"/>
      <c r="D11" s="203"/>
      <c r="E11" s="202"/>
      <c r="F11" s="202"/>
      <c r="G11" s="202"/>
      <c r="H11" s="202"/>
    </row>
    <row r="12" spans="1:9">
      <c r="A12" s="134"/>
      <c r="B12" s="134"/>
      <c r="C12" s="134"/>
      <c r="D12" s="133"/>
      <c r="E12" s="134"/>
      <c r="F12" s="134"/>
      <c r="G12" s="134"/>
      <c r="H12" s="134"/>
    </row>
    <row r="13" spans="1:9">
      <c r="A13" s="130" t="s">
        <v>185</v>
      </c>
      <c r="B13" s="204">
        <v>0.52690000000000003</v>
      </c>
      <c r="C13" s="204"/>
      <c r="D13" s="245">
        <v>5.2949999999999997E-2</v>
      </c>
      <c r="E13" s="205" t="s">
        <v>302</v>
      </c>
      <c r="G13" s="204">
        <f>+B13*D13</f>
        <v>2.7899355000000001E-2</v>
      </c>
    </row>
    <row r="14" spans="1:9">
      <c r="B14" s="204"/>
      <c r="C14" s="204"/>
      <c r="D14" s="204"/>
      <c r="E14" s="205"/>
      <c r="G14" s="204"/>
    </row>
    <row r="15" spans="1:9">
      <c r="A15" s="130" t="s">
        <v>198</v>
      </c>
      <c r="B15" s="204">
        <v>0</v>
      </c>
      <c r="C15" s="204"/>
      <c r="D15" s="204"/>
      <c r="E15" s="205"/>
      <c r="G15" s="204">
        <f>+B15*D15</f>
        <v>0</v>
      </c>
    </row>
    <row r="16" spans="1:9">
      <c r="B16" s="204"/>
      <c r="C16" s="204"/>
      <c r="D16" s="204"/>
      <c r="G16" s="204"/>
    </row>
    <row r="17" spans="1:8" ht="15.6">
      <c r="A17" s="130" t="s">
        <v>186</v>
      </c>
      <c r="B17" s="204">
        <v>0.47310000000000002</v>
      </c>
      <c r="C17" s="206">
        <v>9.1999999999999998E-2</v>
      </c>
      <c r="D17" s="213">
        <v>9.35E-2</v>
      </c>
      <c r="E17" s="207">
        <v>9.5000000000000001E-2</v>
      </c>
      <c r="F17" s="206">
        <f>+B17*C17</f>
        <v>4.35252E-2</v>
      </c>
      <c r="G17" s="204">
        <f>+B17*D17</f>
        <v>4.4234849999999999E-2</v>
      </c>
      <c r="H17" s="207">
        <f>+B17*E17</f>
        <v>4.4944500000000005E-2</v>
      </c>
    </row>
    <row r="18" spans="1:8">
      <c r="B18" s="248"/>
      <c r="D18" s="132"/>
      <c r="F18" s="208"/>
      <c r="G18" s="202"/>
      <c r="H18" s="209"/>
    </row>
    <row r="19" spans="1:8">
      <c r="B19" s="249"/>
      <c r="D19" s="132"/>
      <c r="F19" s="210"/>
      <c r="H19" s="211"/>
    </row>
    <row r="20" spans="1:8">
      <c r="A20" s="130" t="s">
        <v>187</v>
      </c>
      <c r="B20" s="204">
        <v>1</v>
      </c>
      <c r="C20" s="212"/>
      <c r="D20" s="132"/>
      <c r="F20" s="206">
        <f>+G13+G15+F17</f>
        <v>7.1424555000000001E-2</v>
      </c>
      <c r="G20" s="132"/>
      <c r="H20" s="207">
        <f>+G13+G15+H17</f>
        <v>7.2843855000000013E-2</v>
      </c>
    </row>
    <row r="21" spans="1:8">
      <c r="B21" s="204"/>
      <c r="C21" s="212"/>
      <c r="D21" s="132"/>
      <c r="F21" s="206"/>
      <c r="G21" s="244">
        <f>+G13+G15+G17</f>
        <v>7.2134205000000007E-2</v>
      </c>
      <c r="H21" s="207"/>
    </row>
    <row r="22" spans="1:8">
      <c r="B22" s="204"/>
      <c r="C22" s="212"/>
      <c r="D22" s="132"/>
      <c r="F22" s="206"/>
      <c r="G22" s="132"/>
      <c r="H22" s="207"/>
    </row>
    <row r="23" spans="1:8" ht="15.6" thickBot="1">
      <c r="A23" s="200"/>
      <c r="B23" s="200"/>
      <c r="C23" s="200"/>
      <c r="D23" s="200"/>
      <c r="E23" s="200"/>
      <c r="F23" s="200"/>
      <c r="G23" s="200"/>
      <c r="H23" s="200"/>
    </row>
    <row r="24" spans="1:8" ht="16.2" thickTop="1">
      <c r="F24" s="131"/>
      <c r="G24" s="213"/>
      <c r="H24" s="131"/>
    </row>
    <row r="25" spans="1:8" ht="15.6">
      <c r="A25" s="130" t="s">
        <v>303</v>
      </c>
      <c r="F25" s="131"/>
      <c r="G25" s="213"/>
      <c r="H25" s="131"/>
    </row>
    <row r="26" spans="1:8" ht="15.6">
      <c r="F26" s="131"/>
      <c r="G26" s="213"/>
      <c r="H26" s="131"/>
    </row>
    <row r="27" spans="1:8">
      <c r="A27" s="205" t="s">
        <v>355</v>
      </c>
    </row>
    <row r="28" spans="1:8">
      <c r="A28" s="205"/>
    </row>
    <row r="32" spans="1:8">
      <c r="C32" s="204"/>
      <c r="D32" s="204"/>
      <c r="E32" s="204"/>
      <c r="F32" s="204"/>
    </row>
    <row r="33" spans="2:6">
      <c r="C33" s="204"/>
      <c r="D33" s="204"/>
      <c r="E33" s="204"/>
      <c r="F33" s="204"/>
    </row>
    <row r="34" spans="2:6">
      <c r="C34" s="204"/>
      <c r="D34" s="204"/>
      <c r="E34" s="204"/>
      <c r="F34" s="204"/>
    </row>
    <row r="35" spans="2:6">
      <c r="C35" s="204"/>
      <c r="D35" s="204"/>
      <c r="E35" s="204"/>
      <c r="F35" s="204"/>
    </row>
    <row r="36" spans="2:6">
      <c r="B36" s="205"/>
      <c r="C36" s="204"/>
      <c r="D36" s="204"/>
      <c r="E36" s="204"/>
      <c r="F36" s="204"/>
    </row>
  </sheetData>
  <mergeCells count="5">
    <mergeCell ref="A5:H5"/>
    <mergeCell ref="A6:H6"/>
    <mergeCell ref="A7:H7"/>
    <mergeCell ref="C10:E10"/>
    <mergeCell ref="F10:H10"/>
  </mergeCells>
  <pageMargins left="0.75" right="0.75" top="1" bottom="1" header="0.5" footer="0.5"/>
  <pageSetup scale="83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OutlineSymbols="0" zoomScaleNormal="100" workbookViewId="0">
      <selection activeCell="K23" sqref="K23"/>
    </sheetView>
  </sheetViews>
  <sheetFormatPr defaultColWidth="9.81640625" defaultRowHeight="15"/>
  <cols>
    <col min="1" max="1" width="26.54296875" style="12" customWidth="1"/>
    <col min="2" max="2" width="1.54296875" style="12" customWidth="1"/>
    <col min="3" max="16384" width="9.81640625" style="12"/>
  </cols>
  <sheetData>
    <row r="1" spans="1:11" ht="15.6">
      <c r="J1" s="1" t="str">
        <f>+'DCP-9, P 1'!G1</f>
        <v>Exh. DCP-9</v>
      </c>
    </row>
    <row r="2" spans="1:11" ht="15.6">
      <c r="J2" s="1" t="str">
        <f>+'DCP-9, P 1'!G2</f>
        <v>Docket UG-170929</v>
      </c>
    </row>
    <row r="3" spans="1:11" ht="15.6">
      <c r="J3" s="1" t="s">
        <v>106</v>
      </c>
    </row>
    <row r="4" spans="1:11" ht="15.6">
      <c r="J4" s="1"/>
    </row>
    <row r="5" spans="1:11" ht="15.6">
      <c r="J5" s="1"/>
    </row>
    <row r="6" spans="1:11" ht="21">
      <c r="A6" s="288" t="str">
        <f>'DCP-9, P 1'!A6</f>
        <v>PROXY COMPANIES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</row>
    <row r="7" spans="1:11" ht="21">
      <c r="A7" s="288" t="s">
        <v>29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9" spans="1:11" ht="15.6" thickBot="1"/>
    <row r="10" spans="1:11" ht="15.6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5.6">
      <c r="A11" s="189" t="str">
        <f>'DCP-9, P 1'!A12</f>
        <v>COMPANY</v>
      </c>
      <c r="B11" s="1"/>
      <c r="C11" s="189">
        <v>2013</v>
      </c>
      <c r="D11" s="189">
        <v>2014</v>
      </c>
      <c r="E11" s="189">
        <v>2015</v>
      </c>
      <c r="F11" s="189">
        <v>2016</v>
      </c>
      <c r="G11" s="189">
        <v>2017</v>
      </c>
      <c r="H11" s="189" t="s">
        <v>31</v>
      </c>
      <c r="I11" s="189">
        <v>2018</v>
      </c>
      <c r="J11" s="189" t="s">
        <v>271</v>
      </c>
      <c r="K11" s="189" t="s">
        <v>31</v>
      </c>
    </row>
    <row r="12" spans="1:11" ht="15.6" thickBot="1"/>
    <row r="13" spans="1:11" ht="15.6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 ht="15.6">
      <c r="A15" s="23" t="str">
        <f>'DCP-9, P 1'!A15</f>
        <v>Proxy Group</v>
      </c>
    </row>
    <row r="17" spans="1:11">
      <c r="A17" s="6" t="str">
        <f>+'DCP-9, P 1'!A17</f>
        <v>Atmos Energy Corp.</v>
      </c>
      <c r="B17" s="6"/>
      <c r="C17" s="5">
        <v>0.04</v>
      </c>
      <c r="D17" s="5">
        <v>4.7E-2</v>
      </c>
      <c r="E17" s="5">
        <v>4.9000000000000002E-2</v>
      </c>
      <c r="F17" s="5">
        <v>5.0999999999999997E-2</v>
      </c>
      <c r="G17" s="5">
        <v>0.05</v>
      </c>
      <c r="H17" s="5">
        <f>AVERAGE(C17:G17)</f>
        <v>4.7399999999999998E-2</v>
      </c>
      <c r="I17" s="5">
        <v>0.05</v>
      </c>
      <c r="J17" s="5">
        <v>5.5E-2</v>
      </c>
      <c r="K17" s="5">
        <f>AVERAGE(I17:J17)</f>
        <v>5.2500000000000005E-2</v>
      </c>
    </row>
    <row r="18" spans="1:11">
      <c r="A18" s="6" t="str">
        <f>+'DCP-9, P 1'!A18</f>
        <v>New Jersey Resources Corp.</v>
      </c>
      <c r="B18" s="6"/>
      <c r="C18" s="5">
        <v>5.1999999999999998E-2</v>
      </c>
      <c r="D18" s="5">
        <v>0.11</v>
      </c>
      <c r="E18" s="5">
        <v>7.0000000000000007E-2</v>
      </c>
      <c r="F18" s="5">
        <v>4.8000000000000001E-2</v>
      </c>
      <c r="G18" s="5">
        <v>1.7999999999999999E-2</v>
      </c>
      <c r="H18" s="5">
        <f t="shared" ref="H18:H23" si="0">AVERAGE(C18:G18)</f>
        <v>5.9600000000000007E-2</v>
      </c>
      <c r="I18" s="5">
        <v>0.06</v>
      </c>
      <c r="J18" s="5">
        <v>5.5E-2</v>
      </c>
      <c r="K18" s="5">
        <f t="shared" ref="K18:K23" si="1">AVERAGE(I18:J18)</f>
        <v>5.7499999999999996E-2</v>
      </c>
    </row>
    <row r="19" spans="1:11">
      <c r="A19" s="6" t="str">
        <f>+'DCP-9, P 1'!A19</f>
        <v>NiSource Inc.</v>
      </c>
      <c r="B19" s="6"/>
      <c r="C19" s="5">
        <v>3.1E-2</v>
      </c>
      <c r="D19" s="5">
        <v>3.4000000000000002E-2</v>
      </c>
      <c r="E19" s="5">
        <v>0</v>
      </c>
      <c r="F19" s="5">
        <v>0.03</v>
      </c>
      <c r="G19" s="5">
        <v>0.01</v>
      </c>
      <c r="H19" s="5">
        <f>AVERAGE(C19:G19)</f>
        <v>2.0999999999999998E-2</v>
      </c>
      <c r="I19" s="5">
        <v>0.04</v>
      </c>
      <c r="J19" s="5">
        <v>2.5000000000000001E-2</v>
      </c>
      <c r="K19" s="5">
        <f t="shared" si="1"/>
        <v>3.2500000000000001E-2</v>
      </c>
    </row>
    <row r="20" spans="1:11">
      <c r="A20" s="6" t="str">
        <f>+'DCP-9, P 1'!A20</f>
        <v>Northwest Natural Gas Co.</v>
      </c>
      <c r="B20" s="6"/>
      <c r="C20" s="5">
        <v>1.4999999999999999E-2</v>
      </c>
      <c r="D20" s="5">
        <v>1.0999999999999999E-2</v>
      </c>
      <c r="E20" s="5">
        <v>6.0000000000000001E-3</v>
      </c>
      <c r="F20" s="5">
        <v>8.9999999999999993E-3</v>
      </c>
      <c r="G20" s="5">
        <v>0.01</v>
      </c>
      <c r="H20" s="5">
        <f t="shared" si="0"/>
        <v>1.0200000000000001E-2</v>
      </c>
      <c r="I20" s="5">
        <v>1.4999999999999999E-2</v>
      </c>
      <c r="J20" s="5">
        <v>3.5000000000000003E-2</v>
      </c>
      <c r="K20" s="5">
        <f t="shared" si="1"/>
        <v>2.5000000000000001E-2</v>
      </c>
    </row>
    <row r="21" spans="1:11">
      <c r="A21" s="6" t="str">
        <f>+'DCP-9, P 1'!A21</f>
        <v>South Jersey Industries, Inc.</v>
      </c>
      <c r="B21" s="6"/>
      <c r="C21" s="5">
        <v>4.8000000000000001E-2</v>
      </c>
      <c r="D21" s="5">
        <v>4.2999999999999997E-2</v>
      </c>
      <c r="E21" s="5">
        <v>2.8000000000000001E-2</v>
      </c>
      <c r="F21" s="5">
        <v>1.6E-2</v>
      </c>
      <c r="G21" s="5">
        <v>5.0000000000000001E-3</v>
      </c>
      <c r="H21" s="5">
        <f t="shared" si="0"/>
        <v>2.8000000000000004E-2</v>
      </c>
      <c r="I21" s="5">
        <v>1.4999999999999999E-2</v>
      </c>
      <c r="J21" s="5">
        <v>3.5000000000000003E-2</v>
      </c>
      <c r="K21" s="5">
        <f t="shared" si="1"/>
        <v>2.5000000000000001E-2</v>
      </c>
    </row>
    <row r="22" spans="1:11">
      <c r="A22" s="6" t="str">
        <f>+'DCP-9, P 1'!A22</f>
        <v>Southwest Gas Holdings, Inc.</v>
      </c>
      <c r="B22" s="6"/>
      <c r="C22" s="5">
        <v>6.0999999999999999E-2</v>
      </c>
      <c r="D22" s="5">
        <v>0.05</v>
      </c>
      <c r="E22" s="5">
        <v>0.04</v>
      </c>
      <c r="F22" s="5">
        <v>4.1000000000000002E-2</v>
      </c>
      <c r="G22" s="5">
        <v>4.4999999999999998E-2</v>
      </c>
      <c r="H22" s="5">
        <f t="shared" si="0"/>
        <v>4.7399999999999998E-2</v>
      </c>
      <c r="I22" s="5">
        <v>0.04</v>
      </c>
      <c r="J22" s="5">
        <v>0.05</v>
      </c>
      <c r="K22" s="5">
        <f>AVERAGE(I22:J22)</f>
        <v>4.4999999999999998E-2</v>
      </c>
    </row>
    <row r="23" spans="1:11">
      <c r="A23" s="6" t="str">
        <f>+'DCP-9, P 1'!A23</f>
        <v>Spire Inc.</v>
      </c>
      <c r="B23" s="6"/>
      <c r="C23" s="60">
        <v>0.01</v>
      </c>
      <c r="D23" s="60">
        <v>1.4999999999999999E-2</v>
      </c>
      <c r="E23" s="60">
        <v>3.6999999999999998E-2</v>
      </c>
      <c r="F23" s="60">
        <v>3.3000000000000002E-2</v>
      </c>
      <c r="G23" s="60">
        <v>3.3000000000000002E-2</v>
      </c>
      <c r="H23" s="5">
        <f t="shared" si="0"/>
        <v>2.5600000000000001E-2</v>
      </c>
      <c r="I23" s="5">
        <v>3.5000000000000003E-2</v>
      </c>
      <c r="J23" s="5">
        <v>4.4999999999999998E-2</v>
      </c>
      <c r="K23" s="5">
        <f t="shared" si="1"/>
        <v>0.04</v>
      </c>
    </row>
    <row r="24" spans="1:11">
      <c r="A24" s="6"/>
      <c r="B24" s="6"/>
      <c r="C24" s="5"/>
      <c r="D24" s="5"/>
      <c r="E24" s="5"/>
      <c r="F24" s="5"/>
      <c r="G24" s="5"/>
      <c r="H24" s="5"/>
      <c r="I24" s="5"/>
      <c r="J24" s="5"/>
      <c r="K24" s="5"/>
    </row>
    <row r="25" spans="1:11" ht="15.6">
      <c r="A25" s="111" t="s">
        <v>31</v>
      </c>
      <c r="B25" s="6"/>
      <c r="C25" s="5"/>
      <c r="D25" s="5"/>
      <c r="E25" s="5"/>
      <c r="F25" s="5"/>
      <c r="G25" s="5"/>
      <c r="H25" s="14">
        <f>+AVERAGE(H17:H23)</f>
        <v>3.4171428571428568E-2</v>
      </c>
      <c r="I25" s="14"/>
      <c r="J25" s="14"/>
      <c r="K25" s="14">
        <f>+AVERAGE(K17:K23)</f>
        <v>3.9642857142857139E-2</v>
      </c>
    </row>
    <row r="26" spans="1:11" ht="15.6" thickBot="1">
      <c r="A26" s="42"/>
      <c r="B26" s="42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6" thickTop="1">
      <c r="A27" s="40"/>
      <c r="B27" s="40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6" t="s">
        <v>30</v>
      </c>
    </row>
    <row r="34" spans="3:8">
      <c r="H34" s="17"/>
    </row>
    <row r="35" spans="3:8">
      <c r="C35" s="20"/>
      <c r="D35" s="20"/>
      <c r="E35" s="20"/>
      <c r="F35" s="20"/>
      <c r="G35" s="20"/>
      <c r="H35" s="17"/>
    </row>
    <row r="36" spans="3:8">
      <c r="C36" s="20"/>
      <c r="D36" s="20"/>
      <c r="E36" s="20"/>
      <c r="F36" s="20"/>
      <c r="G36" s="20"/>
      <c r="H36" s="20"/>
    </row>
    <row r="37" spans="3:8">
      <c r="C37" s="20"/>
      <c r="D37" s="20"/>
      <c r="E37" s="20"/>
      <c r="F37" s="20"/>
      <c r="G37" s="20"/>
      <c r="H37" s="20"/>
    </row>
    <row r="38" spans="3:8">
      <c r="C38" s="20"/>
      <c r="D38" s="20"/>
      <c r="E38" s="20"/>
      <c r="F38" s="20"/>
      <c r="G38" s="20"/>
      <c r="H38" s="20"/>
    </row>
    <row r="39" spans="3:8">
      <c r="C39" s="20"/>
      <c r="D39" s="20"/>
      <c r="E39" s="20"/>
      <c r="F39" s="20"/>
      <c r="G39" s="20"/>
      <c r="H39" s="20"/>
    </row>
    <row r="40" spans="3:8">
      <c r="C40" s="20"/>
      <c r="D40" s="20"/>
      <c r="E40" s="20"/>
      <c r="F40" s="20"/>
      <c r="G40" s="20"/>
      <c r="H40" s="20"/>
    </row>
  </sheetData>
  <mergeCells count="2">
    <mergeCell ref="A6:K6"/>
    <mergeCell ref="A7:K7"/>
  </mergeCells>
  <phoneticPr fontId="0" type="noConversion"/>
  <printOptions horizontalCentered="1"/>
  <pageMargins left="0.5" right="0.5" top="0.5" bottom="0.550000000000000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OutlineSymbols="0" topLeftCell="A2" zoomScaleNormal="87" workbookViewId="0">
      <selection activeCell="K26" sqref="K26"/>
    </sheetView>
  </sheetViews>
  <sheetFormatPr defaultColWidth="9.81640625" defaultRowHeight="15"/>
  <cols>
    <col min="1" max="1" width="26.6328125" style="12" customWidth="1"/>
    <col min="2" max="2" width="1.453125" style="12" customWidth="1"/>
    <col min="3" max="6" width="9.81640625" style="12" customWidth="1"/>
    <col min="7" max="7" width="2.81640625" style="12" customWidth="1"/>
    <col min="8" max="16384" width="9.81640625" style="12"/>
  </cols>
  <sheetData>
    <row r="1" spans="1:11" ht="15.6">
      <c r="J1" s="1" t="str">
        <f>+'DCP-9, P 2'!J1</f>
        <v>Exh. DCP-9</v>
      </c>
    </row>
    <row r="2" spans="1:11" ht="15.6">
      <c r="J2" s="1" t="str">
        <f>+'DCP-9, P 2'!J2</f>
        <v>Docket UG-170929</v>
      </c>
    </row>
    <row r="3" spans="1:11" ht="15.6">
      <c r="J3" s="1" t="s">
        <v>107</v>
      </c>
    </row>
    <row r="4" spans="1:11" ht="15.6">
      <c r="A4" s="115"/>
      <c r="J4" s="1"/>
      <c r="K4" s="1"/>
    </row>
    <row r="5" spans="1:11" ht="21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">
      <c r="A6" s="2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5.6">
      <c r="A10" s="1"/>
      <c r="B10" s="1"/>
      <c r="C10" s="190" t="s">
        <v>33</v>
      </c>
      <c r="D10" s="190"/>
      <c r="E10" s="190"/>
      <c r="F10" s="190"/>
      <c r="G10" s="1"/>
      <c r="H10" s="190" t="s">
        <v>272</v>
      </c>
      <c r="I10" s="190"/>
      <c r="J10" s="190"/>
      <c r="K10" s="190"/>
    </row>
    <row r="11" spans="1:11" ht="15.6">
      <c r="A11" s="189" t="str">
        <f>'DCP-9, P 2'!A11</f>
        <v>COMPANY</v>
      </c>
      <c r="B11" s="1"/>
      <c r="C11" s="191" t="s">
        <v>34</v>
      </c>
      <c r="D11" s="191" t="s">
        <v>25</v>
      </c>
      <c r="E11" s="191" t="s">
        <v>35</v>
      </c>
      <c r="F11" s="191" t="s">
        <v>31</v>
      </c>
      <c r="G11" s="1"/>
      <c r="H11" s="191" t="s">
        <v>34</v>
      </c>
      <c r="I11" s="191" t="s">
        <v>25</v>
      </c>
      <c r="J11" s="191" t="s">
        <v>35</v>
      </c>
      <c r="K11" s="191" t="s">
        <v>31</v>
      </c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 ht="15.6">
      <c r="A15" s="23" t="str">
        <f>'DCP-9, P 2'!A15</f>
        <v>Proxy Group</v>
      </c>
    </row>
    <row r="17" spans="1:11">
      <c r="A17" s="12" t="str">
        <f>+'DCP-9, P 2'!A17</f>
        <v>Atmos Energy Corp.</v>
      </c>
      <c r="C17" s="5">
        <v>0.08</v>
      </c>
      <c r="D17" s="5">
        <v>3.5000000000000003E-2</v>
      </c>
      <c r="E17" s="5">
        <v>5.5E-2</v>
      </c>
      <c r="F17" s="5">
        <f>AVERAGE(C17:E17)</f>
        <v>5.6666666666666671E-2</v>
      </c>
      <c r="G17" s="5"/>
      <c r="H17" s="5">
        <v>0.06</v>
      </c>
      <c r="I17" s="5">
        <v>6.5000000000000002E-2</v>
      </c>
      <c r="J17" s="5">
        <v>3.5000000000000003E-2</v>
      </c>
      <c r="K17" s="5">
        <f>AVERAGE(H17:J17)</f>
        <v>5.3333333333333337E-2</v>
      </c>
    </row>
    <row r="18" spans="1:11">
      <c r="A18" s="12" t="str">
        <f>+'DCP-9, P 2'!A18</f>
        <v>New Jersey Resources Corp.</v>
      </c>
      <c r="C18" s="5">
        <v>0.08</v>
      </c>
      <c r="D18" s="5">
        <v>6.5000000000000002E-2</v>
      </c>
      <c r="E18" s="5">
        <v>7.4999999999999997E-2</v>
      </c>
      <c r="F18" s="5">
        <f t="shared" ref="F18" si="0">AVERAGE(C18:E18)</f>
        <v>7.3333333333333348E-2</v>
      </c>
      <c r="G18" s="5"/>
      <c r="H18" s="5">
        <v>0.02</v>
      </c>
      <c r="I18" s="5">
        <v>3.5000000000000003E-2</v>
      </c>
      <c r="J18" s="5">
        <v>0.06</v>
      </c>
      <c r="K18" s="5">
        <f t="shared" ref="K18:K23" si="1">AVERAGE(H18:J18)</f>
        <v>3.8333333333333337E-2</v>
      </c>
    </row>
    <row r="19" spans="1:11">
      <c r="A19" s="12" t="str">
        <f>+'DCP-9, P 2'!A19</f>
        <v>NiSource Inc.</v>
      </c>
      <c r="C19" s="5">
        <v>2.5000000000000001E-2</v>
      </c>
      <c r="D19" s="5">
        <v>-0.02</v>
      </c>
      <c r="E19" s="5">
        <v>-3.5000000000000003E-2</v>
      </c>
      <c r="F19" s="5" t="s">
        <v>283</v>
      </c>
      <c r="G19" s="5"/>
      <c r="H19" s="5">
        <v>5.5E-2</v>
      </c>
      <c r="I19" s="5">
        <v>6.5000000000000002E-2</v>
      </c>
      <c r="J19" s="5">
        <v>-1.4999999999999999E-2</v>
      </c>
      <c r="K19" s="5">
        <f t="shared" si="1"/>
        <v>3.4999999999999996E-2</v>
      </c>
    </row>
    <row r="20" spans="1:11">
      <c r="A20" s="12" t="str">
        <f>+'DCP-9, P 2'!A20</f>
        <v>Northwest Natural Gas Co.</v>
      </c>
      <c r="C20" s="5">
        <v>-4.4999999999999998E-2</v>
      </c>
      <c r="D20" s="5">
        <v>0.02</v>
      </c>
      <c r="E20" s="5">
        <v>0.02</v>
      </c>
      <c r="F20" s="5" t="s">
        <v>283</v>
      </c>
      <c r="G20" s="5"/>
      <c r="H20" s="5">
        <v>7.0000000000000007E-2</v>
      </c>
      <c r="I20" s="5">
        <v>0.01</v>
      </c>
      <c r="J20" s="5">
        <v>0.02</v>
      </c>
      <c r="K20" s="5">
        <f t="shared" si="1"/>
        <v>3.3333333333333333E-2</v>
      </c>
    </row>
    <row r="21" spans="1:11">
      <c r="A21" s="12" t="str">
        <f>+'DCP-9, P 2'!A21</f>
        <v>South Jersey Industries, Inc.</v>
      </c>
      <c r="C21" s="5">
        <v>1.4999999999999999E-2</v>
      </c>
      <c r="D21" s="5">
        <v>8.5000000000000006E-2</v>
      </c>
      <c r="E21" s="5">
        <v>0.09</v>
      </c>
      <c r="F21" s="5">
        <f t="shared" ref="F21:F22" si="2">AVERAGE(C21:E21)</f>
        <v>6.3333333333333339E-2</v>
      </c>
      <c r="G21" s="5"/>
      <c r="H21" s="5">
        <v>5.5E-2</v>
      </c>
      <c r="I21" s="5">
        <v>0.04</v>
      </c>
      <c r="J21" s="5">
        <v>0.06</v>
      </c>
      <c r="K21" s="5">
        <f t="shared" si="1"/>
        <v>5.1666666666666666E-2</v>
      </c>
    </row>
    <row r="22" spans="1:11">
      <c r="A22" s="12" t="str">
        <f>+'DCP-9, P 2'!A22</f>
        <v>Southwest Gas Holdings, Inc.</v>
      </c>
      <c r="C22" s="5">
        <v>6.5000000000000002E-2</v>
      </c>
      <c r="D22" s="5">
        <v>0.1</v>
      </c>
      <c r="E22" s="5">
        <v>5.5E-2</v>
      </c>
      <c r="F22" s="5">
        <f t="shared" si="2"/>
        <v>7.3333333333333334E-2</v>
      </c>
      <c r="G22" s="5"/>
      <c r="H22" s="5">
        <v>0.08</v>
      </c>
      <c r="I22" s="5">
        <v>7.4999999999999997E-2</v>
      </c>
      <c r="J22" s="5">
        <v>7.0000000000000007E-2</v>
      </c>
      <c r="K22" s="5">
        <f t="shared" si="1"/>
        <v>7.4999999999999997E-2</v>
      </c>
    </row>
    <row r="23" spans="1:11">
      <c r="A23" s="12" t="str">
        <f>+'DCP-9, P 2'!A23</f>
        <v>Spire Inc.</v>
      </c>
      <c r="C23" s="5">
        <v>0.04</v>
      </c>
      <c r="D23" s="114">
        <v>0.04</v>
      </c>
      <c r="E23" s="5">
        <v>0.09</v>
      </c>
      <c r="F23" s="5">
        <f t="shared" ref="F23" si="3">AVERAGE(C23:E23)</f>
        <v>5.6666666666666664E-2</v>
      </c>
      <c r="G23" s="5"/>
      <c r="H23" s="5">
        <v>0.08</v>
      </c>
      <c r="I23" s="5">
        <v>0.05</v>
      </c>
      <c r="J23" s="5">
        <v>4.4999999999999998E-2</v>
      </c>
      <c r="K23" s="5">
        <f t="shared" si="1"/>
        <v>5.8333333333333327E-2</v>
      </c>
    </row>
    <row r="24" spans="1:11">
      <c r="C24" s="5"/>
      <c r="D24" s="5"/>
      <c r="E24" s="5"/>
      <c r="F24" s="5"/>
      <c r="G24" s="5"/>
      <c r="H24" s="5"/>
      <c r="I24" s="5"/>
      <c r="J24" s="5"/>
      <c r="K24" s="5"/>
    </row>
    <row r="25" spans="1:11" ht="15.6">
      <c r="A25" s="3" t="s">
        <v>31</v>
      </c>
      <c r="C25" s="5"/>
      <c r="D25" s="5"/>
      <c r="E25" s="5"/>
      <c r="F25" s="14">
        <f>AVERAGE(F17:F23)</f>
        <v>6.4666666666666678E-2</v>
      </c>
      <c r="G25" s="5"/>
      <c r="H25" s="5"/>
      <c r="I25" s="5"/>
      <c r="J25" s="5"/>
      <c r="K25" s="14">
        <f>AVERAGE(K17:K23)</f>
        <v>4.9285714285714287E-2</v>
      </c>
    </row>
    <row r="26" spans="1:11" ht="15.6" thickBot="1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15.6" thickTop="1"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12" t="str">
        <f>+'DCP-9, P 2'!A28</f>
        <v>Source:  Value Line Investment Survey.</v>
      </c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3" spans="4:6">
      <c r="D33" s="19"/>
      <c r="E33" s="19"/>
      <c r="F33" s="19"/>
    </row>
    <row r="34" spans="4:6">
      <c r="D34" s="18"/>
      <c r="E34" s="18"/>
      <c r="F34" s="18"/>
    </row>
    <row r="35" spans="4:6">
      <c r="D35" s="18"/>
      <c r="E35" s="18"/>
      <c r="F35" s="18"/>
    </row>
    <row r="36" spans="4:6">
      <c r="D36" s="18"/>
      <c r="E36" s="18"/>
      <c r="F36" s="18"/>
    </row>
    <row r="37" spans="4:6">
      <c r="D37" s="19"/>
      <c r="E37" s="19"/>
      <c r="F37" s="19"/>
    </row>
    <row r="38" spans="4:6">
      <c r="D38" s="19"/>
      <c r="E38" s="19"/>
      <c r="F38" s="19"/>
    </row>
    <row r="39" spans="4:6">
      <c r="D39" s="19"/>
      <c r="E39" s="19"/>
      <c r="F39" s="19"/>
    </row>
  </sheetData>
  <phoneticPr fontId="0" type="noConversion"/>
  <printOptions horizontalCentered="1"/>
  <pageMargins left="0.5" right="0.5" top="0.5" bottom="0.55000000000000004" header="0" footer="0"/>
  <pageSetup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OutlineSymbols="0" topLeftCell="A17" zoomScaleNormal="100" workbookViewId="0">
      <selection activeCell="F40" sqref="F40"/>
    </sheetView>
  </sheetViews>
  <sheetFormatPr defaultColWidth="9.81640625" defaultRowHeight="15"/>
  <cols>
    <col min="1" max="1" width="27.54296875" style="12" customWidth="1"/>
    <col min="2" max="2" width="1.81640625" style="12" customWidth="1"/>
    <col min="3" max="4" width="12.81640625" style="12" customWidth="1"/>
    <col min="5" max="5" width="13.6328125" style="12" customWidth="1"/>
    <col min="6" max="6" width="12.81640625" style="12" customWidth="1"/>
    <col min="7" max="7" width="13.6328125" style="12" customWidth="1"/>
    <col min="8" max="8" width="11" style="12" customWidth="1"/>
    <col min="9" max="10" width="10.81640625" style="12" customWidth="1"/>
    <col min="11" max="16384" width="9.81640625" style="12"/>
  </cols>
  <sheetData>
    <row r="1" spans="1:10" ht="15.6">
      <c r="I1" s="1" t="str">
        <f>+'DCP-9, P 3'!J1</f>
        <v>Exh. DCP-9</v>
      </c>
    </row>
    <row r="2" spans="1:10" ht="15.6">
      <c r="I2" s="1" t="str">
        <f>+'DCP-9, P 3'!J2</f>
        <v>Docket UG-170929</v>
      </c>
    </row>
    <row r="3" spans="1:10" ht="15.6">
      <c r="I3" s="1" t="s">
        <v>108</v>
      </c>
    </row>
    <row r="4" spans="1:10" ht="15.6">
      <c r="I4" s="1"/>
      <c r="J4" s="1"/>
    </row>
    <row r="5" spans="1:10" ht="15.6">
      <c r="J5" s="1"/>
    </row>
    <row r="6" spans="1:10" ht="21">
      <c r="A6" s="2" t="str">
        <f>'DCP-9, P 3'!A5</f>
        <v>PROXY COMPANIES</v>
      </c>
      <c r="B6" s="2"/>
      <c r="C6" s="2"/>
      <c r="D6" s="2"/>
      <c r="E6" s="2"/>
      <c r="F6" s="2"/>
      <c r="G6" s="2"/>
      <c r="H6" s="2"/>
      <c r="I6" s="2"/>
      <c r="J6" s="2"/>
    </row>
    <row r="7" spans="1:10" ht="21">
      <c r="A7" s="2" t="s">
        <v>36</v>
      </c>
      <c r="B7" s="2"/>
      <c r="C7" s="2"/>
      <c r="D7" s="2"/>
      <c r="E7" s="2"/>
      <c r="F7" s="2"/>
      <c r="G7" s="2"/>
      <c r="H7" s="2"/>
      <c r="I7" s="2"/>
      <c r="J7" s="2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6">
      <c r="A13" s="1"/>
      <c r="B13" s="1"/>
      <c r="C13" s="1"/>
      <c r="D13" s="189" t="s">
        <v>39</v>
      </c>
      <c r="E13" s="189" t="s">
        <v>41</v>
      </c>
      <c r="F13" s="189" t="s">
        <v>39</v>
      </c>
      <c r="G13" s="189" t="s">
        <v>41</v>
      </c>
      <c r="H13" s="189" t="s">
        <v>80</v>
      </c>
      <c r="I13" s="1"/>
      <c r="J13" s="1"/>
    </row>
    <row r="14" spans="1:10" ht="15.6">
      <c r="A14" s="1"/>
      <c r="B14" s="1"/>
      <c r="C14" s="189" t="s">
        <v>38</v>
      </c>
      <c r="D14" s="189" t="s">
        <v>40</v>
      </c>
      <c r="E14" s="189" t="s">
        <v>40</v>
      </c>
      <c r="F14" s="189" t="s">
        <v>42</v>
      </c>
      <c r="G14" s="189" t="s">
        <v>42</v>
      </c>
      <c r="H14" s="189" t="s">
        <v>34</v>
      </c>
      <c r="I14" s="189" t="s">
        <v>24</v>
      </c>
      <c r="J14" s="189" t="s">
        <v>43</v>
      </c>
    </row>
    <row r="15" spans="1:10" ht="15.6">
      <c r="A15" s="189" t="str">
        <f>+'DCP-9, P 3'!A11</f>
        <v>COMPANY</v>
      </c>
      <c r="B15" s="1"/>
      <c r="C15" s="189" t="s">
        <v>28</v>
      </c>
      <c r="D15" s="189" t="s">
        <v>7</v>
      </c>
      <c r="E15" s="189" t="s">
        <v>7</v>
      </c>
      <c r="F15" s="189" t="s">
        <v>7</v>
      </c>
      <c r="G15" s="189" t="s">
        <v>7</v>
      </c>
      <c r="H15" s="189" t="s">
        <v>7</v>
      </c>
      <c r="I15" s="189" t="s">
        <v>7</v>
      </c>
      <c r="J15" s="189" t="s">
        <v>44</v>
      </c>
    </row>
    <row r="16" spans="1:10" ht="15.6" thickBot="1"/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21"/>
    </row>
    <row r="19" spans="1:10" ht="15.6">
      <c r="A19" s="43" t="str">
        <f>+'DCP-9, P 3'!A15</f>
        <v>Proxy Group</v>
      </c>
    </row>
    <row r="21" spans="1:10">
      <c r="A21" s="21"/>
      <c r="C21" s="5"/>
      <c r="D21" s="5"/>
      <c r="E21" s="5"/>
      <c r="F21" s="5"/>
      <c r="G21" s="5"/>
      <c r="H21" s="60"/>
      <c r="I21" s="5"/>
      <c r="J21" s="5"/>
    </row>
    <row r="22" spans="1:10">
      <c r="A22" s="21" t="str">
        <f>+'DCP-9, P 3'!A17</f>
        <v>Atmos Energy Corp.</v>
      </c>
      <c r="C22" s="5">
        <f>'DCP-9, P 1'!I17*(1+0.5*I22)</f>
        <v>2.308832570799791E-2</v>
      </c>
      <c r="D22" s="5">
        <f>+'DCP-9, P 2'!H17</f>
        <v>4.7399999999999998E-2</v>
      </c>
      <c r="E22" s="5">
        <f>+'DCP-9, P 2'!K17</f>
        <v>5.2500000000000005E-2</v>
      </c>
      <c r="F22" s="5">
        <f>+'DCP-9, P 3'!F17</f>
        <v>5.6666666666666671E-2</v>
      </c>
      <c r="G22" s="5">
        <f>+'DCP-9, P 3'!K17</f>
        <v>5.3333333333333337E-2</v>
      </c>
      <c r="H22" s="5">
        <v>6.5000000000000002E-2</v>
      </c>
      <c r="I22" s="5">
        <f>AVERAGE(D22:H22)</f>
        <v>5.4980000000000008E-2</v>
      </c>
      <c r="J22" s="5">
        <f>C22+I22</f>
        <v>7.8068325707997918E-2</v>
      </c>
    </row>
    <row r="23" spans="1:10">
      <c r="A23" s="21" t="str">
        <f>+'DCP-9, P 3'!A18</f>
        <v>New Jersey Resources Corp.</v>
      </c>
      <c r="C23" s="5">
        <f>'DCP-9, P 1'!I18*(1+0.5*I23)</f>
        <v>2.6750793333333335E-2</v>
      </c>
      <c r="D23" s="5">
        <f>+'DCP-9, P 2'!H18</f>
        <v>5.9600000000000007E-2</v>
      </c>
      <c r="E23" s="5">
        <f>+'DCP-9, P 2'!K18</f>
        <v>5.7499999999999996E-2</v>
      </c>
      <c r="F23" s="5">
        <f>+'DCP-9, P 3'!F18</f>
        <v>7.3333333333333348E-2</v>
      </c>
      <c r="G23" s="5">
        <f>+'DCP-9, P 3'!K18</f>
        <v>3.8333333333333337E-2</v>
      </c>
      <c r="H23" s="5">
        <v>0.06</v>
      </c>
      <c r="I23" s="5">
        <f t="shared" ref="I23:I28" si="0">AVERAGE(D23:H23)</f>
        <v>5.7753333333333337E-2</v>
      </c>
      <c r="J23" s="5">
        <f t="shared" ref="J23:J28" si="1">C23+I23</f>
        <v>8.4504126666666679E-2</v>
      </c>
    </row>
    <row r="24" spans="1:10">
      <c r="A24" s="21" t="str">
        <f>+'DCP-9, P 3'!A19</f>
        <v>NiSource Inc.</v>
      </c>
      <c r="C24" s="5">
        <f>'DCP-9, P 1'!I19*(1+0.5*I24)</f>
        <v>2.7730351251698038E-2</v>
      </c>
      <c r="D24" s="5">
        <f>+'DCP-9, P 2'!H19</f>
        <v>2.0999999999999998E-2</v>
      </c>
      <c r="E24" s="5">
        <f>+'DCP-9, P 2'!K19</f>
        <v>3.2500000000000001E-2</v>
      </c>
      <c r="F24" s="5" t="str">
        <f>+'DCP-9, P 3'!F19</f>
        <v>neg</v>
      </c>
      <c r="G24" s="5">
        <f>+'DCP-9, P 3'!K19</f>
        <v>3.4999999999999996E-2</v>
      </c>
      <c r="H24" s="5">
        <v>7.6899999999999996E-2</v>
      </c>
      <c r="I24" s="5">
        <f t="shared" si="0"/>
        <v>4.1349999999999998E-2</v>
      </c>
      <c r="J24" s="5">
        <f t="shared" si="1"/>
        <v>6.9080351251698036E-2</v>
      </c>
    </row>
    <row r="25" spans="1:10">
      <c r="A25" s="21" t="str">
        <f>+'DCP-9, P 3'!A20</f>
        <v>Northwest Natural Gas Co.</v>
      </c>
      <c r="C25" s="5">
        <f>'DCP-9, P 1'!I20*(1+0.5*I25)</f>
        <v>3.0633676251331201E-2</v>
      </c>
      <c r="D25" s="5">
        <f>+'DCP-9, P 2'!H20</f>
        <v>1.0200000000000001E-2</v>
      </c>
      <c r="E25" s="5">
        <f>+'DCP-9, P 2'!K20</f>
        <v>2.5000000000000001E-2</v>
      </c>
      <c r="F25" s="5" t="str">
        <f>+'DCP-9, P 3'!F20</f>
        <v>neg</v>
      </c>
      <c r="G25" s="5">
        <f>+'DCP-9, P 3'!K20</f>
        <v>3.3333333333333333E-2</v>
      </c>
      <c r="H25" s="5">
        <v>0.04</v>
      </c>
      <c r="I25" s="5">
        <f t="shared" si="0"/>
        <v>2.7133333333333336E-2</v>
      </c>
      <c r="J25" s="5">
        <f t="shared" si="1"/>
        <v>5.7767009584664533E-2</v>
      </c>
    </row>
    <row r="26" spans="1:10">
      <c r="A26" s="21" t="str">
        <f>+'DCP-9, P 3'!A21</f>
        <v>South Jersey Industries, Inc.</v>
      </c>
      <c r="C26" s="5">
        <f>'DCP-9, P 1'!I21*(1+0.5*I26)</f>
        <v>3.6148185547491322E-2</v>
      </c>
      <c r="D26" s="5">
        <f>+'DCP-9, P 2'!H21</f>
        <v>2.8000000000000004E-2</v>
      </c>
      <c r="E26" s="5">
        <f>+'DCP-9, P 2'!K21</f>
        <v>2.5000000000000001E-2</v>
      </c>
      <c r="F26" s="5">
        <f>+'DCP-9, P 3'!F21</f>
        <v>6.3333333333333339E-2</v>
      </c>
      <c r="G26" s="5">
        <f>+'DCP-9, P 3'!K21</f>
        <v>5.1666666666666666E-2</v>
      </c>
      <c r="H26" s="5">
        <v>0.06</v>
      </c>
      <c r="I26" s="5">
        <f t="shared" si="0"/>
        <v>4.5600000000000002E-2</v>
      </c>
      <c r="J26" s="5">
        <f>C26+I26</f>
        <v>8.1748185547491331E-2</v>
      </c>
    </row>
    <row r="27" spans="1:10">
      <c r="A27" s="21" t="str">
        <f>+'DCP-9, P 3'!A22</f>
        <v>Southwest Gas Holdings, Inc.</v>
      </c>
      <c r="C27" s="5">
        <f>'DCP-9, P 1'!I22*(1+0.5*I27)</f>
        <v>2.554379721420505E-2</v>
      </c>
      <c r="D27" s="5">
        <f>+'DCP-9, P 2'!H22</f>
        <v>4.7399999999999998E-2</v>
      </c>
      <c r="E27" s="5">
        <f>+'DCP-9, P 2'!K22</f>
        <v>4.4999999999999998E-2</v>
      </c>
      <c r="F27" s="5">
        <f>+'DCP-9, P 3'!F22</f>
        <v>7.3333333333333334E-2</v>
      </c>
      <c r="G27" s="5">
        <f>+'DCP-9, P 3'!K22</f>
        <v>7.4999999999999997E-2</v>
      </c>
      <c r="H27" s="5">
        <v>0.04</v>
      </c>
      <c r="I27" s="5">
        <f t="shared" si="0"/>
        <v>5.6146666666666664E-2</v>
      </c>
      <c r="J27" s="5">
        <f t="shared" si="1"/>
        <v>8.1690463880871714E-2</v>
      </c>
    </row>
    <row r="28" spans="1:10">
      <c r="A28" s="21" t="str">
        <f>+'DCP-9, P 3'!A23</f>
        <v>Spire Inc.</v>
      </c>
      <c r="C28" s="5">
        <f>'DCP-9, P 1'!I23*(1+0.5*I28)</f>
        <v>3.0938468033613442E-2</v>
      </c>
      <c r="D28" s="5">
        <f>+'DCP-9, P 2'!H23</f>
        <v>2.5600000000000001E-2</v>
      </c>
      <c r="E28" s="5">
        <f>+'DCP-9, P 2'!K23</f>
        <v>0.04</v>
      </c>
      <c r="F28" s="5">
        <f>+'DCP-9, P 3'!F23</f>
        <v>5.6666666666666664E-2</v>
      </c>
      <c r="G28" s="5">
        <f>+'DCP-9, P 3'!K23</f>
        <v>5.8333333333333327E-2</v>
      </c>
      <c r="H28" s="5">
        <v>3.7199999999999997E-2</v>
      </c>
      <c r="I28" s="5">
        <f t="shared" si="0"/>
        <v>4.3560000000000001E-2</v>
      </c>
      <c r="J28" s="5">
        <f t="shared" si="1"/>
        <v>7.4498468033613444E-2</v>
      </c>
    </row>
    <row r="29" spans="1:10">
      <c r="A29" s="44"/>
      <c r="B29" s="34"/>
      <c r="C29" s="35"/>
      <c r="D29" s="35"/>
      <c r="E29" s="35"/>
      <c r="F29" s="35"/>
      <c r="G29" s="35"/>
      <c r="H29" s="35"/>
      <c r="I29" s="35"/>
      <c r="J29" s="35"/>
    </row>
    <row r="30" spans="1:10">
      <c r="A30" s="21"/>
      <c r="C30" s="5"/>
      <c r="D30" s="5"/>
      <c r="E30" s="5"/>
      <c r="F30" s="5"/>
      <c r="G30" s="5"/>
      <c r="H30" s="5"/>
      <c r="I30" s="5"/>
      <c r="J30" s="5"/>
    </row>
    <row r="31" spans="1:10" ht="15.6">
      <c r="A31" s="21" t="s">
        <v>85</v>
      </c>
      <c r="C31" s="5">
        <f t="shared" ref="C31:J31" si="2">AVERAGE(C22:C28)</f>
        <v>2.8690513905667184E-2</v>
      </c>
      <c r="D31" s="5">
        <f>AVERAGE(D22:D28)</f>
        <v>3.4171428571428568E-2</v>
      </c>
      <c r="E31" s="5">
        <f t="shared" si="2"/>
        <v>3.9642857142857139E-2</v>
      </c>
      <c r="F31" s="5">
        <f t="shared" si="2"/>
        <v>6.4666666666666678E-2</v>
      </c>
      <c r="G31" s="5">
        <f t="shared" si="2"/>
        <v>4.9285714285714287E-2</v>
      </c>
      <c r="H31" s="5">
        <f t="shared" si="2"/>
        <v>5.4157142857142855E-2</v>
      </c>
      <c r="I31" s="5">
        <f t="shared" si="2"/>
        <v>4.6646190476190473E-2</v>
      </c>
      <c r="J31" s="14">
        <f t="shared" si="2"/>
        <v>7.5336704381857661E-2</v>
      </c>
    </row>
    <row r="32" spans="1:10" ht="15.6">
      <c r="A32" s="44"/>
      <c r="B32" s="34"/>
      <c r="C32" s="35"/>
      <c r="D32" s="35"/>
      <c r="E32" s="35"/>
      <c r="F32" s="35"/>
      <c r="G32" s="35"/>
      <c r="H32" s="35"/>
      <c r="I32" s="35"/>
      <c r="J32" s="127"/>
    </row>
    <row r="33" spans="1:10" ht="15.6">
      <c r="A33" s="61"/>
      <c r="B33" s="26"/>
      <c r="C33" s="32"/>
      <c r="D33" s="32"/>
      <c r="E33" s="32"/>
      <c r="F33" s="32"/>
      <c r="G33" s="32"/>
      <c r="H33" s="32"/>
      <c r="I33" s="32"/>
      <c r="J33" s="41"/>
    </row>
    <row r="34" spans="1:10" ht="15.6">
      <c r="A34" s="61" t="s">
        <v>82</v>
      </c>
      <c r="B34" s="26"/>
      <c r="C34" s="32">
        <f>MEDIAN(C22:C28)</f>
        <v>2.7730351251698038E-2</v>
      </c>
      <c r="D34" s="32">
        <f>MEDIAN(D22:D28)</f>
        <v>2.8000000000000004E-2</v>
      </c>
      <c r="E34" s="32">
        <f t="shared" ref="E34:J34" si="3">MEDIAN(E22:E28)</f>
        <v>0.04</v>
      </c>
      <c r="F34" s="32">
        <f t="shared" si="3"/>
        <v>6.3333333333333339E-2</v>
      </c>
      <c r="G34" s="32">
        <f t="shared" si="3"/>
        <v>5.1666666666666666E-2</v>
      </c>
      <c r="H34" s="32">
        <f t="shared" si="3"/>
        <v>0.06</v>
      </c>
      <c r="I34" s="32">
        <f t="shared" si="3"/>
        <v>4.5600000000000002E-2</v>
      </c>
      <c r="J34" s="41">
        <f t="shared" si="3"/>
        <v>7.8068325707997918E-2</v>
      </c>
    </row>
    <row r="35" spans="1:10">
      <c r="A35" s="44"/>
      <c r="B35" s="34"/>
      <c r="C35" s="35"/>
      <c r="D35" s="35"/>
      <c r="E35" s="35"/>
      <c r="F35" s="35"/>
      <c r="G35" s="35"/>
      <c r="H35" s="35"/>
      <c r="I35" s="35"/>
      <c r="J35" s="35"/>
    </row>
    <row r="36" spans="1:10">
      <c r="A36" s="21"/>
      <c r="C36" s="5"/>
      <c r="D36" s="5"/>
      <c r="E36" s="5"/>
      <c r="F36" s="5"/>
      <c r="G36" s="5"/>
      <c r="H36" s="5"/>
      <c r="I36" s="5"/>
      <c r="J36" s="5"/>
    </row>
    <row r="37" spans="1:10" ht="15.6">
      <c r="A37" s="21" t="s">
        <v>92</v>
      </c>
      <c r="C37" s="5"/>
      <c r="D37" s="5">
        <f>+C31+D31</f>
        <v>6.2861942477095756E-2</v>
      </c>
      <c r="E37" s="5">
        <f>+C31+E31</f>
        <v>6.8333371048524327E-2</v>
      </c>
      <c r="F37" s="14">
        <f>+C31+F31</f>
        <v>9.3357180572333859E-2</v>
      </c>
      <c r="G37" s="5">
        <f>+C31+G31</f>
        <v>7.7976228191381475E-2</v>
      </c>
      <c r="H37" s="5">
        <f>+C31+H31</f>
        <v>8.2847656762810043E-2</v>
      </c>
      <c r="I37" s="5">
        <f>+C31+I31</f>
        <v>7.5336704381857661E-2</v>
      </c>
      <c r="J37" s="5"/>
    </row>
    <row r="38" spans="1:10" ht="15.6">
      <c r="A38" s="44"/>
      <c r="B38" s="34"/>
      <c r="C38" s="35"/>
      <c r="D38" s="35"/>
      <c r="E38" s="98"/>
      <c r="F38" s="39"/>
      <c r="G38" s="98"/>
      <c r="H38" s="35"/>
      <c r="I38" s="35"/>
      <c r="J38" s="35"/>
    </row>
    <row r="39" spans="1:10" ht="15.6">
      <c r="A39" s="21"/>
      <c r="C39" s="5"/>
      <c r="D39" s="5"/>
      <c r="E39" s="60"/>
      <c r="F39" s="22"/>
      <c r="G39" s="60"/>
      <c r="H39" s="5"/>
      <c r="I39" s="5"/>
      <c r="J39" s="5"/>
    </row>
    <row r="40" spans="1:10" ht="15.6">
      <c r="A40" s="21" t="s">
        <v>93</v>
      </c>
      <c r="C40" s="5"/>
      <c r="D40" s="5">
        <f>+C34+D34</f>
        <v>5.5730351251698042E-2</v>
      </c>
      <c r="E40" s="5">
        <f>+C34+E34</f>
        <v>6.7730351251698045E-2</v>
      </c>
      <c r="F40" s="14">
        <f>+C34+F34</f>
        <v>9.1063684585031376E-2</v>
      </c>
      <c r="G40" s="5">
        <f>+C34+G34</f>
        <v>7.9397017918364704E-2</v>
      </c>
      <c r="H40" s="5">
        <f>+C34+H34</f>
        <v>8.7730351251698035E-2</v>
      </c>
      <c r="I40" s="5">
        <f>+C34+I34</f>
        <v>7.3330351251698039E-2</v>
      </c>
      <c r="J40" s="5"/>
    </row>
    <row r="41" spans="1:10" ht="15.6" thickBot="1">
      <c r="A41" s="45"/>
      <c r="B41" s="36"/>
      <c r="C41" s="38"/>
      <c r="D41" s="38"/>
      <c r="E41" s="38"/>
      <c r="F41" s="38"/>
      <c r="G41" s="38"/>
      <c r="H41" s="38"/>
      <c r="I41" s="38"/>
      <c r="J41" s="38"/>
    </row>
    <row r="42" spans="1:10" ht="15.6" thickTop="1">
      <c r="A42" s="21"/>
      <c r="C42" s="5"/>
      <c r="D42" s="5"/>
      <c r="E42" s="5"/>
      <c r="F42" s="5"/>
      <c r="G42" s="5"/>
      <c r="H42" s="5"/>
      <c r="I42" s="5"/>
      <c r="J42" s="5"/>
    </row>
    <row r="43" spans="1:10" ht="15.6" thickBot="1">
      <c r="A43" s="45"/>
      <c r="B43" s="36"/>
      <c r="C43" s="38"/>
      <c r="D43" s="38"/>
      <c r="E43" s="38"/>
      <c r="F43" s="38"/>
      <c r="G43" s="38"/>
      <c r="H43" s="38"/>
      <c r="I43" s="38"/>
      <c r="J43" s="38"/>
    </row>
    <row r="44" spans="1:10" ht="15.6" thickTop="1">
      <c r="A44" s="21"/>
      <c r="C44" s="5"/>
      <c r="D44" s="5"/>
      <c r="E44" s="5"/>
      <c r="F44" s="5"/>
      <c r="G44" s="5"/>
      <c r="H44" s="5"/>
      <c r="I44" s="5"/>
      <c r="J44" s="5"/>
    </row>
    <row r="45" spans="1:10">
      <c r="A45" s="92" t="s">
        <v>118</v>
      </c>
      <c r="C45" s="5"/>
      <c r="D45" s="5"/>
      <c r="E45" s="5"/>
      <c r="F45" s="5"/>
      <c r="G45" s="5"/>
      <c r="H45" s="5"/>
      <c r="I45" s="5"/>
      <c r="J45" s="5"/>
    </row>
    <row r="46" spans="1:10">
      <c r="A46" s="21"/>
      <c r="C46" s="5"/>
      <c r="D46" s="5"/>
      <c r="E46" s="5"/>
      <c r="F46" s="5"/>
      <c r="G46" s="5"/>
      <c r="H46" s="5"/>
      <c r="I46" s="5"/>
      <c r="J46" s="5"/>
    </row>
    <row r="47" spans="1:10">
      <c r="A47" s="12" t="s">
        <v>37</v>
      </c>
      <c r="C47" s="5"/>
      <c r="D47" s="5"/>
      <c r="E47" s="5"/>
      <c r="F47" s="5"/>
      <c r="G47" s="5"/>
      <c r="H47" s="5"/>
      <c r="I47" s="5"/>
      <c r="J47" s="5"/>
    </row>
    <row r="48" spans="1:10">
      <c r="C48" s="5"/>
      <c r="D48" s="5"/>
      <c r="E48" s="5"/>
      <c r="F48" s="5"/>
      <c r="G48" s="5"/>
      <c r="H48" s="5"/>
      <c r="I48" s="5"/>
      <c r="J48" s="5"/>
    </row>
    <row r="49" spans="3:10">
      <c r="C49" s="5"/>
      <c r="D49" s="5"/>
      <c r="E49" s="5"/>
      <c r="F49" s="5"/>
      <c r="G49" s="5"/>
      <c r="H49" s="5"/>
      <c r="I49" s="5"/>
      <c r="J49" s="5"/>
    </row>
    <row r="50" spans="3:10">
      <c r="C50" s="5"/>
      <c r="D50" s="5"/>
      <c r="E50" s="5"/>
      <c r="F50" s="5"/>
      <c r="G50" s="5"/>
      <c r="H50" s="5"/>
      <c r="I50" s="5"/>
      <c r="J50" s="5"/>
    </row>
    <row r="51" spans="3:10">
      <c r="C51" s="5"/>
      <c r="D51" s="5"/>
      <c r="E51" s="5"/>
      <c r="F51" s="5"/>
      <c r="G51" s="5"/>
      <c r="H51" s="5"/>
      <c r="I51" s="5"/>
      <c r="J51" s="5"/>
    </row>
    <row r="52" spans="3:10">
      <c r="C52" s="5"/>
      <c r="D52" s="5"/>
      <c r="E52" s="5"/>
      <c r="F52" s="5"/>
      <c r="G52" s="5"/>
      <c r="H52" s="5"/>
      <c r="I52" s="5"/>
      <c r="J52" s="5"/>
    </row>
    <row r="53" spans="3:10">
      <c r="C53" s="5"/>
      <c r="D53" s="5"/>
      <c r="E53" s="5"/>
      <c r="F53" s="5"/>
      <c r="G53" s="5"/>
      <c r="H53" s="5"/>
      <c r="I53" s="5"/>
      <c r="J53" s="5"/>
    </row>
    <row r="54" spans="3:10">
      <c r="C54" s="5"/>
      <c r="D54" s="5"/>
      <c r="E54" s="5"/>
      <c r="F54" s="5"/>
      <c r="G54" s="5"/>
      <c r="H54" s="5"/>
      <c r="I54" s="5"/>
      <c r="J54" s="5"/>
    </row>
    <row r="55" spans="3:10">
      <c r="C55" s="5"/>
      <c r="D55" s="5"/>
      <c r="E55" s="5"/>
      <c r="F55" s="5"/>
      <c r="G55" s="5"/>
      <c r="H55" s="5"/>
      <c r="I55" s="5"/>
      <c r="J55" s="5"/>
    </row>
    <row r="56" spans="3:10">
      <c r="C56" s="5"/>
      <c r="D56" s="5"/>
      <c r="E56" s="5"/>
      <c r="F56" s="5"/>
      <c r="G56" s="5"/>
      <c r="H56" s="5"/>
      <c r="I56" s="5"/>
      <c r="J56" s="5"/>
    </row>
    <row r="57" spans="3:10">
      <c r="C57" s="5"/>
      <c r="D57" s="5"/>
      <c r="E57" s="5"/>
      <c r="F57" s="5"/>
      <c r="G57" s="5"/>
      <c r="H57" s="5"/>
      <c r="I57" s="5"/>
      <c r="J57" s="5"/>
    </row>
    <row r="58" spans="3:10">
      <c r="C58" s="5"/>
      <c r="D58" s="5"/>
      <c r="E58" s="5"/>
      <c r="F58" s="5"/>
      <c r="G58" s="5"/>
      <c r="H58" s="5"/>
      <c r="I58" s="5"/>
      <c r="J58" s="5"/>
    </row>
    <row r="59" spans="3:10">
      <c r="C59" s="5"/>
      <c r="D59" s="5"/>
      <c r="E59" s="5"/>
      <c r="F59" s="5"/>
      <c r="G59" s="5"/>
      <c r="H59" s="5"/>
      <c r="I59" s="5"/>
      <c r="J59" s="5"/>
    </row>
    <row r="60" spans="3:10">
      <c r="C60" s="5"/>
      <c r="D60" s="5"/>
      <c r="E60" s="5"/>
      <c r="F60" s="5"/>
      <c r="G60" s="5"/>
      <c r="H60" s="5"/>
      <c r="I60" s="5"/>
      <c r="J60" s="5"/>
    </row>
    <row r="61" spans="3:10">
      <c r="C61" s="5"/>
      <c r="D61" s="5"/>
      <c r="E61" s="5"/>
      <c r="F61" s="5"/>
      <c r="G61" s="5"/>
      <c r="H61" s="5"/>
      <c r="I61" s="5"/>
      <c r="J61" s="5"/>
    </row>
    <row r="62" spans="3:10">
      <c r="C62" s="5"/>
      <c r="D62" s="5"/>
      <c r="E62" s="5"/>
      <c r="F62" s="5"/>
      <c r="G62" s="5"/>
      <c r="H62" s="5"/>
      <c r="I62" s="5"/>
      <c r="J62" s="5"/>
    </row>
    <row r="63" spans="3:10">
      <c r="C63" s="5"/>
      <c r="D63" s="5"/>
      <c r="E63" s="5"/>
      <c r="F63" s="5"/>
      <c r="G63" s="5"/>
      <c r="H63" s="5"/>
      <c r="I63" s="5"/>
      <c r="J63" s="5"/>
    </row>
    <row r="64" spans="3:10">
      <c r="C64" s="5"/>
      <c r="D64" s="5"/>
      <c r="E64" s="5"/>
      <c r="F64" s="5"/>
      <c r="G64" s="5"/>
      <c r="H64" s="5"/>
      <c r="I64" s="5"/>
      <c r="J64" s="5"/>
    </row>
  </sheetData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OutlineSymbols="0" zoomScaleNormal="87" workbookViewId="0">
      <selection activeCell="A61" sqref="A61"/>
    </sheetView>
  </sheetViews>
  <sheetFormatPr defaultColWidth="9.81640625" defaultRowHeight="15"/>
  <cols>
    <col min="1" max="1" width="9.81640625" style="3" customWidth="1"/>
    <col min="2" max="2" width="5.81640625" style="3" customWidth="1"/>
    <col min="3" max="3" width="9.81640625" style="3" customWidth="1"/>
    <col min="4" max="4" width="5.81640625" style="3" customWidth="1"/>
    <col min="5" max="5" width="9.81640625" style="3" customWidth="1"/>
    <col min="6" max="6" width="5.81640625" style="3" customWidth="1"/>
    <col min="7" max="7" width="12.81640625" style="3" customWidth="1"/>
    <col min="8" max="16384" width="9.81640625" style="3"/>
  </cols>
  <sheetData>
    <row r="1" spans="1:9" ht="15.6">
      <c r="F1" s="1"/>
      <c r="H1" s="1" t="s">
        <v>312</v>
      </c>
    </row>
    <row r="2" spans="1:9" ht="15.6">
      <c r="E2" s="4"/>
      <c r="F2" s="1"/>
      <c r="H2" s="1" t="str">
        <f>+'DCP-9, P 4'!I2</f>
        <v>Docket UG-170929</v>
      </c>
    </row>
    <row r="3" spans="1:9" ht="15.6">
      <c r="G3" s="1"/>
      <c r="H3" s="1" t="s">
        <v>310</v>
      </c>
    </row>
    <row r="5" spans="1:9" ht="21">
      <c r="A5" s="288" t="s">
        <v>53</v>
      </c>
      <c r="B5" s="288"/>
      <c r="C5" s="288"/>
      <c r="D5" s="288"/>
      <c r="E5" s="288"/>
      <c r="F5" s="288"/>
      <c r="G5" s="288"/>
      <c r="H5" s="288"/>
      <c r="I5" s="288"/>
    </row>
    <row r="6" spans="1:9" ht="21">
      <c r="A6" s="288" t="s">
        <v>87</v>
      </c>
      <c r="B6" s="288"/>
      <c r="C6" s="288"/>
      <c r="D6" s="288"/>
      <c r="E6" s="288"/>
      <c r="F6" s="288"/>
      <c r="G6" s="288"/>
      <c r="H6" s="288"/>
      <c r="I6" s="288"/>
    </row>
    <row r="7" spans="1:9" ht="21">
      <c r="A7" s="288" t="s">
        <v>88</v>
      </c>
      <c r="B7" s="288"/>
      <c r="C7" s="288"/>
      <c r="D7" s="288"/>
      <c r="E7" s="288"/>
      <c r="F7" s="288"/>
      <c r="G7" s="288"/>
      <c r="H7" s="288"/>
      <c r="I7" s="288"/>
    </row>
    <row r="8" spans="1:9" ht="15.6" thickBot="1">
      <c r="A8" s="185"/>
      <c r="B8" s="185"/>
      <c r="C8" s="185"/>
      <c r="D8" s="185"/>
      <c r="E8" s="185"/>
      <c r="F8" s="185"/>
      <c r="G8" s="185"/>
      <c r="H8" s="185"/>
      <c r="I8" s="185"/>
    </row>
    <row r="9" spans="1:9" ht="15.6" thickTop="1"/>
    <row r="10" spans="1:9" ht="15.6">
      <c r="A10" s="1"/>
      <c r="B10" s="1"/>
      <c r="C10" s="1"/>
      <c r="D10" s="1"/>
      <c r="E10" s="1"/>
      <c r="F10" s="1"/>
      <c r="G10" s="1"/>
      <c r="H10" s="189" t="s">
        <v>89</v>
      </c>
      <c r="I10" s="1"/>
    </row>
    <row r="11" spans="1:9" ht="15.6">
      <c r="A11" s="1"/>
      <c r="B11" s="1"/>
      <c r="C11" s="1"/>
      <c r="D11" s="1"/>
      <c r="E11" s="1"/>
      <c r="F11" s="1"/>
      <c r="G11" s="1"/>
      <c r="H11" s="189" t="s">
        <v>90</v>
      </c>
      <c r="I11" s="189" t="s">
        <v>83</v>
      </c>
    </row>
    <row r="12" spans="1:9" ht="15.6">
      <c r="A12" s="189" t="s">
        <v>10</v>
      </c>
      <c r="B12" s="189"/>
      <c r="C12" s="189" t="s">
        <v>34</v>
      </c>
      <c r="D12" s="189"/>
      <c r="E12" s="189" t="s">
        <v>35</v>
      </c>
      <c r="F12" s="189"/>
      <c r="G12" s="189" t="s">
        <v>52</v>
      </c>
      <c r="H12" s="189" t="s">
        <v>28</v>
      </c>
      <c r="I12" s="189" t="s">
        <v>84</v>
      </c>
    </row>
    <row r="13" spans="1:9">
      <c r="A13" s="52"/>
      <c r="B13" s="52"/>
      <c r="C13" s="52"/>
      <c r="D13" s="52"/>
      <c r="E13" s="52"/>
      <c r="F13" s="52"/>
      <c r="G13" s="52"/>
      <c r="H13" s="87"/>
      <c r="I13" s="87"/>
    </row>
    <row r="14" spans="1:9">
      <c r="A14" s="73"/>
      <c r="B14" s="73"/>
      <c r="C14" s="73"/>
      <c r="D14" s="73"/>
      <c r="E14" s="73"/>
      <c r="F14" s="73"/>
      <c r="G14" s="73"/>
    </row>
    <row r="15" spans="1:9">
      <c r="A15" s="73">
        <v>1977</v>
      </c>
      <c r="B15" s="73"/>
      <c r="C15" s="74"/>
      <c r="D15" s="74"/>
      <c r="E15" s="74">
        <v>79.069999999999993</v>
      </c>
      <c r="F15" s="73"/>
      <c r="G15" s="73"/>
    </row>
    <row r="16" spans="1:9">
      <c r="A16" s="4">
        <f>+A15+1</f>
        <v>1978</v>
      </c>
      <c r="B16" s="4"/>
      <c r="C16" s="46">
        <v>12.33</v>
      </c>
      <c r="D16" s="46"/>
      <c r="E16" s="46">
        <v>85.35</v>
      </c>
      <c r="F16" s="46"/>
      <c r="G16" s="47">
        <f t="shared" ref="G16:G54" si="0">C16/(AVERAGE(E15:E16))</f>
        <v>0.14998175404452013</v>
      </c>
      <c r="H16" s="7">
        <v>7.9000000000000001E-2</v>
      </c>
      <c r="I16" s="7">
        <f t="shared" ref="I16:I49" si="1">+G16-H16</f>
        <v>7.0981754044520132E-2</v>
      </c>
    </row>
    <row r="17" spans="1:9">
      <c r="A17" s="4">
        <f t="shared" ref="A17:A34" si="2">A16+1</f>
        <v>1979</v>
      </c>
      <c r="B17" s="4"/>
      <c r="C17" s="46">
        <v>14.86</v>
      </c>
      <c r="D17" s="46"/>
      <c r="E17" s="46">
        <v>94.27</v>
      </c>
      <c r="F17" s="46"/>
      <c r="G17" s="47">
        <f t="shared" si="0"/>
        <v>0.16546041643469545</v>
      </c>
      <c r="H17" s="7">
        <v>8.8599999999999998E-2</v>
      </c>
      <c r="I17" s="7">
        <f t="shared" si="1"/>
        <v>7.6860416434695447E-2</v>
      </c>
    </row>
    <row r="18" spans="1:9">
      <c r="A18" s="4">
        <f t="shared" si="2"/>
        <v>1980</v>
      </c>
      <c r="B18" s="4"/>
      <c r="C18" s="46">
        <v>14.82</v>
      </c>
      <c r="D18" s="46"/>
      <c r="E18" s="46">
        <v>102.48</v>
      </c>
      <c r="F18" s="46"/>
      <c r="G18" s="47">
        <f t="shared" si="0"/>
        <v>0.15064803049555273</v>
      </c>
      <c r="H18" s="7">
        <v>9.9699999999999997E-2</v>
      </c>
      <c r="I18" s="7">
        <f t="shared" si="1"/>
        <v>5.0948030495552729E-2</v>
      </c>
    </row>
    <row r="19" spans="1:9">
      <c r="A19" s="4">
        <f t="shared" si="2"/>
        <v>1981</v>
      </c>
      <c r="B19" s="4"/>
      <c r="C19" s="46">
        <v>15.36</v>
      </c>
      <c r="D19" s="46"/>
      <c r="E19" s="46">
        <v>109.43</v>
      </c>
      <c r="F19" s="46"/>
      <c r="G19" s="47">
        <f t="shared" si="0"/>
        <v>0.14496720305790192</v>
      </c>
      <c r="H19" s="7">
        <v>0.11550000000000001</v>
      </c>
      <c r="I19" s="7">
        <f t="shared" si="1"/>
        <v>2.9467203057901917E-2</v>
      </c>
    </row>
    <row r="20" spans="1:9">
      <c r="A20" s="4">
        <f t="shared" si="2"/>
        <v>1982</v>
      </c>
      <c r="B20" s="4"/>
      <c r="C20" s="46">
        <v>12.64</v>
      </c>
      <c r="D20" s="46"/>
      <c r="E20" s="46">
        <v>112.46</v>
      </c>
      <c r="F20" s="46"/>
      <c r="G20" s="47">
        <f t="shared" si="0"/>
        <v>0.11393032583712652</v>
      </c>
      <c r="H20" s="7">
        <v>0.13500000000000001</v>
      </c>
      <c r="I20" s="7">
        <f t="shared" si="1"/>
        <v>-2.1069674162873489E-2</v>
      </c>
    </row>
    <row r="21" spans="1:9">
      <c r="A21" s="4">
        <f t="shared" si="2"/>
        <v>1983</v>
      </c>
      <c r="B21" s="4"/>
      <c r="C21" s="46">
        <v>14.03</v>
      </c>
      <c r="D21" s="46"/>
      <c r="E21" s="46">
        <v>116.93</v>
      </c>
      <c r="F21" s="46"/>
      <c r="G21" s="47">
        <f t="shared" si="0"/>
        <v>0.12232442565063865</v>
      </c>
      <c r="H21" s="7">
        <v>0.1038</v>
      </c>
      <c r="I21" s="7">
        <f t="shared" si="1"/>
        <v>1.8524425650638651E-2</v>
      </c>
    </row>
    <row r="22" spans="1:9">
      <c r="A22" s="4">
        <f t="shared" si="2"/>
        <v>1984</v>
      </c>
      <c r="B22" s="4"/>
      <c r="C22" s="46">
        <v>16.64</v>
      </c>
      <c r="D22" s="46"/>
      <c r="E22" s="46">
        <v>122.47</v>
      </c>
      <c r="F22" s="46"/>
      <c r="G22" s="47">
        <f t="shared" si="0"/>
        <v>0.13901420217209692</v>
      </c>
      <c r="H22" s="7">
        <v>0.1174</v>
      </c>
      <c r="I22" s="7">
        <f t="shared" si="1"/>
        <v>2.1614202172096919E-2</v>
      </c>
    </row>
    <row r="23" spans="1:9">
      <c r="A23" s="4">
        <f t="shared" si="2"/>
        <v>1985</v>
      </c>
      <c r="B23" s="4"/>
      <c r="C23" s="46">
        <v>14.61</v>
      </c>
      <c r="D23" s="46"/>
      <c r="E23" s="46">
        <v>125.2</v>
      </c>
      <c r="F23" s="46"/>
      <c r="G23" s="47">
        <f t="shared" si="0"/>
        <v>0.11797956958856541</v>
      </c>
      <c r="H23" s="7">
        <v>0.1125</v>
      </c>
      <c r="I23" s="7">
        <f t="shared" si="1"/>
        <v>5.4795695885654083E-3</v>
      </c>
    </row>
    <row r="24" spans="1:9">
      <c r="A24" s="4">
        <f t="shared" si="2"/>
        <v>1986</v>
      </c>
      <c r="B24" s="4"/>
      <c r="C24" s="46">
        <v>14.48</v>
      </c>
      <c r="D24" s="46"/>
      <c r="E24" s="46">
        <v>126.82</v>
      </c>
      <c r="F24" s="46"/>
      <c r="G24" s="47">
        <f t="shared" si="0"/>
        <v>0.11491151495913024</v>
      </c>
      <c r="H24" s="7">
        <v>8.9800000000000005E-2</v>
      </c>
      <c r="I24" s="7">
        <f t="shared" si="1"/>
        <v>2.5111514959130235E-2</v>
      </c>
    </row>
    <row r="25" spans="1:9">
      <c r="A25" s="4">
        <f t="shared" si="2"/>
        <v>1987</v>
      </c>
      <c r="B25" s="4"/>
      <c r="C25" s="46">
        <v>17.5</v>
      </c>
      <c r="D25" s="46"/>
      <c r="E25" s="46">
        <v>134.07</v>
      </c>
      <c r="F25" s="46"/>
      <c r="G25" s="47">
        <f t="shared" si="0"/>
        <v>0.13415615776764153</v>
      </c>
      <c r="H25" s="7">
        <v>7.9200000000000007E-2</v>
      </c>
      <c r="I25" s="7">
        <f t="shared" si="1"/>
        <v>5.4956157767641525E-2</v>
      </c>
    </row>
    <row r="26" spans="1:9">
      <c r="A26" s="4">
        <f t="shared" si="2"/>
        <v>1988</v>
      </c>
      <c r="B26" s="4"/>
      <c r="C26" s="46">
        <v>23.75</v>
      </c>
      <c r="D26" s="46"/>
      <c r="E26" s="46">
        <v>141.32</v>
      </c>
      <c r="F26" s="46"/>
      <c r="G26" s="47">
        <f t="shared" si="0"/>
        <v>0.17248266095355677</v>
      </c>
      <c r="H26" s="7">
        <v>8.9700000000000002E-2</v>
      </c>
      <c r="I26" s="7">
        <f t="shared" si="1"/>
        <v>8.2782660953556769E-2</v>
      </c>
    </row>
    <row r="27" spans="1:9">
      <c r="A27" s="4">
        <f t="shared" si="2"/>
        <v>1989</v>
      </c>
      <c r="B27" s="4"/>
      <c r="C27" s="46">
        <v>22.87</v>
      </c>
      <c r="D27" s="46"/>
      <c r="E27" s="46">
        <v>147.26</v>
      </c>
      <c r="F27" s="46"/>
      <c r="G27" s="47">
        <f t="shared" si="0"/>
        <v>0.15850024256705247</v>
      </c>
      <c r="H27" s="7">
        <v>8.8099999999999998E-2</v>
      </c>
      <c r="I27" s="7">
        <f t="shared" si="1"/>
        <v>7.0400242567052476E-2</v>
      </c>
    </row>
    <row r="28" spans="1:9">
      <c r="A28" s="4">
        <f t="shared" si="2"/>
        <v>1990</v>
      </c>
      <c r="B28" s="4"/>
      <c r="C28" s="46">
        <v>21.73</v>
      </c>
      <c r="D28" s="46"/>
      <c r="E28" s="46">
        <v>153.01</v>
      </c>
      <c r="F28" s="46"/>
      <c r="G28" s="47">
        <f t="shared" si="0"/>
        <v>0.14473640390315384</v>
      </c>
      <c r="H28" s="7">
        <v>8.1900000000000001E-2</v>
      </c>
      <c r="I28" s="7">
        <f t="shared" si="1"/>
        <v>6.2836403903153842E-2</v>
      </c>
    </row>
    <row r="29" spans="1:9">
      <c r="A29" s="4">
        <f t="shared" si="2"/>
        <v>1991</v>
      </c>
      <c r="B29" s="4"/>
      <c r="C29" s="46">
        <v>16.29</v>
      </c>
      <c r="D29" s="46"/>
      <c r="E29" s="46">
        <v>158.85</v>
      </c>
      <c r="F29" s="46"/>
      <c r="G29" s="47">
        <f t="shared" si="0"/>
        <v>0.10446995446674789</v>
      </c>
      <c r="H29" s="7">
        <v>8.2199999999999995E-2</v>
      </c>
      <c r="I29" s="7">
        <f t="shared" si="1"/>
        <v>2.2269954466747899E-2</v>
      </c>
    </row>
    <row r="30" spans="1:9">
      <c r="A30" s="4">
        <f t="shared" si="2"/>
        <v>1992</v>
      </c>
      <c r="B30" s="4"/>
      <c r="C30" s="46">
        <v>18.86</v>
      </c>
      <c r="D30" s="46"/>
      <c r="E30" s="46">
        <v>149.74</v>
      </c>
      <c r="F30" s="46"/>
      <c r="G30" s="47">
        <f t="shared" si="0"/>
        <v>0.12223338410188274</v>
      </c>
      <c r="H30" s="7">
        <v>7.2900000000000006E-2</v>
      </c>
      <c r="I30" s="7">
        <f t="shared" si="1"/>
        <v>4.9333384101882732E-2</v>
      </c>
    </row>
    <row r="31" spans="1:9">
      <c r="A31" s="4">
        <f t="shared" si="2"/>
        <v>1993</v>
      </c>
      <c r="B31" s="4"/>
      <c r="C31" s="46">
        <v>21.89</v>
      </c>
      <c r="D31" s="46"/>
      <c r="E31" s="46">
        <v>180.88</v>
      </c>
      <c r="F31" s="46"/>
      <c r="G31" s="47">
        <f t="shared" si="0"/>
        <v>0.13241788155586473</v>
      </c>
      <c r="H31" s="7">
        <v>7.17E-2</v>
      </c>
      <c r="I31" s="7">
        <f t="shared" si="1"/>
        <v>6.0717881555864731E-2</v>
      </c>
    </row>
    <row r="32" spans="1:9">
      <c r="A32" s="4">
        <f t="shared" si="2"/>
        <v>1994</v>
      </c>
      <c r="B32" s="4"/>
      <c r="C32" s="46">
        <v>30.6</v>
      </c>
      <c r="D32" s="46"/>
      <c r="E32" s="46">
        <v>193.06</v>
      </c>
      <c r="F32" s="46"/>
      <c r="G32" s="47">
        <f t="shared" si="0"/>
        <v>0.16366261967160509</v>
      </c>
      <c r="H32" s="7">
        <v>6.59E-2</v>
      </c>
      <c r="I32" s="7">
        <f t="shared" si="1"/>
        <v>9.7762619671605086E-2</v>
      </c>
    </row>
    <row r="33" spans="1:9">
      <c r="A33" s="4">
        <f t="shared" si="2"/>
        <v>1995</v>
      </c>
      <c r="B33" s="4"/>
      <c r="C33" s="46">
        <v>33.96</v>
      </c>
      <c r="D33" s="46"/>
      <c r="E33" s="46">
        <v>216.51</v>
      </c>
      <c r="F33" s="46"/>
      <c r="G33" s="47">
        <f t="shared" si="0"/>
        <v>0.16583245843201408</v>
      </c>
      <c r="H33" s="7">
        <v>7.5999999999999998E-2</v>
      </c>
      <c r="I33" s="7">
        <f t="shared" si="1"/>
        <v>8.9832458432014081E-2</v>
      </c>
    </row>
    <row r="34" spans="1:9">
      <c r="A34" s="4">
        <f t="shared" si="2"/>
        <v>1996</v>
      </c>
      <c r="B34" s="4"/>
      <c r="C34" s="46">
        <v>38.729999999999997</v>
      </c>
      <c r="D34" s="46"/>
      <c r="E34" s="46">
        <v>237.08</v>
      </c>
      <c r="F34" s="46"/>
      <c r="G34" s="47">
        <f t="shared" si="0"/>
        <v>0.17077096055909519</v>
      </c>
      <c r="H34" s="7">
        <v>6.1800000000000001E-2</v>
      </c>
      <c r="I34" s="7">
        <f t="shared" si="1"/>
        <v>0.10897096055909519</v>
      </c>
    </row>
    <row r="35" spans="1:9">
      <c r="A35" s="4">
        <v>1997</v>
      </c>
      <c r="B35" s="4"/>
      <c r="C35" s="46">
        <v>39.72</v>
      </c>
      <c r="D35" s="46"/>
      <c r="E35" s="46">
        <v>249.52</v>
      </c>
      <c r="F35" s="46"/>
      <c r="G35" s="47">
        <f t="shared" si="0"/>
        <v>0.16325524044389642</v>
      </c>
      <c r="H35" s="7">
        <v>6.6400000000000001E-2</v>
      </c>
      <c r="I35" s="7">
        <f t="shared" si="1"/>
        <v>9.6855240443896415E-2</v>
      </c>
    </row>
    <row r="36" spans="1:9">
      <c r="A36" s="4">
        <v>1998</v>
      </c>
      <c r="B36" s="4"/>
      <c r="C36" s="46">
        <v>37.71</v>
      </c>
      <c r="D36" s="46"/>
      <c r="E36" s="46">
        <v>266.39999999999998</v>
      </c>
      <c r="F36" s="46"/>
      <c r="G36" s="47">
        <f t="shared" si="0"/>
        <v>0.1461854551093193</v>
      </c>
      <c r="H36" s="7">
        <v>5.8299999999999998E-2</v>
      </c>
      <c r="I36" s="7">
        <f t="shared" si="1"/>
        <v>8.7885455109319305E-2</v>
      </c>
    </row>
    <row r="37" spans="1:9">
      <c r="A37" s="4">
        <v>1999</v>
      </c>
      <c r="B37" s="4"/>
      <c r="C37" s="46">
        <v>48.17</v>
      </c>
      <c r="D37" s="46"/>
      <c r="E37" s="46">
        <v>290.68</v>
      </c>
      <c r="F37" s="46"/>
      <c r="G37" s="47">
        <f t="shared" si="0"/>
        <v>0.1729374596108279</v>
      </c>
      <c r="H37" s="7">
        <v>5.57E-2</v>
      </c>
      <c r="I37" s="7">
        <f t="shared" si="1"/>
        <v>0.1172374596108279</v>
      </c>
    </row>
    <row r="38" spans="1:9">
      <c r="A38" s="4">
        <v>2000</v>
      </c>
      <c r="B38" s="4"/>
      <c r="C38" s="46">
        <v>50</v>
      </c>
      <c r="D38" s="46"/>
      <c r="E38" s="46">
        <v>325.8</v>
      </c>
      <c r="F38" s="46"/>
      <c r="G38" s="47">
        <f t="shared" si="0"/>
        <v>0.16221126395016869</v>
      </c>
      <c r="H38" s="7">
        <v>6.5000000000000002E-2</v>
      </c>
      <c r="I38" s="7">
        <f t="shared" si="1"/>
        <v>9.7211263950168686E-2</v>
      </c>
    </row>
    <row r="39" spans="1:9">
      <c r="A39" s="4">
        <f>+A38+1</f>
        <v>2001</v>
      </c>
      <c r="B39" s="4"/>
      <c r="C39" s="88">
        <v>24.7</v>
      </c>
      <c r="D39" s="88"/>
      <c r="E39" s="88">
        <v>338.37</v>
      </c>
      <c r="F39" s="4"/>
      <c r="G39" s="47">
        <f t="shared" si="0"/>
        <v>7.4378547660990404E-2</v>
      </c>
      <c r="H39" s="7">
        <v>5.5300000000000002E-2</v>
      </c>
      <c r="I39" s="7">
        <f t="shared" si="1"/>
        <v>1.9078547660990403E-2</v>
      </c>
    </row>
    <row r="40" spans="1:9">
      <c r="A40" s="4">
        <f>+A39+1</f>
        <v>2002</v>
      </c>
      <c r="B40" s="4"/>
      <c r="C40" s="88">
        <v>27.59</v>
      </c>
      <c r="D40" s="88"/>
      <c r="E40" s="88">
        <v>321.72000000000003</v>
      </c>
      <c r="F40" s="4"/>
      <c r="G40" s="47">
        <f t="shared" si="0"/>
        <v>8.3594661334060502E-2</v>
      </c>
      <c r="H40" s="7">
        <v>5.5899999999999998E-2</v>
      </c>
      <c r="I40" s="7">
        <f t="shared" si="1"/>
        <v>2.7694661334060504E-2</v>
      </c>
    </row>
    <row r="41" spans="1:9">
      <c r="A41" s="4">
        <f>+A40+1</f>
        <v>2003</v>
      </c>
      <c r="B41" s="4"/>
      <c r="C41" s="88">
        <v>48.73</v>
      </c>
      <c r="D41" s="88"/>
      <c r="E41" s="88">
        <v>367.17</v>
      </c>
      <c r="F41" s="4"/>
      <c r="G41" s="47">
        <f t="shared" si="0"/>
        <v>0.14147396536457196</v>
      </c>
      <c r="H41" s="7">
        <v>4.8000000000000001E-2</v>
      </c>
      <c r="I41" s="7">
        <f t="shared" si="1"/>
        <v>9.3473965364571962E-2</v>
      </c>
    </row>
    <row r="42" spans="1:9">
      <c r="A42" s="4">
        <f>+A41+1</f>
        <v>2004</v>
      </c>
      <c r="B42" s="4"/>
      <c r="C42" s="88">
        <v>58.55</v>
      </c>
      <c r="D42" s="88"/>
      <c r="E42" s="88">
        <v>414.75</v>
      </c>
      <c r="F42" s="4"/>
      <c r="G42" s="47">
        <f t="shared" si="0"/>
        <v>0.14975956619603026</v>
      </c>
      <c r="H42" s="7">
        <v>5.0199999999999995E-2</v>
      </c>
      <c r="I42" s="7">
        <f t="shared" si="1"/>
        <v>9.9559566196030264E-2</v>
      </c>
    </row>
    <row r="43" spans="1:9">
      <c r="A43" s="4">
        <v>2005</v>
      </c>
      <c r="B43" s="4"/>
      <c r="C43" s="88">
        <v>69.930000000000007</v>
      </c>
      <c r="D43" s="88"/>
      <c r="E43" s="88">
        <v>453.06</v>
      </c>
      <c r="F43" s="4"/>
      <c r="G43" s="47">
        <f t="shared" si="0"/>
        <v>0.16116431016005811</v>
      </c>
      <c r="H43" s="7">
        <v>4.6899999999999997E-2</v>
      </c>
      <c r="I43" s="7">
        <f t="shared" si="1"/>
        <v>0.11426431016005811</v>
      </c>
    </row>
    <row r="44" spans="1:9">
      <c r="A44" s="33">
        <v>2006</v>
      </c>
      <c r="B44" s="33"/>
      <c r="C44" s="104">
        <v>81.510000000000005</v>
      </c>
      <c r="D44" s="104"/>
      <c r="E44" s="104">
        <v>504.39</v>
      </c>
      <c r="F44" s="33"/>
      <c r="G44" s="47">
        <f t="shared" si="0"/>
        <v>0.17026476578411406</v>
      </c>
      <c r="H44" s="83">
        <v>4.6800000000000001E-2</v>
      </c>
      <c r="I44" s="83">
        <f t="shared" si="1"/>
        <v>0.12346476578411406</v>
      </c>
    </row>
    <row r="45" spans="1:9">
      <c r="A45" s="4">
        <v>2007</v>
      </c>
      <c r="B45" s="4"/>
      <c r="C45" s="88">
        <v>66.17</v>
      </c>
      <c r="D45" s="88"/>
      <c r="E45" s="88">
        <v>529.59</v>
      </c>
      <c r="F45" s="4"/>
      <c r="G45" s="47">
        <f t="shared" si="0"/>
        <v>0.12799087022959826</v>
      </c>
      <c r="H45" s="7">
        <v>4.8599999999999997E-2</v>
      </c>
      <c r="I45" s="7">
        <f t="shared" si="1"/>
        <v>7.9390870229598259E-2</v>
      </c>
    </row>
    <row r="46" spans="1:9">
      <c r="A46" s="4">
        <v>2008</v>
      </c>
      <c r="B46" s="4"/>
      <c r="C46" s="88">
        <v>14.88</v>
      </c>
      <c r="D46" s="88"/>
      <c r="E46" s="88">
        <v>451.37</v>
      </c>
      <c r="F46" s="4"/>
      <c r="G46" s="47">
        <f t="shared" si="0"/>
        <v>3.0337628445604305E-2</v>
      </c>
      <c r="H46" s="7">
        <v>4.4499999999999998E-2</v>
      </c>
      <c r="I46" s="7">
        <f t="shared" si="1"/>
        <v>-1.4162371554395693E-2</v>
      </c>
    </row>
    <row r="47" spans="1:9">
      <c r="A47" s="4">
        <v>2009</v>
      </c>
      <c r="B47" s="4"/>
      <c r="C47" s="88">
        <v>50.97</v>
      </c>
      <c r="D47" s="88"/>
      <c r="E47" s="88">
        <v>513.58000000000004</v>
      </c>
      <c r="F47" s="4"/>
      <c r="G47" s="47">
        <f t="shared" si="0"/>
        <v>0.10564277941862273</v>
      </c>
      <c r="H47" s="7">
        <v>3.4700000000000002E-2</v>
      </c>
      <c r="I47" s="7">
        <f t="shared" si="1"/>
        <v>7.0942779418622731E-2</v>
      </c>
    </row>
    <row r="48" spans="1:9">
      <c r="A48" s="4">
        <v>2010</v>
      </c>
      <c r="B48" s="4"/>
      <c r="C48" s="88">
        <v>77.349999999999994</v>
      </c>
      <c r="D48" s="88"/>
      <c r="E48" s="88">
        <v>579.14</v>
      </c>
      <c r="F48" s="4"/>
      <c r="G48" s="47">
        <f t="shared" si="0"/>
        <v>0.14157332161944505</v>
      </c>
      <c r="H48" s="7">
        <v>4.2500000000000003E-2</v>
      </c>
      <c r="I48" s="7">
        <f t="shared" si="1"/>
        <v>9.9073321619445043E-2</v>
      </c>
    </row>
    <row r="49" spans="1:9">
      <c r="A49" s="4">
        <v>2011</v>
      </c>
      <c r="B49" s="4"/>
      <c r="C49" s="88">
        <v>86.95</v>
      </c>
      <c r="D49" s="88"/>
      <c r="E49" s="88">
        <v>613.14</v>
      </c>
      <c r="F49" s="4"/>
      <c r="G49" s="47">
        <f t="shared" si="0"/>
        <v>0.14585500050323749</v>
      </c>
      <c r="H49" s="7">
        <v>3.8199999999999998E-2</v>
      </c>
      <c r="I49" s="7">
        <f t="shared" si="1"/>
        <v>0.10765500050323749</v>
      </c>
    </row>
    <row r="50" spans="1:9">
      <c r="A50" s="183">
        <v>2012</v>
      </c>
      <c r="B50" s="183"/>
      <c r="C50" s="88">
        <v>86.51</v>
      </c>
      <c r="D50" s="88"/>
      <c r="E50" s="88">
        <v>666.97</v>
      </c>
      <c r="F50" s="183"/>
      <c r="G50" s="47">
        <f t="shared" si="0"/>
        <v>0.13516025966518502</v>
      </c>
      <c r="H50" s="7">
        <v>2.46E-2</v>
      </c>
      <c r="I50" s="7">
        <f>+G50-H50</f>
        <v>0.11056025966518503</v>
      </c>
    </row>
    <row r="51" spans="1:9">
      <c r="A51" s="184">
        <v>2013</v>
      </c>
      <c r="B51" s="184"/>
      <c r="C51" s="88">
        <v>100.2</v>
      </c>
      <c r="D51" s="88"/>
      <c r="E51" s="88">
        <v>715.84</v>
      </c>
      <c r="F51" s="184"/>
      <c r="G51" s="47">
        <f t="shared" si="0"/>
        <v>0.14492229590471578</v>
      </c>
      <c r="H51" s="7">
        <v>2.8799999999999999E-2</v>
      </c>
      <c r="I51" s="7">
        <f>+G51-H51</f>
        <v>0.11612229590471579</v>
      </c>
    </row>
    <row r="52" spans="1:9">
      <c r="A52" s="184">
        <v>2014</v>
      </c>
      <c r="B52" s="184"/>
      <c r="C52" s="88">
        <v>102.31</v>
      </c>
      <c r="D52" s="88"/>
      <c r="E52" s="88">
        <v>726.96</v>
      </c>
      <c r="F52" s="184"/>
      <c r="G52" s="47">
        <f t="shared" si="0"/>
        <v>0.14182145827557527</v>
      </c>
      <c r="H52" s="7">
        <v>3.4099999999999998E-2</v>
      </c>
      <c r="I52" s="7">
        <f>+G52-H52</f>
        <v>0.10772145827557528</v>
      </c>
    </row>
    <row r="53" spans="1:9">
      <c r="A53" s="184">
        <v>2015</v>
      </c>
      <c r="B53" s="184"/>
      <c r="C53" s="88">
        <v>88.43</v>
      </c>
      <c r="D53" s="88"/>
      <c r="E53" s="88">
        <v>740.29</v>
      </c>
      <c r="F53" s="184"/>
      <c r="G53" s="47">
        <f t="shared" si="0"/>
        <v>0.12053842221843586</v>
      </c>
      <c r="H53" s="7">
        <v>2.47E-2</v>
      </c>
      <c r="I53" s="7">
        <f>+G53-H53</f>
        <v>9.5838422218435859E-2</v>
      </c>
    </row>
    <row r="54" spans="1:9">
      <c r="A54" s="184">
        <v>2016</v>
      </c>
      <c r="B54" s="184"/>
      <c r="C54" s="88">
        <v>95.48</v>
      </c>
      <c r="D54" s="88"/>
      <c r="E54" s="88">
        <v>768.98</v>
      </c>
      <c r="F54" s="184"/>
      <c r="G54" s="47">
        <f t="shared" si="0"/>
        <v>0.12652474375028988</v>
      </c>
      <c r="H54" s="7">
        <v>2.3E-2</v>
      </c>
      <c r="I54" s="7">
        <f>+G54-H54</f>
        <v>0.10352474375028989</v>
      </c>
    </row>
    <row r="55" spans="1:9">
      <c r="A55" s="52"/>
      <c r="B55" s="52"/>
      <c r="C55" s="105"/>
      <c r="D55" s="105"/>
      <c r="E55" s="105"/>
      <c r="F55" s="52"/>
      <c r="G55" s="106"/>
      <c r="H55" s="48"/>
      <c r="I55" s="48"/>
    </row>
    <row r="56" spans="1:9" ht="15.6">
      <c r="A56" s="4"/>
      <c r="B56" s="4"/>
      <c r="C56" s="4"/>
      <c r="D56" s="4"/>
      <c r="E56" s="4"/>
      <c r="F56" s="4"/>
      <c r="G56" s="62"/>
      <c r="H56" s="89"/>
    </row>
    <row r="57" spans="1:9" ht="15.6">
      <c r="A57" s="33" t="s">
        <v>31</v>
      </c>
      <c r="B57" s="33"/>
      <c r="C57" s="33"/>
      <c r="D57" s="33"/>
      <c r="E57" s="33"/>
      <c r="F57" s="33"/>
      <c r="G57" s="93"/>
      <c r="H57" s="94"/>
      <c r="I57" s="93">
        <f>AVERAGE(I16:I54)</f>
        <v>7.0030055945220243E-2</v>
      </c>
    </row>
    <row r="58" spans="1:9" ht="15.6" thickBot="1">
      <c r="A58" s="185"/>
      <c r="B58" s="185"/>
      <c r="C58" s="185"/>
      <c r="D58" s="185"/>
      <c r="E58" s="185"/>
      <c r="F58" s="185"/>
      <c r="G58" s="185"/>
      <c r="H58" s="185"/>
      <c r="I58" s="185"/>
    </row>
    <row r="59" spans="1:9" ht="15.6" thickTop="1">
      <c r="A59" s="94"/>
      <c r="B59" s="94"/>
      <c r="C59" s="94"/>
      <c r="D59" s="94"/>
      <c r="E59" s="94"/>
      <c r="F59" s="94"/>
      <c r="G59" s="94"/>
      <c r="H59" s="94"/>
      <c r="I59" s="94"/>
    </row>
    <row r="60" spans="1:9">
      <c r="A60" s="3" t="s">
        <v>389</v>
      </c>
      <c r="I60" s="89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7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1" zoomScaleNormal="100" workbookViewId="0">
      <selection activeCell="I32" sqref="I32"/>
    </sheetView>
  </sheetViews>
  <sheetFormatPr defaultRowHeight="15"/>
  <cols>
    <col min="1" max="1" width="22.453125" bestFit="1" customWidth="1"/>
    <col min="2" max="2" width="5.1796875" customWidth="1"/>
    <col min="3" max="3" width="10.36328125" bestFit="1" customWidth="1"/>
    <col min="4" max="4" width="3.81640625" customWidth="1"/>
    <col min="6" max="6" width="3.81640625" customWidth="1"/>
    <col min="8" max="8" width="3.81640625" customWidth="1"/>
  </cols>
  <sheetData>
    <row r="1" spans="1:9" ht="15.6">
      <c r="A1" s="12"/>
      <c r="B1" s="12"/>
      <c r="C1" s="12"/>
      <c r="D1" s="12"/>
      <c r="E1" s="12"/>
      <c r="F1" s="12"/>
      <c r="G1" s="1" t="s">
        <v>313</v>
      </c>
      <c r="H1" s="23"/>
      <c r="I1" s="12"/>
    </row>
    <row r="2" spans="1:9" ht="15.6">
      <c r="A2" s="12"/>
      <c r="B2" s="12"/>
      <c r="C2" s="12"/>
      <c r="D2" s="12"/>
      <c r="E2" s="12"/>
      <c r="F2" s="12"/>
      <c r="G2" s="1" t="str">
        <f>+'DCP-10'!H2</f>
        <v>Docket UG-170929</v>
      </c>
      <c r="I2" s="12"/>
    </row>
    <row r="3" spans="1:9" ht="15.6">
      <c r="A3" s="12"/>
      <c r="B3" s="12"/>
      <c r="C3" s="12"/>
      <c r="D3" s="12"/>
      <c r="E3" s="12"/>
      <c r="F3" s="12"/>
      <c r="G3" s="1" t="s">
        <v>310</v>
      </c>
      <c r="H3" s="1"/>
      <c r="I3" s="12"/>
    </row>
    <row r="4" spans="1:9" ht="15.6">
      <c r="A4" s="12"/>
      <c r="B4" s="12"/>
      <c r="C4" s="12"/>
      <c r="D4" s="12"/>
      <c r="E4" s="12"/>
      <c r="F4" s="12"/>
      <c r="G4" s="12"/>
      <c r="H4" s="12"/>
      <c r="I4" s="1"/>
    </row>
    <row r="5" spans="1:9" ht="15.6">
      <c r="A5" s="12"/>
      <c r="B5" s="12"/>
      <c r="C5" s="12"/>
      <c r="D5" s="12"/>
      <c r="E5" s="12"/>
      <c r="F5" s="12"/>
      <c r="G5" s="12"/>
      <c r="H5" s="12"/>
      <c r="I5" s="1"/>
    </row>
    <row r="6" spans="1:9" ht="21">
      <c r="A6" s="2" t="str">
        <f>'DCP-9, P 4'!A6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1">
      <c r="A7" s="2" t="s">
        <v>45</v>
      </c>
      <c r="B7" s="2"/>
      <c r="C7" s="2"/>
      <c r="D7" s="2"/>
      <c r="E7" s="2"/>
      <c r="F7" s="2"/>
      <c r="G7" s="2"/>
      <c r="H7" s="2"/>
      <c r="I7" s="2"/>
    </row>
    <row r="8" spans="1:9" ht="21">
      <c r="A8" s="289"/>
      <c r="B8" s="289"/>
      <c r="C8" s="289"/>
      <c r="D8" s="289"/>
      <c r="E8" s="289"/>
      <c r="F8" s="289"/>
      <c r="G8" s="289"/>
      <c r="H8" s="289"/>
      <c r="I8" s="294"/>
    </row>
    <row r="9" spans="1:9">
      <c r="A9" s="12"/>
      <c r="B9" s="12"/>
      <c r="C9" s="12"/>
      <c r="D9" s="12"/>
      <c r="E9" s="12"/>
      <c r="F9" s="12"/>
      <c r="G9" s="12"/>
      <c r="H9" s="12"/>
      <c r="I9" s="12"/>
    </row>
    <row r="10" spans="1:9" ht="15.6" thickBot="1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15.6" thickTop="1">
      <c r="A11" s="13"/>
      <c r="B11" s="13"/>
      <c r="C11" s="13"/>
      <c r="D11" s="13"/>
      <c r="E11" s="13"/>
      <c r="F11" s="13"/>
      <c r="G11" s="13"/>
      <c r="H11" s="13"/>
      <c r="I11" s="13"/>
    </row>
    <row r="12" spans="1:9" ht="15.6">
      <c r="A12" s="1"/>
      <c r="B12" s="1"/>
      <c r="C12" s="189" t="s">
        <v>47</v>
      </c>
      <c r="D12" s="189"/>
      <c r="E12" s="189"/>
      <c r="F12" s="189"/>
      <c r="G12" s="189" t="s">
        <v>83</v>
      </c>
      <c r="H12" s="189"/>
      <c r="I12" s="189" t="s">
        <v>49</v>
      </c>
    </row>
    <row r="13" spans="1:9" ht="15.6">
      <c r="A13" s="189" t="str">
        <f>'DCP-9, P 4'!A15</f>
        <v>COMPANY</v>
      </c>
      <c r="B13" s="1"/>
      <c r="C13" s="189" t="s">
        <v>8</v>
      </c>
      <c r="D13" s="189"/>
      <c r="E13" s="189" t="s">
        <v>48</v>
      </c>
      <c r="F13" s="189"/>
      <c r="G13" s="189" t="s">
        <v>84</v>
      </c>
      <c r="H13" s="189"/>
      <c r="I13" s="189" t="s">
        <v>44</v>
      </c>
    </row>
    <row r="14" spans="1:9">
      <c r="A14" s="34"/>
      <c r="B14" s="34"/>
      <c r="C14" s="34"/>
      <c r="D14" s="34"/>
      <c r="E14" s="34"/>
      <c r="F14" s="34"/>
      <c r="G14" s="34"/>
      <c r="H14" s="34"/>
      <c r="I14" s="34"/>
    </row>
    <row r="15" spans="1:9">
      <c r="A15" s="25"/>
      <c r="B15" s="25"/>
      <c r="C15" s="25"/>
      <c r="D15" s="25"/>
      <c r="E15" s="25"/>
      <c r="F15" s="25"/>
      <c r="G15" s="25"/>
      <c r="H15" s="25"/>
      <c r="I15" s="25"/>
    </row>
    <row r="16" spans="1:9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.6">
      <c r="A17" s="23" t="str">
        <f>'DCP-9, P 4'!A19</f>
        <v>Proxy Group</v>
      </c>
      <c r="B17" s="12"/>
      <c r="C17" s="12"/>
      <c r="D17" s="12"/>
      <c r="E17" s="12"/>
      <c r="F17" s="12"/>
      <c r="G17" s="12"/>
      <c r="H17" s="12"/>
      <c r="I17" s="12"/>
    </row>
    <row r="18" spans="1:9">
      <c r="A18" s="12"/>
      <c r="B18" s="12"/>
      <c r="D18" s="12"/>
      <c r="E18" s="12"/>
      <c r="F18" s="12"/>
      <c r="G18" s="12"/>
      <c r="H18" s="12"/>
      <c r="I18" s="12"/>
    </row>
    <row r="19" spans="1:9">
      <c r="A19" s="12" t="str">
        <f>+'DCP-9, P 3'!A17</f>
        <v>Atmos Energy Corp.</v>
      </c>
      <c r="B19" s="12"/>
      <c r="C19" s="7">
        <f>+E41</f>
        <v>2.6433333333333333E-2</v>
      </c>
      <c r="D19" s="12"/>
      <c r="E19" s="8">
        <f>+'DCP-14, P 1'!E15</f>
        <v>0.7</v>
      </c>
      <c r="F19" s="12"/>
      <c r="G19" s="7">
        <v>5.8000000000000003E-2</v>
      </c>
      <c r="H19" s="12"/>
      <c r="I19" s="5">
        <f t="shared" ref="I19:I25" si="0">+C19+(E19*G19)</f>
        <v>6.7033333333333334E-2</v>
      </c>
    </row>
    <row r="20" spans="1:9">
      <c r="A20" s="12" t="str">
        <f>+'DCP-9, P 3'!A18</f>
        <v>New Jersey Resources Corp.</v>
      </c>
      <c r="B20" s="12"/>
      <c r="C20" s="7">
        <f>+C19</f>
        <v>2.6433333333333333E-2</v>
      </c>
      <c r="D20" s="12"/>
      <c r="E20" s="8">
        <f>+'DCP-14, P 1'!E16</f>
        <v>0.8</v>
      </c>
      <c r="F20" s="12"/>
      <c r="G20" s="7">
        <f>+G19</f>
        <v>5.8000000000000003E-2</v>
      </c>
      <c r="H20" s="12"/>
      <c r="I20" s="5">
        <f t="shared" si="0"/>
        <v>7.2833333333333333E-2</v>
      </c>
    </row>
    <row r="21" spans="1:9">
      <c r="A21" s="12" t="str">
        <f>+'DCP-9, P 3'!A19</f>
        <v>NiSource Inc.</v>
      </c>
      <c r="B21" s="12"/>
      <c r="C21" s="7">
        <f>+C20</f>
        <v>2.6433333333333333E-2</v>
      </c>
      <c r="D21" s="12"/>
      <c r="E21" s="8">
        <f>+'DCP-14, P 1'!E17</f>
        <v>0.6</v>
      </c>
      <c r="F21" s="12"/>
      <c r="G21" s="7">
        <f>+G20</f>
        <v>5.8000000000000003E-2</v>
      </c>
      <c r="H21" s="12"/>
      <c r="I21" s="5">
        <f t="shared" ref="I21" si="1">+C21+(E21*G21)</f>
        <v>6.1233333333333334E-2</v>
      </c>
    </row>
    <row r="22" spans="1:9">
      <c r="A22" s="12" t="str">
        <f>+'DCP-9, P 3'!A20</f>
        <v>Northwest Natural Gas Co.</v>
      </c>
      <c r="B22" s="12"/>
      <c r="C22" s="7">
        <f t="shared" ref="C22" si="2">+C20</f>
        <v>2.6433333333333333E-2</v>
      </c>
      <c r="D22" s="12"/>
      <c r="E22" s="8">
        <f>+'DCP-14, P 1'!E18</f>
        <v>0.7</v>
      </c>
      <c r="F22" s="12"/>
      <c r="G22" s="7">
        <f t="shared" ref="G22" si="3">+G20</f>
        <v>5.8000000000000003E-2</v>
      </c>
      <c r="H22" s="12"/>
      <c r="I22" s="5">
        <f t="shared" si="0"/>
        <v>6.7033333333333334E-2</v>
      </c>
    </row>
    <row r="23" spans="1:9">
      <c r="A23" s="12" t="str">
        <f>+'DCP-9, P 3'!A21</f>
        <v>South Jersey Industries, Inc.</v>
      </c>
      <c r="B23" s="12"/>
      <c r="C23" s="7">
        <f>+C22</f>
        <v>2.6433333333333333E-2</v>
      </c>
      <c r="D23" s="12"/>
      <c r="E23" s="8">
        <f>+'DCP-14, P 1'!E19</f>
        <v>0.85</v>
      </c>
      <c r="F23" s="12"/>
      <c r="G23" s="7">
        <f>+G22</f>
        <v>5.8000000000000003E-2</v>
      </c>
      <c r="H23" s="12"/>
      <c r="I23" s="5">
        <f t="shared" si="0"/>
        <v>7.5733333333333333E-2</v>
      </c>
    </row>
    <row r="24" spans="1:9">
      <c r="A24" s="12" t="str">
        <f>+'DCP-9, P 3'!A22</f>
        <v>Southwest Gas Holdings, Inc.</v>
      </c>
      <c r="B24" s="12"/>
      <c r="C24" s="7">
        <f>+C23</f>
        <v>2.6433333333333333E-2</v>
      </c>
      <c r="D24" s="12"/>
      <c r="E24" s="8">
        <f>+'DCP-14, P 1'!E20</f>
        <v>0.8</v>
      </c>
      <c r="F24" s="12"/>
      <c r="G24" s="7">
        <f>+G23</f>
        <v>5.8000000000000003E-2</v>
      </c>
      <c r="H24" s="12"/>
      <c r="I24" s="5">
        <f t="shared" si="0"/>
        <v>7.2833333333333333E-2</v>
      </c>
    </row>
    <row r="25" spans="1:9">
      <c r="A25" s="12" t="str">
        <f>+'DCP-9, P 3'!A23</f>
        <v>Spire Inc.</v>
      </c>
      <c r="B25" s="12"/>
      <c r="C25" s="7">
        <f>+C24</f>
        <v>2.6433333333333333E-2</v>
      </c>
      <c r="D25" s="12"/>
      <c r="E25" s="8">
        <f>+'DCP-14, P 1'!E21</f>
        <v>0.7</v>
      </c>
      <c r="F25" s="12"/>
      <c r="G25" s="7">
        <f>+G24</f>
        <v>5.8000000000000003E-2</v>
      </c>
      <c r="H25" s="12"/>
      <c r="I25" s="5">
        <f t="shared" si="0"/>
        <v>6.7033333333333334E-2</v>
      </c>
    </row>
    <row r="26" spans="1:9">
      <c r="A26" s="34"/>
      <c r="B26" s="34"/>
      <c r="C26" s="48"/>
      <c r="D26" s="34"/>
      <c r="E26" s="49"/>
      <c r="F26" s="34"/>
      <c r="G26" s="48"/>
      <c r="H26" s="34"/>
      <c r="I26" s="35"/>
    </row>
    <row r="27" spans="1:9">
      <c r="A27" s="12"/>
      <c r="B27" s="12"/>
      <c r="C27" s="7"/>
      <c r="D27" s="12"/>
      <c r="E27" s="8"/>
      <c r="F27" s="12"/>
      <c r="G27" s="7"/>
      <c r="H27" s="12"/>
      <c r="I27" s="5"/>
    </row>
    <row r="28" spans="1:9" ht="15.6">
      <c r="A28" s="12" t="s">
        <v>85</v>
      </c>
      <c r="B28" s="12"/>
      <c r="C28" s="7"/>
      <c r="D28" s="12"/>
      <c r="E28" s="8"/>
      <c r="F28" s="12"/>
      <c r="G28" s="7"/>
      <c r="H28" s="12"/>
      <c r="I28" s="22">
        <f>AVERAGE(I19:I25)</f>
        <v>6.9104761904761905E-2</v>
      </c>
    </row>
    <row r="29" spans="1:9" ht="15.6">
      <c r="A29" s="34"/>
      <c r="B29" s="34"/>
      <c r="C29" s="48"/>
      <c r="D29" s="34"/>
      <c r="E29" s="49"/>
      <c r="F29" s="34"/>
      <c r="G29" s="48"/>
      <c r="H29" s="34"/>
      <c r="I29" s="39"/>
    </row>
    <row r="30" spans="1:9" ht="15.6">
      <c r="A30" s="12"/>
      <c r="B30" s="12"/>
      <c r="C30" s="7"/>
      <c r="D30" s="12"/>
      <c r="E30" s="8"/>
      <c r="F30" s="12"/>
      <c r="G30" s="7"/>
      <c r="H30" s="12"/>
      <c r="I30" s="22"/>
    </row>
    <row r="31" spans="1:9" ht="15.6">
      <c r="A31" s="12" t="s">
        <v>82</v>
      </c>
      <c r="B31" s="12"/>
      <c r="C31" s="7"/>
      <c r="D31" s="12"/>
      <c r="E31" s="8"/>
      <c r="F31" s="12"/>
      <c r="G31" s="7"/>
      <c r="H31" s="12"/>
      <c r="I31" s="22">
        <f>MEDIAN(I19:I25)</f>
        <v>6.7033333333333334E-2</v>
      </c>
    </row>
    <row r="32" spans="1:9" ht="15.6" thickBot="1">
      <c r="A32" s="36"/>
      <c r="B32" s="36"/>
      <c r="C32" s="50"/>
      <c r="D32" s="36"/>
      <c r="E32" s="51"/>
      <c r="F32" s="36"/>
      <c r="G32" s="50"/>
      <c r="H32" s="36"/>
      <c r="I32" s="38"/>
    </row>
    <row r="33" spans="1:9" ht="15.6" thickTop="1">
      <c r="A33" s="26"/>
      <c r="B33" s="26"/>
      <c r="C33" s="83"/>
      <c r="D33" s="26"/>
      <c r="E33" s="84"/>
      <c r="F33" s="26"/>
      <c r="G33" s="83"/>
      <c r="H33" s="26"/>
      <c r="I33" s="32"/>
    </row>
    <row r="34" spans="1:9">
      <c r="A34" s="12" t="s">
        <v>46</v>
      </c>
      <c r="B34" s="12"/>
      <c r="C34" s="12"/>
      <c r="D34" s="12"/>
      <c r="E34" s="12"/>
      <c r="F34" s="12"/>
      <c r="G34" s="4"/>
      <c r="H34" s="12"/>
      <c r="I34" s="12"/>
    </row>
    <row r="35" spans="1:9">
      <c r="C35" s="295" t="s">
        <v>110</v>
      </c>
      <c r="D35" s="295"/>
      <c r="E35" s="295"/>
    </row>
    <row r="36" spans="1:9">
      <c r="C36" s="223" t="s">
        <v>109</v>
      </c>
      <c r="E36" s="223" t="s">
        <v>91</v>
      </c>
    </row>
    <row r="37" spans="1:9">
      <c r="C37" s="241" t="s">
        <v>284</v>
      </c>
      <c r="E37" s="47">
        <v>2.5999999999999999E-2</v>
      </c>
    </row>
    <row r="38" spans="1:9">
      <c r="C38" s="241" t="s">
        <v>285</v>
      </c>
      <c r="E38" s="47">
        <v>2.5999999999999999E-2</v>
      </c>
    </row>
    <row r="39" spans="1:9">
      <c r="C39" s="251" t="s">
        <v>354</v>
      </c>
      <c r="E39" s="47">
        <v>2.7300000000000001E-2</v>
      </c>
    </row>
    <row r="40" spans="1:9">
      <c r="A40" s="109"/>
      <c r="C40" s="81"/>
    </row>
    <row r="41" spans="1:9">
      <c r="C41" s="224" t="s">
        <v>31</v>
      </c>
      <c r="E41" s="47">
        <f>AVERAGE(E37:E39)</f>
        <v>2.6433333333333333E-2</v>
      </c>
    </row>
  </sheetData>
  <mergeCells count="2">
    <mergeCell ref="A8:I8"/>
    <mergeCell ref="C35:E35"/>
  </mergeCells>
  <phoneticPr fontId="8" type="noConversion"/>
  <printOptions horizontalCentered="1"/>
  <pageMargins left="0.75" right="0.75" top="1" bottom="1" header="0.5" footer="0.5"/>
  <pageSetup scale="90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showOutlineSymbols="0" zoomScale="75" zoomScaleNormal="75" workbookViewId="0">
      <selection activeCell="T31" sqref="T31"/>
    </sheetView>
  </sheetViews>
  <sheetFormatPr defaultColWidth="9.81640625" defaultRowHeight="15"/>
  <cols>
    <col min="1" max="1" width="27.81640625" style="12" customWidth="1"/>
    <col min="2" max="17" width="9.81640625" style="12"/>
    <col min="18" max="18" width="11.54296875" style="12" customWidth="1"/>
    <col min="19" max="19" width="11.81640625" style="12" customWidth="1"/>
    <col min="20" max="16384" width="9.81640625" style="12"/>
  </cols>
  <sheetData>
    <row r="1" spans="1:21" ht="15.6">
      <c r="T1" s="1" t="s">
        <v>314</v>
      </c>
    </row>
    <row r="2" spans="1:21" ht="15.6">
      <c r="T2" s="1" t="str">
        <f>+'DCP-11'!G2</f>
        <v>Docket UG-170929</v>
      </c>
    </row>
    <row r="3" spans="1:21" ht="15.6">
      <c r="T3" s="1" t="s">
        <v>103</v>
      </c>
    </row>
    <row r="4" spans="1:21" ht="15.6">
      <c r="T4" s="1"/>
      <c r="U4" s="1"/>
    </row>
    <row r="5" spans="1:21" ht="21">
      <c r="A5" s="2" t="str">
        <f>+'DCP-11'!A6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1">
      <c r="A6" s="2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9" spans="1:21" ht="15.6" thickBot="1"/>
    <row r="10" spans="1:21" ht="15.6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5.6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 t="s">
        <v>117</v>
      </c>
      <c r="S11" s="189" t="s">
        <v>286</v>
      </c>
      <c r="T11" s="189"/>
      <c r="U11" s="189"/>
    </row>
    <row r="12" spans="1:21" ht="15.6">
      <c r="A12" s="189" t="str">
        <f>+'DCP-11'!A13</f>
        <v>COMPANY</v>
      </c>
      <c r="B12" s="189">
        <v>2002</v>
      </c>
      <c r="C12" s="189">
        <v>2003</v>
      </c>
      <c r="D12" s="189">
        <v>2004</v>
      </c>
      <c r="E12" s="189">
        <v>2005</v>
      </c>
      <c r="F12" s="189">
        <v>2006</v>
      </c>
      <c r="G12" s="189">
        <v>2007</v>
      </c>
      <c r="H12" s="189">
        <v>2008</v>
      </c>
      <c r="I12" s="189">
        <v>2009</v>
      </c>
      <c r="J12" s="189">
        <v>2010</v>
      </c>
      <c r="K12" s="189">
        <v>2011</v>
      </c>
      <c r="L12" s="189">
        <v>2012</v>
      </c>
      <c r="M12" s="189">
        <v>2013</v>
      </c>
      <c r="N12" s="189">
        <v>2014</v>
      </c>
      <c r="O12" s="189">
        <v>2015</v>
      </c>
      <c r="P12" s="189">
        <v>2016</v>
      </c>
      <c r="Q12" s="189">
        <v>2017</v>
      </c>
      <c r="R12" s="189" t="s">
        <v>31</v>
      </c>
      <c r="S12" s="189" t="s">
        <v>31</v>
      </c>
      <c r="T12" s="189">
        <v>2018</v>
      </c>
      <c r="U12" s="189" t="s">
        <v>273</v>
      </c>
    </row>
    <row r="13" spans="1:21" ht="15.6" thickBot="1"/>
    <row r="14" spans="1:21" ht="15.6" thickTop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6" spans="1:21" ht="15.6">
      <c r="A16" s="23" t="str">
        <f>+'DCP-11'!A17</f>
        <v>Proxy Group</v>
      </c>
    </row>
    <row r="18" spans="1:21">
      <c r="A18" s="12" t="str">
        <f>+'DCP-11'!A19</f>
        <v>Atmos Energy Corp.</v>
      </c>
      <c r="B18" s="5">
        <v>0.10299999999999999</v>
      </c>
      <c r="C18" s="5">
        <v>0.112</v>
      </c>
      <c r="D18" s="5">
        <v>9.0999999999999998E-2</v>
      </c>
      <c r="E18" s="5">
        <v>9.0999999999999998E-2</v>
      </c>
      <c r="F18" s="5">
        <v>0.1</v>
      </c>
      <c r="G18" s="5">
        <v>9.1999999999999998E-2</v>
      </c>
      <c r="H18" s="5">
        <v>0.09</v>
      </c>
      <c r="I18" s="5">
        <v>8.5000000000000006E-2</v>
      </c>
      <c r="J18" s="5">
        <v>9.0999999999999998E-2</v>
      </c>
      <c r="K18" s="5">
        <v>9.1999999999999998E-2</v>
      </c>
      <c r="L18" s="5">
        <v>8.2000000000000003E-2</v>
      </c>
      <c r="M18" s="5">
        <v>9.1999999999999998E-2</v>
      </c>
      <c r="N18" s="5">
        <v>0.1</v>
      </c>
      <c r="O18" s="5">
        <v>9.9000000000000005E-2</v>
      </c>
      <c r="P18" s="5">
        <v>0.104</v>
      </c>
      <c r="Q18" s="5">
        <v>0.10299999999999999</v>
      </c>
      <c r="R18" s="5">
        <f>AVERAGE(B18:H18)</f>
        <v>9.6999999999999989E-2</v>
      </c>
      <c r="S18" s="5">
        <f>AVERAGE(I18:Q18)</f>
        <v>9.4222222222222221E-2</v>
      </c>
      <c r="T18" s="5">
        <v>0.105</v>
      </c>
      <c r="U18" s="5">
        <v>0.115</v>
      </c>
    </row>
    <row r="19" spans="1:21">
      <c r="A19" s="12" t="str">
        <f>+'DCP-11'!A20</f>
        <v>New Jersey Resources Corp.</v>
      </c>
      <c r="B19" s="5">
        <v>0.16</v>
      </c>
      <c r="C19" s="5">
        <v>0.16700000000000001</v>
      </c>
      <c r="D19" s="5">
        <v>0.158</v>
      </c>
      <c r="E19" s="5">
        <v>0.161</v>
      </c>
      <c r="F19" s="5">
        <v>0.14499999999999999</v>
      </c>
      <c r="G19" s="5">
        <v>0.10199999999999999</v>
      </c>
      <c r="H19" s="5">
        <v>0.16500000000000001</v>
      </c>
      <c r="I19" s="5">
        <v>0.14199999999999999</v>
      </c>
      <c r="J19" s="5">
        <v>0.14399999999999999</v>
      </c>
      <c r="K19" s="5">
        <v>0.14199999999999999</v>
      </c>
      <c r="L19" s="5">
        <v>0.14199999999999999</v>
      </c>
      <c r="M19" s="5">
        <v>0.13400000000000001</v>
      </c>
      <c r="N19" s="5">
        <v>0.188</v>
      </c>
      <c r="O19" s="5">
        <v>0.14499999999999999</v>
      </c>
      <c r="P19" s="5">
        <v>0.121</v>
      </c>
      <c r="Q19" s="5">
        <v>0.124</v>
      </c>
      <c r="R19" s="5">
        <f t="shared" ref="R19:R24" si="0">AVERAGE(B19:H19)</f>
        <v>0.15114285714285716</v>
      </c>
      <c r="S19" s="5">
        <f t="shared" ref="S19:S23" si="1">AVERAGE(I19:Q19)</f>
        <v>0.14244444444444446</v>
      </c>
      <c r="T19" s="5">
        <v>0.125</v>
      </c>
      <c r="U19" s="5">
        <v>0.115</v>
      </c>
    </row>
    <row r="20" spans="1:21">
      <c r="A20" s="12" t="str">
        <f>+'DCP-11'!A21</f>
        <v>NiSource Inc.</v>
      </c>
      <c r="B20" s="5">
        <v>0.114</v>
      </c>
      <c r="C20" s="5">
        <v>9.5000000000000001E-2</v>
      </c>
      <c r="D20" s="5">
        <v>9.4E-2</v>
      </c>
      <c r="E20" s="5">
        <v>0.06</v>
      </c>
      <c r="F20" s="5">
        <v>6.3E-2</v>
      </c>
      <c r="G20" s="5">
        <v>6.2E-2</v>
      </c>
      <c r="H20" s="5">
        <v>7.4999999999999997E-2</v>
      </c>
      <c r="I20" s="5">
        <v>4.8000000000000001E-2</v>
      </c>
      <c r="J20" s="5">
        <v>0.06</v>
      </c>
      <c r="K20" s="5">
        <v>5.8999999999999997E-2</v>
      </c>
      <c r="L20" s="5">
        <v>7.6999999999999999E-2</v>
      </c>
      <c r="M20" s="5">
        <v>8.5999999999999993E-2</v>
      </c>
      <c r="N20" s="5">
        <v>8.6999999999999994E-2</v>
      </c>
      <c r="O20" s="5">
        <v>0.04</v>
      </c>
      <c r="P20" s="5">
        <v>8.2000000000000003E-2</v>
      </c>
      <c r="Q20" s="5">
        <v>6.9000000000000006E-2</v>
      </c>
      <c r="R20" s="5">
        <f t="shared" si="0"/>
        <v>8.0428571428571433E-2</v>
      </c>
      <c r="S20" s="5">
        <f t="shared" si="1"/>
        <v>6.7555555555555535E-2</v>
      </c>
      <c r="T20" s="5">
        <v>0.1</v>
      </c>
      <c r="U20" s="5">
        <v>0.115</v>
      </c>
    </row>
    <row r="21" spans="1:21">
      <c r="A21" s="12" t="str">
        <f>+'DCP-11'!A22</f>
        <v>Northwest Natural Gas Co.</v>
      </c>
      <c r="B21" s="5">
        <v>8.6999999999999994E-2</v>
      </c>
      <c r="C21" s="5">
        <v>9.1999999999999998E-2</v>
      </c>
      <c r="D21" s="5">
        <v>9.2999999999999999E-2</v>
      </c>
      <c r="E21" s="5">
        <v>0.10100000000000001</v>
      </c>
      <c r="F21" s="5">
        <v>0.109</v>
      </c>
      <c r="G21" s="5">
        <v>0.124</v>
      </c>
      <c r="H21" s="5">
        <v>0.111</v>
      </c>
      <c r="I21" s="5">
        <v>0.11600000000000001</v>
      </c>
      <c r="J21" s="5">
        <v>0.107</v>
      </c>
      <c r="K21" s="5">
        <v>9.0999999999999998E-2</v>
      </c>
      <c r="L21" s="5">
        <v>8.2000000000000003E-2</v>
      </c>
      <c r="M21" s="5">
        <v>8.1000000000000003E-2</v>
      </c>
      <c r="N21" s="5">
        <v>7.6999999999999999E-2</v>
      </c>
      <c r="O21" s="5">
        <v>6.9000000000000006E-2</v>
      </c>
      <c r="P21" s="5">
        <v>7.2999999999999995E-2</v>
      </c>
      <c r="Q21" s="5">
        <v>7.4999999999999997E-2</v>
      </c>
      <c r="R21" s="5">
        <f>AVERAGE(B21:H21)</f>
        <v>0.10242857142857142</v>
      </c>
      <c r="S21" s="5">
        <f t="shared" si="1"/>
        <v>8.5666666666666655E-2</v>
      </c>
      <c r="T21" s="5">
        <v>0.08</v>
      </c>
      <c r="U21" s="5">
        <v>0.1</v>
      </c>
    </row>
    <row r="22" spans="1:21">
      <c r="A22" s="12" t="str">
        <f>+'DCP-11'!A23</f>
        <v>South Jersey Industries, Inc.</v>
      </c>
      <c r="B22" s="5">
        <v>0.13900000000000001</v>
      </c>
      <c r="C22" s="5">
        <v>0.13</v>
      </c>
      <c r="D22" s="5">
        <v>0.13400000000000001</v>
      </c>
      <c r="E22" s="5">
        <v>0.13300000000000001</v>
      </c>
      <c r="F22" s="5">
        <v>0.17199999999999999</v>
      </c>
      <c r="G22" s="5">
        <v>0.13400000000000001</v>
      </c>
      <c r="H22" s="5">
        <v>0.13600000000000001</v>
      </c>
      <c r="I22" s="5">
        <v>0.13400000000000001</v>
      </c>
      <c r="J22" s="5">
        <v>0.14499999999999999</v>
      </c>
      <c r="K22" s="5">
        <v>0.14599999999999999</v>
      </c>
      <c r="L22" s="5">
        <v>0.13800000000000001</v>
      </c>
      <c r="M22" s="5">
        <v>0.125</v>
      </c>
      <c r="N22" s="5">
        <v>0.11899999999999999</v>
      </c>
      <c r="O22" s="5">
        <v>0.10199999999999999</v>
      </c>
      <c r="P22" s="5">
        <v>8.6999999999999994E-2</v>
      </c>
      <c r="Q22" s="5">
        <v>7.0999999999999994E-2</v>
      </c>
      <c r="R22" s="5">
        <f t="shared" si="0"/>
        <v>0.13971428571428571</v>
      </c>
      <c r="S22" s="5">
        <f>AVERAGE(I22:Q22)</f>
        <v>0.11855555555555555</v>
      </c>
      <c r="T22" s="5">
        <v>8.5000000000000006E-2</v>
      </c>
      <c r="U22" s="5">
        <v>9.5000000000000001E-2</v>
      </c>
    </row>
    <row r="23" spans="1:21">
      <c r="A23" s="12" t="str">
        <f>+'DCP-11'!A24</f>
        <v>Southwest Gas Holdings, Inc.</v>
      </c>
      <c r="B23" s="5">
        <v>6.6000000000000003E-2</v>
      </c>
      <c r="C23" s="5">
        <v>6.2E-2</v>
      </c>
      <c r="D23" s="5">
        <v>8.7999999999999995E-2</v>
      </c>
      <c r="E23" s="5">
        <v>6.5000000000000002E-2</v>
      </c>
      <c r="F23" s="5">
        <v>9.7000000000000003E-2</v>
      </c>
      <c r="G23" s="5">
        <v>8.7999999999999995E-2</v>
      </c>
      <c r="H23" s="5">
        <v>0.06</v>
      </c>
      <c r="I23" s="5">
        <v>8.1000000000000003E-2</v>
      </c>
      <c r="J23" s="5">
        <v>9.0999999999999998E-2</v>
      </c>
      <c r="K23" s="5">
        <v>9.2999999999999999E-2</v>
      </c>
      <c r="L23" s="5">
        <v>0.104</v>
      </c>
      <c r="M23" s="5">
        <v>0.106</v>
      </c>
      <c r="N23" s="5">
        <v>9.6000000000000002E-2</v>
      </c>
      <c r="O23" s="5">
        <v>8.8999999999999996E-2</v>
      </c>
      <c r="P23" s="5">
        <v>9.2999999999999999E-2</v>
      </c>
      <c r="Q23" s="5">
        <v>9.8000000000000004E-2</v>
      </c>
      <c r="R23" s="5">
        <f t="shared" si="0"/>
        <v>7.514285714285715E-2</v>
      </c>
      <c r="S23" s="5">
        <f t="shared" si="1"/>
        <v>9.4555555555555545E-2</v>
      </c>
      <c r="T23" s="5">
        <v>9.5000000000000001E-2</v>
      </c>
      <c r="U23" s="5">
        <v>0.1</v>
      </c>
    </row>
    <row r="24" spans="1:21">
      <c r="A24" s="12" t="str">
        <f>+'DCP-11'!A25</f>
        <v>Spire Inc.</v>
      </c>
      <c r="B24" s="5">
        <v>7.8E-2</v>
      </c>
      <c r="C24" s="5">
        <v>0.11799999999999999</v>
      </c>
      <c r="D24" s="5">
        <v>0.112</v>
      </c>
      <c r="E24" s="5">
        <v>0.111</v>
      </c>
      <c r="F24" s="5">
        <v>0.13100000000000001</v>
      </c>
      <c r="G24" s="5">
        <v>0.12</v>
      </c>
      <c r="H24" s="5">
        <v>0.126</v>
      </c>
      <c r="I24" s="5">
        <v>0.129</v>
      </c>
      <c r="J24" s="5">
        <v>0.10299999999999999</v>
      </c>
      <c r="K24" s="5">
        <v>0.115</v>
      </c>
      <c r="L24" s="5">
        <v>0.107</v>
      </c>
      <c r="M24" s="5">
        <v>6.9000000000000006E-2</v>
      </c>
      <c r="N24" s="5">
        <v>7.0000000000000007E-2</v>
      </c>
      <c r="O24" s="5">
        <v>8.8999999999999996E-2</v>
      </c>
      <c r="P24" s="5">
        <v>8.5999999999999993E-2</v>
      </c>
      <c r="Q24" s="5">
        <v>8.5999999999999993E-2</v>
      </c>
      <c r="R24" s="5">
        <f t="shared" si="0"/>
        <v>0.11371428571428573</v>
      </c>
      <c r="S24" s="5">
        <f>AVERAGE(I24:Q24)</f>
        <v>9.488888888888887E-2</v>
      </c>
      <c r="T24" s="5">
        <v>8.5000000000000006E-2</v>
      </c>
      <c r="U24" s="5">
        <v>9.5000000000000001E-2</v>
      </c>
    </row>
    <row r="25" spans="1:2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1:2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5.6">
      <c r="A27" s="12" t="s">
        <v>31</v>
      </c>
      <c r="B27" s="5">
        <f t="shared" ref="B27:U27" si="2">AVERAGE(B18:B24)</f>
        <v>0.10671428571428572</v>
      </c>
      <c r="C27" s="5">
        <f t="shared" si="2"/>
        <v>0.11085714285714285</v>
      </c>
      <c r="D27" s="5">
        <f t="shared" si="2"/>
        <v>0.10999999999999999</v>
      </c>
      <c r="E27" s="5">
        <f t="shared" si="2"/>
        <v>0.10314285714285713</v>
      </c>
      <c r="F27" s="5">
        <f t="shared" si="2"/>
        <v>0.1167142857142857</v>
      </c>
      <c r="G27" s="5">
        <f t="shared" si="2"/>
        <v>0.10314285714285713</v>
      </c>
      <c r="H27" s="5">
        <f t="shared" si="2"/>
        <v>0.109</v>
      </c>
      <c r="I27" s="5">
        <f t="shared" si="2"/>
        <v>0.10499999999999998</v>
      </c>
      <c r="J27" s="5">
        <f t="shared" si="2"/>
        <v>0.10585714285714284</v>
      </c>
      <c r="K27" s="5">
        <f t="shared" si="2"/>
        <v>0.10542857142857143</v>
      </c>
      <c r="L27" s="5">
        <f t="shared" si="2"/>
        <v>0.10457142857142857</v>
      </c>
      <c r="M27" s="5">
        <f t="shared" si="2"/>
        <v>9.9000000000000005E-2</v>
      </c>
      <c r="N27" s="5">
        <f t="shared" si="2"/>
        <v>0.10528571428571427</v>
      </c>
      <c r="O27" s="5">
        <f t="shared" si="2"/>
        <v>9.0428571428571414E-2</v>
      </c>
      <c r="P27" s="5">
        <f t="shared" si="2"/>
        <v>9.2285714285714276E-2</v>
      </c>
      <c r="Q27" s="5">
        <f t="shared" si="2"/>
        <v>8.9428571428571427E-2</v>
      </c>
      <c r="R27" s="14">
        <f t="shared" si="2"/>
        <v>0.10851020408163267</v>
      </c>
      <c r="S27" s="14">
        <f t="shared" si="2"/>
        <v>9.9698412698412703E-2</v>
      </c>
      <c r="T27" s="14">
        <f>AVERAGE(T18:T24)</f>
        <v>9.6428571428571419E-2</v>
      </c>
      <c r="U27" s="14">
        <f t="shared" si="2"/>
        <v>0.105</v>
      </c>
    </row>
    <row r="28" spans="1:21" ht="15.6">
      <c r="A28" s="3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35"/>
      <c r="S28" s="95"/>
      <c r="T28" s="127"/>
      <c r="U28" s="127"/>
    </row>
    <row r="29" spans="1:21" ht="15.6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5"/>
      <c r="S29" s="19"/>
      <c r="T29" s="14"/>
      <c r="U29" s="14"/>
    </row>
    <row r="30" spans="1:21" ht="15.6">
      <c r="A30" s="12" t="s">
        <v>82</v>
      </c>
      <c r="B30" s="19">
        <f>MEDIAN(B18:B24)</f>
        <v>0.10299999999999999</v>
      </c>
      <c r="C30" s="19">
        <f t="shared" ref="C30:Q30" si="3">MEDIAN(C18:C24)</f>
        <v>0.112</v>
      </c>
      <c r="D30" s="19">
        <f t="shared" si="3"/>
        <v>9.4E-2</v>
      </c>
      <c r="E30" s="19">
        <f t="shared" si="3"/>
        <v>0.10100000000000001</v>
      </c>
      <c r="F30" s="19">
        <f t="shared" si="3"/>
        <v>0.109</v>
      </c>
      <c r="G30" s="19">
        <f t="shared" si="3"/>
        <v>0.10199999999999999</v>
      </c>
      <c r="H30" s="19">
        <f t="shared" si="3"/>
        <v>0.111</v>
      </c>
      <c r="I30" s="19">
        <f t="shared" si="3"/>
        <v>0.11600000000000001</v>
      </c>
      <c r="J30" s="19">
        <f t="shared" si="3"/>
        <v>0.10299999999999999</v>
      </c>
      <c r="K30" s="19">
        <f t="shared" si="3"/>
        <v>9.2999999999999999E-2</v>
      </c>
      <c r="L30" s="19">
        <f t="shared" si="3"/>
        <v>0.104</v>
      </c>
      <c r="M30" s="19">
        <f t="shared" si="3"/>
        <v>9.1999999999999998E-2</v>
      </c>
      <c r="N30" s="19">
        <f t="shared" si="3"/>
        <v>9.6000000000000002E-2</v>
      </c>
      <c r="O30" s="19">
        <f t="shared" si="3"/>
        <v>8.8999999999999996E-2</v>
      </c>
      <c r="P30" s="19">
        <f t="shared" si="3"/>
        <v>8.6999999999999994E-2</v>
      </c>
      <c r="Q30" s="19">
        <f t="shared" si="3"/>
        <v>8.5999999999999993E-2</v>
      </c>
      <c r="R30" s="14">
        <f>AVERAGE(B30:H30)</f>
        <v>0.10457142857142857</v>
      </c>
      <c r="S30" s="14">
        <f>AVERAGE(I30:Q30)</f>
        <v>9.6222222222222209E-2</v>
      </c>
      <c r="T30" s="14">
        <f>MEDIAN(T18:T24)</f>
        <v>9.5000000000000001E-2</v>
      </c>
      <c r="U30" s="14">
        <f>MEDIAN(U18:U24)</f>
        <v>0.1</v>
      </c>
    </row>
    <row r="31" spans="1:21" ht="15.6">
      <c r="A31" s="34"/>
      <c r="B31" s="95"/>
      <c r="C31" s="95"/>
      <c r="D31" s="95"/>
      <c r="E31" s="95"/>
      <c r="F31" s="95"/>
      <c r="G31" s="95"/>
      <c r="H31" s="95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5.6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2"/>
      <c r="S32" s="22"/>
      <c r="T32" s="5"/>
      <c r="U32" s="5"/>
    </row>
    <row r="33" spans="1:24" ht="15.6">
      <c r="A33" s="12" t="s">
        <v>81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41"/>
      <c r="S33" s="41"/>
      <c r="T33" s="41"/>
      <c r="U33" s="41"/>
      <c r="V33" s="26"/>
      <c r="W33" s="26"/>
      <c r="X33" s="26"/>
    </row>
    <row r="34" spans="1:24" ht="15.6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1"/>
      <c r="S34" s="41"/>
      <c r="T34" s="41"/>
      <c r="U34" s="41"/>
      <c r="V34" s="26"/>
      <c r="W34" s="26"/>
      <c r="X34" s="26"/>
    </row>
    <row r="35" spans="1:24" ht="15.6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1"/>
      <c r="S35" s="41"/>
      <c r="T35" s="41"/>
      <c r="U35" s="41"/>
      <c r="V35" s="26"/>
      <c r="W35" s="26"/>
      <c r="X35" s="26"/>
    </row>
    <row r="36" spans="1:24" ht="15.6">
      <c r="A36" s="26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41"/>
      <c r="S36" s="41"/>
      <c r="T36" s="41"/>
      <c r="U36" s="41"/>
      <c r="V36" s="26"/>
      <c r="W36" s="26"/>
      <c r="X36" s="26"/>
    </row>
    <row r="37" spans="1:24">
      <c r="A37" s="26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6"/>
      <c r="W37" s="26"/>
      <c r="X37" s="26"/>
    </row>
    <row r="38" spans="1:24">
      <c r="A38" s="2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6"/>
      <c r="W38" s="26"/>
      <c r="X38" s="26"/>
    </row>
    <row r="39" spans="1:24">
      <c r="A39" s="26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6"/>
      <c r="W39" s="26"/>
      <c r="X39" s="26"/>
    </row>
    <row r="40" spans="1:24">
      <c r="A40" s="2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26"/>
      <c r="W40" s="26"/>
      <c r="X40" s="26"/>
    </row>
    <row r="41" spans="1:24">
      <c r="A41" s="26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6"/>
      <c r="W41" s="26"/>
      <c r="X41" s="26"/>
    </row>
    <row r="42" spans="1:24">
      <c r="A42" s="26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26"/>
      <c r="W42" s="26"/>
      <c r="X42" s="26"/>
    </row>
    <row r="43" spans="1:24">
      <c r="A43" s="26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26"/>
      <c r="W43" s="26"/>
      <c r="X43" s="26"/>
    </row>
    <row r="44" spans="1:24">
      <c r="A44" s="26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26"/>
      <c r="W44" s="26"/>
      <c r="X44" s="26"/>
    </row>
    <row r="45" spans="1:24">
      <c r="A45" s="26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26"/>
      <c r="W45" s="26"/>
      <c r="X45" s="26"/>
    </row>
    <row r="46" spans="1:24">
      <c r="A46" s="26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26"/>
      <c r="W46" s="26"/>
      <c r="X46" s="26"/>
    </row>
    <row r="47" spans="1:24">
      <c r="A47" s="2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26"/>
      <c r="W47" s="26"/>
      <c r="X47" s="26"/>
    </row>
    <row r="48" spans="1:24">
      <c r="A48" s="26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26"/>
      <c r="W48" s="26"/>
      <c r="X48" s="26"/>
    </row>
    <row r="49" spans="1:24">
      <c r="A49" s="26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26"/>
      <c r="W49" s="26"/>
      <c r="X49" s="26"/>
    </row>
    <row r="50" spans="1:24">
      <c r="A50" s="26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26"/>
      <c r="W50" s="26"/>
      <c r="X50" s="26"/>
    </row>
    <row r="51" spans="1:24">
      <c r="A51" s="26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26"/>
      <c r="W51" s="26"/>
      <c r="X51" s="26"/>
    </row>
    <row r="52" spans="1:24">
      <c r="A52" s="2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26"/>
      <c r="W52" s="26"/>
      <c r="X52" s="26"/>
    </row>
    <row r="53" spans="1:24">
      <c r="A53" s="2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26"/>
      <c r="W53" s="26"/>
      <c r="X53" s="26"/>
    </row>
    <row r="54" spans="1:24">
      <c r="A54" s="26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26"/>
      <c r="W54" s="26"/>
      <c r="X54" s="26"/>
    </row>
    <row r="55" spans="1:24">
      <c r="A55" s="25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26"/>
      <c r="W55" s="26"/>
      <c r="X55" s="26"/>
    </row>
    <row r="56" spans="1:24" ht="15.6">
      <c r="A56" s="2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53"/>
      <c r="S56" s="53"/>
      <c r="T56" s="53"/>
      <c r="U56" s="53"/>
      <c r="V56" s="26"/>
      <c r="W56" s="26"/>
      <c r="X56" s="26"/>
    </row>
    <row r="57" spans="1:24">
      <c r="A57" s="26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26"/>
      <c r="W57" s="26"/>
      <c r="X57" s="26"/>
    </row>
    <row r="58" spans="1:24">
      <c r="A58" s="2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26"/>
      <c r="W58" s="26"/>
      <c r="X58" s="26"/>
    </row>
    <row r="59" spans="1:24" ht="15.6">
      <c r="A59" s="26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41"/>
      <c r="S59" s="41"/>
      <c r="T59" s="32"/>
      <c r="U59" s="32"/>
      <c r="V59" s="26"/>
      <c r="W59" s="26"/>
      <c r="X59" s="26"/>
    </row>
    <row r="60" spans="1:24">
      <c r="A60" s="26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26"/>
      <c r="W60" s="26"/>
      <c r="X60" s="26"/>
    </row>
    <row r="61" spans="1:24">
      <c r="A61" s="2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26"/>
      <c r="W61" s="26"/>
      <c r="X61" s="26"/>
    </row>
    <row r="62" spans="1:24" ht="15.6">
      <c r="A62" s="26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53"/>
      <c r="S62" s="53"/>
      <c r="T62" s="32"/>
      <c r="U62" s="32"/>
      <c r="V62" s="26"/>
      <c r="W62" s="26"/>
      <c r="X62" s="26"/>
    </row>
    <row r="63" spans="1:24">
      <c r="A63" s="26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26"/>
    </row>
    <row r="64" spans="1:24">
      <c r="A64" s="2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2:2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2:2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2:2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2:2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2:2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2:2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2:2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184"/>
      <c r="N71" s="184"/>
      <c r="O71" s="184"/>
      <c r="P71" s="184"/>
      <c r="Q71" s="184"/>
      <c r="R71" s="4"/>
      <c r="S71" s="4"/>
      <c r="T71" s="4"/>
      <c r="U71" s="4"/>
    </row>
    <row r="72" spans="2:2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84"/>
      <c r="N72" s="184"/>
      <c r="O72" s="184"/>
      <c r="P72" s="184"/>
      <c r="Q72" s="184"/>
      <c r="R72" s="4"/>
      <c r="S72" s="4"/>
      <c r="T72" s="4"/>
      <c r="U72" s="4"/>
    </row>
    <row r="73" spans="2:2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184"/>
      <c r="N73" s="184"/>
      <c r="O73" s="184"/>
      <c r="P73" s="184"/>
      <c r="Q73" s="184"/>
      <c r="R73" s="4"/>
      <c r="S73" s="4"/>
      <c r="T73" s="4"/>
      <c r="U73" s="4"/>
    </row>
    <row r="74" spans="2:2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184"/>
      <c r="N74" s="184"/>
      <c r="O74" s="184"/>
      <c r="P74" s="184"/>
      <c r="Q74" s="184"/>
      <c r="R74" s="4"/>
      <c r="S74" s="4"/>
      <c r="T74" s="4"/>
      <c r="U74" s="4"/>
    </row>
    <row r="75" spans="2:2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184"/>
      <c r="N75" s="184"/>
      <c r="O75" s="184"/>
      <c r="P75" s="184"/>
      <c r="Q75" s="184"/>
      <c r="R75" s="4"/>
      <c r="S75" s="4"/>
      <c r="T75" s="4"/>
      <c r="U75" s="4"/>
    </row>
    <row r="76" spans="2:2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184"/>
      <c r="N76" s="184"/>
      <c r="O76" s="184"/>
      <c r="P76" s="184"/>
      <c r="Q76" s="184"/>
      <c r="R76" s="4"/>
      <c r="S76" s="4"/>
      <c r="T76" s="4"/>
      <c r="U76" s="4"/>
    </row>
    <row r="77" spans="2:2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184"/>
      <c r="N77" s="184"/>
      <c r="O77" s="184"/>
      <c r="P77" s="184"/>
      <c r="Q77" s="184"/>
      <c r="R77" s="4"/>
      <c r="S77" s="4"/>
      <c r="T77" s="4"/>
      <c r="U77" s="4"/>
    </row>
    <row r="78" spans="2:2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84"/>
      <c r="N78" s="184"/>
      <c r="O78" s="184"/>
      <c r="P78" s="184"/>
      <c r="Q78" s="184"/>
      <c r="R78" s="4"/>
      <c r="S78" s="4"/>
      <c r="T78" s="4"/>
      <c r="U78" s="4"/>
    </row>
    <row r="79" spans="2:2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84"/>
      <c r="N79" s="184"/>
      <c r="O79" s="184"/>
      <c r="P79" s="184"/>
      <c r="Q79" s="184"/>
      <c r="R79" s="4"/>
      <c r="S79" s="4"/>
      <c r="T79" s="4"/>
      <c r="U79" s="4"/>
    </row>
    <row r="80" spans="2:2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84"/>
      <c r="N80" s="184"/>
      <c r="O80" s="184"/>
      <c r="P80" s="184"/>
      <c r="Q80" s="184"/>
      <c r="R80" s="4"/>
      <c r="S80" s="4"/>
      <c r="T80" s="4"/>
      <c r="U80" s="4"/>
    </row>
    <row r="81" spans="2:2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84"/>
      <c r="N81" s="184"/>
      <c r="O81" s="184"/>
      <c r="P81" s="184"/>
      <c r="Q81" s="184"/>
      <c r="R81" s="4"/>
      <c r="S81" s="4"/>
      <c r="T81" s="4"/>
      <c r="U81" s="4"/>
    </row>
    <row r="82" spans="2:2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184"/>
      <c r="N82" s="184"/>
      <c r="O82" s="184"/>
      <c r="P82" s="184"/>
      <c r="Q82" s="184"/>
      <c r="R82" s="4"/>
      <c r="S82" s="4"/>
      <c r="T82" s="4"/>
      <c r="U82" s="4"/>
    </row>
    <row r="83" spans="2:21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84"/>
      <c r="N83" s="184"/>
      <c r="O83" s="184"/>
      <c r="P83" s="184"/>
      <c r="Q83" s="184"/>
      <c r="R83" s="4"/>
      <c r="S83" s="4"/>
      <c r="T83" s="4"/>
      <c r="U83" s="4"/>
    </row>
    <row r="84" spans="2:21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84"/>
      <c r="N84" s="184"/>
      <c r="O84" s="184"/>
      <c r="P84" s="184"/>
      <c r="Q84" s="184"/>
      <c r="R84" s="4"/>
      <c r="S84" s="4"/>
      <c r="T84" s="4"/>
      <c r="U84" s="4"/>
    </row>
    <row r="85" spans="2:21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84"/>
      <c r="N85" s="184"/>
      <c r="O85" s="184"/>
      <c r="P85" s="184"/>
      <c r="Q85" s="184"/>
      <c r="R85" s="4"/>
      <c r="S85" s="4"/>
      <c r="T85" s="4"/>
      <c r="U85" s="4"/>
    </row>
    <row r="86" spans="2:21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84"/>
      <c r="N86" s="184"/>
      <c r="O86" s="184"/>
      <c r="P86" s="184"/>
      <c r="Q86" s="184"/>
      <c r="R86" s="4"/>
      <c r="S86" s="4"/>
      <c r="T86" s="4"/>
      <c r="U86" s="4"/>
    </row>
    <row r="87" spans="2:21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84"/>
      <c r="N87" s="184"/>
      <c r="O87" s="184"/>
      <c r="P87" s="184"/>
      <c r="Q87" s="184"/>
      <c r="R87" s="4"/>
      <c r="S87" s="4"/>
      <c r="T87" s="4"/>
      <c r="U87" s="4"/>
    </row>
    <row r="88" spans="2:21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84"/>
      <c r="N88" s="184"/>
      <c r="O88" s="184"/>
      <c r="P88" s="184"/>
      <c r="Q88" s="184"/>
      <c r="R88" s="4"/>
      <c r="S88" s="4"/>
      <c r="T88" s="4"/>
      <c r="U88" s="4"/>
    </row>
    <row r="89" spans="2:21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84"/>
      <c r="N89" s="184"/>
      <c r="O89" s="184"/>
      <c r="P89" s="184"/>
      <c r="Q89" s="184"/>
      <c r="R89" s="4"/>
      <c r="S89" s="4"/>
      <c r="T89" s="4"/>
      <c r="U89" s="4"/>
    </row>
    <row r="90" spans="2:21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84"/>
      <c r="N90" s="184"/>
      <c r="O90" s="184"/>
      <c r="P90" s="184"/>
      <c r="Q90" s="184"/>
      <c r="R90" s="4"/>
      <c r="S90" s="4"/>
      <c r="T90" s="4"/>
      <c r="U90" s="4"/>
    </row>
    <row r="91" spans="2:21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84"/>
      <c r="N91" s="184"/>
      <c r="O91" s="184"/>
      <c r="P91" s="184"/>
      <c r="Q91" s="184"/>
      <c r="R91" s="4"/>
      <c r="S91" s="4"/>
      <c r="T91" s="4"/>
      <c r="U91" s="4"/>
    </row>
    <row r="92" spans="2:21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84"/>
      <c r="N92" s="184"/>
      <c r="O92" s="184"/>
      <c r="P92" s="184"/>
      <c r="Q92" s="184"/>
      <c r="R92" s="4"/>
      <c r="S92" s="4"/>
      <c r="T92" s="4"/>
      <c r="U92" s="4"/>
    </row>
  </sheetData>
  <phoneticPr fontId="0" type="noConversion"/>
  <printOptions horizontalCentered="1"/>
  <pageMargins left="0.5" right="0.5" top="0.5" bottom="0.55000000000000004" header="0" footer="0"/>
  <pageSetup scale="4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7"/>
  <sheetViews>
    <sheetView showOutlineSymbols="0" zoomScale="75" zoomScaleNormal="75" workbookViewId="0">
      <selection activeCell="S24" sqref="S24"/>
    </sheetView>
  </sheetViews>
  <sheetFormatPr defaultColWidth="9.81640625" defaultRowHeight="15"/>
  <cols>
    <col min="1" max="1" width="27.08984375" style="12" customWidth="1"/>
    <col min="2" max="6" width="9.81640625" style="12"/>
    <col min="7" max="7" width="9.81640625" style="116"/>
    <col min="8" max="16384" width="9.81640625" style="12"/>
  </cols>
  <sheetData>
    <row r="1" spans="1:19" ht="15.6">
      <c r="R1" s="1" t="str">
        <f>+'DCP-12, P 1'!T1</f>
        <v>Exh. DCP-12</v>
      </c>
    </row>
    <row r="2" spans="1:19" ht="15.6">
      <c r="N2" s="1"/>
      <c r="O2" s="1"/>
      <c r="P2" s="1"/>
      <c r="Q2" s="1"/>
      <c r="R2" s="1" t="str">
        <f>+'DCP-12, P 1'!T2</f>
        <v>Docket UG-170929</v>
      </c>
    </row>
    <row r="3" spans="1:19" ht="15.6">
      <c r="N3" s="1"/>
      <c r="O3" s="1"/>
      <c r="P3" s="1"/>
      <c r="Q3" s="1"/>
      <c r="R3" s="1" t="s">
        <v>104</v>
      </c>
    </row>
    <row r="5" spans="1:19" ht="21">
      <c r="A5" s="2" t="str">
        <f>'DCP-12, P 1'!A5</f>
        <v>PROXY COMPANIES</v>
      </c>
      <c r="B5" s="2"/>
      <c r="C5" s="2"/>
      <c r="D5" s="2"/>
      <c r="E5" s="2"/>
      <c r="F5" s="2"/>
      <c r="G5" s="117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21">
      <c r="A6" s="2" t="s">
        <v>51</v>
      </c>
      <c r="B6" s="2"/>
      <c r="C6" s="2"/>
      <c r="D6" s="2"/>
      <c r="E6" s="2"/>
      <c r="F6" s="2"/>
      <c r="G6" s="117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9" spans="1:19" ht="15.6" thickBot="1">
      <c r="S9" s="36"/>
    </row>
    <row r="10" spans="1:19" ht="15.6" thickTop="1">
      <c r="A10" s="13"/>
      <c r="B10" s="13"/>
      <c r="C10" s="13"/>
      <c r="D10" s="13"/>
      <c r="E10" s="13"/>
      <c r="F10" s="13"/>
      <c r="G10" s="11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9" ht="15.6">
      <c r="A11" s="1"/>
      <c r="B11" s="189"/>
      <c r="C11" s="189"/>
      <c r="D11" s="189"/>
      <c r="E11" s="189"/>
      <c r="F11" s="189"/>
      <c r="G11" s="178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 t="s">
        <v>117</v>
      </c>
      <c r="S11" s="1" t="s">
        <v>286</v>
      </c>
    </row>
    <row r="12" spans="1:19" ht="15.6">
      <c r="A12" s="189" t="s">
        <v>18</v>
      </c>
      <c r="B12" s="189">
        <v>2002</v>
      </c>
      <c r="C12" s="189">
        <v>2003</v>
      </c>
      <c r="D12" s="189">
        <v>2004</v>
      </c>
      <c r="E12" s="189">
        <v>2005</v>
      </c>
      <c r="F12" s="189">
        <v>2006</v>
      </c>
      <c r="G12" s="189">
        <v>2007</v>
      </c>
      <c r="H12" s="189">
        <v>2008</v>
      </c>
      <c r="I12" s="189">
        <v>2009</v>
      </c>
      <c r="J12" s="189">
        <v>2010</v>
      </c>
      <c r="K12" s="189">
        <v>2011</v>
      </c>
      <c r="L12" s="189">
        <v>2012</v>
      </c>
      <c r="M12" s="189">
        <v>2013</v>
      </c>
      <c r="N12" s="189">
        <v>2014</v>
      </c>
      <c r="O12" s="189">
        <v>2015</v>
      </c>
      <c r="P12" s="189">
        <v>2016</v>
      </c>
      <c r="Q12" s="189">
        <v>2017</v>
      </c>
      <c r="R12" s="189" t="str">
        <f>'DCP-12, P 1'!R12</f>
        <v>Average</v>
      </c>
      <c r="S12" s="189" t="str">
        <f>'DCP-12, P 1'!S12</f>
        <v>Average</v>
      </c>
    </row>
    <row r="13" spans="1:19" ht="15.6" thickBot="1">
      <c r="B13" s="4"/>
      <c r="C13" s="4"/>
      <c r="D13" s="4"/>
      <c r="E13" s="4"/>
      <c r="F13" s="4"/>
      <c r="G13" s="10"/>
      <c r="H13" s="4"/>
      <c r="I13" s="4"/>
      <c r="J13" s="4"/>
      <c r="K13" s="4"/>
      <c r="L13" s="4"/>
      <c r="M13" s="184"/>
      <c r="N13" s="184"/>
      <c r="O13" s="184"/>
      <c r="P13" s="184"/>
      <c r="Q13" s="184"/>
      <c r="R13" s="4"/>
      <c r="S13" s="36"/>
    </row>
    <row r="14" spans="1:19" ht="15.6" thickTop="1">
      <c r="A14" s="13"/>
      <c r="B14" s="15"/>
      <c r="C14" s="15"/>
      <c r="D14" s="15"/>
      <c r="E14" s="15"/>
      <c r="F14" s="15"/>
      <c r="G14" s="119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>
      <c r="B15" s="4"/>
      <c r="C15" s="4"/>
      <c r="D15" s="4"/>
      <c r="E15" s="4"/>
      <c r="F15" s="4"/>
      <c r="G15" s="10"/>
      <c r="H15" s="4"/>
      <c r="I15" s="4"/>
      <c r="J15" s="4"/>
      <c r="K15" s="4"/>
      <c r="L15" s="4"/>
      <c r="M15" s="184"/>
      <c r="N15" s="184"/>
      <c r="O15" s="184"/>
      <c r="P15" s="184"/>
      <c r="Q15" s="184"/>
      <c r="R15" s="4"/>
    </row>
    <row r="16" spans="1:19" ht="15.6">
      <c r="A16" s="23" t="str">
        <f>'DCP-12, P 1'!A16</f>
        <v>Proxy Group</v>
      </c>
      <c r="B16" s="4"/>
      <c r="C16" s="4"/>
      <c r="D16" s="4"/>
      <c r="E16" s="4"/>
      <c r="F16" s="4"/>
      <c r="G16" s="10"/>
      <c r="H16" s="4"/>
      <c r="I16" s="4"/>
      <c r="J16" s="4"/>
      <c r="K16" s="4"/>
      <c r="L16" s="4"/>
      <c r="M16" s="184"/>
      <c r="N16" s="184"/>
      <c r="O16" s="184"/>
      <c r="P16" s="184"/>
      <c r="Q16" s="184"/>
      <c r="R16" s="4"/>
    </row>
    <row r="17" spans="1:19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96"/>
    </row>
    <row r="18" spans="1:19">
      <c r="A18" s="12" t="str">
        <f>+'DCP-12, P 1'!A18</f>
        <v>Atmos Energy Corp.</v>
      </c>
      <c r="B18" s="10">
        <v>1.5</v>
      </c>
      <c r="C18" s="10">
        <v>1.52</v>
      </c>
      <c r="D18" s="10">
        <v>1.47</v>
      </c>
      <c r="E18" s="10">
        <v>1.45</v>
      </c>
      <c r="F18" s="10">
        <v>1.46</v>
      </c>
      <c r="G18" s="10">
        <v>1.36</v>
      </c>
      <c r="H18" s="10">
        <v>1.1000000000000001</v>
      </c>
      <c r="I18" s="10">
        <v>1.0900000000000001</v>
      </c>
      <c r="J18" s="10">
        <v>1.21</v>
      </c>
      <c r="K18" s="10">
        <v>1.3</v>
      </c>
      <c r="L18" s="10">
        <v>1.32</v>
      </c>
      <c r="M18" s="10">
        <v>1.51</v>
      </c>
      <c r="N18" s="10">
        <v>1.73</v>
      </c>
      <c r="O18" s="10">
        <v>1.86</v>
      </c>
      <c r="P18" s="10">
        <v>2.19</v>
      </c>
      <c r="Q18" s="10">
        <v>2.33</v>
      </c>
      <c r="R18" s="10">
        <f>AVERAGE(B18:H18)</f>
        <v>1.4085714285714286</v>
      </c>
      <c r="S18" s="96">
        <f>AVERAGE(I18:Q18)</f>
        <v>1.6155555555555554</v>
      </c>
    </row>
    <row r="19" spans="1:19">
      <c r="A19" s="12" t="str">
        <f>+'DCP-12, P 1'!A19</f>
        <v>New Jersey Resources Corp.</v>
      </c>
      <c r="B19" s="10">
        <v>2.21</v>
      </c>
      <c r="C19" s="10">
        <v>2.4500000000000002</v>
      </c>
      <c r="D19" s="10">
        <v>2.52</v>
      </c>
      <c r="E19" s="10">
        <v>2.75</v>
      </c>
      <c r="F19" s="10">
        <v>2.46</v>
      </c>
      <c r="G19" s="10">
        <v>2.23</v>
      </c>
      <c r="H19" s="10">
        <v>2.0099999999999998</v>
      </c>
      <c r="I19" s="10">
        <v>2.14</v>
      </c>
      <c r="J19" s="10">
        <v>2.2599999999999998</v>
      </c>
      <c r="K19" s="10">
        <v>2.48</v>
      </c>
      <c r="L19" s="10">
        <v>2.3199999999999998</v>
      </c>
      <c r="M19" s="10">
        <v>2.12</v>
      </c>
      <c r="N19" s="10">
        <v>2.44</v>
      </c>
      <c r="O19" s="10">
        <v>2.4900000000000002</v>
      </c>
      <c r="P19" s="10">
        <v>2.61</v>
      </c>
      <c r="Q19" s="10">
        <v>2.83</v>
      </c>
      <c r="R19" s="10">
        <f t="shared" ref="R19:R24" si="0">AVERAGE(B19:H19)</f>
        <v>2.3757142857142859</v>
      </c>
      <c r="S19" s="96">
        <f t="shared" ref="S19:S24" si="1">AVERAGE(I19:Q19)</f>
        <v>2.4099999999999997</v>
      </c>
    </row>
    <row r="20" spans="1:19">
      <c r="A20" s="12" t="str">
        <f>+'DCP-12, P 1'!A20</f>
        <v>NiSource Inc.</v>
      </c>
      <c r="B20" s="10">
        <v>1.18</v>
      </c>
      <c r="C20" s="10">
        <v>1.1399999999999999</v>
      </c>
      <c r="D20" s="10">
        <v>1.23</v>
      </c>
      <c r="E20" s="10">
        <v>1.28</v>
      </c>
      <c r="F20" s="10">
        <v>1.22</v>
      </c>
      <c r="G20" s="10">
        <v>1.1599999999999999</v>
      </c>
      <c r="H20" s="10">
        <v>0.84</v>
      </c>
      <c r="I20" s="10">
        <v>0.68</v>
      </c>
      <c r="J20" s="10">
        <v>0.91</v>
      </c>
      <c r="K20" s="10">
        <v>1.18</v>
      </c>
      <c r="L20" s="10">
        <v>1.36</v>
      </c>
      <c r="M20" s="10">
        <v>1.59</v>
      </c>
      <c r="N20" s="10">
        <v>2.0099999999999998</v>
      </c>
      <c r="O20" s="10">
        <v>2.06</v>
      </c>
      <c r="P20" s="10">
        <v>1.86</v>
      </c>
      <c r="Q20" s="10">
        <v>2</v>
      </c>
      <c r="R20" s="10">
        <f>AVERAGE(B20:H20)</f>
        <v>1.1500000000000001</v>
      </c>
      <c r="S20" s="96">
        <f t="shared" si="1"/>
        <v>1.5166666666666666</v>
      </c>
    </row>
    <row r="21" spans="1:19">
      <c r="A21" s="12" t="str">
        <f>+'DCP-12, P 1'!A21</f>
        <v>Northwest Natural Gas Co.</v>
      </c>
      <c r="B21" s="10">
        <v>1.45</v>
      </c>
      <c r="C21" s="10">
        <v>1.44</v>
      </c>
      <c r="D21" s="10">
        <v>1.53</v>
      </c>
      <c r="E21" s="10">
        <v>1.72</v>
      </c>
      <c r="F21" s="10">
        <v>1.77</v>
      </c>
      <c r="G21" s="10">
        <v>2.08</v>
      </c>
      <c r="H21" s="10">
        <v>2.0099999999999998</v>
      </c>
      <c r="I21" s="10">
        <v>1.73</v>
      </c>
      <c r="J21" s="10">
        <v>1.81</v>
      </c>
      <c r="K21" s="10">
        <v>1.68</v>
      </c>
      <c r="L21" s="10">
        <v>1.7</v>
      </c>
      <c r="M21" s="10">
        <v>1.57</v>
      </c>
      <c r="N21" s="10">
        <v>1.66</v>
      </c>
      <c r="O21" s="10">
        <v>1.67</v>
      </c>
      <c r="P21" s="10">
        <v>1.98</v>
      </c>
      <c r="Q21" s="10">
        <v>2.1</v>
      </c>
      <c r="R21" s="10">
        <f t="shared" si="0"/>
        <v>1.7142857142857142</v>
      </c>
      <c r="S21" s="96">
        <f>AVERAGE(I21:Q21)</f>
        <v>1.7666666666666666</v>
      </c>
    </row>
    <row r="22" spans="1:19">
      <c r="A22" s="12" t="str">
        <f>+'DCP-12, P 1'!A22</f>
        <v>South Jersey Industries, Inc.</v>
      </c>
      <c r="B22" s="10">
        <v>1.85</v>
      </c>
      <c r="C22" s="10">
        <v>1.7</v>
      </c>
      <c r="D22" s="10">
        <v>1.95</v>
      </c>
      <c r="E22" s="10">
        <v>2.2200000000000002</v>
      </c>
      <c r="F22" s="10">
        <v>2.09</v>
      </c>
      <c r="G22" s="10">
        <v>2.31</v>
      </c>
      <c r="H22" s="10">
        <v>1.96</v>
      </c>
      <c r="I22" s="10">
        <v>2.0499999999999998</v>
      </c>
      <c r="J22" s="10">
        <v>2.4500000000000002</v>
      </c>
      <c r="K22" s="10">
        <v>2.54</v>
      </c>
      <c r="L22" s="10">
        <v>2.36</v>
      </c>
      <c r="M22" s="10">
        <v>2.3199999999999998</v>
      </c>
      <c r="N22" s="10">
        <v>2.15</v>
      </c>
      <c r="O22" s="10">
        <v>1.83</v>
      </c>
      <c r="P22" s="10">
        <v>1.85</v>
      </c>
      <c r="Q22" s="10">
        <v>2.17</v>
      </c>
      <c r="R22" s="10">
        <f t="shared" si="0"/>
        <v>2.0114285714285716</v>
      </c>
      <c r="S22" s="96">
        <f t="shared" si="1"/>
        <v>2.1911111111111108</v>
      </c>
    </row>
    <row r="23" spans="1:19">
      <c r="A23" s="12" t="str">
        <f>+'DCP-12, P 1'!A23</f>
        <v>Southwest Gas Holdings, Inc.</v>
      </c>
      <c r="B23" s="10">
        <v>1.23</v>
      </c>
      <c r="C23" s="10">
        <v>1.18</v>
      </c>
      <c r="D23" s="10">
        <v>1.27</v>
      </c>
      <c r="E23" s="10">
        <v>1.35</v>
      </c>
      <c r="F23" s="10">
        <v>1.61</v>
      </c>
      <c r="G23" s="10">
        <v>1.49</v>
      </c>
      <c r="H23" s="10">
        <v>1.17</v>
      </c>
      <c r="I23" s="10">
        <v>0.97</v>
      </c>
      <c r="J23" s="10">
        <v>1.27</v>
      </c>
      <c r="K23" s="10">
        <v>1.44</v>
      </c>
      <c r="L23" s="10">
        <v>1.55</v>
      </c>
      <c r="M23" s="10">
        <v>1.67</v>
      </c>
      <c r="N23" s="10">
        <v>1.78</v>
      </c>
      <c r="O23" s="10">
        <v>1.74</v>
      </c>
      <c r="P23" s="10">
        <v>1.94</v>
      </c>
      <c r="Q23" s="10">
        <v>2.2000000000000002</v>
      </c>
      <c r="R23" s="10">
        <f t="shared" si="0"/>
        <v>1.3285714285714287</v>
      </c>
      <c r="S23" s="96">
        <f>AVERAGE(I23:Q23)</f>
        <v>1.6177777777777775</v>
      </c>
    </row>
    <row r="24" spans="1:19">
      <c r="A24" s="12" t="str">
        <f>+'DCP-12, P 1'!A24</f>
        <v>Spire Inc.</v>
      </c>
      <c r="B24" s="10">
        <v>1.45</v>
      </c>
      <c r="C24" s="10">
        <v>1.69</v>
      </c>
      <c r="D24" s="10">
        <v>1.79</v>
      </c>
      <c r="E24" s="10">
        <v>1.79</v>
      </c>
      <c r="F24" s="10">
        <v>1.84</v>
      </c>
      <c r="G24" s="10">
        <v>1.68</v>
      </c>
      <c r="H24" s="10">
        <v>2.09</v>
      </c>
      <c r="I24" s="10">
        <v>1.71</v>
      </c>
      <c r="J24" s="10">
        <v>1.45</v>
      </c>
      <c r="K24" s="10">
        <v>1.53</v>
      </c>
      <c r="L24" s="10">
        <v>1.54</v>
      </c>
      <c r="M24" s="10">
        <v>1.47</v>
      </c>
      <c r="N24" s="10">
        <v>1.48</v>
      </c>
      <c r="O24" s="10">
        <v>1.55</v>
      </c>
      <c r="P24" s="10">
        <v>1.71</v>
      </c>
      <c r="Q24" s="10">
        <v>1.77</v>
      </c>
      <c r="R24" s="10">
        <f t="shared" si="0"/>
        <v>1.7614285714285713</v>
      </c>
      <c r="S24" s="96">
        <f t="shared" si="1"/>
        <v>1.578888888888889</v>
      </c>
    </row>
    <row r="25" spans="1:19">
      <c r="A25" s="3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34"/>
    </row>
    <row r="26" spans="1:19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9" ht="15.6">
      <c r="A27" s="12" t="str">
        <f>'DCP-12, P 1'!A27</f>
        <v>Average</v>
      </c>
      <c r="B27" s="10">
        <f t="shared" ref="B27:S27" si="2">AVERAGE(B18:B24)</f>
        <v>1.5528571428571427</v>
      </c>
      <c r="C27" s="10">
        <f t="shared" si="2"/>
        <v>1.5885714285714285</v>
      </c>
      <c r="D27" s="10">
        <f t="shared" si="2"/>
        <v>1.6800000000000002</v>
      </c>
      <c r="E27" s="10">
        <f t="shared" si="2"/>
        <v>1.794285714285714</v>
      </c>
      <c r="F27" s="10">
        <f t="shared" si="2"/>
        <v>1.7785714285714285</v>
      </c>
      <c r="G27" s="10">
        <f t="shared" si="2"/>
        <v>1.7585714285714287</v>
      </c>
      <c r="H27" s="10">
        <f t="shared" si="2"/>
        <v>1.5971428571428572</v>
      </c>
      <c r="I27" s="10">
        <f t="shared" si="2"/>
        <v>1.4814285714285715</v>
      </c>
      <c r="J27" s="10">
        <f t="shared" si="2"/>
        <v>1.6228571428571428</v>
      </c>
      <c r="K27" s="10">
        <f t="shared" si="2"/>
        <v>1.7357142857142855</v>
      </c>
      <c r="L27" s="10">
        <f t="shared" si="2"/>
        <v>1.735714285714286</v>
      </c>
      <c r="M27" s="10">
        <f t="shared" si="2"/>
        <v>1.75</v>
      </c>
      <c r="N27" s="10">
        <f t="shared" si="2"/>
        <v>1.8928571428571428</v>
      </c>
      <c r="O27" s="10">
        <f t="shared" si="2"/>
        <v>1.8857142857142859</v>
      </c>
      <c r="P27" s="10">
        <f t="shared" si="2"/>
        <v>2.02</v>
      </c>
      <c r="Q27" s="10">
        <f t="shared" si="2"/>
        <v>2.1999999999999997</v>
      </c>
      <c r="R27" s="178">
        <f t="shared" si="2"/>
        <v>1.6785714285714286</v>
      </c>
      <c r="S27" s="178">
        <f t="shared" si="2"/>
        <v>1.813809523809524</v>
      </c>
    </row>
    <row r="28" spans="1:19">
      <c r="A28" s="34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54"/>
      <c r="S28" s="34"/>
    </row>
    <row r="29" spans="1:19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10"/>
    </row>
    <row r="30" spans="1:19" ht="15.6">
      <c r="A30" s="12" t="str">
        <f>'DCP-12, P 1'!A30</f>
        <v>Median</v>
      </c>
      <c r="B30" s="96">
        <f>MEDIAN(B18:B24)</f>
        <v>1.45</v>
      </c>
      <c r="C30" s="96">
        <f t="shared" ref="C30:Q30" si="3">MEDIAN(C18:C24)</f>
        <v>1.52</v>
      </c>
      <c r="D30" s="96">
        <f t="shared" si="3"/>
        <v>1.53</v>
      </c>
      <c r="E30" s="96">
        <f t="shared" si="3"/>
        <v>1.72</v>
      </c>
      <c r="F30" s="96">
        <f t="shared" si="3"/>
        <v>1.77</v>
      </c>
      <c r="G30" s="96">
        <f t="shared" si="3"/>
        <v>1.68</v>
      </c>
      <c r="H30" s="96">
        <f t="shared" si="3"/>
        <v>1.96</v>
      </c>
      <c r="I30" s="96">
        <f t="shared" si="3"/>
        <v>1.71</v>
      </c>
      <c r="J30" s="96">
        <f t="shared" si="3"/>
        <v>1.45</v>
      </c>
      <c r="K30" s="96">
        <f t="shared" si="3"/>
        <v>1.53</v>
      </c>
      <c r="L30" s="96">
        <f t="shared" si="3"/>
        <v>1.55</v>
      </c>
      <c r="M30" s="96">
        <f t="shared" si="3"/>
        <v>1.59</v>
      </c>
      <c r="N30" s="96">
        <f t="shared" si="3"/>
        <v>1.78</v>
      </c>
      <c r="O30" s="96">
        <f t="shared" si="3"/>
        <v>1.83</v>
      </c>
      <c r="P30" s="96">
        <f t="shared" si="3"/>
        <v>1.94</v>
      </c>
      <c r="Q30" s="96">
        <f t="shared" si="3"/>
        <v>2.17</v>
      </c>
      <c r="R30" s="178">
        <f>AVERAGE(B30:H30)</f>
        <v>1.6614285714285713</v>
      </c>
      <c r="S30" s="178">
        <f>AVERAGE(I30:Q30)</f>
        <v>1.7277777777777776</v>
      </c>
    </row>
    <row r="31" spans="1:19" ht="15.6" thickBot="1">
      <c r="A31" s="36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36"/>
    </row>
    <row r="32" spans="1:19" ht="15.6" thickTop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79">
      <c r="A33" s="12" t="str">
        <f>+'DCP-12, P 1'!A33</f>
        <v>Source:  Calculations made from data contained in Value Line Investment Survey.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79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79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79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79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79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79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79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79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79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79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79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79">
      <c r="A45" s="2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79">
      <c r="A46" s="2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79">
      <c r="A47" s="2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</row>
    <row r="48" spans="1:79">
      <c r="A48" s="2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</row>
    <row r="49" spans="1:79">
      <c r="A49" s="2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</row>
    <row r="50" spans="1:79" ht="15.6">
      <c r="A50" s="2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>
      <c r="A51" s="2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</row>
    <row r="52" spans="1:79">
      <c r="A52" s="2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</row>
    <row r="53" spans="1:79" ht="15.6">
      <c r="A53" s="2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8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</row>
    <row r="54" spans="1:79">
      <c r="A54" s="26"/>
      <c r="B54" s="26"/>
      <c r="C54" s="26"/>
      <c r="D54" s="26"/>
      <c r="E54" s="26"/>
      <c r="F54" s="26"/>
      <c r="G54" s="120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</row>
    <row r="55" spans="1:79">
      <c r="A55" s="25"/>
      <c r="B55" s="25"/>
      <c r="C55" s="25"/>
      <c r="D55" s="25"/>
      <c r="E55" s="25"/>
      <c r="F55" s="25"/>
      <c r="G55" s="102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</row>
    <row r="56" spans="1:79">
      <c r="A56" s="26"/>
      <c r="B56" s="26"/>
      <c r="C56" s="26"/>
      <c r="D56" s="26"/>
      <c r="E56" s="26"/>
      <c r="F56" s="26"/>
      <c r="G56" s="120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</row>
    <row r="57" spans="1:79">
      <c r="A57" s="26"/>
      <c r="B57" s="26"/>
      <c r="C57" s="26"/>
      <c r="D57" s="26"/>
      <c r="E57" s="26"/>
      <c r="F57" s="26"/>
      <c r="G57" s="120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</row>
  </sheetData>
  <phoneticPr fontId="0" type="noConversion"/>
  <printOptions horizontalCentered="1"/>
  <pageMargins left="0.5" right="0.5" top="0.5" bottom="0.55000000000000004" header="0" footer="0"/>
  <pageSetup scale="5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OutlineSymbols="0" zoomScaleNormal="100" workbookViewId="0">
      <selection activeCell="F4" sqref="F4"/>
    </sheetView>
  </sheetViews>
  <sheetFormatPr defaultColWidth="9.81640625" defaultRowHeight="15"/>
  <cols>
    <col min="1" max="1" width="9.81640625" style="24" customWidth="1"/>
    <col min="2" max="2" width="9.6328125" style="24" customWidth="1"/>
    <col min="3" max="3" width="12.81640625" style="24" customWidth="1"/>
    <col min="4" max="4" width="15.81640625" style="24" customWidth="1"/>
    <col min="5" max="5" width="12.81640625" style="24" customWidth="1"/>
    <col min="6" max="6" width="13.81640625" style="24" customWidth="1"/>
    <col min="7" max="7" width="2.81640625" style="24" customWidth="1"/>
    <col min="8" max="16384" width="9.81640625" style="24"/>
  </cols>
  <sheetData>
    <row r="1" spans="2:7" ht="15.6">
      <c r="C1" s="72"/>
      <c r="D1" s="72"/>
      <c r="E1" s="72"/>
      <c r="F1" s="1" t="s">
        <v>315</v>
      </c>
    </row>
    <row r="2" spans="2:7" ht="15.6">
      <c r="F2" s="1" t="str">
        <f>+'DCP-12, P 2'!R2</f>
        <v>Docket UG-170929</v>
      </c>
    </row>
    <row r="3" spans="2:7" ht="15.6">
      <c r="F3" s="1" t="s">
        <v>310</v>
      </c>
    </row>
    <row r="6" spans="2:7" ht="15.9" customHeight="1">
      <c r="B6" s="63"/>
      <c r="C6" s="64"/>
      <c r="D6" s="64"/>
      <c r="E6" s="64"/>
      <c r="F6" s="64"/>
      <c r="G6" s="64"/>
    </row>
    <row r="7" spans="2:7" ht="21">
      <c r="B7" s="63" t="s">
        <v>53</v>
      </c>
      <c r="C7" s="64"/>
      <c r="D7" s="64"/>
      <c r="E7" s="64"/>
      <c r="F7" s="64"/>
      <c r="G7" s="64"/>
    </row>
    <row r="8" spans="2:7" ht="21">
      <c r="B8" s="63" t="s">
        <v>54</v>
      </c>
      <c r="C8" s="64"/>
      <c r="D8" s="64"/>
      <c r="E8" s="64"/>
      <c r="F8" s="64"/>
      <c r="G8" s="64"/>
    </row>
    <row r="9" spans="2:7" ht="21">
      <c r="B9" s="2" t="s">
        <v>301</v>
      </c>
      <c r="C9" s="64"/>
      <c r="D9" s="64"/>
      <c r="E9" s="64"/>
      <c r="F9" s="64"/>
      <c r="G9" s="64"/>
    </row>
    <row r="11" spans="2:7" ht="15.6" thickBot="1">
      <c r="B11" s="193"/>
      <c r="C11" s="193"/>
      <c r="D11" s="193"/>
      <c r="E11" s="193"/>
      <c r="F11" s="193"/>
      <c r="G11" s="193"/>
    </row>
    <row r="12" spans="2:7" ht="15.6" thickTop="1">
      <c r="B12" s="91"/>
      <c r="C12" s="91"/>
      <c r="D12" s="91"/>
      <c r="E12" s="91"/>
      <c r="F12" s="91"/>
      <c r="G12" s="91"/>
    </row>
    <row r="13" spans="2:7" ht="15.6">
      <c r="B13" s="192"/>
      <c r="C13" s="192"/>
      <c r="D13" s="192" t="s">
        <v>56</v>
      </c>
      <c r="E13" s="192"/>
      <c r="F13" s="192" t="s">
        <v>58</v>
      </c>
      <c r="G13" s="192"/>
    </row>
    <row r="14" spans="2:7" ht="15.6">
      <c r="B14" s="192" t="s">
        <v>0</v>
      </c>
      <c r="C14" s="192"/>
      <c r="D14" s="192" t="s">
        <v>57</v>
      </c>
      <c r="E14" s="192"/>
      <c r="F14" s="192" t="s">
        <v>59</v>
      </c>
      <c r="G14" s="192"/>
    </row>
    <row r="15" spans="2:7">
      <c r="B15" s="194"/>
      <c r="C15" s="194"/>
      <c r="D15" s="194"/>
      <c r="E15" s="194"/>
      <c r="F15" s="194"/>
      <c r="G15" s="194"/>
    </row>
    <row r="16" spans="2:7">
      <c r="B16" s="65"/>
      <c r="C16" s="65"/>
      <c r="D16" s="60"/>
      <c r="E16" s="65"/>
      <c r="F16" s="75"/>
      <c r="G16" s="65"/>
    </row>
    <row r="17" spans="2:7">
      <c r="B17" s="65">
        <v>2002</v>
      </c>
      <c r="C17" s="65"/>
      <c r="D17" s="60">
        <v>8.4000000000000005E-2</v>
      </c>
      <c r="E17" s="65"/>
      <c r="F17" s="75">
        <v>2.95</v>
      </c>
      <c r="G17" s="65"/>
    </row>
    <row r="18" spans="2:7">
      <c r="B18" s="65"/>
      <c r="C18" s="65"/>
      <c r="D18" s="60"/>
      <c r="E18" s="65"/>
      <c r="F18" s="75"/>
      <c r="G18" s="65"/>
    </row>
    <row r="19" spans="2:7">
      <c r="B19" s="65">
        <v>2003</v>
      </c>
      <c r="C19" s="65"/>
      <c r="D19" s="60">
        <v>0.14199999999999999</v>
      </c>
      <c r="E19" s="65"/>
      <c r="F19" s="75">
        <v>2.78</v>
      </c>
      <c r="G19" s="65"/>
    </row>
    <row r="20" spans="2:7">
      <c r="B20" s="65"/>
      <c r="C20" s="65"/>
      <c r="D20" s="60"/>
      <c r="E20" s="65"/>
      <c r="F20" s="75"/>
      <c r="G20" s="65"/>
    </row>
    <row r="21" spans="2:7">
      <c r="B21" s="65">
        <v>2004</v>
      </c>
      <c r="C21" s="65"/>
      <c r="D21" s="60">
        <v>0.15</v>
      </c>
      <c r="E21" s="65"/>
      <c r="F21" s="75">
        <v>2.91</v>
      </c>
      <c r="G21" s="65"/>
    </row>
    <row r="22" spans="2:7">
      <c r="B22" s="65"/>
      <c r="C22" s="65"/>
      <c r="D22" s="60"/>
      <c r="E22" s="65"/>
      <c r="F22" s="75"/>
      <c r="G22" s="65"/>
    </row>
    <row r="23" spans="2:7">
      <c r="B23" s="65">
        <v>2005</v>
      </c>
      <c r="C23" s="65"/>
      <c r="D23" s="60">
        <v>0.161</v>
      </c>
      <c r="E23" s="65"/>
      <c r="F23" s="75">
        <v>2.78</v>
      </c>
      <c r="G23" s="65"/>
    </row>
    <row r="24" spans="2:7">
      <c r="B24" s="65"/>
      <c r="C24" s="65"/>
      <c r="D24" s="60"/>
      <c r="E24" s="65"/>
      <c r="F24" s="75"/>
      <c r="G24" s="65"/>
    </row>
    <row r="25" spans="2:7">
      <c r="B25" s="65">
        <v>2006</v>
      </c>
      <c r="C25" s="65"/>
      <c r="D25" s="60">
        <v>0.17</v>
      </c>
      <c r="E25" s="65"/>
      <c r="F25" s="75">
        <v>2.77</v>
      </c>
      <c r="G25" s="65"/>
    </row>
    <row r="26" spans="2:7">
      <c r="B26" s="65"/>
      <c r="C26" s="65"/>
      <c r="D26" s="60"/>
      <c r="E26" s="65"/>
      <c r="F26" s="75"/>
      <c r="G26" s="65"/>
    </row>
    <row r="27" spans="2:7">
      <c r="B27" s="65">
        <v>2007</v>
      </c>
      <c r="C27" s="65"/>
      <c r="D27" s="60">
        <v>0.128</v>
      </c>
      <c r="E27" s="65"/>
      <c r="F27" s="75">
        <v>2.84</v>
      </c>
      <c r="G27" s="65"/>
    </row>
    <row r="28" spans="2:7">
      <c r="B28" s="65"/>
      <c r="C28" s="65"/>
      <c r="D28" s="60"/>
      <c r="E28" s="65"/>
      <c r="F28" s="75"/>
      <c r="G28" s="65"/>
    </row>
    <row r="29" spans="2:7">
      <c r="B29" s="65">
        <v>2008</v>
      </c>
      <c r="C29" s="65"/>
      <c r="D29" s="60">
        <v>0.03</v>
      </c>
      <c r="E29" s="65"/>
      <c r="F29" s="75">
        <v>2.2400000000000002</v>
      </c>
      <c r="G29" s="65"/>
    </row>
    <row r="30" spans="2:7">
      <c r="B30" s="65"/>
      <c r="C30" s="65"/>
      <c r="D30" s="60"/>
      <c r="E30" s="65"/>
      <c r="F30" s="75"/>
      <c r="G30" s="65"/>
    </row>
    <row r="31" spans="2:7">
      <c r="B31" s="65">
        <v>2009</v>
      </c>
      <c r="C31" s="65"/>
      <c r="D31" s="60">
        <v>0.106</v>
      </c>
      <c r="E31" s="65"/>
      <c r="F31" s="75">
        <v>1.87</v>
      </c>
      <c r="G31" s="65"/>
    </row>
    <row r="32" spans="2:7">
      <c r="B32" s="65"/>
      <c r="C32" s="65"/>
      <c r="D32" s="60"/>
      <c r="E32" s="65"/>
      <c r="F32" s="75"/>
      <c r="G32" s="65"/>
    </row>
    <row r="33" spans="2:7">
      <c r="B33" s="65">
        <v>2010</v>
      </c>
      <c r="C33" s="65"/>
      <c r="D33" s="60">
        <v>0.14199999999999999</v>
      </c>
      <c r="E33" s="65"/>
      <c r="F33" s="75">
        <v>2.08</v>
      </c>
      <c r="G33" s="65"/>
    </row>
    <row r="34" spans="2:7">
      <c r="B34" s="65"/>
      <c r="C34" s="65"/>
      <c r="D34" s="60"/>
      <c r="E34" s="65"/>
      <c r="F34" s="75"/>
      <c r="G34" s="65"/>
    </row>
    <row r="35" spans="2:7">
      <c r="B35" s="65">
        <v>2011</v>
      </c>
      <c r="C35" s="65"/>
      <c r="D35" s="60">
        <v>0.14599999999999999</v>
      </c>
      <c r="E35" s="65"/>
      <c r="F35" s="75">
        <v>2.0699999999999998</v>
      </c>
      <c r="G35" s="65"/>
    </row>
    <row r="36" spans="2:7">
      <c r="B36" s="65"/>
      <c r="C36" s="65"/>
      <c r="D36" s="60"/>
      <c r="E36" s="65"/>
      <c r="F36" s="75"/>
      <c r="G36" s="65"/>
    </row>
    <row r="37" spans="2:7">
      <c r="B37" s="65">
        <v>2012</v>
      </c>
      <c r="C37" s="65"/>
      <c r="D37" s="60">
        <v>0.13500000000000001</v>
      </c>
      <c r="E37" s="65"/>
      <c r="F37" s="75">
        <v>2.14</v>
      </c>
      <c r="G37" s="65"/>
    </row>
    <row r="38" spans="2:7">
      <c r="B38" s="65"/>
      <c r="C38" s="65"/>
      <c r="D38" s="60"/>
      <c r="E38" s="65"/>
      <c r="F38" s="75"/>
      <c r="G38" s="65"/>
    </row>
    <row r="39" spans="2:7">
      <c r="B39" s="65">
        <v>2013</v>
      </c>
      <c r="C39" s="65"/>
      <c r="D39" s="60">
        <v>0.14499999999999999</v>
      </c>
      <c r="E39" s="65"/>
      <c r="F39" s="75">
        <v>2.37</v>
      </c>
      <c r="G39" s="65"/>
    </row>
    <row r="40" spans="2:7">
      <c r="B40" s="65"/>
      <c r="C40" s="65"/>
      <c r="D40" s="60"/>
      <c r="E40" s="65"/>
      <c r="F40" s="75"/>
      <c r="G40" s="65"/>
    </row>
    <row r="41" spans="2:7">
      <c r="B41" s="65">
        <v>2014</v>
      </c>
      <c r="C41" s="65"/>
      <c r="D41" s="60">
        <v>0.14199999999999999</v>
      </c>
      <c r="E41" s="65"/>
      <c r="F41" s="75">
        <v>2.68</v>
      </c>
      <c r="G41" s="65"/>
    </row>
    <row r="42" spans="2:7">
      <c r="B42" s="65"/>
      <c r="C42" s="65"/>
      <c r="D42" s="60"/>
      <c r="E42" s="65"/>
      <c r="F42" s="75"/>
      <c r="G42" s="65"/>
    </row>
    <row r="43" spans="2:7">
      <c r="B43" s="65">
        <v>2015</v>
      </c>
      <c r="C43" s="65"/>
      <c r="D43" s="60">
        <v>0.121</v>
      </c>
      <c r="E43" s="65"/>
      <c r="F43" s="75">
        <v>2.73</v>
      </c>
      <c r="G43" s="65"/>
    </row>
    <row r="44" spans="2:7">
      <c r="B44" s="65"/>
      <c r="C44" s="65"/>
      <c r="D44" s="60"/>
      <c r="E44" s="65"/>
      <c r="F44" s="75"/>
      <c r="G44" s="65"/>
    </row>
    <row r="45" spans="2:7">
      <c r="B45" s="65">
        <v>2016</v>
      </c>
      <c r="C45" s="65"/>
      <c r="D45" s="60">
        <v>0.127</v>
      </c>
      <c r="E45" s="65"/>
      <c r="F45" s="75">
        <v>2.71</v>
      </c>
      <c r="G45" s="65"/>
    </row>
    <row r="46" spans="2:7">
      <c r="B46" s="65"/>
      <c r="C46" s="65"/>
      <c r="D46" s="60"/>
      <c r="E46" s="65"/>
      <c r="F46" s="75"/>
      <c r="G46" s="65"/>
    </row>
    <row r="47" spans="2:7">
      <c r="B47" s="65" t="s">
        <v>55</v>
      </c>
      <c r="C47" s="65"/>
      <c r="D47" s="60"/>
      <c r="E47" s="65"/>
      <c r="F47" s="75"/>
      <c r="G47" s="65"/>
    </row>
    <row r="48" spans="2:7">
      <c r="B48" s="65"/>
      <c r="C48" s="65"/>
      <c r="D48" s="60"/>
      <c r="E48" s="65"/>
      <c r="F48" s="75"/>
      <c r="G48" s="65"/>
    </row>
    <row r="49" spans="2:7">
      <c r="B49" s="4" t="s">
        <v>117</v>
      </c>
      <c r="C49" s="65"/>
      <c r="D49" s="60">
        <f>AVERAGE(D17:D29)</f>
        <v>0.12357142857142858</v>
      </c>
      <c r="E49" s="76"/>
      <c r="F49" s="75">
        <f>AVERAGE(F17:F29)</f>
        <v>2.7528571428571431</v>
      </c>
      <c r="G49" s="76"/>
    </row>
    <row r="50" spans="2:7">
      <c r="B50" s="4"/>
      <c r="C50" s="65"/>
      <c r="D50" s="60"/>
      <c r="E50" s="76"/>
      <c r="F50" s="75"/>
      <c r="G50" s="76"/>
    </row>
    <row r="51" spans="2:7">
      <c r="B51" s="184" t="s">
        <v>262</v>
      </c>
      <c r="C51" s="65"/>
      <c r="D51" s="60">
        <f>AVERAGE(D31:D45)</f>
        <v>0.13300000000000001</v>
      </c>
      <c r="E51" s="76"/>
      <c r="F51" s="75">
        <f>AVERAGE(F31:F45)</f>
        <v>2.3312500000000003</v>
      </c>
      <c r="G51" s="76"/>
    </row>
    <row r="52" spans="2:7" ht="15.6" thickBot="1">
      <c r="B52" s="193"/>
      <c r="C52" s="193"/>
      <c r="D52" s="195"/>
      <c r="E52" s="193"/>
      <c r="F52" s="196"/>
      <c r="G52" s="193"/>
    </row>
    <row r="53" spans="2:7" ht="15.6" thickTop="1">
      <c r="B53" s="68"/>
      <c r="C53" s="68"/>
      <c r="D53" s="68"/>
      <c r="E53" s="68"/>
      <c r="F53" s="68"/>
      <c r="G53" s="68"/>
    </row>
    <row r="54" spans="2:7">
      <c r="B54" s="3" t="s">
        <v>263</v>
      </c>
    </row>
  </sheetData>
  <phoneticPr fontId="0" type="noConversion"/>
  <printOptions horizontalCentered="1"/>
  <pageMargins left="0.5" right="0.5" top="0.5" bottom="0.55000000000000004" header="0" footer="0"/>
  <pageSetup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OutlineSymbols="0" zoomScaleNormal="100" workbookViewId="0">
      <selection activeCell="A28" sqref="A28"/>
    </sheetView>
  </sheetViews>
  <sheetFormatPr defaultColWidth="9.81640625" defaultRowHeight="15"/>
  <cols>
    <col min="1" max="1" width="23.81640625" style="12" customWidth="1"/>
    <col min="2" max="2" width="2.81640625" style="12" customWidth="1"/>
    <col min="3" max="3" width="12.81640625" style="12" customWidth="1"/>
    <col min="4" max="4" width="2.81640625" style="12" customWidth="1"/>
    <col min="5" max="5" width="12.81640625" style="12" customWidth="1"/>
    <col min="6" max="6" width="2.81640625" style="12" customWidth="1"/>
    <col min="7" max="7" width="12.81640625" style="12" customWidth="1"/>
    <col min="8" max="8" width="7.81640625" style="12" customWidth="1"/>
    <col min="9" max="9" width="2.81640625" style="12" customWidth="1"/>
    <col min="10" max="10" width="12.81640625" style="12" customWidth="1"/>
    <col min="11" max="16384" width="9.81640625" style="12"/>
  </cols>
  <sheetData>
    <row r="1" spans="1:11" ht="15.6">
      <c r="J1" s="1" t="s">
        <v>316</v>
      </c>
    </row>
    <row r="2" spans="1:11" ht="15.6">
      <c r="J2" s="1" t="str">
        <f>+'DCP-13'!F2</f>
        <v>Docket UG-170929</v>
      </c>
    </row>
    <row r="3" spans="1:11" ht="15.6">
      <c r="J3" s="1" t="s">
        <v>103</v>
      </c>
    </row>
    <row r="5" spans="1:11" ht="21">
      <c r="A5" s="288" t="s">
        <v>66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</row>
    <row r="6" spans="1:11" ht="15.6" thickBo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.6" thickTop="1"/>
    <row r="8" spans="1:11" ht="15.6">
      <c r="A8" s="1"/>
      <c r="B8" s="1"/>
      <c r="C8" s="189"/>
      <c r="D8" s="189"/>
      <c r="E8" s="189"/>
      <c r="F8" s="189"/>
      <c r="G8" s="189" t="s">
        <v>21</v>
      </c>
      <c r="H8" s="189"/>
      <c r="I8" s="189"/>
      <c r="J8" s="189" t="s">
        <v>65</v>
      </c>
    </row>
    <row r="9" spans="1:11" ht="15.6">
      <c r="A9" s="1"/>
      <c r="B9" s="1"/>
      <c r="C9" s="189" t="s">
        <v>21</v>
      </c>
      <c r="D9" s="189"/>
      <c r="E9" s="189" t="s">
        <v>21</v>
      </c>
      <c r="F9" s="189"/>
      <c r="G9" s="189" t="s">
        <v>60</v>
      </c>
      <c r="H9" s="189"/>
      <c r="I9" s="189"/>
      <c r="J9" s="189" t="s">
        <v>14</v>
      </c>
    </row>
    <row r="10" spans="1:11" ht="15.6">
      <c r="A10" s="1" t="str">
        <f>+'DCP-12, P 2'!A12</f>
        <v>COMPANY</v>
      </c>
      <c r="B10" s="1"/>
      <c r="C10" s="189" t="s">
        <v>22</v>
      </c>
      <c r="D10" s="189"/>
      <c r="E10" s="189" t="s">
        <v>48</v>
      </c>
      <c r="F10" s="189"/>
      <c r="G10" s="189" t="s">
        <v>61</v>
      </c>
      <c r="H10" s="189"/>
      <c r="I10" s="189"/>
      <c r="J10" s="189" t="s">
        <v>19</v>
      </c>
    </row>
    <row r="11" spans="1:11">
      <c r="C11" s="4"/>
      <c r="D11" s="4"/>
      <c r="E11" s="4"/>
      <c r="F11" s="4"/>
      <c r="G11" s="4"/>
      <c r="H11" s="4"/>
      <c r="I11" s="4"/>
      <c r="J11" s="4"/>
    </row>
    <row r="12" spans="1:11" ht="15.6" thickTop="1">
      <c r="A12" s="13"/>
      <c r="B12" s="13"/>
      <c r="C12" s="15"/>
      <c r="D12" s="15"/>
      <c r="E12" s="15"/>
      <c r="F12" s="15"/>
      <c r="G12" s="15"/>
      <c r="H12" s="15"/>
      <c r="I12" s="15"/>
      <c r="J12" s="15"/>
      <c r="K12" s="13"/>
    </row>
    <row r="13" spans="1:11" ht="15.6">
      <c r="A13" s="23" t="str">
        <f>+'DCP-12, P 2'!A16</f>
        <v>Proxy Group</v>
      </c>
      <c r="C13" s="4"/>
      <c r="D13" s="4"/>
      <c r="E13" s="4"/>
      <c r="F13" s="4"/>
      <c r="G13" s="4"/>
      <c r="H13" s="4"/>
      <c r="I13" s="4"/>
      <c r="J13" s="4"/>
    </row>
    <row r="14" spans="1:11">
      <c r="C14" s="4"/>
      <c r="D14" s="4"/>
      <c r="E14" s="4"/>
      <c r="F14" s="4"/>
      <c r="G14" s="4"/>
      <c r="H14" s="4"/>
      <c r="I14" s="4"/>
      <c r="J14" s="4"/>
    </row>
    <row r="15" spans="1:11">
      <c r="A15" s="12" t="str">
        <f>+'DCP-12, P 2'!A18</f>
        <v>Atmos Energy Corp.</v>
      </c>
      <c r="C15" s="4">
        <v>1</v>
      </c>
      <c r="D15" s="4"/>
      <c r="E15" s="8">
        <v>0.7</v>
      </c>
      <c r="F15" s="4"/>
      <c r="G15" s="184" t="s">
        <v>179</v>
      </c>
      <c r="H15" s="8">
        <v>4.33</v>
      </c>
      <c r="I15" s="4"/>
      <c r="J15" s="9" t="str">
        <f>+'DCP-8'!E18</f>
        <v>A-</v>
      </c>
      <c r="K15" s="8">
        <v>3.67</v>
      </c>
    </row>
    <row r="16" spans="1:11">
      <c r="A16" s="12" t="str">
        <f>+'DCP-12, P 2'!A19</f>
        <v>New Jersey Resources Corp.</v>
      </c>
      <c r="C16" s="4">
        <v>1</v>
      </c>
      <c r="D16" s="4"/>
      <c r="E16" s="8">
        <v>0.8</v>
      </c>
      <c r="F16" s="4"/>
      <c r="G16" s="184" t="s">
        <v>179</v>
      </c>
      <c r="H16" s="8">
        <v>4.33</v>
      </c>
      <c r="I16" s="4"/>
      <c r="J16" s="9" t="str">
        <f>+'DCP-8'!E19</f>
        <v>B+</v>
      </c>
      <c r="K16" s="8">
        <v>3.33</v>
      </c>
    </row>
    <row r="17" spans="1:11">
      <c r="A17" s="12" t="str">
        <f>+'DCP-12, P 2'!A20</f>
        <v>NiSource Inc.</v>
      </c>
      <c r="C17" s="184">
        <v>3</v>
      </c>
      <c r="D17" s="184"/>
      <c r="E17" s="8">
        <v>0.6</v>
      </c>
      <c r="F17" s="184"/>
      <c r="G17" s="184" t="s">
        <v>297</v>
      </c>
      <c r="H17" s="8">
        <v>3.33</v>
      </c>
      <c r="I17" s="184"/>
      <c r="J17" s="9" t="s">
        <v>203</v>
      </c>
      <c r="K17" s="8">
        <v>3.33</v>
      </c>
    </row>
    <row r="18" spans="1:11">
      <c r="A18" s="12" t="str">
        <f>+'DCP-12, P 2'!A21</f>
        <v>Northwest Natural Gas Co.</v>
      </c>
      <c r="C18" s="4">
        <v>1</v>
      </c>
      <c r="D18" s="4"/>
      <c r="E18" s="8">
        <v>0.7</v>
      </c>
      <c r="F18" s="4"/>
      <c r="G18" s="184" t="s">
        <v>64</v>
      </c>
      <c r="H18" s="8">
        <v>4</v>
      </c>
      <c r="I18" s="4"/>
      <c r="J18" s="9" t="str">
        <f>+'DCP-8'!E21</f>
        <v xml:space="preserve">B </v>
      </c>
      <c r="K18" s="8">
        <v>3</v>
      </c>
    </row>
    <row r="19" spans="1:11">
      <c r="A19" s="12" t="str">
        <f>+'DCP-12, P 2'!A22</f>
        <v>South Jersey Industries, Inc.</v>
      </c>
      <c r="C19" s="4">
        <v>2</v>
      </c>
      <c r="D19" s="4"/>
      <c r="E19" s="8">
        <v>0.85</v>
      </c>
      <c r="F19" s="4"/>
      <c r="G19" s="184" t="s">
        <v>64</v>
      </c>
      <c r="H19" s="8">
        <v>4</v>
      </c>
      <c r="I19" s="4"/>
      <c r="J19" s="9" t="str">
        <f>+'DCP-8'!E22</f>
        <v>A-</v>
      </c>
      <c r="K19" s="8">
        <v>3.67</v>
      </c>
    </row>
    <row r="20" spans="1:11">
      <c r="A20" s="12" t="str">
        <f>+'DCP-12, P 2'!A23</f>
        <v>Southwest Gas Holdings, Inc.</v>
      </c>
      <c r="C20" s="4">
        <v>3</v>
      </c>
      <c r="D20" s="4"/>
      <c r="E20" s="8">
        <v>0.8</v>
      </c>
      <c r="F20" s="4"/>
      <c r="G20" s="184" t="s">
        <v>62</v>
      </c>
      <c r="H20" s="8">
        <v>3.67</v>
      </c>
      <c r="I20" s="4"/>
      <c r="J20" s="9" t="str">
        <f>+'DCP-8'!E23</f>
        <v>A-</v>
      </c>
      <c r="K20" s="8">
        <v>3.67</v>
      </c>
    </row>
    <row r="21" spans="1:11">
      <c r="A21" s="12" t="str">
        <f>+'DCP-12, P 2'!A24</f>
        <v>Spire Inc.</v>
      </c>
      <c r="C21" s="184">
        <v>2</v>
      </c>
      <c r="D21" s="184"/>
      <c r="E21" s="8">
        <v>0.7</v>
      </c>
      <c r="F21" s="184"/>
      <c r="G21" s="184" t="s">
        <v>62</v>
      </c>
      <c r="H21" s="8">
        <v>3.67</v>
      </c>
      <c r="I21" s="184"/>
      <c r="J21" s="9" t="str">
        <f>+'DCP-8'!E24</f>
        <v>B+</v>
      </c>
      <c r="K21" s="8">
        <v>3.33</v>
      </c>
    </row>
    <row r="22" spans="1:11">
      <c r="A22" s="34"/>
      <c r="B22" s="34"/>
      <c r="C22" s="136"/>
      <c r="D22" s="136"/>
      <c r="E22" s="49"/>
      <c r="F22" s="136"/>
      <c r="G22" s="136"/>
      <c r="H22" s="49"/>
      <c r="I22" s="136"/>
      <c r="J22" s="179"/>
      <c r="K22" s="49"/>
    </row>
    <row r="23" spans="1:11">
      <c r="C23" s="4"/>
      <c r="D23" s="4"/>
      <c r="E23" s="8"/>
      <c r="F23" s="4"/>
      <c r="G23" s="4"/>
      <c r="H23" s="8"/>
      <c r="I23" s="4"/>
      <c r="J23" s="9"/>
      <c r="K23" s="8"/>
    </row>
    <row r="24" spans="1:11">
      <c r="C24" s="16">
        <f>AVERAGE(C15:C21)</f>
        <v>1.8571428571428572</v>
      </c>
      <c r="D24" s="4"/>
      <c r="E24" s="8">
        <f>AVERAGE(E15:E21)</f>
        <v>0.73571428571428577</v>
      </c>
      <c r="F24" s="4"/>
      <c r="G24" s="4" t="s">
        <v>64</v>
      </c>
      <c r="H24" s="8">
        <f>AVERAGE(H15:H21)</f>
        <v>3.9042857142857152</v>
      </c>
      <c r="I24" s="4"/>
      <c r="J24" s="9" t="s">
        <v>189</v>
      </c>
      <c r="K24" s="8">
        <f>AVERAGE(K15:K21)</f>
        <v>3.4285714285714284</v>
      </c>
    </row>
    <row r="25" spans="1:11" ht="15.6" thickBot="1">
      <c r="A25" s="36"/>
      <c r="B25" s="36"/>
      <c r="C25" s="59"/>
      <c r="D25" s="59"/>
      <c r="E25" s="51"/>
      <c r="F25" s="59"/>
      <c r="G25" s="59"/>
      <c r="H25" s="51"/>
      <c r="I25" s="59"/>
      <c r="J25" s="129"/>
      <c r="K25" s="51"/>
    </row>
    <row r="26" spans="1:11" ht="15.6" thickTop="1">
      <c r="C26" s="4"/>
      <c r="D26" s="4"/>
      <c r="E26" s="8"/>
      <c r="F26" s="4"/>
      <c r="G26" s="4"/>
      <c r="H26" s="8"/>
      <c r="I26" s="4"/>
      <c r="J26" s="9"/>
      <c r="K26" s="8"/>
    </row>
    <row r="27" spans="1:11">
      <c r="A27" s="3" t="s">
        <v>390</v>
      </c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78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showOutlineSymbols="0" topLeftCell="B1" zoomScaleNormal="100" workbookViewId="0">
      <selection activeCell="E16" sqref="E16"/>
    </sheetView>
  </sheetViews>
  <sheetFormatPr defaultColWidth="9.81640625" defaultRowHeight="15"/>
  <cols>
    <col min="1" max="1" width="2.81640625" style="24" customWidth="1"/>
    <col min="2" max="2" width="30.81640625" style="24" customWidth="1"/>
    <col min="3" max="3" width="1.81640625" style="24" customWidth="1"/>
    <col min="4" max="6" width="12.81640625" style="24" customWidth="1"/>
    <col min="7" max="7" width="14.81640625" style="24" customWidth="1"/>
    <col min="8" max="8" width="12.81640625" style="24" customWidth="1"/>
    <col min="9" max="16384" width="9.81640625" style="24"/>
  </cols>
  <sheetData>
    <row r="1" spans="2:8" ht="15.6">
      <c r="G1" s="23" t="str">
        <f>+'DCP-14, P 1'!J1</f>
        <v>Exh. DCP-14</v>
      </c>
    </row>
    <row r="2" spans="2:8" ht="15.6">
      <c r="C2" s="69"/>
      <c r="D2" s="69"/>
      <c r="E2" s="69"/>
      <c r="G2" s="1" t="str">
        <f>+'DCP-14, P 1'!J2</f>
        <v>Docket UG-170929</v>
      </c>
    </row>
    <row r="3" spans="2:8" ht="15.6">
      <c r="C3" s="69"/>
      <c r="D3" s="69"/>
      <c r="E3" s="69"/>
      <c r="G3" s="1" t="s">
        <v>104</v>
      </c>
    </row>
    <row r="5" spans="2:8">
      <c r="C5" s="69"/>
      <c r="D5" s="69"/>
      <c r="E5" s="69"/>
      <c r="F5" s="69"/>
    </row>
    <row r="6" spans="2:8">
      <c r="C6" s="69"/>
      <c r="D6" s="69"/>
      <c r="E6" s="69"/>
      <c r="F6" s="69"/>
    </row>
    <row r="7" spans="2:8" ht="21">
      <c r="B7" s="77" t="s">
        <v>66</v>
      </c>
      <c r="C7" s="71"/>
      <c r="D7" s="64"/>
      <c r="E7" s="71"/>
      <c r="F7" s="71"/>
      <c r="G7" s="64"/>
    </row>
    <row r="8" spans="2:8" ht="15.6" thickBot="1">
      <c r="B8" s="193"/>
      <c r="C8" s="197"/>
      <c r="D8" s="197"/>
      <c r="E8" s="197"/>
      <c r="F8" s="197"/>
      <c r="G8" s="193"/>
    </row>
    <row r="9" spans="2:8" ht="15.6" thickTop="1">
      <c r="B9" s="91"/>
      <c r="C9" s="91"/>
      <c r="D9" s="91"/>
      <c r="E9" s="91"/>
      <c r="F9" s="91"/>
      <c r="G9" s="91"/>
      <c r="H9" s="91"/>
    </row>
    <row r="10" spans="2:8" ht="15.6">
      <c r="B10" s="198"/>
      <c r="C10" s="198"/>
      <c r="D10" s="192" t="s">
        <v>21</v>
      </c>
      <c r="E10" s="192" t="s">
        <v>21</v>
      </c>
      <c r="F10" s="192" t="s">
        <v>21</v>
      </c>
      <c r="G10" s="192" t="s">
        <v>11</v>
      </c>
    </row>
    <row r="11" spans="2:8" ht="15.6">
      <c r="B11" s="189" t="s">
        <v>67</v>
      </c>
      <c r="C11" s="1"/>
      <c r="D11" s="189" t="s">
        <v>22</v>
      </c>
      <c r="E11" s="189" t="s">
        <v>48</v>
      </c>
      <c r="F11" s="189" t="s">
        <v>78</v>
      </c>
      <c r="G11" s="189" t="s">
        <v>79</v>
      </c>
    </row>
    <row r="12" spans="2:8">
      <c r="B12" s="65"/>
      <c r="D12" s="65"/>
      <c r="E12" s="65"/>
      <c r="F12" s="65"/>
      <c r="G12" s="65"/>
    </row>
    <row r="13" spans="2:8">
      <c r="B13" s="66"/>
      <c r="C13" s="66"/>
      <c r="D13" s="66"/>
      <c r="E13" s="66"/>
      <c r="F13" s="66"/>
      <c r="G13" s="66"/>
    </row>
    <row r="14" spans="2:8">
      <c r="B14" s="24" t="s">
        <v>68</v>
      </c>
    </row>
    <row r="15" spans="2:8">
      <c r="B15" s="24" t="s">
        <v>69</v>
      </c>
      <c r="D15" s="65">
        <v>2.4</v>
      </c>
      <c r="E15" s="76">
        <v>1.04</v>
      </c>
      <c r="F15" s="4" t="s">
        <v>62</v>
      </c>
      <c r="G15" s="4" t="s">
        <v>63</v>
      </c>
    </row>
    <row r="16" spans="2:8">
      <c r="E16" s="70"/>
    </row>
    <row r="17" spans="2:7">
      <c r="B17" s="24" t="str">
        <f>+'DCP-14, P 1'!A13</f>
        <v>Proxy Group</v>
      </c>
      <c r="D17" s="78">
        <f>+'DCP-14, P 1'!C24</f>
        <v>1.8571428571428572</v>
      </c>
      <c r="E17" s="76">
        <f>+'DCP-14, P 1'!E24</f>
        <v>0.73571428571428577</v>
      </c>
      <c r="F17" s="65" t="str">
        <f>+'DCP-14, P 1'!G24</f>
        <v>A</v>
      </c>
      <c r="G17" s="82" t="str">
        <f>+'DCP-14, P 1'!J24</f>
        <v>B+/A-</v>
      </c>
    </row>
    <row r="18" spans="2:7">
      <c r="D18" s="78"/>
      <c r="E18" s="76"/>
      <c r="F18" s="65"/>
      <c r="G18" s="65"/>
    </row>
    <row r="19" spans="2:7" ht="15.6" thickBot="1">
      <c r="B19" s="193"/>
      <c r="C19" s="193"/>
      <c r="D19" s="193"/>
      <c r="E19" s="193"/>
      <c r="F19" s="193"/>
      <c r="G19" s="193"/>
    </row>
    <row r="20" spans="2:7" ht="15.6" thickTop="1">
      <c r="B20" s="68"/>
      <c r="C20" s="68"/>
      <c r="D20" s="68"/>
      <c r="E20" s="68"/>
      <c r="F20" s="68"/>
      <c r="G20" s="68"/>
    </row>
    <row r="21" spans="2:7">
      <c r="B21" s="24" t="s">
        <v>70</v>
      </c>
    </row>
    <row r="23" spans="2:7">
      <c r="B23" s="24" t="s">
        <v>71</v>
      </c>
    </row>
    <row r="25" spans="2:7">
      <c r="B25" s="24" t="s">
        <v>72</v>
      </c>
    </row>
    <row r="27" spans="2:7">
      <c r="B27" s="24" t="s">
        <v>73</v>
      </c>
    </row>
    <row r="28" spans="2:7">
      <c r="B28" s="24" t="s">
        <v>74</v>
      </c>
    </row>
    <row r="29" spans="2:7">
      <c r="B29" s="24" t="s">
        <v>75</v>
      </c>
    </row>
    <row r="31" spans="2:7">
      <c r="B31" s="24" t="s">
        <v>76</v>
      </c>
    </row>
    <row r="33" spans="2:2">
      <c r="B33" s="24" t="s">
        <v>77</v>
      </c>
    </row>
  </sheetData>
  <phoneticPr fontId="0" type="noConversion"/>
  <printOptions horizontalCentered="1"/>
  <pageMargins left="0.5" right="0.5" top="1.08" bottom="0.55000000000000004" header="0.45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opLeftCell="A47" zoomScaleNormal="100" workbookViewId="0">
      <selection activeCell="H69" sqref="H69"/>
    </sheetView>
  </sheetViews>
  <sheetFormatPr defaultColWidth="8.90625" defaultRowHeight="15"/>
  <cols>
    <col min="1" max="2" width="9.81640625" style="137" customWidth="1"/>
    <col min="3" max="3" width="2.81640625" style="137" customWidth="1"/>
    <col min="4" max="4" width="9.81640625" style="137" customWidth="1"/>
    <col min="5" max="5" width="2.81640625" style="137" customWidth="1"/>
    <col min="6" max="6" width="9.81640625" style="137" customWidth="1"/>
    <col min="7" max="7" width="2.81640625" style="137" customWidth="1"/>
    <col min="8" max="8" width="9.81640625" style="137" customWidth="1"/>
    <col min="9" max="9" width="3.6328125" style="137" customWidth="1"/>
    <col min="10" max="10" width="7.36328125" style="139" customWidth="1"/>
    <col min="11" max="11" width="9.81640625" style="137" customWidth="1"/>
    <col min="12" max="12" width="10.6328125" style="137" bestFit="1" customWidth="1"/>
    <col min="13" max="16384" width="8.90625" style="137"/>
  </cols>
  <sheetData>
    <row r="1" spans="1:11" ht="15.6">
      <c r="G1" s="138" t="s">
        <v>304</v>
      </c>
      <c r="H1" s="138"/>
    </row>
    <row r="2" spans="1:11" ht="15.6">
      <c r="G2" s="138" t="str">
        <f>+'DCP-3'!F2</f>
        <v>Docket UG-170929</v>
      </c>
      <c r="H2" s="138"/>
    </row>
    <row r="3" spans="1:11" ht="15.6">
      <c r="G3" s="138" t="s">
        <v>298</v>
      </c>
      <c r="H3" s="138"/>
    </row>
    <row r="4" spans="1:11" ht="15.6">
      <c r="H4" s="138"/>
      <c r="I4" s="138"/>
    </row>
    <row r="5" spans="1:11" ht="21">
      <c r="A5" s="278" t="s">
        <v>119</v>
      </c>
      <c r="B5" s="278"/>
      <c r="C5" s="278"/>
      <c r="D5" s="278"/>
      <c r="E5" s="278"/>
      <c r="F5" s="278"/>
      <c r="G5" s="278"/>
      <c r="H5" s="278"/>
      <c r="I5" s="278"/>
    </row>
    <row r="6" spans="1:11" ht="15.6" thickBot="1">
      <c r="J6" s="140"/>
    </row>
    <row r="7" spans="1:11" ht="16.5" customHeight="1" thickTop="1">
      <c r="A7" s="141"/>
      <c r="B7" s="141"/>
      <c r="C7" s="141"/>
      <c r="D7" s="141"/>
      <c r="E7" s="141"/>
      <c r="F7" s="141"/>
      <c r="G7" s="141"/>
      <c r="H7" s="141"/>
      <c r="I7" s="141"/>
    </row>
    <row r="8" spans="1:11" ht="15.6">
      <c r="A8" s="139"/>
      <c r="B8" s="142" t="s">
        <v>120</v>
      </c>
      <c r="C8" s="139"/>
      <c r="D8" s="142" t="s">
        <v>121</v>
      </c>
      <c r="E8" s="139"/>
      <c r="F8" s="143" t="s">
        <v>122</v>
      </c>
      <c r="G8" s="139"/>
      <c r="H8" s="139"/>
      <c r="I8" s="139"/>
    </row>
    <row r="9" spans="1:11" ht="15.6">
      <c r="A9" s="139"/>
      <c r="B9" s="142" t="s">
        <v>123</v>
      </c>
      <c r="C9" s="139"/>
      <c r="D9" s="142" t="s">
        <v>124</v>
      </c>
      <c r="E9" s="139"/>
      <c r="F9" s="142" t="s">
        <v>125</v>
      </c>
      <c r="G9" s="139"/>
      <c r="H9" s="143" t="s">
        <v>126</v>
      </c>
      <c r="I9" s="139"/>
    </row>
    <row r="10" spans="1:11" ht="15.6">
      <c r="A10" s="142" t="s">
        <v>10</v>
      </c>
      <c r="B10" s="142" t="s">
        <v>127</v>
      </c>
      <c r="C10" s="139"/>
      <c r="D10" s="142" t="s">
        <v>127</v>
      </c>
      <c r="E10" s="139"/>
      <c r="F10" s="142" t="s">
        <v>91</v>
      </c>
      <c r="G10" s="139"/>
      <c r="H10" s="142" t="s">
        <v>128</v>
      </c>
      <c r="I10" s="139"/>
    </row>
    <row r="11" spans="1:11" ht="15.6">
      <c r="A11" s="144"/>
      <c r="B11" s="144"/>
      <c r="C11" s="145"/>
      <c r="D11" s="144"/>
      <c r="E11" s="145"/>
      <c r="F11" s="144"/>
      <c r="G11" s="145"/>
      <c r="H11" s="144"/>
      <c r="I11" s="145"/>
    </row>
    <row r="12" spans="1:11" ht="15" customHeight="1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1" ht="15" customHeight="1">
      <c r="A13" s="279" t="s">
        <v>129</v>
      </c>
      <c r="B13" s="279"/>
      <c r="C13" s="279"/>
      <c r="D13" s="279"/>
      <c r="E13" s="279"/>
      <c r="F13" s="279"/>
      <c r="G13" s="279"/>
      <c r="H13" s="279"/>
      <c r="I13" s="279"/>
      <c r="J13" s="140"/>
    </row>
    <row r="14" spans="1:11" ht="15" customHeight="1">
      <c r="A14" s="147" t="s">
        <v>130</v>
      </c>
      <c r="B14" s="148">
        <v>-1.0999999999999999E-2</v>
      </c>
      <c r="C14" s="148"/>
      <c r="D14" s="148">
        <v>-8.8999999999999996E-2</v>
      </c>
      <c r="E14" s="148"/>
      <c r="F14" s="148">
        <v>8.5000000000000006E-2</v>
      </c>
      <c r="G14" s="148"/>
      <c r="H14" s="148">
        <v>7.0000000000000007E-2</v>
      </c>
      <c r="I14" s="148"/>
      <c r="J14" s="149"/>
    </row>
    <row r="15" spans="1:11" ht="15" customHeight="1">
      <c r="A15" s="147" t="s">
        <v>131</v>
      </c>
      <c r="B15" s="148">
        <v>5.3999999999999999E-2</v>
      </c>
      <c r="C15" s="148"/>
      <c r="D15" s="148">
        <v>0.108</v>
      </c>
      <c r="E15" s="148"/>
      <c r="F15" s="148">
        <v>7.6999999999999999E-2</v>
      </c>
      <c r="G15" s="148"/>
      <c r="H15" s="148">
        <v>4.8000000000000001E-2</v>
      </c>
      <c r="I15" s="148"/>
    </row>
    <row r="16" spans="1:11" ht="15" customHeight="1">
      <c r="A16" s="147" t="s">
        <v>132</v>
      </c>
      <c r="B16" s="148">
        <v>5.5E-2</v>
      </c>
      <c r="C16" s="148"/>
      <c r="D16" s="148">
        <v>5.8999999999999997E-2</v>
      </c>
      <c r="E16" s="148"/>
      <c r="F16" s="148">
        <v>7.0000000000000007E-2</v>
      </c>
      <c r="G16" s="148"/>
      <c r="H16" s="148">
        <v>6.8000000000000005E-2</v>
      </c>
      <c r="I16" s="148"/>
      <c r="J16" s="150"/>
      <c r="K16" s="151"/>
    </row>
    <row r="17" spans="1:11" ht="15" customHeight="1">
      <c r="A17" s="147" t="s">
        <v>133</v>
      </c>
      <c r="B17" s="148">
        <v>0.05</v>
      </c>
      <c r="C17" s="148"/>
      <c r="D17" s="148">
        <v>5.7000000000000002E-2</v>
      </c>
      <c r="E17" s="148"/>
      <c r="F17" s="148">
        <v>0.06</v>
      </c>
      <c r="G17" s="148"/>
      <c r="H17" s="148">
        <v>0.09</v>
      </c>
      <c r="I17" s="148"/>
      <c r="J17" s="150"/>
      <c r="K17" s="151"/>
    </row>
    <row r="18" spans="1:11" ht="15" customHeight="1">
      <c r="A18" s="147" t="s">
        <v>134</v>
      </c>
      <c r="B18" s="148">
        <v>2.8000000000000001E-2</v>
      </c>
      <c r="C18" s="148"/>
      <c r="D18" s="148">
        <v>4.3999999999999997E-2</v>
      </c>
      <c r="E18" s="148"/>
      <c r="F18" s="148">
        <v>5.8000000000000003E-2</v>
      </c>
      <c r="G18" s="148"/>
      <c r="H18" s="148">
        <v>0.13300000000000001</v>
      </c>
      <c r="I18" s="148"/>
    </row>
    <row r="19" spans="1:11" ht="15" customHeight="1">
      <c r="A19" s="147" t="s">
        <v>135</v>
      </c>
      <c r="B19" s="148">
        <v>-2E-3</v>
      </c>
      <c r="C19" s="148"/>
      <c r="D19" s="148">
        <v>-1.9E-2</v>
      </c>
      <c r="E19" s="148"/>
      <c r="F19" s="148">
        <v>7.0000000000000007E-2</v>
      </c>
      <c r="G19" s="148"/>
      <c r="H19" s="148">
        <v>0.124</v>
      </c>
      <c r="I19" s="148"/>
      <c r="J19" s="150"/>
      <c r="K19" s="151"/>
    </row>
    <row r="20" spans="1:11" ht="15" customHeight="1">
      <c r="A20" s="147" t="s">
        <v>136</v>
      </c>
      <c r="B20" s="148">
        <v>1.7999999999999999E-2</v>
      </c>
      <c r="C20" s="148"/>
      <c r="D20" s="148">
        <v>1.9E-2</v>
      </c>
      <c r="E20" s="148"/>
      <c r="F20" s="148">
        <v>7.4999999999999997E-2</v>
      </c>
      <c r="G20" s="148"/>
      <c r="H20" s="148">
        <v>8.8999999999999996E-2</v>
      </c>
      <c r="I20" s="148"/>
      <c r="J20" s="150"/>
      <c r="K20" s="151"/>
    </row>
    <row r="21" spans="1:11" ht="15" customHeight="1">
      <c r="A21" s="147" t="s">
        <v>137</v>
      </c>
      <c r="B21" s="148">
        <v>-2.1000000000000001E-2</v>
      </c>
      <c r="C21" s="148"/>
      <c r="D21" s="148">
        <v>-4.3999999999999997E-2</v>
      </c>
      <c r="E21" s="148"/>
      <c r="F21" s="148">
        <v>9.5000000000000001E-2</v>
      </c>
      <c r="G21" s="148"/>
      <c r="H21" s="148">
        <v>3.7999999999999999E-2</v>
      </c>
      <c r="I21" s="148"/>
      <c r="J21" s="150"/>
      <c r="K21" s="151"/>
    </row>
    <row r="22" spans="1:11" ht="15" customHeight="1">
      <c r="A22" s="147"/>
      <c r="B22" s="148"/>
      <c r="C22" s="148"/>
      <c r="D22" s="148"/>
      <c r="E22" s="148"/>
      <c r="F22" s="148"/>
      <c r="G22" s="148"/>
      <c r="H22" s="148"/>
      <c r="I22" s="148"/>
      <c r="J22" s="150"/>
      <c r="K22" s="151"/>
    </row>
    <row r="23" spans="1:11" ht="15" customHeight="1">
      <c r="A23" s="280" t="s">
        <v>138</v>
      </c>
      <c r="B23" s="280"/>
      <c r="C23" s="280"/>
      <c r="D23" s="280"/>
      <c r="E23" s="280"/>
      <c r="F23" s="280"/>
      <c r="G23" s="280"/>
      <c r="H23" s="280"/>
      <c r="I23" s="280"/>
      <c r="J23" s="152"/>
      <c r="K23" s="151"/>
    </row>
    <row r="24" spans="1:11" ht="15" customHeight="1">
      <c r="A24" s="147" t="s">
        <v>139</v>
      </c>
      <c r="B24" s="148">
        <v>0.04</v>
      </c>
      <c r="C24" s="148"/>
      <c r="D24" s="148">
        <v>3.6999999999999998E-2</v>
      </c>
      <c r="E24" s="148"/>
      <c r="F24" s="148">
        <v>9.5000000000000001E-2</v>
      </c>
      <c r="G24" s="148"/>
      <c r="H24" s="148">
        <v>3.7999999999999999E-2</v>
      </c>
      <c r="I24" s="148"/>
      <c r="J24" s="150"/>
      <c r="K24" s="151"/>
    </row>
    <row r="25" spans="1:11" ht="15" customHeight="1">
      <c r="A25" s="147" t="s">
        <v>140</v>
      </c>
      <c r="B25" s="148">
        <v>6.8000000000000005E-2</v>
      </c>
      <c r="C25" s="148"/>
      <c r="D25" s="148">
        <v>9.2999999999999999E-2</v>
      </c>
      <c r="E25" s="148"/>
      <c r="F25" s="148">
        <v>7.4999999999999997E-2</v>
      </c>
      <c r="G25" s="148"/>
      <c r="H25" s="148">
        <v>3.9E-2</v>
      </c>
      <c r="I25" s="148"/>
      <c r="J25" s="150"/>
      <c r="K25" s="151"/>
    </row>
    <row r="26" spans="1:11" ht="15" customHeight="1">
      <c r="A26" s="147" t="s">
        <v>141</v>
      </c>
      <c r="B26" s="148">
        <v>3.6999999999999998E-2</v>
      </c>
      <c r="C26" s="148"/>
      <c r="D26" s="148">
        <v>1.7000000000000001E-2</v>
      </c>
      <c r="E26" s="148"/>
      <c r="F26" s="148">
        <v>7.1999999999999995E-2</v>
      </c>
      <c r="G26" s="148"/>
      <c r="H26" s="148">
        <v>3.7999999999999999E-2</v>
      </c>
      <c r="I26" s="148"/>
      <c r="J26" s="150"/>
      <c r="K26" s="151"/>
    </row>
    <row r="27" spans="1:11" ht="15" customHeight="1">
      <c r="A27" s="147" t="s">
        <v>142</v>
      </c>
      <c r="B27" s="148">
        <v>3.1E-2</v>
      </c>
      <c r="C27" s="148"/>
      <c r="D27" s="148">
        <v>8.9999999999999993E-3</v>
      </c>
      <c r="E27" s="148"/>
      <c r="F27" s="148">
        <v>7.0000000000000007E-2</v>
      </c>
      <c r="G27" s="148"/>
      <c r="H27" s="148">
        <v>1.0999999999999999E-2</v>
      </c>
      <c r="I27" s="148"/>
      <c r="J27" s="150"/>
      <c r="K27" s="151"/>
    </row>
    <row r="28" spans="1:11" ht="15" customHeight="1">
      <c r="A28" s="147" t="s">
        <v>143</v>
      </c>
      <c r="B28" s="148">
        <v>2.9000000000000001E-2</v>
      </c>
      <c r="C28" s="148"/>
      <c r="D28" s="148">
        <v>4.9000000000000002E-2</v>
      </c>
      <c r="E28" s="148"/>
      <c r="F28" s="148">
        <v>6.2E-2</v>
      </c>
      <c r="G28" s="148"/>
      <c r="H28" s="148">
        <v>4.3999999999999997E-2</v>
      </c>
      <c r="I28" s="148"/>
      <c r="J28" s="150"/>
      <c r="K28" s="151"/>
    </row>
    <row r="29" spans="1:11" ht="15" customHeight="1">
      <c r="A29" s="147" t="s">
        <v>144</v>
      </c>
      <c r="B29" s="148">
        <v>3.7999999999999999E-2</v>
      </c>
      <c r="C29" s="148"/>
      <c r="D29" s="148">
        <v>4.4999999999999998E-2</v>
      </c>
      <c r="E29" s="148"/>
      <c r="F29" s="148">
        <v>5.5E-2</v>
      </c>
      <c r="G29" s="148"/>
      <c r="H29" s="148">
        <v>4.3999999999999997E-2</v>
      </c>
      <c r="I29" s="148"/>
      <c r="J29" s="150"/>
      <c r="K29" s="151"/>
    </row>
    <row r="30" spans="1:11" ht="15" customHeight="1">
      <c r="A30" s="147" t="s">
        <v>145</v>
      </c>
      <c r="B30" s="148">
        <v>3.5000000000000003E-2</v>
      </c>
      <c r="C30" s="148"/>
      <c r="D30" s="148">
        <v>1.7999999999999999E-2</v>
      </c>
      <c r="E30" s="148"/>
      <c r="F30" s="148">
        <v>5.2999999999999999E-2</v>
      </c>
      <c r="G30" s="148"/>
      <c r="H30" s="148">
        <v>4.5999999999999999E-2</v>
      </c>
      <c r="I30" s="148"/>
      <c r="J30" s="150"/>
      <c r="K30" s="151"/>
    </row>
    <row r="31" spans="1:11" ht="15" customHeight="1">
      <c r="A31" s="147" t="s">
        <v>146</v>
      </c>
      <c r="B31" s="148">
        <v>1.7999999999999999E-2</v>
      </c>
      <c r="C31" s="148"/>
      <c r="D31" s="148">
        <v>-2E-3</v>
      </c>
      <c r="E31" s="148"/>
      <c r="F31" s="148">
        <v>5.6000000000000001E-2</v>
      </c>
      <c r="G31" s="148"/>
      <c r="H31" s="148">
        <v>6.0999999999999999E-2</v>
      </c>
      <c r="I31" s="148"/>
      <c r="J31" s="150"/>
      <c r="K31" s="151"/>
    </row>
    <row r="32" spans="1:11" ht="15" customHeight="1">
      <c r="A32" s="147" t="s">
        <v>147</v>
      </c>
      <c r="B32" s="148">
        <v>-5.0000000000000001E-3</v>
      </c>
      <c r="C32" s="148"/>
      <c r="D32" s="148">
        <v>-0.02</v>
      </c>
      <c r="E32" s="148"/>
      <c r="F32" s="148">
        <v>6.8000000000000005E-2</v>
      </c>
      <c r="G32" s="148"/>
      <c r="H32" s="148">
        <v>3.1E-2</v>
      </c>
      <c r="I32" s="148"/>
      <c r="J32" s="150"/>
      <c r="K32" s="151"/>
    </row>
    <row r="33" spans="1:11" ht="15" customHeight="1">
      <c r="A33" s="147"/>
      <c r="B33" s="148"/>
      <c r="C33" s="148"/>
      <c r="D33" s="148"/>
      <c r="E33" s="148"/>
      <c r="F33" s="148"/>
      <c r="G33" s="148"/>
      <c r="H33" s="148"/>
      <c r="I33" s="148"/>
      <c r="J33" s="150"/>
      <c r="K33" s="151"/>
    </row>
    <row r="34" spans="1:11" ht="15" customHeight="1">
      <c r="A34" s="279" t="s">
        <v>148</v>
      </c>
      <c r="B34" s="279"/>
      <c r="C34" s="279"/>
      <c r="D34" s="279"/>
      <c r="E34" s="279"/>
      <c r="F34" s="279"/>
      <c r="G34" s="279"/>
      <c r="H34" s="279"/>
      <c r="I34" s="279"/>
      <c r="J34" s="140"/>
    </row>
    <row r="35" spans="1:11" ht="15" customHeight="1">
      <c r="A35" s="147" t="s">
        <v>1</v>
      </c>
      <c r="B35" s="148">
        <v>0.03</v>
      </c>
      <c r="C35" s="148" t="s">
        <v>149</v>
      </c>
      <c r="D35" s="148">
        <v>3.1E-2</v>
      </c>
      <c r="E35" s="148"/>
      <c r="F35" s="148">
        <v>7.4999999999999997E-2</v>
      </c>
      <c r="G35" s="148"/>
      <c r="H35" s="148">
        <v>2.9000000000000001E-2</v>
      </c>
      <c r="I35" s="148"/>
    </row>
    <row r="36" spans="1:11" ht="15" customHeight="1">
      <c r="A36" s="147" t="s">
        <v>2</v>
      </c>
      <c r="B36" s="148">
        <v>2.7E-2</v>
      </c>
      <c r="C36" s="148"/>
      <c r="D36" s="148">
        <v>3.4000000000000002E-2</v>
      </c>
      <c r="E36" s="148"/>
      <c r="F36" s="148">
        <v>6.9000000000000006E-2</v>
      </c>
      <c r="G36" s="148"/>
      <c r="H36" s="148">
        <v>2.7E-2</v>
      </c>
      <c r="I36" s="148"/>
    </row>
    <row r="37" spans="1:11" ht="15" customHeight="1">
      <c r="A37" s="147" t="s">
        <v>3</v>
      </c>
      <c r="B37" s="148">
        <v>0.04</v>
      </c>
      <c r="C37" s="148"/>
      <c r="D37" s="148">
        <v>5.5E-2</v>
      </c>
      <c r="E37" s="148"/>
      <c r="F37" s="148">
        <v>6.0999999999999999E-2</v>
      </c>
      <c r="G37" s="148"/>
      <c r="H37" s="148">
        <v>2.7E-2</v>
      </c>
      <c r="I37" s="148"/>
    </row>
    <row r="38" spans="1:11" ht="15" customHeight="1">
      <c r="A38" s="147" t="s">
        <v>4</v>
      </c>
      <c r="B38" s="148">
        <v>3.6999999999999998E-2</v>
      </c>
      <c r="C38" s="148"/>
      <c r="D38" s="148">
        <v>4.8000000000000001E-2</v>
      </c>
      <c r="E38" s="148"/>
      <c r="F38" s="148">
        <v>5.6000000000000001E-2</v>
      </c>
      <c r="G38" s="148"/>
      <c r="H38" s="148">
        <v>2.5000000000000001E-2</v>
      </c>
      <c r="I38" s="148"/>
    </row>
    <row r="39" spans="1:11" ht="15" customHeight="1">
      <c r="A39" s="147" t="s">
        <v>5</v>
      </c>
      <c r="B39" s="148">
        <v>4.4999999999999998E-2</v>
      </c>
      <c r="C39" s="148"/>
      <c r="D39" s="148">
        <v>4.2999999999999997E-2</v>
      </c>
      <c r="E39" s="148"/>
      <c r="F39" s="148">
        <v>5.3999999999999999E-2</v>
      </c>
      <c r="G39" s="148"/>
      <c r="H39" s="148">
        <v>3.3000000000000002E-2</v>
      </c>
      <c r="I39" s="148"/>
    </row>
    <row r="40" spans="1:11" ht="15" customHeight="1">
      <c r="A40" s="147" t="s">
        <v>6</v>
      </c>
      <c r="B40" s="148">
        <v>4.4999999999999998E-2</v>
      </c>
      <c r="C40" s="148"/>
      <c r="D40" s="148">
        <v>7.2999999999999995E-2</v>
      </c>
      <c r="E40" s="148"/>
      <c r="F40" s="148">
        <v>4.9000000000000002E-2</v>
      </c>
      <c r="G40" s="148"/>
      <c r="H40" s="148">
        <v>1.7000000000000001E-2</v>
      </c>
      <c r="I40" s="148"/>
    </row>
    <row r="41" spans="1:11" ht="15" customHeight="1">
      <c r="A41" s="153">
        <v>1998</v>
      </c>
      <c r="B41" s="148">
        <v>4.2000000000000003E-2</v>
      </c>
      <c r="C41" s="148"/>
      <c r="D41" s="148">
        <v>5.8000000000000003E-2</v>
      </c>
      <c r="E41" s="148"/>
      <c r="F41" s="148">
        <v>4.4999999999999998E-2</v>
      </c>
      <c r="G41" s="148"/>
      <c r="H41" s="148">
        <v>1.6E-2</v>
      </c>
      <c r="I41" s="148"/>
      <c r="J41" s="150"/>
      <c r="K41" s="151"/>
    </row>
    <row r="42" spans="1:11" ht="15" customHeight="1">
      <c r="A42" s="153">
        <v>1999</v>
      </c>
      <c r="B42" s="148">
        <v>3.6999999999999998E-2</v>
      </c>
      <c r="C42" s="148"/>
      <c r="D42" s="148">
        <v>4.4999999999999998E-2</v>
      </c>
      <c r="E42" s="148"/>
      <c r="F42" s="148">
        <v>4.2000000000000003E-2</v>
      </c>
      <c r="G42" s="148"/>
      <c r="H42" s="148">
        <v>2.7E-2</v>
      </c>
      <c r="I42" s="148"/>
    </row>
    <row r="43" spans="1:11" ht="15" customHeight="1">
      <c r="A43" s="153">
        <v>2000</v>
      </c>
      <c r="B43" s="148">
        <v>4.1000000000000002E-2</v>
      </c>
      <c r="C43" s="148"/>
      <c r="D43" s="148">
        <v>0.04</v>
      </c>
      <c r="E43" s="148"/>
      <c r="F43" s="148">
        <v>0.04</v>
      </c>
      <c r="G43" s="148"/>
      <c r="H43" s="148">
        <v>3.4000000000000002E-2</v>
      </c>
      <c r="I43" s="148"/>
    </row>
    <row r="44" spans="1:11" ht="15" customHeight="1">
      <c r="A44" s="153">
        <v>2001</v>
      </c>
      <c r="B44" s="148">
        <v>1.0999999999999999E-2</v>
      </c>
      <c r="C44" s="148"/>
      <c r="D44" s="148">
        <v>-3.4000000000000002E-2</v>
      </c>
      <c r="E44" s="148"/>
      <c r="F44" s="148">
        <v>4.7E-2</v>
      </c>
      <c r="G44" s="148"/>
      <c r="H44" s="148">
        <v>1.6E-2</v>
      </c>
      <c r="I44" s="148"/>
    </row>
    <row r="45" spans="1:11" ht="15" customHeight="1">
      <c r="A45" s="147"/>
      <c r="B45" s="148"/>
      <c r="C45" s="148"/>
      <c r="D45" s="148"/>
      <c r="E45" s="148"/>
      <c r="F45" s="148"/>
      <c r="G45" s="148"/>
      <c r="H45" s="148"/>
      <c r="I45" s="148"/>
    </row>
    <row r="46" spans="1:11" ht="15" customHeight="1">
      <c r="A46" s="279" t="s">
        <v>150</v>
      </c>
      <c r="B46" s="279"/>
      <c r="C46" s="279"/>
      <c r="D46" s="279"/>
      <c r="E46" s="279"/>
      <c r="F46" s="279"/>
      <c r="G46" s="279"/>
      <c r="H46" s="279"/>
      <c r="I46" s="279"/>
      <c r="J46" s="138"/>
    </row>
    <row r="47" spans="1:11" ht="15" customHeight="1">
      <c r="A47" s="153">
        <v>2002</v>
      </c>
      <c r="B47" s="148">
        <v>1.7999999999999999E-2</v>
      </c>
      <c r="C47" s="148"/>
      <c r="D47" s="154">
        <v>2E-3</v>
      </c>
      <c r="E47" s="148"/>
      <c r="F47" s="148">
        <v>5.8000000000000003E-2</v>
      </c>
      <c r="G47" s="148"/>
      <c r="H47" s="154">
        <v>2.4E-2</v>
      </c>
      <c r="I47" s="154"/>
      <c r="J47" s="154"/>
    </row>
    <row r="48" spans="1:11" ht="15" customHeight="1">
      <c r="A48" s="153">
        <v>2003</v>
      </c>
      <c r="B48" s="148">
        <v>2.8000000000000001E-2</v>
      </c>
      <c r="C48" s="148"/>
      <c r="D48" s="154">
        <v>1.2E-2</v>
      </c>
      <c r="E48" s="148"/>
      <c r="F48" s="148">
        <v>0.06</v>
      </c>
      <c r="G48" s="148"/>
      <c r="H48" s="154">
        <v>1.9E-2</v>
      </c>
      <c r="I48" s="154"/>
      <c r="J48" s="154"/>
    </row>
    <row r="49" spans="1:10" ht="15" customHeight="1">
      <c r="A49" s="153">
        <v>2004</v>
      </c>
      <c r="B49" s="148">
        <v>3.7999999999999999E-2</v>
      </c>
      <c r="C49" s="148"/>
      <c r="D49" s="154">
        <v>2.3E-2</v>
      </c>
      <c r="E49" s="148"/>
      <c r="F49" s="148">
        <v>5.5E-2</v>
      </c>
      <c r="G49" s="148"/>
      <c r="H49" s="154">
        <v>3.3000000000000002E-2</v>
      </c>
      <c r="I49" s="154"/>
      <c r="J49" s="154"/>
    </row>
    <row r="50" spans="1:10" ht="15" customHeight="1">
      <c r="A50" s="153">
        <v>2005</v>
      </c>
      <c r="B50" s="148">
        <v>3.3000000000000002E-2</v>
      </c>
      <c r="C50" s="148"/>
      <c r="D50" s="154">
        <v>3.2000000000000001E-2</v>
      </c>
      <c r="E50" s="148"/>
      <c r="F50" s="148">
        <v>5.0999999999999997E-2</v>
      </c>
      <c r="G50" s="148"/>
      <c r="H50" s="154">
        <v>3.4000000000000002E-2</v>
      </c>
      <c r="I50" s="154"/>
      <c r="J50" s="154"/>
    </row>
    <row r="51" spans="1:10" ht="15" customHeight="1">
      <c r="A51" s="153">
        <v>2006</v>
      </c>
      <c r="B51" s="148">
        <v>2.7E-2</v>
      </c>
      <c r="C51" s="148"/>
      <c r="D51" s="154">
        <v>2.1999999999999999E-2</v>
      </c>
      <c r="E51" s="148"/>
      <c r="F51" s="148">
        <v>4.5999999999999999E-2</v>
      </c>
      <c r="G51" s="148"/>
      <c r="H51" s="154">
        <v>2.5000000000000001E-2</v>
      </c>
      <c r="I51" s="154"/>
      <c r="J51" s="154"/>
    </row>
    <row r="52" spans="1:10" ht="15" customHeight="1">
      <c r="A52" s="153">
        <v>2007</v>
      </c>
      <c r="B52" s="148">
        <v>1.7999999999999999E-2</v>
      </c>
      <c r="C52" s="148"/>
      <c r="D52" s="154">
        <v>2.5000000000000001E-2</v>
      </c>
      <c r="E52" s="148"/>
      <c r="F52" s="148">
        <v>4.5999999999999999E-2</v>
      </c>
      <c r="G52" s="148"/>
      <c r="H52" s="154">
        <v>4.1000000000000002E-2</v>
      </c>
      <c r="I52" s="154"/>
      <c r="J52" s="154"/>
    </row>
    <row r="53" spans="1:10" ht="15" customHeight="1">
      <c r="A53" s="153">
        <v>2008</v>
      </c>
      <c r="B53" s="148">
        <v>-3.0000000000000001E-3</v>
      </c>
      <c r="C53" s="148"/>
      <c r="D53" s="154">
        <v>-3.5000000000000003E-2</v>
      </c>
      <c r="E53" s="148"/>
      <c r="F53" s="148">
        <v>5.8000000000000003E-2</v>
      </c>
      <c r="G53" s="148"/>
      <c r="H53" s="154">
        <v>1E-3</v>
      </c>
      <c r="I53" s="154"/>
      <c r="J53" s="154"/>
    </row>
    <row r="54" spans="1:10" ht="15" customHeight="1">
      <c r="A54" s="155">
        <v>2009</v>
      </c>
      <c r="B54" s="156">
        <v>-2.8000000000000001E-2</v>
      </c>
      <c r="C54" s="156"/>
      <c r="D54" s="157">
        <v>-0.115</v>
      </c>
      <c r="E54" s="156"/>
      <c r="F54" s="156">
        <v>9.2999999999999999E-2</v>
      </c>
      <c r="G54" s="156"/>
      <c r="H54" s="157">
        <v>2.7E-2</v>
      </c>
      <c r="I54" s="157"/>
      <c r="J54" s="157"/>
    </row>
    <row r="55" spans="1:10" ht="15" customHeight="1">
      <c r="A55" s="155"/>
      <c r="B55" s="156"/>
      <c r="C55" s="156"/>
      <c r="D55" s="157"/>
      <c r="E55" s="156"/>
      <c r="F55" s="156"/>
      <c r="G55" s="156"/>
      <c r="H55" s="157"/>
      <c r="I55" s="157"/>
      <c r="J55" s="157"/>
    </row>
    <row r="56" spans="1:10" ht="15" customHeight="1">
      <c r="A56" s="277" t="s">
        <v>151</v>
      </c>
      <c r="B56" s="277"/>
      <c r="C56" s="277"/>
      <c r="D56" s="277"/>
      <c r="E56" s="277"/>
      <c r="F56" s="277"/>
      <c r="G56" s="277"/>
      <c r="H56" s="277"/>
      <c r="I56" s="277"/>
      <c r="J56" s="157"/>
    </row>
    <row r="57" spans="1:10" ht="15" customHeight="1">
      <c r="A57" s="155">
        <v>2010</v>
      </c>
      <c r="B57" s="156">
        <v>2.5000000000000001E-2</v>
      </c>
      <c r="C57" s="156"/>
      <c r="D57" s="157">
        <v>5.5E-2</v>
      </c>
      <c r="E57" s="156"/>
      <c r="F57" s="156">
        <v>9.6000000000000002E-2</v>
      </c>
      <c r="G57" s="156"/>
      <c r="H57" s="157">
        <v>1.4999999999999999E-2</v>
      </c>
      <c r="I57" s="157"/>
    </row>
    <row r="58" spans="1:10" ht="15" customHeight="1">
      <c r="A58" s="155">
        <v>2011</v>
      </c>
      <c r="B58" s="156">
        <v>1.6E-2</v>
      </c>
      <c r="C58" s="156"/>
      <c r="D58" s="157">
        <v>3.1E-2</v>
      </c>
      <c r="E58" s="156"/>
      <c r="F58" s="156">
        <v>8.8999999999999996E-2</v>
      </c>
      <c r="G58" s="156"/>
      <c r="H58" s="157">
        <v>0.03</v>
      </c>
      <c r="I58" s="157"/>
    </row>
    <row r="59" spans="1:10" ht="15" customHeight="1">
      <c r="A59" s="155">
        <v>2012</v>
      </c>
      <c r="B59" s="156">
        <v>2.1999999999999999E-2</v>
      </c>
      <c r="C59" s="156"/>
      <c r="D59" s="157">
        <v>2.9000000000000001E-2</v>
      </c>
      <c r="E59" s="156"/>
      <c r="F59" s="156">
        <v>8.1000000000000003E-2</v>
      </c>
      <c r="G59" s="156"/>
      <c r="H59" s="157">
        <v>1.7000000000000001E-2</v>
      </c>
      <c r="I59" s="157"/>
    </row>
    <row r="60" spans="1:10" ht="15" customHeight="1">
      <c r="A60" s="155">
        <v>2013</v>
      </c>
      <c r="B60" s="156">
        <v>1.7000000000000001E-2</v>
      </c>
      <c r="C60" s="156"/>
      <c r="D60" s="157">
        <v>0.02</v>
      </c>
      <c r="E60" s="156"/>
      <c r="F60" s="156">
        <v>7.3999999999999996E-2</v>
      </c>
      <c r="G60" s="156"/>
      <c r="H60" s="157">
        <v>1.4999999999999999E-2</v>
      </c>
      <c r="I60" s="157"/>
    </row>
    <row r="61" spans="1:10" ht="15" customHeight="1">
      <c r="A61" s="155">
        <v>2014</v>
      </c>
      <c r="B61" s="156">
        <v>2.5999999999999999E-2</v>
      </c>
      <c r="C61" s="156"/>
      <c r="D61" s="157">
        <v>3.1E-2</v>
      </c>
      <c r="E61" s="156"/>
      <c r="F61" s="156">
        <v>6.2E-2</v>
      </c>
      <c r="G61" s="156"/>
      <c r="H61" s="157">
        <v>8.0000000000000002E-3</v>
      </c>
      <c r="I61" s="157"/>
    </row>
    <row r="62" spans="1:10" ht="15" customHeight="1">
      <c r="A62" s="155">
        <v>2015</v>
      </c>
      <c r="B62" s="156">
        <v>2.9000000000000001E-2</v>
      </c>
      <c r="C62" s="156"/>
      <c r="D62" s="157">
        <v>-7.0000000000000001E-3</v>
      </c>
      <c r="E62" s="156"/>
      <c r="F62" s="156">
        <v>5.2999999999999999E-2</v>
      </c>
      <c r="G62" s="156"/>
      <c r="H62" s="157">
        <v>7.0000000000000001E-3</v>
      </c>
      <c r="I62" s="157"/>
    </row>
    <row r="63" spans="1:10" ht="15" customHeight="1">
      <c r="A63" s="155">
        <v>2016</v>
      </c>
      <c r="B63" s="156">
        <v>1.4999999999999999E-2</v>
      </c>
      <c r="C63" s="156"/>
      <c r="D63" s="157">
        <v>-1.2E-2</v>
      </c>
      <c r="E63" s="156"/>
      <c r="F63" s="156">
        <v>4.9000000000000002E-2</v>
      </c>
      <c r="G63" s="156"/>
      <c r="H63" s="157">
        <v>2.1000000000000001E-2</v>
      </c>
      <c r="I63" s="157"/>
    </row>
    <row r="64" spans="1:10" ht="15" customHeight="1">
      <c r="A64" s="155">
        <v>2017</v>
      </c>
      <c r="B64" s="156">
        <v>2.3E-2</v>
      </c>
      <c r="C64" s="156"/>
      <c r="D64" s="157">
        <v>1.7999999999999999E-2</v>
      </c>
      <c r="E64" s="156"/>
      <c r="F64" s="156">
        <v>4.3999999999999997E-2</v>
      </c>
      <c r="G64" s="156"/>
      <c r="H64" s="157">
        <v>2.1000000000000001E-2</v>
      </c>
      <c r="I64" s="157"/>
    </row>
    <row r="65" spans="1:10" ht="15" customHeight="1">
      <c r="A65" s="155" t="s">
        <v>337</v>
      </c>
      <c r="B65" s="156">
        <v>1.2E-2</v>
      </c>
      <c r="C65" s="156"/>
      <c r="D65" s="157">
        <v>6.0000000000000001E-3</v>
      </c>
      <c r="E65" s="156"/>
      <c r="F65" s="156">
        <v>4.7E-2</v>
      </c>
      <c r="G65" s="156"/>
      <c r="H65" s="157">
        <v>1.6E-2</v>
      </c>
      <c r="I65" s="157"/>
    </row>
    <row r="66" spans="1:10" ht="15" customHeight="1">
      <c r="A66" s="155" t="s">
        <v>338</v>
      </c>
      <c r="B66" s="156">
        <v>3.1E-2</v>
      </c>
      <c r="C66" s="156"/>
      <c r="D66" s="157">
        <v>2.1000000000000001E-2</v>
      </c>
      <c r="E66" s="156"/>
      <c r="F66" s="156">
        <v>4.2999999999999997E-2</v>
      </c>
      <c r="G66" s="156"/>
      <c r="H66" s="157">
        <v>4.0000000000000001E-3</v>
      </c>
      <c r="I66" s="157"/>
    </row>
    <row r="67" spans="1:10" ht="15" customHeight="1">
      <c r="A67" s="155" t="s">
        <v>339</v>
      </c>
      <c r="B67" s="156">
        <v>3.2000000000000001E-2</v>
      </c>
      <c r="C67" s="156"/>
      <c r="D67" s="157">
        <v>1.6E-2</v>
      </c>
      <c r="E67" s="156"/>
      <c r="F67" s="156">
        <v>4.2999999999999997E-2</v>
      </c>
      <c r="G67" s="156"/>
      <c r="H67" s="157">
        <v>0.04</v>
      </c>
      <c r="I67" s="157"/>
    </row>
    <row r="68" spans="1:10" ht="15" customHeight="1">
      <c r="A68" s="155" t="s">
        <v>340</v>
      </c>
      <c r="B68" s="156">
        <v>2.5999999999999999E-2</v>
      </c>
      <c r="C68" s="156"/>
      <c r="D68" s="157">
        <v>3.5000000000000003E-2</v>
      </c>
      <c r="E68" s="156"/>
      <c r="F68" s="156">
        <v>4.1000000000000002E-2</v>
      </c>
      <c r="G68" s="156"/>
      <c r="H68" s="157">
        <v>2.4E-2</v>
      </c>
      <c r="I68" s="157"/>
    </row>
    <row r="69" spans="1:10" ht="15" customHeight="1" thickBot="1">
      <c r="A69" s="158"/>
      <c r="B69" s="159"/>
      <c r="C69" s="159"/>
      <c r="D69" s="159"/>
      <c r="E69" s="159"/>
      <c r="F69" s="159"/>
      <c r="G69" s="159"/>
      <c r="H69" s="159"/>
      <c r="I69" s="159"/>
    </row>
    <row r="70" spans="1:10" ht="15" customHeight="1" thickTop="1">
      <c r="A70" s="146"/>
      <c r="B70" s="156"/>
      <c r="C70" s="156"/>
      <c r="D70" s="156"/>
      <c r="E70" s="156"/>
      <c r="F70" s="156"/>
      <c r="G70" s="156"/>
      <c r="H70" s="156"/>
      <c r="I70" s="156"/>
      <c r="J70" s="146"/>
    </row>
    <row r="71" spans="1:10">
      <c r="A71" s="137" t="s">
        <v>152</v>
      </c>
      <c r="J71" s="146"/>
    </row>
    <row r="72" spans="1:10">
      <c r="J72" s="146"/>
    </row>
    <row r="73" spans="1:10">
      <c r="A73" s="137" t="s">
        <v>153</v>
      </c>
      <c r="B73" s="148"/>
      <c r="C73" s="148"/>
      <c r="D73" s="148"/>
      <c r="E73" s="148"/>
      <c r="F73" s="148"/>
      <c r="G73" s="148"/>
      <c r="H73" s="148"/>
      <c r="I73" s="148"/>
    </row>
    <row r="74" spans="1:10">
      <c r="B74" s="148"/>
      <c r="C74" s="148"/>
      <c r="D74" s="148"/>
      <c r="E74" s="148"/>
      <c r="F74" s="148"/>
      <c r="G74" s="148"/>
      <c r="H74" s="148"/>
      <c r="I74" s="148"/>
    </row>
    <row r="75" spans="1:10">
      <c r="B75" s="148"/>
      <c r="C75" s="148"/>
      <c r="D75" s="148"/>
      <c r="E75" s="148"/>
      <c r="F75" s="148"/>
      <c r="G75" s="148"/>
      <c r="H75" s="148"/>
      <c r="I75" s="148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60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G3" sqref="G3"/>
    </sheetView>
  </sheetViews>
  <sheetFormatPr defaultRowHeight="15"/>
  <cols>
    <col min="1" max="1" width="25" customWidth="1"/>
    <col min="2" max="3" width="10" customWidth="1"/>
    <col min="4" max="4" width="13.54296875" customWidth="1"/>
    <col min="5" max="5" width="17.7265625" customWidth="1"/>
    <col min="6" max="6" width="14.08984375" customWidth="1"/>
    <col min="7" max="7" width="17.81640625" customWidth="1"/>
  </cols>
  <sheetData>
    <row r="1" spans="1:7" ht="15.6">
      <c r="G1" s="107" t="s">
        <v>317</v>
      </c>
    </row>
    <row r="2" spans="1:7" ht="15.6">
      <c r="G2" s="107" t="str">
        <f>+'DCP-14, P 2'!G2</f>
        <v>Docket UG-170929</v>
      </c>
    </row>
    <row r="3" spans="1:7" ht="15.6">
      <c r="G3" s="107" t="s">
        <v>310</v>
      </c>
    </row>
    <row r="5" spans="1:7" ht="17.399999999999999">
      <c r="A5" s="291" t="s">
        <v>335</v>
      </c>
      <c r="B5" s="291"/>
      <c r="C5" s="291"/>
      <c r="D5" s="291"/>
      <c r="E5" s="291"/>
      <c r="F5" s="291"/>
      <c r="G5" s="291"/>
    </row>
    <row r="6" spans="1:7" ht="17.399999999999999">
      <c r="A6" s="291" t="s">
        <v>336</v>
      </c>
      <c r="B6" s="291"/>
      <c r="C6" s="291"/>
      <c r="D6" s="291"/>
      <c r="E6" s="291"/>
      <c r="F6" s="291"/>
      <c r="G6" s="291"/>
    </row>
    <row r="9" spans="1:7">
      <c r="B9" s="108" t="s">
        <v>320</v>
      </c>
      <c r="C9" s="108" t="s">
        <v>38</v>
      </c>
      <c r="D9" s="108" t="s">
        <v>323</v>
      </c>
      <c r="E9" s="108" t="s">
        <v>327</v>
      </c>
      <c r="F9" s="108" t="s">
        <v>323</v>
      </c>
      <c r="G9" s="108" t="s">
        <v>327</v>
      </c>
    </row>
    <row r="10" spans="1:7">
      <c r="A10" t="str">
        <f>+'DCP-14, P 1'!A10</f>
        <v>COMPANY</v>
      </c>
      <c r="B10" s="108" t="s">
        <v>321</v>
      </c>
      <c r="C10" s="108" t="s">
        <v>325</v>
      </c>
      <c r="D10" s="108" t="s">
        <v>324</v>
      </c>
      <c r="E10" s="108" t="s">
        <v>328</v>
      </c>
      <c r="F10" s="108" t="s">
        <v>330</v>
      </c>
      <c r="G10" s="108" t="s">
        <v>331</v>
      </c>
    </row>
    <row r="11" spans="1:7">
      <c r="A11" s="30"/>
      <c r="B11" s="30"/>
      <c r="C11" s="30"/>
      <c r="D11" s="30"/>
      <c r="E11" s="30"/>
      <c r="F11" s="30"/>
      <c r="G11" s="30"/>
    </row>
    <row r="13" spans="1:7">
      <c r="A13" t="str">
        <f>+'DCP-14, P 1'!A13</f>
        <v>Proxy Group</v>
      </c>
      <c r="B13" s="27"/>
      <c r="C13" s="27"/>
    </row>
    <row r="14" spans="1:7">
      <c r="B14" s="27"/>
      <c r="C14" s="27"/>
    </row>
    <row r="15" spans="1:7">
      <c r="A15" t="str">
        <f>+'DCP-14, P 1'!A15</f>
        <v>Atmos Energy Corp.</v>
      </c>
      <c r="B15" s="47">
        <v>2.3800000000000002E-2</v>
      </c>
      <c r="C15" s="47">
        <f>+B15*(1+0.5*D16)</f>
        <v>2.4514000000000001E-2</v>
      </c>
      <c r="D15" s="47">
        <v>6.9500000000000006E-2</v>
      </c>
      <c r="E15" s="47">
        <v>7.8399999999999997E-2</v>
      </c>
      <c r="F15" s="47">
        <f>+C15+D15</f>
        <v>9.4014000000000014E-2</v>
      </c>
      <c r="G15" s="47">
        <f>+C15+E15</f>
        <v>0.10291400000000001</v>
      </c>
    </row>
    <row r="16" spans="1:7">
      <c r="A16" t="str">
        <f>+'DCP-14, P 1'!A16</f>
        <v>New Jersey Resources Corp.</v>
      </c>
      <c r="B16" s="47">
        <v>2.76E-2</v>
      </c>
      <c r="C16" s="47">
        <f t="shared" ref="C16:C21" si="0">+B16*(1+0.5*D17)</f>
        <v>2.8579800000000002E-2</v>
      </c>
      <c r="D16" s="47">
        <v>0.06</v>
      </c>
      <c r="E16" s="47">
        <v>5.9200000000000003E-2</v>
      </c>
      <c r="F16" s="47">
        <f t="shared" ref="F16:F21" si="1">+C16+D16</f>
        <v>8.85798E-2</v>
      </c>
      <c r="G16" s="47">
        <f t="shared" ref="G16:G21" si="2">+C16+E16</f>
        <v>8.7779800000000005E-2</v>
      </c>
    </row>
    <row r="17" spans="1:7">
      <c r="A17" t="str">
        <f>+'DCP-14, P 1'!A17</f>
        <v>NiSource Inc.</v>
      </c>
      <c r="B17" s="47">
        <v>2.98E-2</v>
      </c>
      <c r="C17" s="47">
        <f t="shared" si="0"/>
        <v>3.0455599999999999E-2</v>
      </c>
      <c r="D17" s="47">
        <v>7.0999999999999994E-2</v>
      </c>
      <c r="E17" s="47">
        <v>6.1600000000000002E-2</v>
      </c>
      <c r="F17" s="47">
        <f t="shared" si="1"/>
        <v>0.10145559999999999</v>
      </c>
      <c r="G17" s="47">
        <f t="shared" si="2"/>
        <v>9.2055600000000001E-2</v>
      </c>
    </row>
    <row r="18" spans="1:7">
      <c r="A18" t="str">
        <f>+'DCP-14, P 1'!A18</f>
        <v>Northwest Natural Gas Co.</v>
      </c>
      <c r="B18" s="47">
        <v>3.2000000000000001E-2</v>
      </c>
      <c r="C18" s="47">
        <f t="shared" si="0"/>
        <v>3.3280000000000004E-2</v>
      </c>
      <c r="D18" s="47">
        <v>4.3999999999999997E-2</v>
      </c>
      <c r="E18" s="47">
        <v>4.2599999999999999E-2</v>
      </c>
      <c r="F18" s="47">
        <f t="shared" si="1"/>
        <v>7.7280000000000001E-2</v>
      </c>
      <c r="G18" s="47">
        <f t="shared" si="2"/>
        <v>7.5880000000000003E-2</v>
      </c>
    </row>
    <row r="19" spans="1:7">
      <c r="A19" t="str">
        <f>+'DCP-14, P 1'!A19</f>
        <v>South Jersey Industries, Inc.</v>
      </c>
      <c r="B19" s="47">
        <v>3.2199999999999999E-2</v>
      </c>
      <c r="C19" s="47">
        <f t="shared" si="0"/>
        <v>3.2924499999999995E-2</v>
      </c>
      <c r="D19" s="47">
        <v>0.08</v>
      </c>
      <c r="E19" s="47">
        <v>5.9400000000000001E-2</v>
      </c>
      <c r="F19" s="47">
        <f t="shared" si="1"/>
        <v>0.1129245</v>
      </c>
      <c r="G19" s="47">
        <f t="shared" si="2"/>
        <v>9.2324500000000004E-2</v>
      </c>
    </row>
    <row r="20" spans="1:7">
      <c r="A20" t="str">
        <f>+'DCP-14, P 1'!A20</f>
        <v>Southwest Gas Holdings, Inc.</v>
      </c>
      <c r="B20" s="47">
        <v>2.2700000000000001E-2</v>
      </c>
      <c r="C20" s="47">
        <f t="shared" si="0"/>
        <v>2.3163080000000003E-2</v>
      </c>
      <c r="D20" s="47">
        <v>4.4999999999999998E-2</v>
      </c>
      <c r="E20" s="47">
        <v>5.3699999999999998E-2</v>
      </c>
      <c r="F20" s="47">
        <f t="shared" si="1"/>
        <v>6.8163080000000001E-2</v>
      </c>
      <c r="G20" s="47">
        <f t="shared" si="2"/>
        <v>7.686308E-2</v>
      </c>
    </row>
    <row r="21" spans="1:7">
      <c r="A21" t="str">
        <f>+'DCP-14, P 1'!A21</f>
        <v>Spire Inc.</v>
      </c>
      <c r="B21" s="47">
        <v>3.1899999999999998E-2</v>
      </c>
      <c r="C21" s="47">
        <f t="shared" si="0"/>
        <v>3.1899999999999998E-2</v>
      </c>
      <c r="D21" s="47">
        <v>4.0800000000000003E-2</v>
      </c>
      <c r="E21" s="47">
        <v>4.41E-2</v>
      </c>
      <c r="F21" s="47">
        <f t="shared" si="1"/>
        <v>7.2700000000000001E-2</v>
      </c>
      <c r="G21" s="47">
        <f t="shared" si="2"/>
        <v>7.5999999999999998E-2</v>
      </c>
    </row>
    <row r="22" spans="1:7">
      <c r="A22" s="30"/>
      <c r="B22" s="106"/>
      <c r="C22" s="106"/>
      <c r="D22" s="106"/>
      <c r="E22" s="106"/>
      <c r="F22" s="30"/>
      <c r="G22" s="30"/>
    </row>
    <row r="23" spans="1:7">
      <c r="B23" s="47"/>
      <c r="C23" s="47"/>
      <c r="D23" s="47"/>
      <c r="E23" s="47"/>
    </row>
    <row r="24" spans="1:7" ht="15.6">
      <c r="A24" t="s">
        <v>31</v>
      </c>
      <c r="B24" s="47">
        <f t="shared" ref="B24:G24" si="3">AVERAGE(B15:B21)</f>
        <v>2.8571428571428574E-2</v>
      </c>
      <c r="C24" s="47">
        <f t="shared" si="3"/>
        <v>2.9259568571428567E-2</v>
      </c>
      <c r="D24" s="47">
        <f t="shared" si="3"/>
        <v>5.8614285714285716E-2</v>
      </c>
      <c r="E24" s="47">
        <f t="shared" si="3"/>
        <v>5.7000000000000002E-2</v>
      </c>
      <c r="F24" s="247">
        <f t="shared" si="3"/>
        <v>8.7873854285714287E-2</v>
      </c>
      <c r="G24" s="247">
        <f t="shared" si="3"/>
        <v>8.6259568571428566E-2</v>
      </c>
    </row>
    <row r="25" spans="1:7" ht="15.6">
      <c r="B25" s="47"/>
      <c r="C25" s="47"/>
      <c r="D25" s="47"/>
      <c r="E25" s="47"/>
      <c r="F25" s="247"/>
      <c r="G25" s="247"/>
    </row>
    <row r="26" spans="1:7" ht="15.6">
      <c r="A26" t="s">
        <v>82</v>
      </c>
      <c r="B26" s="47">
        <f t="shared" ref="B26:G26" si="4">MEDIAN(B15:B21)</f>
        <v>2.98E-2</v>
      </c>
      <c r="C26" s="47">
        <f t="shared" si="4"/>
        <v>3.0455599999999999E-2</v>
      </c>
      <c r="D26" s="47">
        <f t="shared" si="4"/>
        <v>0.06</v>
      </c>
      <c r="E26" s="47">
        <f t="shared" si="4"/>
        <v>5.9200000000000003E-2</v>
      </c>
      <c r="F26" s="247">
        <f t="shared" si="4"/>
        <v>8.85798E-2</v>
      </c>
      <c r="G26" s="247">
        <f t="shared" si="4"/>
        <v>8.7779800000000005E-2</v>
      </c>
    </row>
    <row r="27" spans="1:7" ht="15.6" thickBot="1">
      <c r="A27" s="85"/>
      <c r="B27" s="85"/>
      <c r="C27" s="85"/>
      <c r="D27" s="85"/>
      <c r="E27" s="85"/>
      <c r="F27" s="85"/>
      <c r="G27" s="85"/>
    </row>
    <row r="28" spans="1:7" ht="15.6" thickTop="1"/>
    <row r="29" spans="1:7">
      <c r="A29" s="109" t="s">
        <v>322</v>
      </c>
    </row>
    <row r="31" spans="1:7">
      <c r="A31" s="109" t="s">
        <v>332</v>
      </c>
    </row>
    <row r="33" spans="1:1">
      <c r="A33" s="109" t="s">
        <v>326</v>
      </c>
    </row>
    <row r="35" spans="1:1">
      <c r="A35" s="109" t="s">
        <v>329</v>
      </c>
    </row>
    <row r="37" spans="1:1">
      <c r="A37" s="109" t="s">
        <v>333</v>
      </c>
    </row>
    <row r="39" spans="1:1">
      <c r="A39" s="109" t="s">
        <v>334</v>
      </c>
    </row>
  </sheetData>
  <mergeCells count="2">
    <mergeCell ref="A5:G5"/>
    <mergeCell ref="A6:G6"/>
  </mergeCells>
  <pageMargins left="0.7" right="0.7" top="0.75" bottom="0.75" header="0.3" footer="0.3"/>
  <pageSetup scale="71" orientation="portrait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>
      <selection activeCell="A26" sqref="A26"/>
    </sheetView>
  </sheetViews>
  <sheetFormatPr defaultRowHeight="15"/>
  <cols>
    <col min="1" max="1" width="27.54296875" customWidth="1"/>
    <col min="2" max="2" width="12" customWidth="1"/>
    <col min="3" max="4" width="10.54296875" customWidth="1"/>
    <col min="5" max="5" width="9.453125" customWidth="1"/>
    <col min="6" max="6" width="9.54296875" customWidth="1"/>
  </cols>
  <sheetData>
    <row r="1" spans="1:9" ht="15.6">
      <c r="E1" s="107" t="s">
        <v>318</v>
      </c>
    </row>
    <row r="2" spans="1:9" ht="15.6">
      <c r="E2" s="107" t="str">
        <f>+'DCP-14, P 2'!G2</f>
        <v>Docket UG-170929</v>
      </c>
    </row>
    <row r="3" spans="1:9" ht="15.6">
      <c r="E3" s="107" t="s">
        <v>310</v>
      </c>
    </row>
    <row r="5" spans="1:9" ht="17.399999999999999">
      <c r="A5" s="292" t="s">
        <v>113</v>
      </c>
      <c r="B5" s="292"/>
      <c r="C5" s="292"/>
      <c r="D5" s="292"/>
      <c r="E5" s="292"/>
      <c r="F5" s="292"/>
      <c r="G5" s="122"/>
      <c r="H5" s="122"/>
    </row>
    <row r="6" spans="1:9" ht="17.399999999999999">
      <c r="A6" s="291" t="s">
        <v>261</v>
      </c>
      <c r="B6" s="291"/>
      <c r="C6" s="291"/>
      <c r="D6" s="291"/>
      <c r="E6" s="291"/>
      <c r="F6" s="291"/>
    </row>
    <row r="7" spans="1:9" ht="15.6" thickBot="1">
      <c r="A7" s="85"/>
      <c r="B7" s="85"/>
      <c r="C7" s="85"/>
      <c r="D7" s="85"/>
      <c r="E7" s="85"/>
      <c r="F7" s="85"/>
    </row>
    <row r="8" spans="1:9" ht="15.6" thickTop="1"/>
    <row r="9" spans="1:9">
      <c r="B9" s="108" t="s">
        <v>111</v>
      </c>
      <c r="C9" s="27" t="s">
        <v>96</v>
      </c>
      <c r="D9" s="27" t="s">
        <v>9</v>
      </c>
      <c r="E9" s="27" t="s">
        <v>9</v>
      </c>
      <c r="F9" s="27" t="s">
        <v>94</v>
      </c>
    </row>
    <row r="10" spans="1:9">
      <c r="B10" s="108" t="s">
        <v>112</v>
      </c>
      <c r="C10" s="27" t="s">
        <v>99</v>
      </c>
      <c r="D10" s="27" t="s">
        <v>177</v>
      </c>
      <c r="E10" s="27" t="s">
        <v>97</v>
      </c>
      <c r="F10" s="27" t="str">
        <f>+E10</f>
        <v>Bond</v>
      </c>
    </row>
    <row r="11" spans="1:9">
      <c r="A11" t="str">
        <f>+'[21]Sch 6, p 2'!A11</f>
        <v>Company</v>
      </c>
      <c r="B11" s="218" t="s">
        <v>196</v>
      </c>
      <c r="C11" s="27" t="s">
        <v>102</v>
      </c>
      <c r="D11" s="27" t="s">
        <v>178</v>
      </c>
      <c r="E11" s="27" t="s">
        <v>100</v>
      </c>
      <c r="F11" s="27" t="str">
        <f>+E11</f>
        <v>Rating</v>
      </c>
    </row>
    <row r="12" spans="1:9">
      <c r="A12" s="30"/>
      <c r="B12" s="30"/>
      <c r="C12" s="30"/>
      <c r="D12" s="30"/>
      <c r="E12" s="30"/>
      <c r="F12" s="30"/>
    </row>
    <row r="13" spans="1:9">
      <c r="A13" s="29"/>
      <c r="B13" s="29"/>
      <c r="C13" s="29"/>
      <c r="D13" s="29"/>
      <c r="E13" s="29"/>
      <c r="F13" s="29"/>
    </row>
    <row r="14" spans="1:9" ht="15.6">
      <c r="A14" s="199" t="s">
        <v>202</v>
      </c>
      <c r="B14" s="113"/>
      <c r="C14" s="29"/>
      <c r="D14" s="29"/>
      <c r="E14" s="29"/>
      <c r="F14" s="29"/>
    </row>
    <row r="15" spans="1:9">
      <c r="A15" s="29"/>
      <c r="B15" s="112"/>
      <c r="C15" s="29"/>
      <c r="D15" s="29"/>
      <c r="E15" s="29"/>
      <c r="F15" s="29"/>
    </row>
    <row r="16" spans="1:9">
      <c r="A16" s="109" t="s">
        <v>192</v>
      </c>
      <c r="B16" s="99">
        <v>1900000</v>
      </c>
      <c r="C16" s="121">
        <v>1</v>
      </c>
      <c r="D16" s="9" t="s">
        <v>280</v>
      </c>
      <c r="E16" s="108" t="s">
        <v>179</v>
      </c>
      <c r="F16" s="108" t="s">
        <v>115</v>
      </c>
      <c r="I16" s="27"/>
    </row>
    <row r="17" spans="1:9">
      <c r="A17" s="109" t="s">
        <v>194</v>
      </c>
      <c r="B17" s="99">
        <v>2600000</v>
      </c>
      <c r="C17" s="27">
        <v>2</v>
      </c>
      <c r="D17" s="108" t="s">
        <v>20</v>
      </c>
      <c r="E17" s="108" t="s">
        <v>219</v>
      </c>
      <c r="F17" s="108" t="s">
        <v>190</v>
      </c>
      <c r="I17" s="27"/>
    </row>
    <row r="18" spans="1:9">
      <c r="A18" s="109" t="s">
        <v>274</v>
      </c>
      <c r="B18" s="99">
        <v>3800000</v>
      </c>
      <c r="C18" s="27">
        <v>2</v>
      </c>
      <c r="D18" s="108" t="s">
        <v>203</v>
      </c>
      <c r="E18" s="108" t="s">
        <v>20</v>
      </c>
      <c r="F18" s="108" t="s">
        <v>216</v>
      </c>
      <c r="I18" s="27"/>
    </row>
    <row r="19" spans="1:9">
      <c r="A19" s="110" t="s">
        <v>193</v>
      </c>
      <c r="B19" s="99">
        <v>3800000</v>
      </c>
      <c r="C19" s="27">
        <v>1</v>
      </c>
      <c r="D19" s="108" t="s">
        <v>203</v>
      </c>
      <c r="E19" s="108" t="s">
        <v>64</v>
      </c>
      <c r="F19" s="108" t="s">
        <v>200</v>
      </c>
      <c r="I19" s="27"/>
    </row>
    <row r="20" spans="1:9">
      <c r="A20" s="109" t="s">
        <v>195</v>
      </c>
      <c r="B20" s="99">
        <v>3900000</v>
      </c>
      <c r="C20" s="27">
        <v>3</v>
      </c>
      <c r="D20" s="27" t="s">
        <v>20</v>
      </c>
      <c r="E20" s="108" t="s">
        <v>219</v>
      </c>
      <c r="F20" s="108" t="s">
        <v>115</v>
      </c>
      <c r="I20" s="27"/>
    </row>
    <row r="21" spans="1:9">
      <c r="A21" s="109" t="s">
        <v>353</v>
      </c>
      <c r="B21" s="99">
        <v>9100000</v>
      </c>
      <c r="C21" s="27">
        <v>3</v>
      </c>
      <c r="D21" s="108" t="s">
        <v>203</v>
      </c>
      <c r="E21" s="108" t="s">
        <v>219</v>
      </c>
      <c r="F21" s="108" t="s">
        <v>216</v>
      </c>
      <c r="I21" s="27"/>
    </row>
    <row r="22" spans="1:9">
      <c r="A22" s="109" t="s">
        <v>191</v>
      </c>
      <c r="B22" s="99">
        <v>9500000</v>
      </c>
      <c r="C22" s="27">
        <v>1</v>
      </c>
      <c r="D22" s="108" t="s">
        <v>20</v>
      </c>
      <c r="E22" s="108" t="s">
        <v>64</v>
      </c>
      <c r="F22" s="108" t="s">
        <v>190</v>
      </c>
      <c r="I22" s="27"/>
    </row>
    <row r="23" spans="1:9" ht="15.6" thickBot="1">
      <c r="A23" s="85"/>
      <c r="B23" s="85"/>
      <c r="C23" s="180"/>
      <c r="D23" s="180"/>
      <c r="E23" s="86"/>
      <c r="F23" s="86"/>
      <c r="G23" s="181"/>
      <c r="H23" s="135"/>
    </row>
    <row r="24" spans="1:9" ht="15.6" thickTop="1">
      <c r="A24" s="29"/>
      <c r="B24" s="29"/>
      <c r="C24" s="102"/>
      <c r="D24" s="102"/>
      <c r="E24" s="29"/>
      <c r="F24" s="29"/>
      <c r="G24" s="29"/>
      <c r="H24" s="29"/>
    </row>
    <row r="25" spans="1:9">
      <c r="A25" s="109" t="s">
        <v>391</v>
      </c>
      <c r="C25" s="103"/>
      <c r="D25" s="103"/>
    </row>
  </sheetData>
  <sortState ref="A17:H24">
    <sortCondition ref="B17:B24"/>
  </sortState>
  <mergeCells count="2">
    <mergeCell ref="A5:F5"/>
    <mergeCell ref="A6:F6"/>
  </mergeCells>
  <pageMargins left="0.75" right="0.75" top="1" bottom="1" header="0.5" footer="0.5"/>
  <pageSetup scale="95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8"/>
  <sheetViews>
    <sheetView topLeftCell="A55" zoomScaleNormal="100" workbookViewId="0">
      <selection activeCell="H2" sqref="H2"/>
    </sheetView>
  </sheetViews>
  <sheetFormatPr defaultColWidth="8.90625" defaultRowHeight="13.2"/>
  <cols>
    <col min="1" max="1" width="25.54296875" style="226" customWidth="1"/>
    <col min="2" max="2" width="10.90625" style="226" customWidth="1"/>
    <col min="3" max="3" width="7.7265625" style="226" customWidth="1"/>
    <col min="4" max="4" width="8" style="226" customWidth="1"/>
    <col min="5" max="5" width="7.81640625" style="226" customWidth="1"/>
    <col min="6" max="7" width="7.81640625" style="226" hidden="1" customWidth="1"/>
    <col min="8" max="8" width="7.81640625" style="226" customWidth="1"/>
    <col min="9" max="9" width="7.81640625" style="226" hidden="1" customWidth="1"/>
    <col min="10" max="10" width="0.453125" style="226" customWidth="1"/>
    <col min="11" max="11" width="8.36328125" style="226" customWidth="1"/>
    <col min="12" max="12" width="7.81640625" style="226" hidden="1" customWidth="1"/>
    <col min="13" max="13" width="8.6328125" style="226" hidden="1" customWidth="1"/>
    <col min="14" max="14" width="7.81640625" style="226" customWidth="1"/>
    <col min="15" max="20" width="7.81640625" style="226" hidden="1" customWidth="1"/>
    <col min="21" max="22" width="0" style="254" hidden="1" customWidth="1"/>
    <col min="23" max="24" width="0" style="226" hidden="1" customWidth="1"/>
    <col min="25" max="16384" width="8.90625" style="226"/>
  </cols>
  <sheetData>
    <row r="1" spans="1:24">
      <c r="A1" s="252"/>
      <c r="B1" s="252"/>
      <c r="C1" s="252"/>
      <c r="D1" s="252"/>
      <c r="E1" s="252"/>
      <c r="F1" s="252"/>
      <c r="G1" s="252"/>
      <c r="H1" s="227" t="s">
        <v>386</v>
      </c>
      <c r="I1" s="253" t="s">
        <v>317</v>
      </c>
      <c r="J1" s="252"/>
      <c r="K1" s="252"/>
      <c r="L1" s="252"/>
      <c r="M1" s="252"/>
    </row>
    <row r="2" spans="1:24">
      <c r="A2" s="252"/>
      <c r="B2" s="252"/>
      <c r="C2" s="252"/>
      <c r="D2" s="252"/>
      <c r="E2" s="252"/>
      <c r="F2" s="252"/>
      <c r="G2" s="252"/>
      <c r="H2" s="227" t="str">
        <f>+'DCP-16'!E2</f>
        <v>Docket UG-170929</v>
      </c>
      <c r="I2" s="253" t="str">
        <f>+'[22]DCP-14, P 2'!F3</f>
        <v>Dockets UE-170033/UG-170034</v>
      </c>
      <c r="J2" s="252"/>
      <c r="K2" s="252"/>
      <c r="L2" s="252"/>
      <c r="M2" s="252"/>
    </row>
    <row r="3" spans="1:24">
      <c r="A3" s="252"/>
      <c r="B3" s="252"/>
      <c r="C3" s="252"/>
      <c r="D3" s="252"/>
      <c r="E3" s="252"/>
      <c r="F3" s="252"/>
      <c r="G3" s="252"/>
      <c r="H3" s="227" t="s">
        <v>310</v>
      </c>
      <c r="I3" s="253" t="str">
        <f>+'[22]DCP-14, P 2'!F4</f>
        <v>Witness:  David C. Parcell</v>
      </c>
      <c r="J3" s="252"/>
      <c r="K3" s="252"/>
      <c r="L3" s="252"/>
      <c r="M3" s="252"/>
    </row>
    <row r="4" spans="1:24">
      <c r="A4" s="252"/>
      <c r="B4" s="252"/>
      <c r="C4" s="252"/>
      <c r="D4" s="252"/>
      <c r="E4" s="252"/>
      <c r="F4" s="252"/>
      <c r="G4" s="252"/>
      <c r="H4" s="227"/>
      <c r="I4" s="253"/>
      <c r="J4" s="252"/>
      <c r="K4" s="252"/>
      <c r="L4" s="252"/>
      <c r="M4" s="252"/>
    </row>
    <row r="5" spans="1:24" ht="17.399999999999999">
      <c r="A5" s="296" t="s">
        <v>276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24" ht="17.399999999999999">
      <c r="A6" s="296" t="s">
        <v>66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S6" s="227"/>
    </row>
    <row r="7" spans="1:24" ht="18" thickBo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S7" s="227"/>
    </row>
    <row r="8" spans="1:24" ht="13.8" thickTop="1">
      <c r="S8" s="227"/>
    </row>
    <row r="9" spans="1:24">
      <c r="B9" s="229">
        <v>2017</v>
      </c>
      <c r="H9" s="229" t="s">
        <v>9</v>
      </c>
      <c r="I9" s="229"/>
      <c r="J9" s="229"/>
      <c r="K9" s="229" t="str">
        <f>+H9</f>
        <v>S&amp;P</v>
      </c>
      <c r="L9" s="229"/>
      <c r="M9" s="229"/>
      <c r="N9" s="229" t="s">
        <v>205</v>
      </c>
    </row>
    <row r="10" spans="1:24">
      <c r="B10" s="229" t="s">
        <v>206</v>
      </c>
      <c r="C10" s="297" t="s">
        <v>21</v>
      </c>
      <c r="D10" s="297"/>
      <c r="E10" s="297"/>
      <c r="F10" s="250"/>
      <c r="G10" s="250"/>
      <c r="H10" s="229" t="s">
        <v>14</v>
      </c>
      <c r="I10" s="229"/>
      <c r="J10" s="229"/>
      <c r="K10" s="229" t="s">
        <v>207</v>
      </c>
      <c r="L10" s="229"/>
      <c r="M10" s="229"/>
      <c r="N10" s="229" t="s">
        <v>207</v>
      </c>
      <c r="O10" s="297" t="s">
        <v>21</v>
      </c>
      <c r="P10" s="297"/>
      <c r="Q10" s="297"/>
      <c r="R10" s="297"/>
      <c r="S10" s="297"/>
      <c r="T10" s="297"/>
      <c r="U10" s="297"/>
      <c r="V10" s="255"/>
    </row>
    <row r="11" spans="1:24">
      <c r="B11" s="230" t="s">
        <v>196</v>
      </c>
      <c r="C11" s="250"/>
      <c r="D11" s="250"/>
      <c r="E11" s="250" t="s">
        <v>208</v>
      </c>
      <c r="F11" s="250"/>
      <c r="G11" s="250"/>
      <c r="H11" s="229" t="s">
        <v>19</v>
      </c>
      <c r="I11" s="229"/>
      <c r="J11" s="229"/>
      <c r="K11" s="229" t="s">
        <v>209</v>
      </c>
      <c r="L11" s="229"/>
      <c r="M11" s="229"/>
      <c r="N11" s="229" t="s">
        <v>209</v>
      </c>
      <c r="O11" s="250"/>
      <c r="P11" s="234"/>
      <c r="Q11" s="234"/>
      <c r="R11" s="234"/>
      <c r="S11" s="234"/>
      <c r="T11" s="234"/>
      <c r="U11" s="256" t="s">
        <v>356</v>
      </c>
    </row>
    <row r="12" spans="1:24">
      <c r="A12" s="231" t="s">
        <v>18</v>
      </c>
      <c r="B12" s="232" t="s">
        <v>210</v>
      </c>
      <c r="C12" s="233" t="s">
        <v>22</v>
      </c>
      <c r="D12" s="233" t="s">
        <v>48</v>
      </c>
      <c r="E12" s="233" t="s">
        <v>211</v>
      </c>
      <c r="F12" s="233"/>
      <c r="G12" s="233"/>
      <c r="H12" s="233" t="s">
        <v>9</v>
      </c>
      <c r="I12" s="233"/>
      <c r="J12" s="233"/>
      <c r="K12" s="233" t="s">
        <v>212</v>
      </c>
      <c r="L12" s="233"/>
      <c r="M12" s="233"/>
      <c r="N12" s="233" t="s">
        <v>212</v>
      </c>
      <c r="O12" s="233" t="s">
        <v>357</v>
      </c>
      <c r="P12" s="233" t="s">
        <v>358</v>
      </c>
      <c r="Q12" s="233" t="s">
        <v>359</v>
      </c>
      <c r="R12" s="233" t="s">
        <v>360</v>
      </c>
      <c r="S12" s="233" t="s">
        <v>361</v>
      </c>
      <c r="T12" s="233" t="s">
        <v>362</v>
      </c>
      <c r="U12" s="257" t="s">
        <v>363</v>
      </c>
      <c r="V12" s="257" t="s">
        <v>364</v>
      </c>
    </row>
    <row r="13" spans="1:24">
      <c r="A13" s="234"/>
      <c r="B13" s="235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</row>
    <row r="14" spans="1:24">
      <c r="A14" s="226" t="s">
        <v>214</v>
      </c>
      <c r="B14" s="258">
        <v>1500000</v>
      </c>
      <c r="C14" s="229">
        <v>3</v>
      </c>
      <c r="D14" s="236">
        <v>0.85</v>
      </c>
      <c r="E14" s="229" t="s">
        <v>64</v>
      </c>
      <c r="F14" s="229">
        <v>3.33</v>
      </c>
      <c r="G14" s="236">
        <v>4</v>
      </c>
      <c r="H14" s="236" t="s">
        <v>63</v>
      </c>
      <c r="I14" s="236">
        <v>3</v>
      </c>
      <c r="J14" s="236">
        <v>3</v>
      </c>
      <c r="K14" s="236" t="s">
        <v>221</v>
      </c>
      <c r="L14" s="236">
        <v>3.33</v>
      </c>
      <c r="M14" s="236">
        <v>3.33</v>
      </c>
      <c r="N14" s="236"/>
      <c r="O14" s="259"/>
      <c r="P14" s="259"/>
      <c r="Q14" s="259"/>
      <c r="R14" s="259"/>
      <c r="S14" s="259"/>
      <c r="T14" s="259"/>
      <c r="U14" s="238"/>
      <c r="V14" s="238"/>
      <c r="W14" s="238"/>
      <c r="X14" s="238"/>
    </row>
    <row r="15" spans="1:24">
      <c r="A15" s="226" t="s">
        <v>218</v>
      </c>
      <c r="B15" s="258">
        <v>2100000</v>
      </c>
      <c r="C15" s="229">
        <v>2</v>
      </c>
      <c r="D15" s="236">
        <v>0.75</v>
      </c>
      <c r="E15" s="229" t="s">
        <v>62</v>
      </c>
      <c r="F15" s="229">
        <v>3.67</v>
      </c>
      <c r="G15" s="236">
        <v>3.67</v>
      </c>
      <c r="H15" s="236" t="s">
        <v>63</v>
      </c>
      <c r="I15" s="236">
        <v>3</v>
      </c>
      <c r="J15" s="236">
        <v>3</v>
      </c>
      <c r="K15" s="236" t="s">
        <v>221</v>
      </c>
      <c r="L15" s="236">
        <v>3.67</v>
      </c>
      <c r="M15" s="236">
        <v>3.33</v>
      </c>
      <c r="N15" s="236" t="s">
        <v>213</v>
      </c>
      <c r="O15" s="236">
        <v>0.51</v>
      </c>
      <c r="P15" s="238"/>
      <c r="Q15" s="238"/>
      <c r="R15" s="238"/>
      <c r="S15" s="236">
        <v>0.04</v>
      </c>
      <c r="T15" s="236">
        <v>0.35</v>
      </c>
      <c r="U15" s="236">
        <v>0.11</v>
      </c>
      <c r="V15" s="236">
        <v>0.04</v>
      </c>
      <c r="W15" s="238"/>
      <c r="X15" s="236">
        <v>3.67</v>
      </c>
    </row>
    <row r="16" spans="1:24">
      <c r="A16" s="226" t="s">
        <v>217</v>
      </c>
      <c r="B16" s="258">
        <v>2200000</v>
      </c>
      <c r="C16" s="229">
        <v>1</v>
      </c>
      <c r="D16" s="236">
        <v>0.7</v>
      </c>
      <c r="E16" s="229" t="s">
        <v>64</v>
      </c>
      <c r="F16" s="229">
        <v>4</v>
      </c>
      <c r="G16" s="236">
        <v>4</v>
      </c>
      <c r="H16" s="236" t="s">
        <v>20</v>
      </c>
      <c r="I16" s="236">
        <v>3.33</v>
      </c>
      <c r="J16" s="236">
        <v>3.67</v>
      </c>
      <c r="K16" s="236" t="s">
        <v>201</v>
      </c>
      <c r="L16" s="236">
        <v>5.33</v>
      </c>
      <c r="M16" s="236">
        <v>4</v>
      </c>
      <c r="N16" s="236" t="s">
        <v>200</v>
      </c>
      <c r="O16" s="260">
        <v>0.46</v>
      </c>
      <c r="P16" s="260"/>
      <c r="Q16" s="260">
        <v>0.19</v>
      </c>
      <c r="R16" s="260"/>
      <c r="S16" s="260"/>
      <c r="T16" s="260"/>
      <c r="U16" s="236"/>
      <c r="V16" s="236">
        <v>0.35</v>
      </c>
      <c r="W16" s="238"/>
      <c r="X16" s="236">
        <v>5.33</v>
      </c>
    </row>
    <row r="17" spans="1:24">
      <c r="A17" s="226" t="s">
        <v>224</v>
      </c>
      <c r="B17" s="258">
        <v>2600000</v>
      </c>
      <c r="C17" s="229">
        <v>2</v>
      </c>
      <c r="D17" s="236">
        <v>0.7</v>
      </c>
      <c r="E17" s="229" t="s">
        <v>64</v>
      </c>
      <c r="F17" s="229">
        <v>4</v>
      </c>
      <c r="G17" s="236">
        <v>4</v>
      </c>
      <c r="H17" s="236" t="s">
        <v>20</v>
      </c>
      <c r="I17" s="236">
        <v>3.67</v>
      </c>
      <c r="J17" s="236">
        <v>3.67</v>
      </c>
      <c r="K17" s="236" t="s">
        <v>221</v>
      </c>
      <c r="L17" s="236">
        <v>4.33</v>
      </c>
      <c r="M17" s="236">
        <v>3.33</v>
      </c>
      <c r="N17" s="236" t="s">
        <v>213</v>
      </c>
      <c r="O17" s="236">
        <v>0.74</v>
      </c>
      <c r="P17" s="236"/>
      <c r="Q17" s="236"/>
      <c r="R17" s="236">
        <v>0.21</v>
      </c>
      <c r="S17" s="236">
        <v>0.02</v>
      </c>
      <c r="T17" s="236">
        <v>0.03</v>
      </c>
      <c r="U17" s="236"/>
      <c r="V17" s="236"/>
      <c r="W17" s="238"/>
      <c r="X17" s="236">
        <v>3.67</v>
      </c>
    </row>
    <row r="18" spans="1:24">
      <c r="A18" s="226" t="s">
        <v>225</v>
      </c>
      <c r="B18" s="258">
        <v>2700000</v>
      </c>
      <c r="C18" s="229">
        <v>3</v>
      </c>
      <c r="D18" s="236">
        <v>0.7</v>
      </c>
      <c r="E18" s="229" t="s">
        <v>63</v>
      </c>
      <c r="F18" s="229">
        <v>3</v>
      </c>
      <c r="G18" s="236">
        <v>3</v>
      </c>
      <c r="H18" s="236" t="s">
        <v>63</v>
      </c>
      <c r="I18" s="236">
        <v>3</v>
      </c>
      <c r="J18" s="236">
        <v>3</v>
      </c>
      <c r="K18" s="236" t="s">
        <v>219</v>
      </c>
      <c r="L18" s="236">
        <v>3.5</v>
      </c>
      <c r="M18" s="236">
        <v>3.67</v>
      </c>
      <c r="N18" s="236" t="s">
        <v>365</v>
      </c>
      <c r="O18" s="236"/>
      <c r="P18" s="236"/>
      <c r="Q18" s="236"/>
      <c r="R18" s="236"/>
      <c r="S18" s="236"/>
      <c r="T18" s="236"/>
      <c r="U18" s="236"/>
      <c r="V18" s="236"/>
      <c r="W18" s="238"/>
      <c r="X18" s="236">
        <v>3</v>
      </c>
    </row>
    <row r="19" spans="1:24">
      <c r="A19" s="226" t="s">
        <v>227</v>
      </c>
      <c r="B19" s="258">
        <v>2900000</v>
      </c>
      <c r="C19" s="229">
        <v>3</v>
      </c>
      <c r="D19" s="236">
        <v>0.65</v>
      </c>
      <c r="E19" s="229" t="s">
        <v>203</v>
      </c>
      <c r="F19" s="229">
        <v>3.33</v>
      </c>
      <c r="G19" s="236">
        <v>3.33</v>
      </c>
      <c r="H19" s="236" t="s">
        <v>179</v>
      </c>
      <c r="I19" s="236"/>
      <c r="J19" s="236">
        <v>4.33</v>
      </c>
      <c r="K19" s="236" t="s">
        <v>221</v>
      </c>
      <c r="L19" s="236"/>
      <c r="M19" s="236">
        <v>3.33</v>
      </c>
      <c r="N19" s="236" t="s">
        <v>213</v>
      </c>
      <c r="O19" s="236">
        <v>0.16</v>
      </c>
      <c r="P19" s="236"/>
      <c r="Q19" s="236">
        <v>0.16</v>
      </c>
      <c r="R19" s="236"/>
      <c r="S19" s="236">
        <v>0.28000000000000003</v>
      </c>
      <c r="T19" s="236">
        <v>0.4</v>
      </c>
      <c r="U19" s="236"/>
      <c r="V19" s="236"/>
      <c r="W19" s="238"/>
      <c r="X19" s="236">
        <v>3.67</v>
      </c>
    </row>
    <row r="20" spans="1:24">
      <c r="B20" s="258"/>
      <c r="C20" s="229"/>
      <c r="D20" s="236"/>
      <c r="E20" s="229"/>
      <c r="F20" s="229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8"/>
      <c r="X20" s="236"/>
    </row>
    <row r="21" spans="1:24">
      <c r="A21" s="227" t="s">
        <v>366</v>
      </c>
      <c r="B21" s="261"/>
      <c r="C21" s="262">
        <f>AVERAGE(C14:C19)</f>
        <v>2.3333333333333335</v>
      </c>
      <c r="D21" s="263">
        <f>AVERAGE(D14:D19)</f>
        <v>0.72500000000000009</v>
      </c>
      <c r="E21" s="264" t="s">
        <v>62</v>
      </c>
      <c r="F21" s="264"/>
      <c r="G21" s="263">
        <f>AVERAGE(G14:G19)</f>
        <v>3.6666666666666665</v>
      </c>
      <c r="H21" s="263" t="s">
        <v>367</v>
      </c>
      <c r="I21" s="263"/>
      <c r="J21" s="263">
        <f>AVERAGE(J14:J19)</f>
        <v>3.4450000000000003</v>
      </c>
      <c r="K21" s="263" t="s">
        <v>235</v>
      </c>
      <c r="L21" s="263"/>
      <c r="M21" s="263">
        <f>AVERAGE(M14:M19)</f>
        <v>3.4983333333333335</v>
      </c>
      <c r="N21" s="263" t="s">
        <v>222</v>
      </c>
      <c r="O21" s="263"/>
      <c r="P21" s="263"/>
      <c r="Q21" s="263"/>
      <c r="R21" s="263"/>
      <c r="S21" s="263"/>
      <c r="T21" s="263"/>
      <c r="U21" s="263"/>
      <c r="V21" s="263"/>
      <c r="W21" s="240"/>
      <c r="X21" s="263">
        <f>AVERAGE(X14:X19)</f>
        <v>3.8679999999999999</v>
      </c>
    </row>
    <row r="22" spans="1:24">
      <c r="B22" s="258"/>
      <c r="C22" s="229"/>
      <c r="D22" s="236"/>
      <c r="E22" s="229"/>
      <c r="F22" s="229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8"/>
      <c r="X22" s="236"/>
    </row>
    <row r="23" spans="1:24">
      <c r="B23" s="258"/>
      <c r="C23" s="229"/>
      <c r="D23" s="236"/>
      <c r="E23" s="229"/>
      <c r="F23" s="229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8"/>
      <c r="X23" s="236"/>
    </row>
    <row r="24" spans="1:24">
      <c r="A24" s="226" t="s">
        <v>226</v>
      </c>
      <c r="B24" s="265">
        <v>3300000</v>
      </c>
      <c r="C24" s="229">
        <v>2</v>
      </c>
      <c r="D24" s="236">
        <v>0.8</v>
      </c>
      <c r="E24" s="229" t="s">
        <v>64</v>
      </c>
      <c r="F24" s="229">
        <v>4</v>
      </c>
      <c r="G24" s="236">
        <v>4</v>
      </c>
      <c r="H24" s="236" t="s">
        <v>20</v>
      </c>
      <c r="I24" s="236">
        <v>3</v>
      </c>
      <c r="J24" s="236">
        <v>3.67</v>
      </c>
      <c r="K24" s="236" t="s">
        <v>219</v>
      </c>
      <c r="L24" s="236">
        <v>4.33</v>
      </c>
      <c r="M24" s="236">
        <v>3.67</v>
      </c>
      <c r="N24" s="236" t="s">
        <v>115</v>
      </c>
      <c r="O24" s="236"/>
      <c r="P24" s="236"/>
      <c r="Q24" s="236"/>
      <c r="R24" s="236"/>
      <c r="S24" s="236"/>
      <c r="T24" s="236"/>
      <c r="U24" s="236"/>
      <c r="V24" s="236"/>
      <c r="W24" s="238"/>
      <c r="X24" s="236">
        <v>4</v>
      </c>
    </row>
    <row r="25" spans="1:24">
      <c r="A25" s="226" t="s">
        <v>220</v>
      </c>
      <c r="B25" s="258">
        <v>3700000</v>
      </c>
      <c r="C25" s="229">
        <v>2</v>
      </c>
      <c r="D25" s="236">
        <v>0.85</v>
      </c>
      <c r="E25" s="229" t="s">
        <v>64</v>
      </c>
      <c r="F25" s="229">
        <v>3.33</v>
      </c>
      <c r="G25" s="236">
        <v>4</v>
      </c>
      <c r="H25" s="236" t="s">
        <v>63</v>
      </c>
      <c r="I25" s="236">
        <v>3</v>
      </c>
      <c r="J25" s="236">
        <v>3</v>
      </c>
      <c r="K25" s="236" t="s">
        <v>221</v>
      </c>
      <c r="L25" s="236">
        <v>3.5</v>
      </c>
      <c r="M25" s="236">
        <v>3.33</v>
      </c>
      <c r="N25" s="236" t="s">
        <v>216</v>
      </c>
      <c r="O25" s="236">
        <v>0.33</v>
      </c>
      <c r="P25" s="236"/>
      <c r="Q25" s="236"/>
      <c r="R25" s="236"/>
      <c r="S25" s="236"/>
      <c r="T25" s="236">
        <v>0.63</v>
      </c>
      <c r="U25" s="236"/>
      <c r="V25" s="236">
        <v>0.04</v>
      </c>
      <c r="W25" s="238"/>
      <c r="X25" s="236">
        <v>3.33</v>
      </c>
    </row>
    <row r="26" spans="1:24">
      <c r="A26" s="226" t="s">
        <v>231</v>
      </c>
      <c r="B26" s="258">
        <v>3700000</v>
      </c>
      <c r="C26" s="229">
        <v>2</v>
      </c>
      <c r="D26" s="236">
        <v>0.7</v>
      </c>
      <c r="E26" s="229" t="s">
        <v>64</v>
      </c>
      <c r="F26" s="229">
        <v>3.67</v>
      </c>
      <c r="G26" s="236">
        <v>4</v>
      </c>
      <c r="H26" s="236" t="s">
        <v>203</v>
      </c>
      <c r="I26" s="236">
        <v>3</v>
      </c>
      <c r="J26" s="236">
        <v>3.33</v>
      </c>
      <c r="K26" s="236" t="s">
        <v>215</v>
      </c>
      <c r="L26" s="236">
        <v>3.33</v>
      </c>
      <c r="M26" s="236">
        <v>3</v>
      </c>
      <c r="N26" s="236" t="s">
        <v>216</v>
      </c>
      <c r="O26" s="236">
        <v>0.44</v>
      </c>
      <c r="P26" s="236"/>
      <c r="Q26" s="236">
        <v>0.1</v>
      </c>
      <c r="R26" s="236"/>
      <c r="S26" s="236"/>
      <c r="T26" s="236">
        <v>0.43</v>
      </c>
      <c r="U26" s="236"/>
      <c r="V26" s="236">
        <v>0.03</v>
      </c>
      <c r="W26" s="238"/>
      <c r="X26" s="236">
        <v>3.33</v>
      </c>
    </row>
    <row r="27" spans="1:24">
      <c r="A27" s="226" t="s">
        <v>228</v>
      </c>
      <c r="B27" s="258">
        <v>4100000</v>
      </c>
      <c r="C27" s="229">
        <v>2</v>
      </c>
      <c r="D27" s="236">
        <v>0.7</v>
      </c>
      <c r="E27" s="229" t="s">
        <v>62</v>
      </c>
      <c r="F27" s="229">
        <v>3.67</v>
      </c>
      <c r="G27" s="236">
        <v>3.67</v>
      </c>
      <c r="H27" s="236" t="s">
        <v>180</v>
      </c>
      <c r="I27" s="236"/>
      <c r="J27" s="236"/>
      <c r="K27" s="236" t="s">
        <v>221</v>
      </c>
      <c r="L27" s="236">
        <v>4.33</v>
      </c>
      <c r="M27" s="236">
        <v>3.33</v>
      </c>
      <c r="N27" s="236" t="s">
        <v>115</v>
      </c>
      <c r="O27" s="266" t="s">
        <v>368</v>
      </c>
      <c r="P27" s="236"/>
      <c r="Q27" s="236"/>
      <c r="R27" s="236"/>
      <c r="S27" s="236"/>
      <c r="T27" s="236"/>
      <c r="U27" s="236"/>
      <c r="V27" s="236"/>
      <c r="W27" s="238"/>
      <c r="X27" s="236">
        <v>4</v>
      </c>
    </row>
    <row r="28" spans="1:24">
      <c r="A28" s="226" t="s">
        <v>230</v>
      </c>
      <c r="B28" s="258">
        <v>4300000</v>
      </c>
      <c r="C28" s="229">
        <v>2</v>
      </c>
      <c r="D28" s="236">
        <v>0.75</v>
      </c>
      <c r="E28" s="229" t="s">
        <v>64</v>
      </c>
      <c r="F28" s="229">
        <v>3.67</v>
      </c>
      <c r="G28" s="236">
        <v>4</v>
      </c>
      <c r="H28" s="236" t="s">
        <v>64</v>
      </c>
      <c r="I28" s="236">
        <v>3.33</v>
      </c>
      <c r="J28" s="236">
        <v>4</v>
      </c>
      <c r="K28" s="236" t="s">
        <v>221</v>
      </c>
      <c r="L28" s="236">
        <v>4.33</v>
      </c>
      <c r="M28" s="236">
        <v>3.33</v>
      </c>
      <c r="N28" s="236" t="s">
        <v>213</v>
      </c>
      <c r="O28" s="266" t="s">
        <v>369</v>
      </c>
      <c r="P28" s="236"/>
      <c r="Q28" s="236"/>
      <c r="R28" s="236"/>
      <c r="S28" s="236"/>
      <c r="T28" s="236"/>
      <c r="U28" s="236"/>
      <c r="V28" s="236"/>
      <c r="W28" s="238"/>
      <c r="X28" s="236">
        <v>3.67</v>
      </c>
    </row>
    <row r="29" spans="1:24">
      <c r="A29" s="226" t="s">
        <v>232</v>
      </c>
      <c r="B29" s="258">
        <v>4700000</v>
      </c>
      <c r="C29" s="229">
        <v>2</v>
      </c>
      <c r="D29" s="236">
        <v>0.75</v>
      </c>
      <c r="E29" s="229" t="s">
        <v>64</v>
      </c>
      <c r="F29" s="229">
        <v>4</v>
      </c>
      <c r="G29" s="236">
        <v>4</v>
      </c>
      <c r="H29" s="236" t="s">
        <v>203</v>
      </c>
      <c r="I29" s="236">
        <v>3.33</v>
      </c>
      <c r="J29" s="236">
        <v>3.33</v>
      </c>
      <c r="K29" s="236" t="s">
        <v>20</v>
      </c>
      <c r="L29" s="236">
        <v>4.5</v>
      </c>
      <c r="M29" s="236">
        <v>4</v>
      </c>
      <c r="N29" s="236" t="s">
        <v>190</v>
      </c>
      <c r="O29" s="236">
        <v>0.26</v>
      </c>
      <c r="P29" s="236"/>
      <c r="Q29" s="236">
        <v>0.23</v>
      </c>
      <c r="R29" s="236">
        <v>0.3</v>
      </c>
      <c r="S29" s="236"/>
      <c r="T29" s="236">
        <v>0.15</v>
      </c>
      <c r="U29" s="236"/>
      <c r="V29" s="236">
        <v>0.06</v>
      </c>
      <c r="W29" s="238"/>
      <c r="X29" s="236">
        <v>4.33</v>
      </c>
    </row>
    <row r="30" spans="1:24">
      <c r="B30" s="258"/>
      <c r="C30" s="229"/>
      <c r="D30" s="236"/>
      <c r="E30" s="229"/>
      <c r="F30" s="229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8"/>
      <c r="X30" s="236"/>
    </row>
    <row r="31" spans="1:24">
      <c r="A31" s="227" t="s">
        <v>370</v>
      </c>
      <c r="B31" s="261"/>
      <c r="C31" s="262">
        <f>+AVERAGE(C24:C29)</f>
        <v>2</v>
      </c>
      <c r="D31" s="263">
        <f>+AVERAGE(D24:D29)</f>
        <v>0.7583333333333333</v>
      </c>
      <c r="E31" s="264" t="s">
        <v>64</v>
      </c>
      <c r="F31" s="264"/>
      <c r="G31" s="263">
        <f>+AVERAGE(G24:G29)</f>
        <v>3.9450000000000003</v>
      </c>
      <c r="H31" s="263" t="s">
        <v>367</v>
      </c>
      <c r="I31" s="263"/>
      <c r="J31" s="263">
        <f>+AVERAGE(J24:J29)</f>
        <v>3.4659999999999997</v>
      </c>
      <c r="K31" s="263" t="s">
        <v>221</v>
      </c>
      <c r="L31" s="263"/>
      <c r="M31" s="263">
        <f>+AVERAGE(M24:M29)</f>
        <v>3.4433333333333334</v>
      </c>
      <c r="N31" s="263" t="s">
        <v>213</v>
      </c>
      <c r="O31" s="263"/>
      <c r="P31" s="263"/>
      <c r="Q31" s="263"/>
      <c r="R31" s="263"/>
      <c r="S31" s="263"/>
      <c r="T31" s="263"/>
      <c r="U31" s="263"/>
      <c r="V31" s="263"/>
      <c r="W31" s="240"/>
      <c r="X31" s="263">
        <f>+AVERAGE(X24:X29)</f>
        <v>3.776666666666666</v>
      </c>
    </row>
    <row r="32" spans="1:24">
      <c r="B32" s="258"/>
      <c r="C32" s="229"/>
      <c r="D32" s="236"/>
      <c r="E32" s="229"/>
      <c r="F32" s="229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8"/>
      <c r="X32" s="236"/>
    </row>
    <row r="33" spans="1:24">
      <c r="B33" s="258"/>
      <c r="C33" s="229"/>
      <c r="D33" s="236"/>
      <c r="E33" s="229"/>
      <c r="F33" s="229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8"/>
      <c r="X33" s="236"/>
    </row>
    <row r="34" spans="1:24">
      <c r="A34" s="226" t="s">
        <v>233</v>
      </c>
      <c r="B34" s="258">
        <v>6200000</v>
      </c>
      <c r="C34" s="229">
        <v>3</v>
      </c>
      <c r="D34" s="236">
        <v>0.75</v>
      </c>
      <c r="E34" s="229" t="s">
        <v>203</v>
      </c>
      <c r="F34" s="229">
        <v>3.33</v>
      </c>
      <c r="G34" s="236">
        <v>3.33</v>
      </c>
      <c r="H34" s="236" t="s">
        <v>63</v>
      </c>
      <c r="I34" s="236">
        <v>3</v>
      </c>
      <c r="J34" s="236">
        <v>3</v>
      </c>
      <c r="K34" s="236" t="s">
        <v>219</v>
      </c>
      <c r="L34" s="236">
        <v>3.5</v>
      </c>
      <c r="M34" s="236">
        <v>3.67</v>
      </c>
      <c r="N34" s="236" t="s">
        <v>365</v>
      </c>
      <c r="O34" s="236">
        <v>0.67</v>
      </c>
      <c r="P34" s="236"/>
      <c r="Q34" s="236">
        <v>0.01</v>
      </c>
      <c r="R34" s="236">
        <v>0.17</v>
      </c>
      <c r="S34" s="236"/>
      <c r="T34" s="236">
        <v>0.15</v>
      </c>
      <c r="U34" s="236"/>
      <c r="V34" s="236"/>
      <c r="W34" s="238"/>
      <c r="X34" s="236">
        <v>3</v>
      </c>
    </row>
    <row r="35" spans="1:24">
      <c r="A35" s="226" t="s">
        <v>236</v>
      </c>
      <c r="B35" s="258">
        <v>7300000</v>
      </c>
      <c r="C35" s="229">
        <v>2</v>
      </c>
      <c r="D35" s="236">
        <v>0.95</v>
      </c>
      <c r="E35" s="229" t="s">
        <v>64</v>
      </c>
      <c r="F35" s="229">
        <v>4</v>
      </c>
      <c r="G35" s="236">
        <v>4</v>
      </c>
      <c r="H35" s="236" t="s">
        <v>20</v>
      </c>
      <c r="I35" s="236">
        <v>3.67</v>
      </c>
      <c r="J35" s="236">
        <v>3.67</v>
      </c>
      <c r="K35" s="236" t="s">
        <v>20</v>
      </c>
      <c r="L35" s="236">
        <v>3.67</v>
      </c>
      <c r="M35" s="236">
        <v>4</v>
      </c>
      <c r="N35" s="236" t="s">
        <v>115</v>
      </c>
      <c r="O35" s="236">
        <v>0.28999999999999998</v>
      </c>
      <c r="P35" s="236"/>
      <c r="Q35" s="236">
        <v>0.23</v>
      </c>
      <c r="R35" s="236">
        <v>0.27</v>
      </c>
      <c r="S35" s="236"/>
      <c r="T35" s="236">
        <v>0.2</v>
      </c>
      <c r="U35" s="236"/>
      <c r="V35" s="236">
        <v>0.01</v>
      </c>
      <c r="W35" s="238"/>
      <c r="X35" s="236">
        <v>4</v>
      </c>
    </row>
    <row r="36" spans="1:24">
      <c r="A36" s="226" t="s">
        <v>234</v>
      </c>
      <c r="B36" s="258">
        <v>7700000</v>
      </c>
      <c r="C36" s="229">
        <v>2</v>
      </c>
      <c r="D36" s="236">
        <v>0.7</v>
      </c>
      <c r="E36" s="229" t="s">
        <v>64</v>
      </c>
      <c r="F36" s="229">
        <v>3.67</v>
      </c>
      <c r="G36" s="236">
        <v>4</v>
      </c>
      <c r="H36" s="236" t="s">
        <v>20</v>
      </c>
      <c r="I36" s="236">
        <v>3.33</v>
      </c>
      <c r="J36" s="236">
        <v>3.67</v>
      </c>
      <c r="K36" s="236" t="s">
        <v>219</v>
      </c>
      <c r="L36" s="236">
        <v>4.33</v>
      </c>
      <c r="M36" s="236">
        <v>3.67</v>
      </c>
      <c r="N36" s="236" t="s">
        <v>213</v>
      </c>
      <c r="O36" s="236"/>
      <c r="P36" s="236"/>
      <c r="Q36" s="236">
        <v>7.0000000000000007E-2</v>
      </c>
      <c r="R36" s="236">
        <v>7.0000000000000007E-2</v>
      </c>
      <c r="S36" s="236">
        <v>0.01</v>
      </c>
      <c r="T36" s="236">
        <v>0.85</v>
      </c>
      <c r="U36" s="236"/>
      <c r="V36" s="236"/>
      <c r="W36" s="238"/>
      <c r="X36" s="236">
        <v>3.67</v>
      </c>
    </row>
    <row r="37" spans="1:24">
      <c r="A37" s="226" t="s">
        <v>237</v>
      </c>
      <c r="B37" s="267">
        <v>8900000</v>
      </c>
      <c r="C37" s="229">
        <v>2</v>
      </c>
      <c r="D37" s="236">
        <v>0.7</v>
      </c>
      <c r="E37" s="229" t="s">
        <v>64</v>
      </c>
      <c r="F37" s="229">
        <v>4</v>
      </c>
      <c r="G37" s="236">
        <v>4</v>
      </c>
      <c r="H37" s="236" t="s">
        <v>203</v>
      </c>
      <c r="I37" s="236">
        <v>3</v>
      </c>
      <c r="J37" s="236">
        <v>3.33</v>
      </c>
      <c r="K37" s="236" t="s">
        <v>20</v>
      </c>
      <c r="L37" s="236">
        <v>4.33</v>
      </c>
      <c r="M37" s="236">
        <v>4</v>
      </c>
      <c r="N37" s="236" t="s">
        <v>213</v>
      </c>
      <c r="O37" s="236">
        <v>0.06</v>
      </c>
      <c r="P37" s="236"/>
      <c r="Q37" s="236">
        <v>0.34</v>
      </c>
      <c r="R37" s="236">
        <v>0.47</v>
      </c>
      <c r="S37" s="236"/>
      <c r="T37" s="236">
        <v>0.13</v>
      </c>
      <c r="U37" s="236"/>
      <c r="V37" s="236"/>
      <c r="W37" s="238"/>
      <c r="X37" s="236">
        <v>3.67</v>
      </c>
    </row>
    <row r="38" spans="1:24">
      <c r="A38" s="226" t="s">
        <v>239</v>
      </c>
      <c r="B38" s="258">
        <v>9400000</v>
      </c>
      <c r="C38" s="229">
        <v>2</v>
      </c>
      <c r="D38" s="236">
        <v>0.65</v>
      </c>
      <c r="E38" s="229" t="s">
        <v>62</v>
      </c>
      <c r="F38" s="229">
        <v>3.67</v>
      </c>
      <c r="G38" s="236">
        <v>3.67</v>
      </c>
      <c r="H38" s="236" t="s">
        <v>64</v>
      </c>
      <c r="I38" s="236">
        <v>3.67</v>
      </c>
      <c r="J38" s="236">
        <v>4</v>
      </c>
      <c r="K38" s="236" t="s">
        <v>219</v>
      </c>
      <c r="L38" s="236">
        <v>3.67</v>
      </c>
      <c r="M38" s="236">
        <v>3.67</v>
      </c>
      <c r="N38" s="236" t="s">
        <v>365</v>
      </c>
      <c r="O38" s="236">
        <v>0.11</v>
      </c>
      <c r="P38" s="236"/>
      <c r="Q38" s="236">
        <v>0.28000000000000003</v>
      </c>
      <c r="R38" s="236">
        <v>0.33</v>
      </c>
      <c r="S38" s="236"/>
      <c r="T38" s="236">
        <v>0.28000000000000003</v>
      </c>
      <c r="U38" s="236"/>
      <c r="V38" s="236"/>
      <c r="W38" s="238"/>
      <c r="X38" s="236">
        <v>3</v>
      </c>
    </row>
    <row r="39" spans="1:24">
      <c r="A39" s="226" t="s">
        <v>238</v>
      </c>
      <c r="B39" s="258">
        <v>9600000</v>
      </c>
      <c r="C39" s="229">
        <v>1</v>
      </c>
      <c r="D39" s="236">
        <v>0.7</v>
      </c>
      <c r="E39" s="229" t="s">
        <v>179</v>
      </c>
      <c r="F39" s="229">
        <v>4</v>
      </c>
      <c r="G39" s="236">
        <v>4.33</v>
      </c>
      <c r="H39" s="236" t="s">
        <v>203</v>
      </c>
      <c r="I39" s="236">
        <v>3</v>
      </c>
      <c r="J39" s="236">
        <v>3.33</v>
      </c>
      <c r="K39" s="236" t="s">
        <v>20</v>
      </c>
      <c r="L39" s="236">
        <v>3.5</v>
      </c>
      <c r="M39" s="236">
        <v>4</v>
      </c>
      <c r="N39" s="236" t="s">
        <v>115</v>
      </c>
      <c r="O39" s="236"/>
      <c r="P39" s="236"/>
      <c r="Q39" s="236"/>
      <c r="R39" s="236"/>
      <c r="S39" s="236"/>
      <c r="T39" s="236"/>
      <c r="U39" s="236"/>
      <c r="V39" s="236"/>
      <c r="W39" s="238"/>
      <c r="X39" s="236">
        <v>4</v>
      </c>
    </row>
    <row r="40" spans="1:24">
      <c r="B40" s="258"/>
      <c r="C40" s="229"/>
      <c r="D40" s="236"/>
      <c r="E40" s="229"/>
      <c r="F40" s="229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8"/>
      <c r="X40" s="236"/>
    </row>
    <row r="41" spans="1:24">
      <c r="A41" s="227" t="s">
        <v>277</v>
      </c>
      <c r="B41" s="261"/>
      <c r="C41" s="262">
        <f>AVERAGE(C34:C39)</f>
        <v>2</v>
      </c>
      <c r="D41" s="263">
        <f>AVERAGE(D34:D39)</f>
        <v>0.74166666666666659</v>
      </c>
      <c r="E41" s="264" t="s">
        <v>371</v>
      </c>
      <c r="F41" s="264"/>
      <c r="G41" s="263">
        <f>AVERAGE(G34:G39)</f>
        <v>3.8883333333333332</v>
      </c>
      <c r="H41" s="263" t="s">
        <v>367</v>
      </c>
      <c r="I41" s="263"/>
      <c r="J41" s="263">
        <f>AVERAGE(J34:J39)</f>
        <v>3.5</v>
      </c>
      <c r="K41" s="263" t="s">
        <v>219</v>
      </c>
      <c r="L41" s="263"/>
      <c r="M41" s="263">
        <f>AVERAGE(M34:M39)</f>
        <v>3.8349999999999995</v>
      </c>
      <c r="N41" s="263" t="s">
        <v>229</v>
      </c>
      <c r="O41" s="263"/>
      <c r="P41" s="263"/>
      <c r="Q41" s="263"/>
      <c r="R41" s="263"/>
      <c r="S41" s="263"/>
      <c r="T41" s="263"/>
      <c r="U41" s="263"/>
      <c r="V41" s="263"/>
      <c r="W41" s="240"/>
      <c r="X41" s="263">
        <f>AVERAGE(X34:X39)</f>
        <v>3.5566666666666666</v>
      </c>
    </row>
    <row r="42" spans="1:24">
      <c r="B42" s="258"/>
      <c r="C42" s="229"/>
      <c r="D42" s="236"/>
      <c r="E42" s="229"/>
      <c r="F42" s="229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8"/>
      <c r="X42" s="236"/>
    </row>
    <row r="43" spans="1:24">
      <c r="B43" s="258"/>
      <c r="C43" s="229"/>
      <c r="D43" s="236"/>
      <c r="E43" s="229"/>
      <c r="F43" s="229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8"/>
      <c r="X43" s="236"/>
    </row>
    <row r="44" spans="1:24">
      <c r="A44" s="226" t="s">
        <v>241</v>
      </c>
      <c r="B44" s="258">
        <v>12000000</v>
      </c>
      <c r="C44" s="229">
        <v>2</v>
      </c>
      <c r="D44" s="236">
        <v>0.65</v>
      </c>
      <c r="E44" s="229" t="s">
        <v>62</v>
      </c>
      <c r="F44" s="229">
        <v>3.33</v>
      </c>
      <c r="G44" s="236">
        <v>3.67</v>
      </c>
      <c r="H44" s="236" t="s">
        <v>63</v>
      </c>
      <c r="I44" s="236">
        <v>3</v>
      </c>
      <c r="J44" s="236">
        <v>3</v>
      </c>
      <c r="K44" s="236" t="s">
        <v>219</v>
      </c>
      <c r="L44" s="236">
        <v>3.67</v>
      </c>
      <c r="M44" s="236">
        <v>3.67</v>
      </c>
      <c r="N44" s="236" t="s">
        <v>213</v>
      </c>
      <c r="O44" s="236"/>
      <c r="P44" s="236"/>
      <c r="Q44" s="236"/>
      <c r="R44" s="236">
        <v>0.68</v>
      </c>
      <c r="S44" s="236"/>
      <c r="T44" s="236">
        <v>0.24</v>
      </c>
      <c r="U44" s="236"/>
      <c r="V44" s="236">
        <v>0.08</v>
      </c>
      <c r="W44" s="238"/>
      <c r="X44" s="236">
        <v>3.67</v>
      </c>
    </row>
    <row r="45" spans="1:24">
      <c r="A45" s="226" t="s">
        <v>240</v>
      </c>
      <c r="B45" s="258">
        <v>12000000</v>
      </c>
      <c r="C45" s="229">
        <v>3</v>
      </c>
      <c r="D45" s="236">
        <v>0.85</v>
      </c>
      <c r="E45" s="229" t="s">
        <v>203</v>
      </c>
      <c r="F45" s="229">
        <v>3.67</v>
      </c>
      <c r="G45" s="236">
        <v>3.33</v>
      </c>
      <c r="H45" s="236" t="s">
        <v>63</v>
      </c>
      <c r="I45" s="236">
        <v>3</v>
      </c>
      <c r="J45" s="236">
        <v>3</v>
      </c>
      <c r="K45" s="236" t="s">
        <v>20</v>
      </c>
      <c r="L45" s="236">
        <v>4.33</v>
      </c>
      <c r="M45" s="236">
        <v>4</v>
      </c>
      <c r="N45" s="236" t="s">
        <v>213</v>
      </c>
      <c r="O45" s="236">
        <v>0.44</v>
      </c>
      <c r="P45" s="236"/>
      <c r="Q45" s="236"/>
      <c r="R45" s="236">
        <v>0.26</v>
      </c>
      <c r="S45" s="236"/>
      <c r="T45" s="236">
        <v>0.3</v>
      </c>
      <c r="U45" s="236"/>
      <c r="V45" s="236"/>
      <c r="W45" s="238"/>
      <c r="X45" s="236">
        <v>3.67</v>
      </c>
    </row>
    <row r="46" spans="1:24">
      <c r="A46" s="226" t="s">
        <v>242</v>
      </c>
      <c r="B46" s="258">
        <v>13000000</v>
      </c>
      <c r="C46" s="229">
        <v>2</v>
      </c>
      <c r="D46" s="236">
        <v>0.7</v>
      </c>
      <c r="E46" s="229" t="s">
        <v>64</v>
      </c>
      <c r="F46" s="229">
        <v>3.67</v>
      </c>
      <c r="G46" s="236">
        <v>4</v>
      </c>
      <c r="H46" s="236" t="s">
        <v>63</v>
      </c>
      <c r="I46" s="236">
        <v>3</v>
      </c>
      <c r="J46" s="236">
        <v>3</v>
      </c>
      <c r="K46" s="236" t="s">
        <v>219</v>
      </c>
      <c r="L46" s="236">
        <v>3.67</v>
      </c>
      <c r="M46" s="236">
        <v>3.67</v>
      </c>
      <c r="N46" s="236" t="s">
        <v>213</v>
      </c>
      <c r="O46" s="236"/>
      <c r="P46" s="236"/>
      <c r="Q46" s="236"/>
      <c r="R46" s="236"/>
      <c r="S46" s="236"/>
      <c r="T46" s="236"/>
      <c r="U46" s="236"/>
      <c r="V46" s="236"/>
      <c r="W46" s="238"/>
      <c r="X46" s="236">
        <v>3.67</v>
      </c>
    </row>
    <row r="47" spans="1:24">
      <c r="A47" s="226" t="s">
        <v>244</v>
      </c>
      <c r="B47" s="258">
        <v>13000000</v>
      </c>
      <c r="C47" s="229">
        <v>3</v>
      </c>
      <c r="D47" s="236">
        <v>0.65</v>
      </c>
      <c r="E47" s="229" t="s">
        <v>62</v>
      </c>
      <c r="F47" s="229">
        <v>3.67</v>
      </c>
      <c r="G47" s="236">
        <v>3.67</v>
      </c>
      <c r="H47" s="236" t="s">
        <v>20</v>
      </c>
      <c r="I47" s="236">
        <v>4</v>
      </c>
      <c r="J47" s="236">
        <v>3.67</v>
      </c>
      <c r="K47" s="236" t="s">
        <v>219</v>
      </c>
      <c r="L47" s="236">
        <v>3.67</v>
      </c>
      <c r="M47" s="236">
        <v>3.67</v>
      </c>
      <c r="N47" s="236" t="s">
        <v>216</v>
      </c>
      <c r="O47" s="236">
        <v>0.63</v>
      </c>
      <c r="P47" s="236"/>
      <c r="Q47" s="236">
        <v>0.01</v>
      </c>
      <c r="R47" s="236">
        <v>0.13</v>
      </c>
      <c r="S47" s="236"/>
      <c r="T47" s="236">
        <v>0.22</v>
      </c>
      <c r="U47" s="236">
        <v>0.01</v>
      </c>
      <c r="V47" s="236"/>
      <c r="W47" s="238"/>
      <c r="X47" s="236">
        <v>3.33</v>
      </c>
    </row>
    <row r="48" spans="1:24">
      <c r="A48" s="226" t="s">
        <v>245</v>
      </c>
      <c r="B48" s="258">
        <v>13000000</v>
      </c>
      <c r="C48" s="229">
        <v>3</v>
      </c>
      <c r="D48" s="236">
        <v>0.65</v>
      </c>
      <c r="E48" s="229" t="s">
        <v>203</v>
      </c>
      <c r="F48" s="229">
        <v>3.33</v>
      </c>
      <c r="G48" s="236">
        <v>3.33</v>
      </c>
      <c r="H48" s="236" t="s">
        <v>63</v>
      </c>
      <c r="I48" s="236">
        <v>3.33</v>
      </c>
      <c r="J48" s="236">
        <v>3</v>
      </c>
      <c r="K48" s="236" t="s">
        <v>215</v>
      </c>
      <c r="L48" s="236">
        <v>3.5</v>
      </c>
      <c r="M48" s="236">
        <v>3</v>
      </c>
      <c r="N48" s="236" t="s">
        <v>365</v>
      </c>
      <c r="O48" s="236"/>
      <c r="P48" s="236">
        <v>0.54</v>
      </c>
      <c r="Q48" s="236"/>
      <c r="R48" s="236"/>
      <c r="S48" s="236"/>
      <c r="T48" s="236">
        <v>0.46</v>
      </c>
      <c r="U48" s="236"/>
      <c r="V48" s="236"/>
      <c r="W48" s="238"/>
      <c r="X48" s="236">
        <v>3</v>
      </c>
    </row>
    <row r="49" spans="1:24">
      <c r="A49" s="226" t="s">
        <v>372</v>
      </c>
      <c r="B49" s="258">
        <v>14000000</v>
      </c>
      <c r="C49" s="229">
        <v>3</v>
      </c>
      <c r="D49" s="236" t="s">
        <v>373</v>
      </c>
      <c r="E49" s="229" t="s">
        <v>203</v>
      </c>
      <c r="F49" s="229"/>
      <c r="G49" s="236">
        <v>3.33</v>
      </c>
      <c r="H49" s="236"/>
      <c r="I49" s="236"/>
      <c r="J49" s="236"/>
      <c r="K49" s="236" t="s">
        <v>219</v>
      </c>
      <c r="L49" s="236"/>
      <c r="M49" s="236">
        <v>3.67</v>
      </c>
      <c r="N49" s="236" t="s">
        <v>213</v>
      </c>
      <c r="O49" s="236">
        <v>0.28000000000000003</v>
      </c>
      <c r="P49" s="236"/>
      <c r="Q49" s="236">
        <v>0.13</v>
      </c>
      <c r="R49" s="236"/>
      <c r="S49" s="236">
        <v>0.36</v>
      </c>
      <c r="T49" s="236">
        <v>0.23</v>
      </c>
      <c r="U49" s="236"/>
      <c r="V49" s="236"/>
      <c r="W49" s="238"/>
      <c r="X49" s="236">
        <v>3.67</v>
      </c>
    </row>
    <row r="50" spans="1:24">
      <c r="B50" s="258"/>
      <c r="C50" s="229"/>
      <c r="D50" s="236"/>
      <c r="E50" s="229"/>
      <c r="F50" s="229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8"/>
      <c r="X50" s="236"/>
    </row>
    <row r="51" spans="1:24">
      <c r="A51" s="227" t="s">
        <v>374</v>
      </c>
      <c r="B51" s="261"/>
      <c r="C51" s="262">
        <f>+AVERAGE(C44:C49)</f>
        <v>2.6666666666666665</v>
      </c>
      <c r="D51" s="263">
        <f>+AVERAGE(D44:D49)</f>
        <v>0.7</v>
      </c>
      <c r="E51" s="264" t="s">
        <v>375</v>
      </c>
      <c r="F51" s="264"/>
      <c r="G51" s="263">
        <f>+AVERAGE(G44:G49)</f>
        <v>3.5549999999999997</v>
      </c>
      <c r="H51" s="263" t="s">
        <v>63</v>
      </c>
      <c r="I51" s="263"/>
      <c r="J51" s="263">
        <f>+AVERAGE(J44:J49)</f>
        <v>3.1339999999999999</v>
      </c>
      <c r="K51" s="263" t="s">
        <v>219</v>
      </c>
      <c r="L51" s="263"/>
      <c r="M51" s="263">
        <f>+AVERAGE(M44:M49)</f>
        <v>3.6133333333333333</v>
      </c>
      <c r="N51" s="263" t="s">
        <v>229</v>
      </c>
      <c r="O51" s="263"/>
      <c r="P51" s="263"/>
      <c r="Q51" s="263"/>
      <c r="R51" s="263"/>
      <c r="S51" s="263"/>
      <c r="T51" s="263"/>
      <c r="U51" s="263"/>
      <c r="V51" s="263"/>
      <c r="W51" s="240"/>
      <c r="X51" s="263">
        <f>+AVERAGE(X44:X49)</f>
        <v>3.5016666666666665</v>
      </c>
    </row>
    <row r="52" spans="1:24">
      <c r="B52" s="258"/>
      <c r="C52" s="229"/>
      <c r="D52" s="236"/>
      <c r="E52" s="229"/>
      <c r="F52" s="229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8"/>
      <c r="X52" s="236"/>
    </row>
    <row r="53" spans="1:24">
      <c r="B53" s="258"/>
      <c r="C53" s="229"/>
      <c r="D53" s="236"/>
      <c r="E53" s="229"/>
      <c r="F53" s="229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8"/>
      <c r="X53" s="236"/>
    </row>
    <row r="54" spans="1:24">
      <c r="A54" s="226" t="s">
        <v>376</v>
      </c>
      <c r="B54" s="258">
        <v>17000000</v>
      </c>
      <c r="C54" s="229">
        <v>2</v>
      </c>
      <c r="D54" s="236">
        <v>0.65</v>
      </c>
      <c r="E54" s="229" t="s">
        <v>203</v>
      </c>
      <c r="F54" s="229"/>
      <c r="G54" s="236">
        <v>3.33</v>
      </c>
      <c r="H54" s="236"/>
      <c r="I54" s="236"/>
      <c r="J54" s="236"/>
      <c r="K54" s="236" t="s">
        <v>20</v>
      </c>
      <c r="L54" s="236"/>
      <c r="M54" s="236"/>
      <c r="N54" s="236" t="s">
        <v>365</v>
      </c>
      <c r="O54" s="236">
        <v>0.48</v>
      </c>
      <c r="P54" s="236"/>
      <c r="Q54" s="236">
        <v>0.12</v>
      </c>
      <c r="R54" s="236"/>
      <c r="S54" s="236"/>
      <c r="T54" s="236">
        <v>0.4</v>
      </c>
      <c r="U54" s="236"/>
      <c r="V54" s="236"/>
      <c r="W54" s="238"/>
      <c r="X54" s="236"/>
    </row>
    <row r="55" spans="1:24">
      <c r="A55" s="226" t="s">
        <v>243</v>
      </c>
      <c r="B55" s="258">
        <v>18000000</v>
      </c>
      <c r="C55" s="229">
        <v>2</v>
      </c>
      <c r="D55" s="236">
        <v>0.65</v>
      </c>
      <c r="E55" s="229" t="s">
        <v>62</v>
      </c>
      <c r="F55" s="229">
        <v>3.67</v>
      </c>
      <c r="G55" s="236">
        <v>3.67</v>
      </c>
      <c r="H55" s="236" t="s">
        <v>20</v>
      </c>
      <c r="I55" s="236">
        <v>3.33</v>
      </c>
      <c r="J55" s="236">
        <v>3.67</v>
      </c>
      <c r="K55" s="236" t="s">
        <v>219</v>
      </c>
      <c r="L55" s="236">
        <v>4.33</v>
      </c>
      <c r="M55" s="236">
        <v>3.67</v>
      </c>
      <c r="N55" s="236" t="s">
        <v>213</v>
      </c>
      <c r="O55" s="236">
        <v>0.04</v>
      </c>
      <c r="P55" s="236"/>
      <c r="Q55" s="236">
        <v>0.69</v>
      </c>
      <c r="R55" s="236">
        <v>0.22</v>
      </c>
      <c r="S55" s="236"/>
      <c r="T55" s="236">
        <v>0.05</v>
      </c>
      <c r="U55" s="236"/>
      <c r="V55" s="236"/>
      <c r="W55" s="238"/>
      <c r="X55" s="236">
        <v>3.67</v>
      </c>
    </row>
    <row r="56" spans="1:24">
      <c r="A56" s="226" t="s">
        <v>246</v>
      </c>
      <c r="B56" s="258">
        <v>19000000</v>
      </c>
      <c r="C56" s="229">
        <v>1</v>
      </c>
      <c r="D56" s="236">
        <v>0.65</v>
      </c>
      <c r="E56" s="229" t="s">
        <v>64</v>
      </c>
      <c r="F56" s="229"/>
      <c r="G56" s="236">
        <v>4</v>
      </c>
      <c r="H56" s="236" t="s">
        <v>20</v>
      </c>
      <c r="I56" s="236"/>
      <c r="J56" s="236">
        <v>3.67</v>
      </c>
      <c r="K56" s="236" t="s">
        <v>64</v>
      </c>
      <c r="L56" s="236"/>
      <c r="M56" s="236">
        <v>4.33</v>
      </c>
      <c r="N56" s="236" t="s">
        <v>213</v>
      </c>
      <c r="O56" s="236"/>
      <c r="P56" s="236"/>
      <c r="Q56" s="236"/>
      <c r="R56" s="236"/>
      <c r="S56" s="236"/>
      <c r="T56" s="236"/>
      <c r="U56" s="236"/>
      <c r="V56" s="236"/>
      <c r="W56" s="238"/>
      <c r="X56" s="236">
        <v>3.67</v>
      </c>
    </row>
    <row r="57" spans="1:24">
      <c r="A57" s="226" t="s">
        <v>278</v>
      </c>
      <c r="B57" s="258">
        <v>19000000</v>
      </c>
      <c r="C57" s="229">
        <v>1</v>
      </c>
      <c r="D57" s="236">
        <v>0.6</v>
      </c>
      <c r="E57" s="229" t="s">
        <v>179</v>
      </c>
      <c r="F57" s="229">
        <v>4</v>
      </c>
      <c r="G57" s="236">
        <v>4.33</v>
      </c>
      <c r="H57" s="236" t="s">
        <v>64</v>
      </c>
      <c r="I57" s="236">
        <v>4</v>
      </c>
      <c r="J57" s="236">
        <v>4</v>
      </c>
      <c r="K57" s="236" t="s">
        <v>20</v>
      </c>
      <c r="L57" s="236">
        <v>4.33</v>
      </c>
      <c r="M57" s="236">
        <v>4</v>
      </c>
      <c r="N57" s="236" t="s">
        <v>115</v>
      </c>
      <c r="O57" s="236">
        <v>0.44</v>
      </c>
      <c r="P57" s="236"/>
      <c r="Q57" s="236">
        <v>0.23</v>
      </c>
      <c r="R57" s="236"/>
      <c r="S57" s="236"/>
      <c r="T57" s="236">
        <v>0.28000000000000003</v>
      </c>
      <c r="U57" s="236">
        <v>0.05</v>
      </c>
      <c r="V57" s="236"/>
      <c r="W57" s="238"/>
      <c r="X57" s="236">
        <v>4</v>
      </c>
    </row>
    <row r="58" spans="1:24">
      <c r="A58" s="226" t="s">
        <v>250</v>
      </c>
      <c r="B58" s="258">
        <v>22000000</v>
      </c>
      <c r="C58" s="229">
        <v>1</v>
      </c>
      <c r="D58" s="236">
        <v>0.65</v>
      </c>
      <c r="E58" s="229" t="s">
        <v>251</v>
      </c>
      <c r="F58" s="229">
        <v>4.33</v>
      </c>
      <c r="G58" s="236">
        <v>4.67</v>
      </c>
      <c r="H58" s="236" t="s">
        <v>203</v>
      </c>
      <c r="I58" s="236">
        <v>3.33</v>
      </c>
      <c r="J58" s="236">
        <v>3.33</v>
      </c>
      <c r="K58" s="236" t="s">
        <v>219</v>
      </c>
      <c r="L58" s="236">
        <v>4.33</v>
      </c>
      <c r="M58" s="236">
        <v>3.67</v>
      </c>
      <c r="N58" s="236" t="s">
        <v>216</v>
      </c>
      <c r="O58" s="236"/>
      <c r="P58" s="236"/>
      <c r="Q58" s="236"/>
      <c r="R58" s="236"/>
      <c r="S58" s="236"/>
      <c r="T58" s="236"/>
      <c r="U58" s="236"/>
      <c r="V58" s="236"/>
      <c r="W58" s="238"/>
      <c r="X58" s="236">
        <v>3.33</v>
      </c>
    </row>
    <row r="59" spans="1:24">
      <c r="A59" s="226" t="s">
        <v>247</v>
      </c>
      <c r="B59" s="258">
        <v>23000000</v>
      </c>
      <c r="C59" s="229">
        <v>1</v>
      </c>
      <c r="D59" s="236">
        <v>0.6</v>
      </c>
      <c r="E59" s="229" t="s">
        <v>179</v>
      </c>
      <c r="F59" s="229">
        <v>3.67</v>
      </c>
      <c r="G59" s="236">
        <v>4.33</v>
      </c>
      <c r="H59" s="236" t="s">
        <v>20</v>
      </c>
      <c r="I59" s="236">
        <v>3.33</v>
      </c>
      <c r="J59" s="236">
        <v>3.67</v>
      </c>
      <c r="K59" s="236" t="s">
        <v>20</v>
      </c>
      <c r="L59" s="236">
        <v>4.33</v>
      </c>
      <c r="M59" s="236">
        <v>4</v>
      </c>
      <c r="N59" s="236" t="s">
        <v>115</v>
      </c>
      <c r="O59" s="236"/>
      <c r="P59" s="236"/>
      <c r="Q59" s="236">
        <v>0.09</v>
      </c>
      <c r="R59" s="236">
        <v>0.23</v>
      </c>
      <c r="S59" s="236">
        <v>0.05</v>
      </c>
      <c r="T59" s="236">
        <v>0.63</v>
      </c>
      <c r="U59" s="236"/>
      <c r="V59" s="236"/>
      <c r="W59" s="238"/>
      <c r="X59" s="236">
        <v>4</v>
      </c>
    </row>
    <row r="60" spans="1:24">
      <c r="A60" s="226" t="s">
        <v>248</v>
      </c>
      <c r="B60" s="258">
        <v>24000000</v>
      </c>
      <c r="C60" s="229">
        <v>1</v>
      </c>
      <c r="D60" s="236">
        <v>0.5</v>
      </c>
      <c r="E60" s="229" t="s">
        <v>179</v>
      </c>
      <c r="F60" s="229">
        <v>4.33</v>
      </c>
      <c r="G60" s="236">
        <v>4.33</v>
      </c>
      <c r="H60" s="236" t="s">
        <v>203</v>
      </c>
      <c r="I60" s="236">
        <v>3.33</v>
      </c>
      <c r="J60" s="236">
        <v>3.33</v>
      </c>
      <c r="K60" s="236" t="s">
        <v>20</v>
      </c>
      <c r="L60" s="236">
        <v>4.33</v>
      </c>
      <c r="M60" s="236">
        <v>4</v>
      </c>
      <c r="N60" s="236" t="s">
        <v>115</v>
      </c>
      <c r="O60" s="266" t="s">
        <v>377</v>
      </c>
      <c r="P60" s="236"/>
      <c r="Q60" s="236"/>
      <c r="R60" s="236"/>
      <c r="S60" s="236"/>
      <c r="T60" s="236"/>
      <c r="U60" s="236"/>
      <c r="V60" s="236"/>
      <c r="W60" s="238"/>
      <c r="X60" s="236">
        <v>4</v>
      </c>
    </row>
    <row r="61" spans="1:24">
      <c r="B61" s="258"/>
      <c r="C61" s="229"/>
      <c r="D61" s="236"/>
      <c r="E61" s="229"/>
      <c r="F61" s="229"/>
      <c r="G61" s="236"/>
      <c r="H61" s="236"/>
      <c r="I61" s="236"/>
      <c r="J61" s="236"/>
      <c r="K61" s="236"/>
      <c r="L61" s="236"/>
      <c r="M61" s="236"/>
      <c r="N61" s="236"/>
      <c r="O61" s="266"/>
      <c r="P61" s="236"/>
      <c r="Q61" s="236"/>
      <c r="R61" s="236"/>
      <c r="S61" s="236"/>
      <c r="T61" s="236"/>
      <c r="U61" s="236"/>
      <c r="V61" s="236"/>
      <c r="W61" s="238"/>
      <c r="X61" s="236"/>
    </row>
    <row r="62" spans="1:24">
      <c r="A62" s="227" t="s">
        <v>378</v>
      </c>
      <c r="B62" s="261"/>
      <c r="C62" s="262">
        <f>AVERAGE(C54:C60)</f>
        <v>1.2857142857142858</v>
      </c>
      <c r="D62" s="263">
        <f>AVERAGE(D54:D60)</f>
        <v>0.61428571428571443</v>
      </c>
      <c r="E62" s="264" t="s">
        <v>64</v>
      </c>
      <c r="F62" s="264"/>
      <c r="G62" s="263">
        <f>AVERAGE(G54:G60)</f>
        <v>4.0942857142857134</v>
      </c>
      <c r="H62" s="263" t="s">
        <v>20</v>
      </c>
      <c r="I62" s="263"/>
      <c r="J62" s="263">
        <f>AVERAGE(J54:J60)</f>
        <v>3.6116666666666668</v>
      </c>
      <c r="K62" s="263" t="s">
        <v>20</v>
      </c>
      <c r="L62" s="263"/>
      <c r="M62" s="263">
        <f>AVERAGE(M54:M60)</f>
        <v>3.9450000000000003</v>
      </c>
      <c r="N62" s="263" t="s">
        <v>213</v>
      </c>
      <c r="O62" s="268"/>
      <c r="P62" s="263"/>
      <c r="Q62" s="263"/>
      <c r="R62" s="263"/>
      <c r="S62" s="263"/>
      <c r="T62" s="263"/>
      <c r="U62" s="263"/>
      <c r="V62" s="263"/>
      <c r="W62" s="240"/>
      <c r="X62" s="263">
        <f>AVERAGE(X54:X60)</f>
        <v>3.7783333333333338</v>
      </c>
    </row>
    <row r="63" spans="1:24">
      <c r="B63" s="258"/>
      <c r="C63" s="229"/>
      <c r="D63" s="236"/>
      <c r="E63" s="229"/>
      <c r="F63" s="229"/>
      <c r="G63" s="236"/>
      <c r="H63" s="236"/>
      <c r="I63" s="236"/>
      <c r="J63" s="236"/>
      <c r="K63" s="236"/>
      <c r="L63" s="236"/>
      <c r="M63" s="236"/>
      <c r="N63" s="236"/>
      <c r="O63" s="266"/>
      <c r="P63" s="236"/>
      <c r="Q63" s="236"/>
      <c r="R63" s="236"/>
      <c r="S63" s="236"/>
      <c r="T63" s="236"/>
      <c r="U63" s="236"/>
      <c r="V63" s="236"/>
      <c r="W63" s="238"/>
      <c r="X63" s="236"/>
    </row>
    <row r="64" spans="1:24">
      <c r="B64" s="258"/>
      <c r="C64" s="229"/>
      <c r="D64" s="236"/>
      <c r="E64" s="229"/>
      <c r="F64" s="229"/>
      <c r="G64" s="236"/>
      <c r="H64" s="236"/>
      <c r="I64" s="236"/>
      <c r="J64" s="236"/>
      <c r="K64" s="236"/>
      <c r="L64" s="236"/>
      <c r="M64" s="236"/>
      <c r="N64" s="236"/>
      <c r="O64" s="266"/>
      <c r="P64" s="236"/>
      <c r="Q64" s="236"/>
      <c r="R64" s="236"/>
      <c r="S64" s="236"/>
      <c r="T64" s="236"/>
      <c r="U64" s="236"/>
      <c r="V64" s="236"/>
      <c r="W64" s="238"/>
      <c r="X64" s="236"/>
    </row>
    <row r="65" spans="1:24">
      <c r="A65" s="226" t="s">
        <v>249</v>
      </c>
      <c r="B65" s="258">
        <v>26000000</v>
      </c>
      <c r="C65" s="229">
        <v>2</v>
      </c>
      <c r="D65" s="236">
        <v>0.6</v>
      </c>
      <c r="E65" s="229" t="s">
        <v>64</v>
      </c>
      <c r="F65" s="229">
        <v>3.67</v>
      </c>
      <c r="G65" s="236">
        <v>4</v>
      </c>
      <c r="H65" s="236" t="s">
        <v>63</v>
      </c>
      <c r="I65" s="236">
        <v>3</v>
      </c>
      <c r="J65" s="236">
        <v>3</v>
      </c>
      <c r="K65" s="236" t="s">
        <v>219</v>
      </c>
      <c r="L65" s="236">
        <v>3.67</v>
      </c>
      <c r="M65" s="236">
        <v>3.67</v>
      </c>
      <c r="N65" s="236" t="s">
        <v>115</v>
      </c>
      <c r="O65" s="236">
        <v>0.31</v>
      </c>
      <c r="P65" s="236"/>
      <c r="Q65" s="236">
        <v>0.2</v>
      </c>
      <c r="R65" s="236">
        <v>0.27</v>
      </c>
      <c r="S65" s="236"/>
      <c r="T65" s="236">
        <v>0.22</v>
      </c>
      <c r="U65" s="236"/>
      <c r="V65" s="236"/>
      <c r="W65" s="238"/>
      <c r="X65" s="236">
        <v>4</v>
      </c>
    </row>
    <row r="66" spans="1:24">
      <c r="A66" s="226" t="s">
        <v>252</v>
      </c>
      <c r="B66" s="258">
        <v>26000000</v>
      </c>
      <c r="C66" s="229">
        <v>2</v>
      </c>
      <c r="D66" s="236">
        <v>0.7</v>
      </c>
      <c r="E66" s="229" t="s">
        <v>62</v>
      </c>
      <c r="F66" s="229">
        <v>3.67</v>
      </c>
      <c r="G66" s="236">
        <v>3.67</v>
      </c>
      <c r="H66" s="236" t="s">
        <v>203</v>
      </c>
      <c r="I66" s="236">
        <v>3.33</v>
      </c>
      <c r="J66" s="236">
        <v>3.33</v>
      </c>
      <c r="K66" s="236" t="s">
        <v>20</v>
      </c>
      <c r="L66" s="236">
        <v>4.33</v>
      </c>
      <c r="M66" s="236">
        <v>4</v>
      </c>
      <c r="N66" s="236" t="s">
        <v>216</v>
      </c>
      <c r="O66" s="236">
        <v>0.19</v>
      </c>
      <c r="P66" s="236"/>
      <c r="Q66" s="236">
        <v>0.23</v>
      </c>
      <c r="R66" s="236"/>
      <c r="S66" s="236">
        <v>7.0000000000000007E-2</v>
      </c>
      <c r="T66" s="236">
        <v>0.43</v>
      </c>
      <c r="U66" s="236">
        <v>0.08</v>
      </c>
      <c r="V66" s="236"/>
      <c r="W66" s="238"/>
      <c r="X66" s="236">
        <v>3.33</v>
      </c>
    </row>
    <row r="67" spans="1:24">
      <c r="A67" s="226" t="s">
        <v>254</v>
      </c>
      <c r="B67" s="258">
        <v>28000000</v>
      </c>
      <c r="C67" s="229">
        <v>2</v>
      </c>
      <c r="D67" s="236">
        <v>0.8</v>
      </c>
      <c r="E67" s="229" t="s">
        <v>64</v>
      </c>
      <c r="F67" s="229">
        <v>4</v>
      </c>
      <c r="G67" s="236">
        <v>4</v>
      </c>
      <c r="H67" s="236" t="s">
        <v>203</v>
      </c>
      <c r="I67" s="236">
        <v>3.33</v>
      </c>
      <c r="J67" s="236">
        <v>3.33</v>
      </c>
      <c r="K67" s="236" t="s">
        <v>219</v>
      </c>
      <c r="L67" s="236">
        <v>4.5</v>
      </c>
      <c r="M67" s="236">
        <v>3.67</v>
      </c>
      <c r="N67" s="236" t="s">
        <v>213</v>
      </c>
      <c r="O67" s="236"/>
      <c r="P67" s="236"/>
      <c r="Q67" s="236"/>
      <c r="R67" s="236"/>
      <c r="S67" s="236"/>
      <c r="T67" s="236"/>
      <c r="U67" s="236"/>
      <c r="V67" s="236"/>
      <c r="W67" s="238"/>
      <c r="X67" s="236">
        <v>3.67</v>
      </c>
    </row>
    <row r="68" spans="1:24">
      <c r="A68" s="226" t="s">
        <v>256</v>
      </c>
      <c r="B68" s="258">
        <v>31000000</v>
      </c>
      <c r="C68" s="229">
        <v>3</v>
      </c>
      <c r="D68" s="236">
        <v>0.7</v>
      </c>
      <c r="E68" s="229" t="s">
        <v>62</v>
      </c>
      <c r="F68" s="229">
        <v>3.67</v>
      </c>
      <c r="G68" s="236">
        <v>3.67</v>
      </c>
      <c r="H68" s="236" t="s">
        <v>63</v>
      </c>
      <c r="I68" s="236">
        <v>3.33</v>
      </c>
      <c r="J68" s="236">
        <v>3</v>
      </c>
      <c r="K68" s="236" t="s">
        <v>221</v>
      </c>
      <c r="L68" s="236">
        <v>3.67</v>
      </c>
      <c r="M68" s="236">
        <v>3.33</v>
      </c>
      <c r="N68" s="236" t="s">
        <v>216</v>
      </c>
      <c r="O68" s="236">
        <v>0.56999999999999995</v>
      </c>
      <c r="P68" s="236">
        <v>6.0999999999999999E-2</v>
      </c>
      <c r="Q68" s="236">
        <v>6.0999999999999999E-2</v>
      </c>
      <c r="R68" s="236">
        <v>0.3</v>
      </c>
      <c r="S68" s="236"/>
      <c r="T68" s="236"/>
      <c r="U68" s="236"/>
      <c r="V68" s="236">
        <v>5.0000000000000001E-3</v>
      </c>
      <c r="W68" s="238"/>
      <c r="X68" s="236">
        <v>3.33</v>
      </c>
    </row>
    <row r="69" spans="1:24">
      <c r="A69" s="226" t="s">
        <v>255</v>
      </c>
      <c r="B69" s="258">
        <v>33000000</v>
      </c>
      <c r="C69" s="229">
        <v>1</v>
      </c>
      <c r="D69" s="236">
        <v>0.65</v>
      </c>
      <c r="E69" s="229" t="s">
        <v>64</v>
      </c>
      <c r="F69" s="229">
        <v>3.67</v>
      </c>
      <c r="G69" s="236">
        <v>4</v>
      </c>
      <c r="H69" s="236" t="s">
        <v>20</v>
      </c>
      <c r="I69" s="236">
        <v>3</v>
      </c>
      <c r="J69" s="236">
        <v>3.67</v>
      </c>
      <c r="K69" s="236" t="s">
        <v>20</v>
      </c>
      <c r="L69" s="236">
        <v>3.5</v>
      </c>
      <c r="M69" s="236">
        <v>4</v>
      </c>
      <c r="N69" s="236" t="s">
        <v>213</v>
      </c>
      <c r="O69" s="236">
        <v>0.48</v>
      </c>
      <c r="P69" s="236">
        <v>0.14000000000000001</v>
      </c>
      <c r="Q69" s="236">
        <v>0.14000000000000001</v>
      </c>
      <c r="R69" s="236">
        <v>0.19</v>
      </c>
      <c r="S69" s="236">
        <v>0.03</v>
      </c>
      <c r="T69" s="236">
        <v>0.02</v>
      </c>
      <c r="U69" s="236"/>
      <c r="V69" s="236"/>
      <c r="W69" s="238"/>
      <c r="X69" s="236">
        <v>3.67</v>
      </c>
    </row>
    <row r="70" spans="1:24">
      <c r="A70" s="226" t="s">
        <v>253</v>
      </c>
      <c r="B70" s="258">
        <v>34000000</v>
      </c>
      <c r="C70" s="229">
        <v>3</v>
      </c>
      <c r="D70" s="236">
        <v>0.65</v>
      </c>
      <c r="E70" s="229" t="s">
        <v>203</v>
      </c>
      <c r="F70" s="229">
        <v>3.33</v>
      </c>
      <c r="G70" s="236">
        <v>3.33</v>
      </c>
      <c r="H70" s="236" t="s">
        <v>63</v>
      </c>
      <c r="I70" s="236">
        <v>3</v>
      </c>
      <c r="J70" s="236">
        <v>3</v>
      </c>
      <c r="K70" s="236" t="s">
        <v>219</v>
      </c>
      <c r="L70" s="236">
        <v>3.5</v>
      </c>
      <c r="M70" s="236">
        <v>3.67</v>
      </c>
      <c r="N70" s="236" t="s">
        <v>213</v>
      </c>
      <c r="O70" s="266" t="s">
        <v>369</v>
      </c>
      <c r="P70" s="236"/>
      <c r="Q70" s="236"/>
      <c r="R70" s="236"/>
      <c r="S70" s="236"/>
      <c r="T70" s="236"/>
      <c r="U70" s="236"/>
      <c r="V70" s="236"/>
      <c r="W70" s="238"/>
      <c r="X70" s="236">
        <v>3.67</v>
      </c>
    </row>
    <row r="71" spans="1:24">
      <c r="A71" s="226" t="s">
        <v>258</v>
      </c>
      <c r="B71" s="258">
        <v>49000000</v>
      </c>
      <c r="C71" s="229">
        <v>2</v>
      </c>
      <c r="D71" s="236">
        <v>0.65</v>
      </c>
      <c r="E71" s="229" t="s">
        <v>62</v>
      </c>
      <c r="F71" s="229">
        <v>3.67</v>
      </c>
      <c r="G71" s="236">
        <v>3.67</v>
      </c>
      <c r="H71" s="236" t="s">
        <v>63</v>
      </c>
      <c r="I71" s="236">
        <v>3.33</v>
      </c>
      <c r="J71" s="236">
        <v>3</v>
      </c>
      <c r="K71" s="236" t="s">
        <v>219</v>
      </c>
      <c r="L71" s="236">
        <v>4.33</v>
      </c>
      <c r="M71" s="236">
        <v>3.67</v>
      </c>
      <c r="N71" s="236" t="s">
        <v>216</v>
      </c>
      <c r="O71" s="236">
        <v>0.32</v>
      </c>
      <c r="P71" s="236">
        <v>0.22</v>
      </c>
      <c r="Q71" s="236">
        <v>0.22</v>
      </c>
      <c r="R71" s="236">
        <v>0.15</v>
      </c>
      <c r="S71" s="236">
        <v>0.03</v>
      </c>
      <c r="T71" s="236">
        <v>0.06</v>
      </c>
      <c r="U71" s="236"/>
      <c r="V71" s="236"/>
      <c r="W71" s="238"/>
      <c r="X71" s="236">
        <v>3.33</v>
      </c>
    </row>
    <row r="72" spans="1:24">
      <c r="A72" s="226" t="s">
        <v>257</v>
      </c>
      <c r="B72" s="258">
        <v>50000000</v>
      </c>
      <c r="C72" s="229">
        <v>2</v>
      </c>
      <c r="D72" s="236">
        <v>0.55000000000000004</v>
      </c>
      <c r="E72" s="229" t="s">
        <v>64</v>
      </c>
      <c r="F72" s="229">
        <v>4</v>
      </c>
      <c r="G72" s="236">
        <v>4</v>
      </c>
      <c r="H72" s="236" t="s">
        <v>20</v>
      </c>
      <c r="I72" s="236">
        <v>3.67</v>
      </c>
      <c r="J72" s="236">
        <v>3.67</v>
      </c>
      <c r="K72" s="236" t="s">
        <v>20</v>
      </c>
      <c r="L72" s="236">
        <v>4.5</v>
      </c>
      <c r="M72" s="236">
        <v>4</v>
      </c>
      <c r="N72" s="236" t="s">
        <v>216</v>
      </c>
      <c r="O72" s="236"/>
      <c r="P72" s="236"/>
      <c r="Q72" s="236"/>
      <c r="R72" s="236"/>
      <c r="S72" s="236"/>
      <c r="T72" s="236"/>
      <c r="U72" s="236"/>
      <c r="V72" s="236"/>
      <c r="W72" s="238"/>
      <c r="X72" s="236">
        <v>3.33</v>
      </c>
    </row>
    <row r="73" spans="1:24">
      <c r="A73" s="226" t="s">
        <v>260</v>
      </c>
      <c r="B73" s="258">
        <v>57000000</v>
      </c>
      <c r="C73" s="229">
        <v>2</v>
      </c>
      <c r="D73" s="236">
        <v>0.6</v>
      </c>
      <c r="E73" s="229" t="s">
        <v>64</v>
      </c>
      <c r="F73" s="229">
        <v>4</v>
      </c>
      <c r="G73" s="236">
        <v>4</v>
      </c>
      <c r="H73" s="236" t="s">
        <v>63</v>
      </c>
      <c r="I73" s="236">
        <v>3</v>
      </c>
      <c r="J73" s="236">
        <v>3</v>
      </c>
      <c r="K73" s="236" t="s">
        <v>20</v>
      </c>
      <c r="L73" s="236">
        <v>3.67</v>
      </c>
      <c r="M73" s="236">
        <v>4</v>
      </c>
      <c r="N73" s="236" t="s">
        <v>213</v>
      </c>
      <c r="O73" s="236">
        <v>0.44</v>
      </c>
      <c r="P73" s="236"/>
      <c r="Q73" s="236">
        <v>0.33</v>
      </c>
      <c r="R73" s="236">
        <v>0.08</v>
      </c>
      <c r="S73" s="236"/>
      <c r="T73" s="236"/>
      <c r="U73" s="236">
        <v>0.15</v>
      </c>
      <c r="V73" s="236"/>
      <c r="W73" s="238"/>
      <c r="X73" s="236">
        <v>3.67</v>
      </c>
    </row>
    <row r="74" spans="1:24">
      <c r="A74" s="226" t="s">
        <v>259</v>
      </c>
      <c r="B74" s="258">
        <v>63000000</v>
      </c>
      <c r="C74" s="229">
        <v>2</v>
      </c>
      <c r="D74" s="236">
        <v>0.65</v>
      </c>
      <c r="E74" s="229" t="s">
        <v>64</v>
      </c>
      <c r="F74" s="229">
        <v>4</v>
      </c>
      <c r="G74" s="236">
        <v>4</v>
      </c>
      <c r="H74" s="236" t="s">
        <v>64</v>
      </c>
      <c r="I74" s="236">
        <v>4</v>
      </c>
      <c r="J74" s="236">
        <v>4</v>
      </c>
      <c r="K74" s="236" t="s">
        <v>20</v>
      </c>
      <c r="L74" s="236">
        <v>4.33</v>
      </c>
      <c r="M74" s="236">
        <v>4</v>
      </c>
      <c r="N74" s="236" t="s">
        <v>213</v>
      </c>
      <c r="O74" s="236">
        <v>0.56000000000000005</v>
      </c>
      <c r="P74" s="236"/>
      <c r="Q74" s="236">
        <v>0.09</v>
      </c>
      <c r="R74" s="236"/>
      <c r="S74" s="236">
        <v>0.03</v>
      </c>
      <c r="T74" s="236">
        <v>0.31</v>
      </c>
      <c r="U74" s="236">
        <v>0.04</v>
      </c>
      <c r="V74" s="236"/>
      <c r="W74" s="238"/>
      <c r="X74" s="236">
        <v>3.67</v>
      </c>
    </row>
    <row r="75" spans="1:24">
      <c r="A75" s="234"/>
      <c r="B75" s="235"/>
      <c r="C75" s="250"/>
      <c r="D75" s="250"/>
      <c r="E75" s="250"/>
      <c r="F75" s="250"/>
      <c r="G75" s="259"/>
      <c r="H75" s="259"/>
      <c r="I75" s="259"/>
      <c r="J75" s="259"/>
      <c r="K75" s="259"/>
      <c r="L75" s="259"/>
      <c r="M75" s="259"/>
      <c r="N75" s="259"/>
      <c r="O75" s="236"/>
      <c r="P75" s="236"/>
      <c r="Q75" s="236"/>
      <c r="R75" s="236"/>
      <c r="S75" s="236"/>
      <c r="T75" s="236"/>
      <c r="U75" s="236"/>
      <c r="V75" s="236"/>
      <c r="W75" s="238"/>
      <c r="X75" s="236"/>
    </row>
    <row r="76" spans="1:24">
      <c r="A76" s="269" t="s">
        <v>379</v>
      </c>
      <c r="B76" s="270"/>
      <c r="C76" s="271">
        <f>AVERAGE(C65:C74)</f>
        <v>2.1</v>
      </c>
      <c r="D76" s="272">
        <f>AVERAGE(D65:D74)</f>
        <v>0.65500000000000003</v>
      </c>
      <c r="E76" s="273" t="s">
        <v>62</v>
      </c>
      <c r="F76" s="273"/>
      <c r="G76" s="272">
        <f>AVERAGE(G65:G74)</f>
        <v>3.8340000000000005</v>
      </c>
      <c r="H76" s="272" t="s">
        <v>203</v>
      </c>
      <c r="I76" s="272"/>
      <c r="J76" s="272">
        <f>AVERAGE(J65:J74)</f>
        <v>3.3</v>
      </c>
      <c r="K76" s="272" t="s">
        <v>62</v>
      </c>
      <c r="L76" s="272"/>
      <c r="M76" s="272">
        <f>AVERAGE(M65:M74)</f>
        <v>3.8010000000000006</v>
      </c>
      <c r="N76" s="272" t="s">
        <v>229</v>
      </c>
      <c r="O76" s="263"/>
      <c r="P76" s="263"/>
      <c r="Q76" s="263"/>
      <c r="R76" s="263"/>
      <c r="S76" s="263"/>
      <c r="T76" s="263"/>
      <c r="U76" s="263"/>
      <c r="V76" s="263"/>
      <c r="W76" s="240"/>
      <c r="X76" s="272">
        <f>AVERAGE(X65:X74)</f>
        <v>3.5670000000000002</v>
      </c>
    </row>
    <row r="77" spans="1:24" ht="13.8" thickBot="1">
      <c r="A77" s="228"/>
      <c r="B77" s="239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U77" s="256"/>
      <c r="V77" s="256"/>
      <c r="X77" s="229"/>
    </row>
    <row r="78" spans="1:24" ht="13.8" hidden="1" thickTop="1">
      <c r="A78" s="226" t="s">
        <v>31</v>
      </c>
      <c r="B78" s="258"/>
      <c r="C78" s="237">
        <f>AVERAGE(C15:C75)</f>
        <v>2.0285714285714289</v>
      </c>
      <c r="D78" s="236">
        <f>AVERAGE(D15:D75)</f>
        <v>0.69066558441558412</v>
      </c>
      <c r="E78" s="229" t="s">
        <v>62</v>
      </c>
      <c r="F78" s="236">
        <f>AVERAGE(F15:F75)</f>
        <v>3.7394594594594599</v>
      </c>
      <c r="G78" s="236"/>
      <c r="H78" s="229" t="s">
        <v>203</v>
      </c>
      <c r="I78" s="236">
        <f>AVERAGE(I15:I75)</f>
        <v>3.2848571428571423</v>
      </c>
      <c r="J78" s="236"/>
      <c r="K78" s="226" t="s">
        <v>223</v>
      </c>
      <c r="L78" s="236">
        <f>AVERAGE(L15:L75)</f>
        <v>4.017777777777777</v>
      </c>
      <c r="M78" s="236"/>
      <c r="U78" s="256"/>
      <c r="V78" s="256"/>
    </row>
    <row r="79" spans="1:24" ht="13.8" thickTop="1">
      <c r="B79" s="258"/>
      <c r="C79" s="274"/>
      <c r="U79" s="256"/>
      <c r="V79" s="256"/>
    </row>
    <row r="80" spans="1:24">
      <c r="A80" s="226" t="s">
        <v>380</v>
      </c>
      <c r="B80" s="258"/>
      <c r="U80" s="256"/>
      <c r="V80" s="256"/>
    </row>
    <row r="81" spans="1:22">
      <c r="U81" s="256"/>
      <c r="V81" s="256"/>
    </row>
    <row r="82" spans="1:22">
      <c r="A82" s="226" t="s">
        <v>381</v>
      </c>
      <c r="U82" s="256"/>
      <c r="V82" s="256"/>
    </row>
    <row r="83" spans="1:22">
      <c r="A83" s="226" t="s">
        <v>382</v>
      </c>
      <c r="U83" s="256"/>
      <c r="V83" s="256"/>
    </row>
    <row r="84" spans="1:22">
      <c r="A84" s="226" t="s">
        <v>383</v>
      </c>
      <c r="U84" s="256"/>
      <c r="V84" s="256"/>
    </row>
    <row r="85" spans="1:22">
      <c r="A85" s="226" t="s">
        <v>384</v>
      </c>
      <c r="U85" s="256"/>
      <c r="V85" s="256"/>
    </row>
    <row r="86" spans="1:22">
      <c r="U86" s="256"/>
      <c r="V86" s="256"/>
    </row>
    <row r="87" spans="1:22">
      <c r="A87" s="226" t="s">
        <v>385</v>
      </c>
      <c r="U87" s="256"/>
      <c r="V87" s="256"/>
    </row>
    <row r="88" spans="1:22">
      <c r="U88" s="256"/>
      <c r="V88" s="256"/>
    </row>
  </sheetData>
  <mergeCells count="4">
    <mergeCell ref="A5:N5"/>
    <mergeCell ref="A6:N6"/>
    <mergeCell ref="C10:E10"/>
    <mergeCell ref="O10:U10"/>
  </mergeCells>
  <printOptions horizontalCentered="1"/>
  <pageMargins left="0.75" right="0.75" top="1" bottom="1" header="0.5" footer="0.5"/>
  <pageSetup scale="57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opLeftCell="A51" zoomScaleNormal="100" workbookViewId="0">
      <selection activeCell="A84" sqref="A84"/>
    </sheetView>
  </sheetViews>
  <sheetFormatPr defaultColWidth="9.81640625" defaultRowHeight="15"/>
  <cols>
    <col min="1" max="1" width="9.81640625" style="137" customWidth="1"/>
    <col min="2" max="2" width="7.81640625" style="137" customWidth="1"/>
    <col min="3" max="3" width="2.81640625" style="137" customWidth="1"/>
    <col min="4" max="4" width="10.90625" style="137" customWidth="1"/>
    <col min="5" max="5" width="2.81640625" style="137" customWidth="1"/>
    <col min="6" max="6" width="10.90625" style="137" customWidth="1"/>
    <col min="7" max="7" width="2.81640625" style="137" customWidth="1"/>
    <col min="8" max="8" width="7.81640625" style="137" customWidth="1"/>
    <col min="9" max="9" width="2.81640625" style="137" customWidth="1"/>
    <col min="10" max="10" width="7.81640625" style="137" customWidth="1"/>
    <col min="11" max="11" width="2.81640625" style="137" customWidth="1"/>
    <col min="12" max="12" width="7.81640625" style="137" customWidth="1"/>
    <col min="13" max="13" width="2.81640625" style="137" customWidth="1"/>
    <col min="14" max="14" width="7.81640625" style="137" customWidth="1"/>
    <col min="15" max="15" width="2.81640625" style="139" customWidth="1"/>
    <col min="16" max="16384" width="9.81640625" style="137"/>
  </cols>
  <sheetData>
    <row r="1" spans="1:16" ht="15.6">
      <c r="L1" s="138" t="str">
        <f>+'DCP-4, P 1'!G1</f>
        <v>Exh. DCP-4</v>
      </c>
    </row>
    <row r="2" spans="1:16" ht="15.6">
      <c r="L2" s="138" t="str">
        <f>+'DCP-4, P 1'!G2</f>
        <v>Docket UG-170929</v>
      </c>
    </row>
    <row r="3" spans="1:16" ht="15.6">
      <c r="L3" s="138" t="s">
        <v>299</v>
      </c>
      <c r="P3" s="138"/>
    </row>
    <row r="4" spans="1:16" ht="15.6">
      <c r="P4" s="138"/>
    </row>
    <row r="5" spans="1:16" ht="21">
      <c r="A5" s="278" t="s">
        <v>154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140"/>
    </row>
    <row r="6" spans="1:16" ht="21.6" thickBo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40"/>
    </row>
    <row r="7" spans="1:16" ht="15.6" thickTop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6" ht="15.6">
      <c r="A8" s="142"/>
      <c r="B8" s="142"/>
      <c r="C8" s="142"/>
      <c r="D8" s="142" t="s">
        <v>155</v>
      </c>
      <c r="E8" s="142"/>
      <c r="F8" s="142" t="s">
        <v>155</v>
      </c>
      <c r="G8" s="142"/>
      <c r="H8" s="142" t="s">
        <v>156</v>
      </c>
      <c r="I8" s="142"/>
      <c r="J8" s="142" t="s">
        <v>156</v>
      </c>
      <c r="K8" s="142"/>
      <c r="L8" s="142" t="s">
        <v>156</v>
      </c>
      <c r="M8" s="142"/>
      <c r="N8" s="142" t="s">
        <v>156</v>
      </c>
    </row>
    <row r="9" spans="1:16" ht="15.6">
      <c r="A9" s="142"/>
      <c r="B9" s="142" t="s">
        <v>157</v>
      </c>
      <c r="C9" s="142"/>
      <c r="D9" s="142" t="s">
        <v>158</v>
      </c>
      <c r="E9" s="142"/>
      <c r="F9" s="142" t="s">
        <v>159</v>
      </c>
      <c r="G9" s="142"/>
      <c r="H9" s="142" t="s">
        <v>160</v>
      </c>
      <c r="I9" s="142"/>
      <c r="J9" s="142" t="s">
        <v>160</v>
      </c>
      <c r="K9" s="142"/>
      <c r="L9" s="142" t="s">
        <v>160</v>
      </c>
      <c r="M9" s="142"/>
      <c r="N9" s="142" t="s">
        <v>160</v>
      </c>
    </row>
    <row r="10" spans="1:16" ht="15.6">
      <c r="A10" s="142" t="s">
        <v>10</v>
      </c>
      <c r="B10" s="142" t="s">
        <v>91</v>
      </c>
      <c r="C10" s="142"/>
      <c r="D10" s="142" t="s">
        <v>161</v>
      </c>
      <c r="E10" s="142"/>
      <c r="F10" s="142" t="s">
        <v>162</v>
      </c>
      <c r="G10" s="142"/>
      <c r="H10" s="143" t="s">
        <v>163</v>
      </c>
      <c r="I10" s="142"/>
      <c r="J10" s="143" t="s">
        <v>164</v>
      </c>
      <c r="K10" s="142"/>
      <c r="L10" s="143" t="s">
        <v>165</v>
      </c>
      <c r="M10" s="142"/>
      <c r="N10" s="143" t="s">
        <v>166</v>
      </c>
    </row>
    <row r="11" spans="1:16" ht="15.6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6" ht="15" customHeight="1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6" ht="15" customHeight="1">
      <c r="A13" s="279" t="s">
        <v>129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140"/>
    </row>
    <row r="14" spans="1:16" ht="15" customHeight="1">
      <c r="A14" s="147" t="s">
        <v>130</v>
      </c>
      <c r="B14" s="163">
        <v>7.8600000000000003E-2</v>
      </c>
      <c r="C14" s="163"/>
      <c r="D14" s="163">
        <v>5.8400000000000001E-2</v>
      </c>
      <c r="E14" s="163"/>
      <c r="F14" s="163">
        <v>7.9899999999999999E-2</v>
      </c>
      <c r="G14" s="163"/>
      <c r="H14" s="163">
        <v>9.0300000000000005E-2</v>
      </c>
      <c r="I14" s="163"/>
      <c r="J14" s="163">
        <v>9.4399999999999998E-2</v>
      </c>
      <c r="K14" s="163"/>
      <c r="L14" s="163">
        <v>0.1009</v>
      </c>
      <c r="M14" s="163"/>
      <c r="N14" s="163">
        <v>0.1096</v>
      </c>
    </row>
    <row r="15" spans="1:16" ht="15" customHeight="1">
      <c r="A15" s="147" t="s">
        <v>131</v>
      </c>
      <c r="B15" s="163">
        <v>6.8400000000000002E-2</v>
      </c>
      <c r="C15" s="163"/>
      <c r="D15" s="163">
        <v>4.99E-2</v>
      </c>
      <c r="E15" s="163"/>
      <c r="F15" s="163">
        <v>7.6100000000000001E-2</v>
      </c>
      <c r="G15" s="163"/>
      <c r="H15" s="163">
        <v>8.6300000000000002E-2</v>
      </c>
      <c r="I15" s="163"/>
      <c r="J15" s="163">
        <v>8.9200000000000002E-2</v>
      </c>
      <c r="K15" s="163"/>
      <c r="L15" s="163">
        <v>9.2899999999999996E-2</v>
      </c>
      <c r="M15" s="163"/>
      <c r="N15" s="163">
        <v>9.8199999999999996E-2</v>
      </c>
    </row>
    <row r="16" spans="1:16" ht="15" customHeight="1">
      <c r="A16" s="147" t="s">
        <v>132</v>
      </c>
      <c r="B16" s="163">
        <v>6.83E-2</v>
      </c>
      <c r="C16" s="163"/>
      <c r="D16" s="163">
        <v>5.2699999999999997E-2</v>
      </c>
      <c r="E16" s="163"/>
      <c r="F16" s="163">
        <v>7.4200000000000002E-2</v>
      </c>
      <c r="G16" s="163"/>
      <c r="H16" s="163">
        <v>8.1900000000000001E-2</v>
      </c>
      <c r="I16" s="163"/>
      <c r="J16" s="163">
        <v>8.43E-2</v>
      </c>
      <c r="K16" s="163"/>
      <c r="L16" s="163">
        <v>8.6099999999999996E-2</v>
      </c>
      <c r="M16" s="163"/>
      <c r="N16" s="163">
        <v>9.06E-2</v>
      </c>
    </row>
    <row r="17" spans="1:15" ht="15" customHeight="1">
      <c r="A17" s="147" t="s">
        <v>133</v>
      </c>
      <c r="B17" s="163">
        <v>9.06E-2</v>
      </c>
      <c r="C17" s="163"/>
      <c r="D17" s="163">
        <v>7.22E-2</v>
      </c>
      <c r="E17" s="163"/>
      <c r="F17" s="163">
        <v>8.4099999999999994E-2</v>
      </c>
      <c r="G17" s="163"/>
      <c r="H17" s="163">
        <v>8.8700000000000001E-2</v>
      </c>
      <c r="I17" s="163"/>
      <c r="J17" s="163">
        <v>9.0999999999999998E-2</v>
      </c>
      <c r="K17" s="163"/>
      <c r="L17" s="163">
        <v>9.2899999999999996E-2</v>
      </c>
      <c r="M17" s="163"/>
      <c r="N17" s="163">
        <v>9.6199999999999994E-2</v>
      </c>
    </row>
    <row r="18" spans="1:15" ht="15" customHeight="1">
      <c r="A18" s="147" t="s">
        <v>134</v>
      </c>
      <c r="B18" s="163">
        <v>0.12670000000000001</v>
      </c>
      <c r="C18" s="163"/>
      <c r="D18" s="163">
        <v>0.1004</v>
      </c>
      <c r="E18" s="163"/>
      <c r="F18" s="163">
        <v>9.4399999999999998E-2</v>
      </c>
      <c r="G18" s="163"/>
      <c r="H18" s="163">
        <v>9.8599999999999993E-2</v>
      </c>
      <c r="I18" s="163"/>
      <c r="J18" s="163">
        <v>0.1022</v>
      </c>
      <c r="K18" s="163"/>
      <c r="L18" s="163">
        <v>0.10489999999999999</v>
      </c>
      <c r="M18" s="163"/>
      <c r="N18" s="163">
        <v>0.1096</v>
      </c>
    </row>
    <row r="19" spans="1:15" ht="15" customHeight="1">
      <c r="A19" s="147" t="s">
        <v>135</v>
      </c>
      <c r="B19" s="163">
        <v>0.1527</v>
      </c>
      <c r="C19" s="163"/>
      <c r="D19" s="163">
        <v>0.11509999999999999</v>
      </c>
      <c r="E19" s="163"/>
      <c r="F19" s="163">
        <v>0.11459999999999999</v>
      </c>
      <c r="G19" s="163"/>
      <c r="H19" s="163">
        <v>0.123</v>
      </c>
      <c r="I19" s="163"/>
      <c r="J19" s="163">
        <v>0.13</v>
      </c>
      <c r="K19" s="163"/>
      <c r="L19" s="163">
        <v>0.13339999999999999</v>
      </c>
      <c r="M19" s="163"/>
      <c r="N19" s="163">
        <v>0.13950000000000001</v>
      </c>
    </row>
    <row r="20" spans="1:15" ht="15" customHeight="1">
      <c r="A20" s="147" t="s">
        <v>136</v>
      </c>
      <c r="B20" s="163">
        <v>0.18890000000000001</v>
      </c>
      <c r="C20" s="163"/>
      <c r="D20" s="163">
        <v>0.14030000000000001</v>
      </c>
      <c r="E20" s="163"/>
      <c r="F20" s="163">
        <v>0.13930000000000001</v>
      </c>
      <c r="G20" s="163"/>
      <c r="H20" s="163">
        <v>0.1464</v>
      </c>
      <c r="I20" s="163"/>
      <c r="J20" s="163">
        <v>0.153</v>
      </c>
      <c r="K20" s="163"/>
      <c r="L20" s="163">
        <v>0.1595</v>
      </c>
      <c r="M20" s="163"/>
      <c r="N20" s="163">
        <v>0.16600000000000001</v>
      </c>
    </row>
    <row r="21" spans="1:15" ht="15" customHeight="1">
      <c r="A21" s="147" t="s">
        <v>137</v>
      </c>
      <c r="B21" s="163">
        <v>0.14860000000000001</v>
      </c>
      <c r="C21" s="163"/>
      <c r="D21" s="163">
        <v>0.1069</v>
      </c>
      <c r="E21" s="163"/>
      <c r="F21" s="163">
        <v>0.13</v>
      </c>
      <c r="G21" s="163"/>
      <c r="H21" s="163">
        <v>0.14219999999999999</v>
      </c>
      <c r="I21" s="163"/>
      <c r="J21" s="163">
        <v>0.1479</v>
      </c>
      <c r="K21" s="163"/>
      <c r="L21" s="163">
        <v>0.15859999999999999</v>
      </c>
      <c r="M21" s="163"/>
      <c r="N21" s="163">
        <v>0.16450000000000001</v>
      </c>
    </row>
    <row r="22" spans="1:15" ht="15" customHeight="1">
      <c r="A22" s="147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</row>
    <row r="23" spans="1:15" ht="15" customHeight="1">
      <c r="A23" s="281" t="s">
        <v>138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140"/>
    </row>
    <row r="24" spans="1:15" ht="15" customHeight="1">
      <c r="A24" s="147" t="s">
        <v>139</v>
      </c>
      <c r="B24" s="163">
        <v>0.1079</v>
      </c>
      <c r="C24" s="163"/>
      <c r="D24" s="163">
        <v>8.6300000000000002E-2</v>
      </c>
      <c r="E24" s="163"/>
      <c r="F24" s="163">
        <v>0.111</v>
      </c>
      <c r="G24" s="163"/>
      <c r="H24" s="163">
        <v>0.12520000000000001</v>
      </c>
      <c r="I24" s="163"/>
      <c r="J24" s="163">
        <v>0.1283</v>
      </c>
      <c r="K24" s="163"/>
      <c r="L24" s="163">
        <v>0.1366</v>
      </c>
      <c r="M24" s="163"/>
      <c r="N24" s="163">
        <v>0.14199999999999999</v>
      </c>
    </row>
    <row r="25" spans="1:15" ht="15" customHeight="1">
      <c r="A25" s="147" t="s">
        <v>140</v>
      </c>
      <c r="B25" s="163">
        <v>0.12039999999999999</v>
      </c>
      <c r="C25" s="163"/>
      <c r="D25" s="163">
        <v>9.5799999999999996E-2</v>
      </c>
      <c r="E25" s="163"/>
      <c r="F25" s="163">
        <v>0.1244</v>
      </c>
      <c r="G25" s="163"/>
      <c r="H25" s="163">
        <v>0.12720000000000001</v>
      </c>
      <c r="I25" s="163"/>
      <c r="J25" s="163">
        <v>0.1366</v>
      </c>
      <c r="K25" s="163"/>
      <c r="L25" s="163">
        <v>0.14030000000000001</v>
      </c>
      <c r="M25" s="163"/>
      <c r="N25" s="163">
        <v>0.14530000000000001</v>
      </c>
    </row>
    <row r="26" spans="1:15" ht="15" customHeight="1">
      <c r="A26" s="147" t="s">
        <v>141</v>
      </c>
      <c r="B26" s="163">
        <v>9.9299999999999999E-2</v>
      </c>
      <c r="C26" s="163"/>
      <c r="D26" s="163">
        <v>7.4800000000000005E-2</v>
      </c>
      <c r="E26" s="163"/>
      <c r="F26" s="163">
        <v>0.1062</v>
      </c>
      <c r="G26" s="163"/>
      <c r="H26" s="163">
        <v>0.1168</v>
      </c>
      <c r="I26" s="163"/>
      <c r="J26" s="163">
        <v>0.1206</v>
      </c>
      <c r="K26" s="163"/>
      <c r="L26" s="163">
        <v>0.12470000000000001</v>
      </c>
      <c r="M26" s="163"/>
      <c r="N26" s="163">
        <v>0.12959999999999999</v>
      </c>
    </row>
    <row r="27" spans="1:15" ht="15" customHeight="1">
      <c r="A27" s="147" t="s">
        <v>142</v>
      </c>
      <c r="B27" s="163">
        <v>8.3299999999999999E-2</v>
      </c>
      <c r="C27" s="163"/>
      <c r="D27" s="163">
        <v>5.9799999999999999E-2</v>
      </c>
      <c r="E27" s="163"/>
      <c r="F27" s="163">
        <v>7.6799999999999993E-2</v>
      </c>
      <c r="G27" s="163"/>
      <c r="H27" s="163">
        <v>8.9200000000000002E-2</v>
      </c>
      <c r="I27" s="163"/>
      <c r="J27" s="163">
        <v>9.2999999999999999E-2</v>
      </c>
      <c r="K27" s="163"/>
      <c r="L27" s="163">
        <v>9.5799999999999996E-2</v>
      </c>
      <c r="M27" s="163"/>
      <c r="N27" s="163">
        <v>0.1</v>
      </c>
    </row>
    <row r="28" spans="1:15" ht="15" customHeight="1">
      <c r="A28" s="147" t="s">
        <v>143</v>
      </c>
      <c r="B28" s="163">
        <v>8.2100000000000006E-2</v>
      </c>
      <c r="C28" s="163"/>
      <c r="D28" s="163">
        <v>5.8200000000000002E-2</v>
      </c>
      <c r="E28" s="163"/>
      <c r="F28" s="163">
        <v>8.3900000000000002E-2</v>
      </c>
      <c r="G28" s="163"/>
      <c r="H28" s="163">
        <v>9.5200000000000007E-2</v>
      </c>
      <c r="I28" s="163"/>
      <c r="J28" s="163">
        <v>9.7699999999999995E-2</v>
      </c>
      <c r="K28" s="163"/>
      <c r="L28" s="163">
        <v>0.10100000000000001</v>
      </c>
      <c r="M28" s="163"/>
      <c r="N28" s="163">
        <v>0.1053</v>
      </c>
    </row>
    <row r="29" spans="1:15" ht="15" customHeight="1">
      <c r="A29" s="147" t="s">
        <v>144</v>
      </c>
      <c r="B29" s="163">
        <v>9.3200000000000005E-2</v>
      </c>
      <c r="C29" s="163"/>
      <c r="D29" s="163">
        <v>6.6900000000000001E-2</v>
      </c>
      <c r="E29" s="163"/>
      <c r="F29" s="163">
        <v>8.8499999999999995E-2</v>
      </c>
      <c r="G29" s="163"/>
      <c r="H29" s="163">
        <v>0.10050000000000001</v>
      </c>
      <c r="I29" s="163"/>
      <c r="J29" s="163">
        <v>0.1026</v>
      </c>
      <c r="K29" s="163"/>
      <c r="L29" s="163">
        <v>0.10489999999999999</v>
      </c>
      <c r="M29" s="163"/>
      <c r="N29" s="163">
        <v>0.11</v>
      </c>
    </row>
    <row r="30" spans="1:15" ht="15" customHeight="1">
      <c r="A30" s="147" t="s">
        <v>145</v>
      </c>
      <c r="B30" s="163">
        <v>0.1087</v>
      </c>
      <c r="C30" s="163"/>
      <c r="D30" s="163">
        <v>8.1199999999999994E-2</v>
      </c>
      <c r="E30" s="163"/>
      <c r="F30" s="163">
        <v>8.4900000000000003E-2</v>
      </c>
      <c r="G30" s="163"/>
      <c r="H30" s="163">
        <v>9.3200000000000005E-2</v>
      </c>
      <c r="I30" s="163"/>
      <c r="J30" s="163">
        <v>9.5600000000000004E-2</v>
      </c>
      <c r="K30" s="163"/>
      <c r="L30" s="163">
        <v>9.7699999999999995E-2</v>
      </c>
      <c r="M30" s="163"/>
      <c r="N30" s="163">
        <v>9.9699999999999997E-2</v>
      </c>
    </row>
    <row r="31" spans="1:15" ht="15" customHeight="1">
      <c r="A31" s="147" t="s">
        <v>146</v>
      </c>
      <c r="B31" s="163">
        <v>0.10009999999999999</v>
      </c>
      <c r="C31" s="163"/>
      <c r="D31" s="163">
        <v>7.51E-2</v>
      </c>
      <c r="E31" s="163"/>
      <c r="F31" s="163">
        <v>8.5500000000000007E-2</v>
      </c>
      <c r="G31" s="163"/>
      <c r="H31" s="163">
        <v>9.4500000000000001E-2</v>
      </c>
      <c r="I31" s="163"/>
      <c r="J31" s="163">
        <v>9.6500000000000002E-2</v>
      </c>
      <c r="K31" s="163"/>
      <c r="L31" s="163">
        <v>9.8599999999999993E-2</v>
      </c>
      <c r="M31" s="163"/>
      <c r="N31" s="163">
        <v>0.10059999999999999</v>
      </c>
    </row>
    <row r="32" spans="1:15" ht="15" customHeight="1">
      <c r="A32" s="147" t="s">
        <v>147</v>
      </c>
      <c r="B32" s="163">
        <v>8.4599999999999995E-2</v>
      </c>
      <c r="C32" s="163"/>
      <c r="D32" s="163">
        <v>5.4199999999999998E-2</v>
      </c>
      <c r="E32" s="163"/>
      <c r="F32" s="163">
        <v>7.8600000000000003E-2</v>
      </c>
      <c r="G32" s="163"/>
      <c r="H32" s="163">
        <v>8.8499999999999995E-2</v>
      </c>
      <c r="I32" s="163"/>
      <c r="J32" s="163">
        <v>9.0899999999999995E-2</v>
      </c>
      <c r="K32" s="163"/>
      <c r="L32" s="163">
        <v>9.3600000000000003E-2</v>
      </c>
      <c r="M32" s="163"/>
      <c r="N32" s="163">
        <v>9.5500000000000002E-2</v>
      </c>
    </row>
    <row r="33" spans="1:15" ht="15" customHeight="1">
      <c r="A33" s="147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1:15" ht="15" customHeight="1">
      <c r="A34" s="279" t="s">
        <v>148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140"/>
    </row>
    <row r="35" spans="1:15" ht="15" customHeight="1">
      <c r="A35" s="147" t="s">
        <v>1</v>
      </c>
      <c r="B35" s="163">
        <v>6.25E-2</v>
      </c>
      <c r="C35" s="163"/>
      <c r="D35" s="163">
        <v>3.4500000000000003E-2</v>
      </c>
      <c r="E35" s="163"/>
      <c r="F35" s="163">
        <v>7.0099999999999996E-2</v>
      </c>
      <c r="G35" s="163"/>
      <c r="H35" s="163">
        <v>8.1900000000000001E-2</v>
      </c>
      <c r="I35" s="163"/>
      <c r="J35" s="163">
        <v>8.5500000000000007E-2</v>
      </c>
      <c r="K35" s="163"/>
      <c r="L35" s="163">
        <v>8.6900000000000005E-2</v>
      </c>
      <c r="M35" s="163"/>
      <c r="N35" s="163">
        <v>8.8599999999999998E-2</v>
      </c>
    </row>
    <row r="36" spans="1:15" ht="15" customHeight="1">
      <c r="A36" s="147" t="s">
        <v>2</v>
      </c>
      <c r="B36" s="163">
        <v>0.06</v>
      </c>
      <c r="C36" s="163"/>
      <c r="D36" s="163">
        <v>3.0200000000000001E-2</v>
      </c>
      <c r="E36" s="163"/>
      <c r="F36" s="163">
        <v>5.8700000000000002E-2</v>
      </c>
      <c r="G36" s="163"/>
      <c r="H36" s="163">
        <v>7.2900000000000006E-2</v>
      </c>
      <c r="I36" s="163"/>
      <c r="J36" s="163">
        <v>7.4399999999999994E-2</v>
      </c>
      <c r="K36" s="163"/>
      <c r="L36" s="163">
        <v>7.5899999999999995E-2</v>
      </c>
      <c r="M36" s="163"/>
      <c r="N36" s="163">
        <v>7.9100000000000004E-2</v>
      </c>
    </row>
    <row r="37" spans="1:15" ht="15" customHeight="1">
      <c r="A37" s="147" t="s">
        <v>3</v>
      </c>
      <c r="B37" s="163">
        <v>7.1499999999999994E-2</v>
      </c>
      <c r="C37" s="163"/>
      <c r="D37" s="163">
        <v>4.2900000000000001E-2</v>
      </c>
      <c r="E37" s="163"/>
      <c r="F37" s="163">
        <v>7.0900000000000005E-2</v>
      </c>
      <c r="G37" s="163"/>
      <c r="H37" s="163">
        <v>8.0699999999999994E-2</v>
      </c>
      <c r="I37" s="163"/>
      <c r="J37" s="163">
        <v>8.2100000000000006E-2</v>
      </c>
      <c r="K37" s="163"/>
      <c r="L37" s="163">
        <v>8.3099999999999993E-2</v>
      </c>
      <c r="M37" s="163"/>
      <c r="N37" s="163">
        <v>8.6300000000000002E-2</v>
      </c>
    </row>
    <row r="38" spans="1:15" ht="15" customHeight="1">
      <c r="A38" s="147" t="s">
        <v>4</v>
      </c>
      <c r="B38" s="163">
        <v>8.8300000000000003E-2</v>
      </c>
      <c r="C38" s="163"/>
      <c r="D38" s="163">
        <v>5.5100000000000003E-2</v>
      </c>
      <c r="E38" s="163"/>
      <c r="F38" s="163">
        <v>6.5699999999999995E-2</v>
      </c>
      <c r="G38" s="163"/>
      <c r="H38" s="163">
        <v>7.6799999999999993E-2</v>
      </c>
      <c r="I38" s="163"/>
      <c r="J38" s="163">
        <v>7.7700000000000005E-2</v>
      </c>
      <c r="K38" s="163"/>
      <c r="L38" s="163">
        <v>7.8899999999999998E-2</v>
      </c>
      <c r="M38" s="163"/>
      <c r="N38" s="163">
        <v>8.2900000000000001E-2</v>
      </c>
    </row>
    <row r="39" spans="1:15" ht="15" customHeight="1">
      <c r="A39" s="147" t="s">
        <v>5</v>
      </c>
      <c r="B39" s="163">
        <v>8.2699999999999996E-2</v>
      </c>
      <c r="C39" s="163"/>
      <c r="D39" s="163">
        <v>5.0200000000000002E-2</v>
      </c>
      <c r="E39" s="163"/>
      <c r="F39" s="163">
        <v>6.4399999999999999E-2</v>
      </c>
      <c r="G39" s="163"/>
      <c r="H39" s="163">
        <v>7.4800000000000005E-2</v>
      </c>
      <c r="I39" s="163"/>
      <c r="J39" s="163">
        <v>7.5700000000000003E-2</v>
      </c>
      <c r="K39" s="163"/>
      <c r="L39" s="163">
        <v>7.7499999999999999E-2</v>
      </c>
      <c r="M39" s="163"/>
      <c r="N39" s="163">
        <v>8.1600000000000006E-2</v>
      </c>
    </row>
    <row r="40" spans="1:15" ht="15" customHeight="1">
      <c r="A40" s="147" t="s">
        <v>6</v>
      </c>
      <c r="B40" s="163">
        <v>8.4400000000000003E-2</v>
      </c>
      <c r="C40" s="163"/>
      <c r="D40" s="163">
        <v>5.0700000000000002E-2</v>
      </c>
      <c r="E40" s="163"/>
      <c r="F40" s="163">
        <v>6.3500000000000001E-2</v>
      </c>
      <c r="G40" s="163"/>
      <c r="H40" s="163">
        <v>7.4300000000000005E-2</v>
      </c>
      <c r="I40" s="163"/>
      <c r="J40" s="163">
        <v>7.5399999999999995E-2</v>
      </c>
      <c r="K40" s="163"/>
      <c r="L40" s="163">
        <v>7.5999999999999998E-2</v>
      </c>
      <c r="M40" s="163"/>
      <c r="N40" s="163">
        <v>7.9500000000000001E-2</v>
      </c>
    </row>
    <row r="41" spans="1:15" ht="15" customHeight="1">
      <c r="A41" s="153">
        <v>1998</v>
      </c>
      <c r="B41" s="163">
        <v>8.3500000000000005E-2</v>
      </c>
      <c r="C41" s="163"/>
      <c r="D41" s="163">
        <v>4.8099999999999997E-2</v>
      </c>
      <c r="E41" s="163"/>
      <c r="F41" s="163">
        <v>5.2600000000000001E-2</v>
      </c>
      <c r="G41" s="163"/>
      <c r="H41" s="163">
        <v>6.7699999999999996E-2</v>
      </c>
      <c r="I41" s="163"/>
      <c r="J41" s="163">
        <v>6.9099999999999995E-2</v>
      </c>
      <c r="K41" s="163"/>
      <c r="L41" s="163">
        <v>7.0400000000000004E-2</v>
      </c>
      <c r="M41" s="163"/>
      <c r="N41" s="163">
        <v>7.2599999999999998E-2</v>
      </c>
    </row>
    <row r="42" spans="1:15" ht="15" customHeight="1">
      <c r="A42" s="153">
        <v>1999</v>
      </c>
      <c r="B42" s="163">
        <v>0.08</v>
      </c>
      <c r="C42" s="163"/>
      <c r="D42" s="163">
        <v>4.6600000000000003E-2</v>
      </c>
      <c r="E42" s="163"/>
      <c r="F42" s="163">
        <v>5.6500000000000002E-2</v>
      </c>
      <c r="G42" s="163"/>
      <c r="H42" s="163">
        <v>7.2099999999999997E-2</v>
      </c>
      <c r="I42" s="163"/>
      <c r="J42" s="163">
        <v>7.51E-2</v>
      </c>
      <c r="K42" s="163"/>
      <c r="L42" s="163">
        <v>7.6200000000000004E-2</v>
      </c>
      <c r="M42" s="163"/>
      <c r="N42" s="163">
        <v>7.8799999999999995E-2</v>
      </c>
    </row>
    <row r="43" spans="1:15" ht="15" customHeight="1">
      <c r="A43" s="153">
        <v>2000</v>
      </c>
      <c r="B43" s="163">
        <v>9.2299999999999993E-2</v>
      </c>
      <c r="C43" s="163"/>
      <c r="D43" s="163">
        <v>5.8500000000000003E-2</v>
      </c>
      <c r="E43" s="163"/>
      <c r="F43" s="163">
        <v>6.0299999999999999E-2</v>
      </c>
      <c r="G43" s="163"/>
      <c r="H43" s="163">
        <v>7.8799999999999995E-2</v>
      </c>
      <c r="I43" s="163"/>
      <c r="J43" s="163">
        <v>8.0600000000000005E-2</v>
      </c>
      <c r="K43" s="163"/>
      <c r="L43" s="163">
        <v>8.2400000000000001E-2</v>
      </c>
      <c r="M43" s="163"/>
      <c r="N43" s="163">
        <v>8.3599999999999994E-2</v>
      </c>
    </row>
    <row r="44" spans="1:15" ht="15" customHeight="1">
      <c r="A44" s="153">
        <v>2001</v>
      </c>
      <c r="B44" s="163">
        <v>6.9099999999999995E-2</v>
      </c>
      <c r="C44" s="163"/>
      <c r="D44" s="163">
        <v>3.44E-2</v>
      </c>
      <c r="E44" s="163"/>
      <c r="F44" s="163">
        <v>5.0200000000000002E-2</v>
      </c>
      <c r="G44" s="163"/>
      <c r="H44" s="163">
        <v>7.4700000000000003E-2</v>
      </c>
      <c r="I44" s="163"/>
      <c r="J44" s="163">
        <v>7.5899999999999995E-2</v>
      </c>
      <c r="K44" s="163"/>
      <c r="L44" s="163">
        <v>7.7799999999999994E-2</v>
      </c>
      <c r="M44" s="163"/>
      <c r="N44" s="163">
        <v>8.0199999999999994E-2</v>
      </c>
    </row>
    <row r="45" spans="1:15" ht="15" customHeight="1">
      <c r="A45" s="15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</row>
    <row r="46" spans="1:15" ht="15" customHeight="1">
      <c r="A46" s="279" t="s">
        <v>150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</row>
    <row r="47" spans="1:15" ht="15" customHeight="1">
      <c r="A47" s="153">
        <v>2002</v>
      </c>
      <c r="B47" s="163">
        <v>4.6699999999999998E-2</v>
      </c>
      <c r="C47" s="163"/>
      <c r="D47" s="163">
        <v>1.6199999999999999E-2</v>
      </c>
      <c r="E47" s="163"/>
      <c r="F47" s="163">
        <v>4.6100000000000002E-2</v>
      </c>
      <c r="G47" s="163"/>
      <c r="H47" s="163"/>
      <c r="I47" s="163" t="s">
        <v>167</v>
      </c>
      <c r="J47" s="163">
        <v>7.1900000000000006E-2</v>
      </c>
      <c r="K47" s="163"/>
      <c r="L47" s="163">
        <v>7.3700000000000002E-2</v>
      </c>
      <c r="M47" s="163"/>
      <c r="N47" s="163">
        <v>8.0199999999999994E-2</v>
      </c>
    </row>
    <row r="48" spans="1:15" ht="15" customHeight="1">
      <c r="A48" s="153">
        <v>2003</v>
      </c>
      <c r="B48" s="163">
        <v>4.1200000000000001E-2</v>
      </c>
      <c r="C48" s="163"/>
      <c r="D48" s="163">
        <v>1.01E-2</v>
      </c>
      <c r="E48" s="163"/>
      <c r="F48" s="163">
        <v>4.0099999999999997E-2</v>
      </c>
      <c r="G48" s="163"/>
      <c r="H48" s="163"/>
      <c r="I48" s="163"/>
      <c r="J48" s="163">
        <v>6.4000000000000001E-2</v>
      </c>
      <c r="K48" s="163"/>
      <c r="L48" s="163">
        <v>6.5799999999999997E-2</v>
      </c>
      <c r="M48" s="163"/>
      <c r="N48" s="163">
        <v>6.8400000000000002E-2</v>
      </c>
    </row>
    <row r="49" spans="1:16" ht="15" customHeight="1">
      <c r="A49" s="153">
        <v>2004</v>
      </c>
      <c r="B49" s="163">
        <v>4.3400000000000001E-2</v>
      </c>
      <c r="C49" s="163"/>
      <c r="D49" s="163">
        <v>1.38E-2</v>
      </c>
      <c r="E49" s="163"/>
      <c r="F49" s="163">
        <v>4.2700000000000002E-2</v>
      </c>
      <c r="G49" s="163"/>
      <c r="H49" s="163"/>
      <c r="I49" s="163"/>
      <c r="J49" s="163">
        <v>6.0400000000000002E-2</v>
      </c>
      <c r="K49" s="163"/>
      <c r="L49" s="163">
        <v>6.1600000000000002E-2</v>
      </c>
      <c r="M49" s="163"/>
      <c r="N49" s="163">
        <v>6.4000000000000001E-2</v>
      </c>
    </row>
    <row r="50" spans="1:16" s="139" customFormat="1" ht="15" customHeight="1">
      <c r="A50" s="153">
        <v>2005</v>
      </c>
      <c r="B50" s="163">
        <v>6.1899999999999997E-2</v>
      </c>
      <c r="C50" s="163"/>
      <c r="D50" s="163">
        <v>3.1600000000000003E-2</v>
      </c>
      <c r="E50" s="163"/>
      <c r="F50" s="163">
        <v>4.2900000000000001E-2</v>
      </c>
      <c r="G50" s="163"/>
      <c r="H50" s="163"/>
      <c r="I50" s="163"/>
      <c r="J50" s="163">
        <v>5.4399999999999997E-2</v>
      </c>
      <c r="K50" s="163"/>
      <c r="L50" s="163">
        <v>5.6500000000000002E-2</v>
      </c>
      <c r="M50" s="163"/>
      <c r="N50" s="163">
        <v>5.9299999999999999E-2</v>
      </c>
      <c r="P50" s="137"/>
    </row>
    <row r="51" spans="1:16" s="139" customFormat="1" ht="15" customHeight="1">
      <c r="A51" s="153">
        <v>2006</v>
      </c>
      <c r="B51" s="163">
        <v>7.9600000000000004E-2</v>
      </c>
      <c r="C51" s="163"/>
      <c r="D51" s="163">
        <v>4.7300000000000002E-2</v>
      </c>
      <c r="E51" s="163"/>
      <c r="F51" s="163">
        <v>4.8000000000000001E-2</v>
      </c>
      <c r="G51" s="163"/>
      <c r="H51" s="163"/>
      <c r="I51" s="163"/>
      <c r="J51" s="163">
        <v>5.8400000000000001E-2</v>
      </c>
      <c r="K51" s="163"/>
      <c r="L51" s="163">
        <v>6.0699999999999997E-2</v>
      </c>
      <c r="M51" s="163"/>
      <c r="N51" s="163">
        <v>6.3200000000000006E-2</v>
      </c>
      <c r="P51" s="137"/>
    </row>
    <row r="52" spans="1:16" s="139" customFormat="1" ht="15" customHeight="1">
      <c r="A52" s="153">
        <v>2007</v>
      </c>
      <c r="B52" s="163">
        <v>8.0500000000000002E-2</v>
      </c>
      <c r="C52" s="163"/>
      <c r="D52" s="163">
        <v>4.41E-2</v>
      </c>
      <c r="E52" s="163"/>
      <c r="F52" s="163">
        <v>4.6300000000000001E-2</v>
      </c>
      <c r="G52" s="163"/>
      <c r="H52" s="163"/>
      <c r="I52" s="163"/>
      <c r="J52" s="163">
        <v>5.9400000000000001E-2</v>
      </c>
      <c r="K52" s="163"/>
      <c r="L52" s="163">
        <v>6.0699999999999997E-2</v>
      </c>
      <c r="M52" s="163"/>
      <c r="N52" s="163">
        <v>6.3299999999999995E-2</v>
      </c>
      <c r="P52" s="137"/>
    </row>
    <row r="53" spans="1:16" s="139" customFormat="1" ht="15" customHeight="1">
      <c r="A53" s="153">
        <v>2008</v>
      </c>
      <c r="B53" s="164">
        <v>5.0900000000000001E-2</v>
      </c>
      <c r="C53" s="164"/>
      <c r="D53" s="164">
        <v>1.4800000000000001E-2</v>
      </c>
      <c r="E53" s="164"/>
      <c r="F53" s="164">
        <v>3.6600000000000001E-2</v>
      </c>
      <c r="G53" s="164"/>
      <c r="H53" s="164"/>
      <c r="I53" s="164"/>
      <c r="J53" s="164">
        <v>6.1800000000000001E-2</v>
      </c>
      <c r="K53" s="164"/>
      <c r="L53" s="164">
        <v>6.5299999999999997E-2</v>
      </c>
      <c r="M53" s="164"/>
      <c r="N53" s="164">
        <v>7.2499999999999995E-2</v>
      </c>
      <c r="P53" s="137"/>
    </row>
    <row r="54" spans="1:16" s="139" customFormat="1" ht="15" customHeight="1">
      <c r="A54" s="155">
        <v>2009</v>
      </c>
      <c r="B54" s="164">
        <v>3.2500000000000001E-2</v>
      </c>
      <c r="C54" s="164"/>
      <c r="D54" s="164">
        <v>1.6000000000000001E-3</v>
      </c>
      <c r="E54" s="164"/>
      <c r="F54" s="164">
        <v>3.2599999999999997E-2</v>
      </c>
      <c r="G54" s="164"/>
      <c r="H54" s="164"/>
      <c r="I54" s="164"/>
      <c r="J54" s="164">
        <v>5.7508333333333349E-2</v>
      </c>
      <c r="K54" s="164"/>
      <c r="L54" s="164">
        <v>6.0391666666666656E-2</v>
      </c>
      <c r="M54" s="164"/>
      <c r="N54" s="164">
        <v>7.0550000000000002E-2</v>
      </c>
      <c r="P54" s="137"/>
    </row>
    <row r="55" spans="1:16" s="139" customFormat="1" ht="15" customHeight="1">
      <c r="A55" s="155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P55" s="137"/>
    </row>
    <row r="56" spans="1:16" s="139" customFormat="1" ht="15" customHeight="1">
      <c r="A56" s="279" t="s">
        <v>151</v>
      </c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P56" s="137"/>
    </row>
    <row r="57" spans="1:16" s="139" customFormat="1" ht="15" customHeight="1">
      <c r="A57" s="155">
        <v>2010</v>
      </c>
      <c r="B57" s="164">
        <v>3.2499999999999994E-2</v>
      </c>
      <c r="C57" s="164"/>
      <c r="D57" s="164">
        <v>1.4E-3</v>
      </c>
      <c r="E57" s="164"/>
      <c r="F57" s="164">
        <v>3.2199999999999999E-2</v>
      </c>
      <c r="G57" s="164"/>
      <c r="H57" s="164"/>
      <c r="I57" s="164"/>
      <c r="J57" s="164">
        <v>5.2400000000000002E-2</v>
      </c>
      <c r="K57" s="164"/>
      <c r="L57" s="164">
        <v>5.4600000000000003E-2</v>
      </c>
      <c r="M57" s="164"/>
      <c r="N57" s="164">
        <v>5.96E-2</v>
      </c>
      <c r="P57" s="137"/>
    </row>
    <row r="58" spans="1:16" s="139" customFormat="1" ht="15" customHeight="1">
      <c r="A58" s="155">
        <v>2011</v>
      </c>
      <c r="B58" s="164">
        <v>3.2500000000000001E-2</v>
      </c>
      <c r="C58" s="164"/>
      <c r="D58" s="164">
        <v>5.9999999999999995E-4</v>
      </c>
      <c r="E58" s="164"/>
      <c r="F58" s="164">
        <v>2.7799999999999998E-2</v>
      </c>
      <c r="G58" s="164"/>
      <c r="H58" s="164"/>
      <c r="I58" s="164"/>
      <c r="J58" s="164">
        <v>4.7800000000000002E-2</v>
      </c>
      <c r="K58" s="164"/>
      <c r="L58" s="164">
        <v>5.04E-2</v>
      </c>
      <c r="M58" s="164"/>
      <c r="N58" s="164">
        <v>5.57E-2</v>
      </c>
      <c r="P58" s="137"/>
    </row>
    <row r="59" spans="1:16" s="139" customFormat="1" ht="15" customHeight="1">
      <c r="A59" s="155">
        <v>2012</v>
      </c>
      <c r="B59" s="164">
        <v>3.2500000000000001E-2</v>
      </c>
      <c r="C59" s="164"/>
      <c r="D59" s="164">
        <v>8.9999999999999998E-4</v>
      </c>
      <c r="E59" s="164"/>
      <c r="F59" s="164">
        <v>1.7999999999999999E-2</v>
      </c>
      <c r="G59" s="164"/>
      <c r="H59" s="164"/>
      <c r="I59" s="164"/>
      <c r="J59" s="164">
        <v>3.8300000000000001E-2</v>
      </c>
      <c r="K59" s="164"/>
      <c r="L59" s="164">
        <v>4.1300000000000003E-2</v>
      </c>
      <c r="M59" s="164"/>
      <c r="N59" s="164">
        <v>4.8599999999999997E-2</v>
      </c>
      <c r="P59" s="137"/>
    </row>
    <row r="60" spans="1:16" s="139" customFormat="1" ht="15" customHeight="1">
      <c r="A60" s="155">
        <v>2013</v>
      </c>
      <c r="B60" s="164">
        <v>3.2500000000000001E-2</v>
      </c>
      <c r="C60" s="164"/>
      <c r="D60" s="164">
        <v>5.9999999999999995E-4</v>
      </c>
      <c r="E60" s="164"/>
      <c r="F60" s="164">
        <v>2.35E-2</v>
      </c>
      <c r="G60" s="164"/>
      <c r="H60" s="164"/>
      <c r="I60" s="164"/>
      <c r="J60" s="164">
        <v>4.24E-2</v>
      </c>
      <c r="K60" s="164"/>
      <c r="L60" s="164">
        <v>4.4699999999999997E-2</v>
      </c>
      <c r="M60" s="164"/>
      <c r="N60" s="164">
        <v>4.9799999999999997E-2</v>
      </c>
      <c r="P60" s="137"/>
    </row>
    <row r="61" spans="1:16" s="139" customFormat="1" ht="15" customHeight="1">
      <c r="A61" s="155">
        <v>2014</v>
      </c>
      <c r="B61" s="164">
        <v>3.2500000000000001E-2</v>
      </c>
      <c r="C61" s="164"/>
      <c r="D61" s="164">
        <v>2.9999999999999997E-4</v>
      </c>
      <c r="E61" s="164"/>
      <c r="F61" s="164">
        <v>2.5399999999999999E-2</v>
      </c>
      <c r="G61" s="164"/>
      <c r="H61" s="164"/>
      <c r="I61" s="164"/>
      <c r="J61" s="164">
        <v>4.19E-2</v>
      </c>
      <c r="K61" s="164"/>
      <c r="L61" s="164">
        <v>4.2799999999999998E-2</v>
      </c>
      <c r="M61" s="164"/>
      <c r="N61" s="164">
        <v>4.8000000000000001E-2</v>
      </c>
      <c r="P61" s="137"/>
    </row>
    <row r="62" spans="1:16" s="139" customFormat="1" ht="15" customHeight="1">
      <c r="A62" s="155">
        <v>2015</v>
      </c>
      <c r="B62" s="164">
        <v>3.2599999999999997E-2</v>
      </c>
      <c r="C62" s="164"/>
      <c r="D62" s="164">
        <v>5.9999999999999995E-4</v>
      </c>
      <c r="E62" s="164"/>
      <c r="F62" s="164">
        <v>2.1399999999999999E-2</v>
      </c>
      <c r="G62" s="164"/>
      <c r="H62" s="164"/>
      <c r="I62" s="164"/>
      <c r="J62" s="164">
        <v>0.04</v>
      </c>
      <c r="K62" s="164"/>
      <c r="L62" s="164">
        <v>4.1200000000000001E-2</v>
      </c>
      <c r="M62" s="164"/>
      <c r="N62" s="164">
        <v>5.0299999999999997E-2</v>
      </c>
      <c r="P62" s="137"/>
    </row>
    <row r="63" spans="1:16" s="139" customFormat="1" ht="15" customHeight="1">
      <c r="A63" s="155">
        <v>2016</v>
      </c>
      <c r="B63" s="164">
        <v>3.5099999999999999E-2</v>
      </c>
      <c r="C63" s="164"/>
      <c r="D63" s="164">
        <v>3.3E-3</v>
      </c>
      <c r="E63" s="164"/>
      <c r="F63" s="164">
        <v>1.84E-2</v>
      </c>
      <c r="G63" s="164"/>
      <c r="H63" s="164"/>
      <c r="I63" s="164"/>
      <c r="J63" s="164">
        <v>3.73E-2</v>
      </c>
      <c r="K63" s="164"/>
      <c r="L63" s="164">
        <v>3.9300000000000002E-2</v>
      </c>
      <c r="M63" s="164"/>
      <c r="N63" s="164">
        <v>4.6899999999999997E-2</v>
      </c>
      <c r="P63" s="137"/>
    </row>
    <row r="64" spans="1:16" s="139" customFormat="1" ht="15" customHeight="1">
      <c r="A64" s="155">
        <v>2017</v>
      </c>
      <c r="B64" s="164">
        <v>4.1000000000000002E-2</v>
      </c>
      <c r="C64" s="164"/>
      <c r="D64" s="164">
        <v>9.4000000000000004E-3</v>
      </c>
      <c r="E64" s="164"/>
      <c r="F64" s="164">
        <v>2.3300000000000001E-2</v>
      </c>
      <c r="G64" s="164"/>
      <c r="H64" s="164"/>
      <c r="I64" s="164"/>
      <c r="J64" s="164">
        <v>3.8199999999999998E-2</v>
      </c>
      <c r="K64" s="164"/>
      <c r="L64" s="164">
        <v>0.04</v>
      </c>
      <c r="M64" s="164"/>
      <c r="N64" s="164">
        <v>4.3799999999999999E-2</v>
      </c>
      <c r="P64" s="137"/>
    </row>
    <row r="65" spans="1:16" s="139" customFormat="1" ht="15" customHeight="1">
      <c r="A65" s="155" t="s">
        <v>341</v>
      </c>
      <c r="B65" s="164">
        <v>3.7499999999999999E-2</v>
      </c>
      <c r="C65" s="164"/>
      <c r="D65" s="164">
        <v>5.2100000000000002E-3</v>
      </c>
      <c r="E65" s="164"/>
      <c r="F65" s="164">
        <v>2.4299999999999999E-2</v>
      </c>
      <c r="G65" s="164"/>
      <c r="H65" s="164"/>
      <c r="I65" s="164"/>
      <c r="J65" s="164">
        <v>3.9600000000000003E-2</v>
      </c>
      <c r="K65" s="164"/>
      <c r="L65" s="164">
        <v>4.1399999999999999E-2</v>
      </c>
      <c r="M65" s="164"/>
      <c r="N65" s="164">
        <v>4.6199999999999998E-2</v>
      </c>
      <c r="P65" s="137"/>
    </row>
    <row r="66" spans="1:16" s="139" customFormat="1" ht="15" customHeight="1">
      <c r="A66" s="155" t="s">
        <v>342</v>
      </c>
      <c r="B66" s="164">
        <v>3.7499999999999999E-2</v>
      </c>
      <c r="C66" s="164"/>
      <c r="D66" s="164">
        <v>5.3E-3</v>
      </c>
      <c r="E66" s="164"/>
      <c r="F66" s="164">
        <v>2.4199999999999999E-2</v>
      </c>
      <c r="G66" s="164"/>
      <c r="H66" s="164"/>
      <c r="I66" s="164"/>
      <c r="J66" s="164">
        <v>3.9899999999999998E-2</v>
      </c>
      <c r="K66" s="164"/>
      <c r="L66" s="164">
        <v>4.1799999999999997E-2</v>
      </c>
      <c r="M66" s="164"/>
      <c r="N66" s="164">
        <v>4.58E-2</v>
      </c>
      <c r="P66" s="137"/>
    </row>
    <row r="67" spans="1:16" s="139" customFormat="1" ht="15" customHeight="1">
      <c r="A67" s="155" t="s">
        <v>343</v>
      </c>
      <c r="B67" s="164">
        <v>0.04</v>
      </c>
      <c r="C67" s="164"/>
      <c r="D67" s="164">
        <v>7.1999999999999998E-3</v>
      </c>
      <c r="E67" s="164"/>
      <c r="F67" s="164">
        <v>2.4799999999999999E-2</v>
      </c>
      <c r="G67" s="164"/>
      <c r="H67" s="164"/>
      <c r="I67" s="164"/>
      <c r="J67" s="164">
        <v>4.0399999999999998E-2</v>
      </c>
      <c r="K67" s="164"/>
      <c r="L67" s="164">
        <v>4.2299999999999997E-2</v>
      </c>
      <c r="M67" s="164"/>
      <c r="N67" s="164">
        <v>4.6199999999999998E-2</v>
      </c>
      <c r="P67" s="137"/>
    </row>
    <row r="68" spans="1:16" s="139" customFormat="1" ht="15" customHeight="1">
      <c r="A68" s="155" t="s">
        <v>344</v>
      </c>
      <c r="B68" s="164">
        <v>0.04</v>
      </c>
      <c r="C68" s="164"/>
      <c r="D68" s="164">
        <v>8.0999999999999996E-3</v>
      </c>
      <c r="E68" s="164"/>
      <c r="F68" s="164">
        <v>2.3E-2</v>
      </c>
      <c r="G68" s="164"/>
      <c r="H68" s="164"/>
      <c r="I68" s="164"/>
      <c r="J68" s="164">
        <v>3.9300000000000002E-2</v>
      </c>
      <c r="K68" s="164"/>
      <c r="L68" s="164">
        <v>4.1200000000000001E-2</v>
      </c>
      <c r="M68" s="164"/>
      <c r="N68" s="164">
        <v>4.5100000000000001E-2</v>
      </c>
      <c r="P68" s="137"/>
    </row>
    <row r="69" spans="1:16" s="139" customFormat="1" ht="15" customHeight="1">
      <c r="A69" s="155" t="s">
        <v>345</v>
      </c>
      <c r="B69" s="164">
        <v>0.04</v>
      </c>
      <c r="C69" s="164"/>
      <c r="D69" s="164">
        <v>8.8999999999999999E-3</v>
      </c>
      <c r="E69" s="164"/>
      <c r="F69" s="164">
        <v>2.3E-2</v>
      </c>
      <c r="G69" s="164"/>
      <c r="H69" s="164"/>
      <c r="I69" s="164"/>
      <c r="J69" s="164">
        <v>3.9399999999999998E-2</v>
      </c>
      <c r="K69" s="164"/>
      <c r="L69" s="164">
        <v>4.1200000000000001E-2</v>
      </c>
      <c r="M69" s="164"/>
      <c r="N69" s="164">
        <v>4.4999999999999998E-2</v>
      </c>
      <c r="P69" s="137"/>
    </row>
    <row r="70" spans="1:16" s="139" customFormat="1" ht="15" customHeight="1">
      <c r="A70" s="155" t="s">
        <v>346</v>
      </c>
      <c r="B70" s="164">
        <v>4.2500000000000003E-2</v>
      </c>
      <c r="C70" s="164"/>
      <c r="D70" s="164">
        <v>9.9000000000000008E-3</v>
      </c>
      <c r="E70" s="164"/>
      <c r="F70" s="164">
        <v>2.1899999999999999E-2</v>
      </c>
      <c r="G70" s="164"/>
      <c r="H70" s="164"/>
      <c r="I70" s="164"/>
      <c r="J70" s="164">
        <v>3.7699999999999997E-2</v>
      </c>
      <c r="K70" s="164"/>
      <c r="L70" s="164">
        <v>3.9399999999999998E-2</v>
      </c>
      <c r="M70" s="164"/>
      <c r="N70" s="164">
        <v>4.3200000000000002E-2</v>
      </c>
      <c r="P70" s="137"/>
    </row>
    <row r="71" spans="1:16" s="139" customFormat="1" ht="15" customHeight="1">
      <c r="A71" s="155" t="s">
        <v>347</v>
      </c>
      <c r="B71" s="164">
        <v>4.2500000000000003E-2</v>
      </c>
      <c r="C71" s="164"/>
      <c r="D71" s="164">
        <v>1.0800000000000001E-2</v>
      </c>
      <c r="E71" s="164"/>
      <c r="F71" s="164">
        <v>2.3199999999999998E-2</v>
      </c>
      <c r="G71" s="164"/>
      <c r="H71" s="164"/>
      <c r="I71" s="164"/>
      <c r="J71" s="164">
        <v>3.8199999999999998E-2</v>
      </c>
      <c r="K71" s="164"/>
      <c r="L71" s="164">
        <v>3.9899999999999998E-2</v>
      </c>
      <c r="M71" s="164"/>
      <c r="N71" s="164">
        <v>4.36E-2</v>
      </c>
      <c r="P71" s="137"/>
    </row>
    <row r="72" spans="1:16" s="139" customFormat="1" ht="15" customHeight="1">
      <c r="A72" s="155" t="s">
        <v>348</v>
      </c>
      <c r="B72" s="164">
        <v>4.2500000000000003E-2</v>
      </c>
      <c r="C72" s="164"/>
      <c r="D72" s="164">
        <v>1.03E-2</v>
      </c>
      <c r="E72" s="164"/>
      <c r="F72" s="164">
        <v>2.2100000000000002E-2</v>
      </c>
      <c r="G72" s="164"/>
      <c r="H72" s="164"/>
      <c r="I72" s="164"/>
      <c r="J72" s="164">
        <v>3.6700000000000003E-2</v>
      </c>
      <c r="K72" s="164"/>
      <c r="L72" s="164">
        <v>3.8600000000000002E-2</v>
      </c>
      <c r="M72" s="164"/>
      <c r="N72" s="164">
        <v>4.2299999999999997E-2</v>
      </c>
      <c r="P72" s="137"/>
    </row>
    <row r="73" spans="1:16" s="139" customFormat="1" ht="15" customHeight="1">
      <c r="A73" s="155" t="s">
        <v>349</v>
      </c>
      <c r="B73" s="164">
        <v>4.2500000000000003E-2</v>
      </c>
      <c r="C73" s="164"/>
      <c r="D73" s="164">
        <v>1.04E-2</v>
      </c>
      <c r="E73" s="164"/>
      <c r="F73" s="164">
        <v>2.1999999999999999E-2</v>
      </c>
      <c r="G73" s="164"/>
      <c r="H73" s="164"/>
      <c r="I73" s="164"/>
      <c r="J73" s="164">
        <v>3.6999999999999998E-2</v>
      </c>
      <c r="K73" s="164"/>
      <c r="L73" s="164">
        <v>3.8699999999999998E-2</v>
      </c>
      <c r="M73" s="164"/>
      <c r="N73" s="164">
        <v>4.24E-2</v>
      </c>
      <c r="P73" s="137"/>
    </row>
    <row r="74" spans="1:16" s="139" customFormat="1" ht="15" customHeight="1">
      <c r="A74" s="155" t="s">
        <v>350</v>
      </c>
      <c r="B74" s="164">
        <v>4.2500000000000003E-2</v>
      </c>
      <c r="C74" s="164"/>
      <c r="D74" s="164">
        <v>1.0800000000000001E-2</v>
      </c>
      <c r="E74" s="164"/>
      <c r="F74" s="164">
        <v>2.3599999999999999E-2</v>
      </c>
      <c r="G74" s="164"/>
      <c r="H74" s="164"/>
      <c r="I74" s="164"/>
      <c r="J74" s="164">
        <v>3.7400000000000003E-2</v>
      </c>
      <c r="K74" s="164"/>
      <c r="L74" s="164">
        <v>3.9100000000000003E-2</v>
      </c>
      <c r="M74" s="164"/>
      <c r="N74" s="164">
        <v>4.2599999999999999E-2</v>
      </c>
      <c r="P74" s="137"/>
    </row>
    <row r="75" spans="1:16" s="139" customFormat="1" ht="15" customHeight="1">
      <c r="A75" s="155" t="s">
        <v>351</v>
      </c>
      <c r="B75" s="164">
        <v>4.2500000000000003E-2</v>
      </c>
      <c r="C75" s="164"/>
      <c r="D75" s="164">
        <v>1.23E-2</v>
      </c>
      <c r="E75" s="164"/>
      <c r="F75" s="164">
        <v>2.35E-2</v>
      </c>
      <c r="G75" s="164"/>
      <c r="H75" s="164"/>
      <c r="I75" s="164"/>
      <c r="J75" s="164">
        <v>3.6499999999999998E-2</v>
      </c>
      <c r="K75" s="164"/>
      <c r="L75" s="164">
        <v>3.8300000000000001E-2</v>
      </c>
      <c r="M75" s="164"/>
      <c r="N75" s="164">
        <v>4.1599999999999998E-2</v>
      </c>
      <c r="P75" s="137"/>
    </row>
    <row r="76" spans="1:16" s="139" customFormat="1" ht="15" customHeight="1">
      <c r="A76" s="155" t="s">
        <v>352</v>
      </c>
      <c r="B76" s="164">
        <v>4.4999999999999998E-2</v>
      </c>
      <c r="C76" s="164"/>
      <c r="D76" s="164">
        <v>1.35E-2</v>
      </c>
      <c r="E76" s="164"/>
      <c r="F76" s="164">
        <v>2.4E-2</v>
      </c>
      <c r="G76" s="164"/>
      <c r="H76" s="164"/>
      <c r="I76" s="164"/>
      <c r="J76" s="164">
        <v>3.6200000000000003E-2</v>
      </c>
      <c r="K76" s="164"/>
      <c r="L76" s="164">
        <v>3.7900000000000003E-2</v>
      </c>
      <c r="M76" s="164"/>
      <c r="N76" s="164">
        <v>4.1399999999999999E-2</v>
      </c>
      <c r="P76" s="137"/>
    </row>
    <row r="77" spans="1:16" s="139" customFormat="1" ht="15" customHeight="1">
      <c r="A77" s="155">
        <v>2018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P77" s="137"/>
    </row>
    <row r="78" spans="1:16" s="139" customFormat="1" ht="15" customHeight="1">
      <c r="A78" s="155" t="s">
        <v>341</v>
      </c>
      <c r="B78" s="164">
        <v>4.4999999999999998E-2</v>
      </c>
      <c r="C78" s="164"/>
      <c r="D78" s="164">
        <v>1.43E-2</v>
      </c>
      <c r="E78" s="164"/>
      <c r="F78" s="164">
        <v>2.58E-2</v>
      </c>
      <c r="G78" s="164"/>
      <c r="H78" s="164"/>
      <c r="I78" s="164"/>
      <c r="J78" s="164">
        <v>3.6900000000000002E-2</v>
      </c>
      <c r="K78" s="164"/>
      <c r="L78" s="164">
        <v>3.8600000000000002E-2</v>
      </c>
      <c r="M78" s="164"/>
      <c r="N78" s="164">
        <v>4.1799999999999997E-2</v>
      </c>
      <c r="P78" s="137"/>
    </row>
    <row r="79" spans="1:16" s="139" customFormat="1" ht="15" customHeight="1" thickBot="1">
      <c r="A79" s="158"/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P79" s="137"/>
    </row>
    <row r="80" spans="1:16" s="139" customFormat="1" ht="15" customHeight="1" thickTop="1"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P80" s="137"/>
    </row>
    <row r="81" spans="1:16" s="139" customFormat="1" ht="15" customHeight="1">
      <c r="A81" s="139" t="s">
        <v>168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P81" s="137"/>
    </row>
    <row r="82" spans="1:16" s="139" customFormat="1" ht="15" customHeight="1"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P82" s="137"/>
    </row>
    <row r="83" spans="1:16" s="139" customFormat="1" ht="15" customHeight="1">
      <c r="A83" s="137" t="s">
        <v>392</v>
      </c>
      <c r="B83" s="166"/>
      <c r="C83" s="137"/>
      <c r="D83" s="166"/>
      <c r="E83" s="137"/>
      <c r="F83" s="166"/>
      <c r="G83" s="137"/>
      <c r="H83" s="166"/>
      <c r="I83" s="137"/>
      <c r="J83" s="166"/>
      <c r="K83" s="137"/>
      <c r="L83" s="166"/>
      <c r="M83" s="137"/>
      <c r="N83" s="166"/>
      <c r="P83" s="137"/>
    </row>
    <row r="84" spans="1:16" s="139" customFormat="1" ht="15" customHeight="1">
      <c r="A84" s="137"/>
      <c r="B84" s="166"/>
      <c r="C84" s="137"/>
      <c r="D84" s="166"/>
      <c r="E84" s="137"/>
      <c r="F84" s="166"/>
      <c r="G84" s="137"/>
      <c r="H84" s="166"/>
      <c r="I84" s="137"/>
      <c r="J84" s="166"/>
      <c r="K84" s="137"/>
      <c r="L84" s="166"/>
      <c r="M84" s="137"/>
      <c r="N84" s="166"/>
      <c r="P84" s="137"/>
    </row>
    <row r="85" spans="1:16" s="139" customFormat="1" ht="15" customHeight="1">
      <c r="A85" s="137"/>
      <c r="B85" s="166"/>
      <c r="C85" s="137"/>
      <c r="D85" s="166"/>
      <c r="E85" s="137"/>
      <c r="F85" s="166"/>
      <c r="G85" s="137"/>
      <c r="H85" s="166"/>
      <c r="I85" s="137"/>
      <c r="J85" s="166"/>
      <c r="K85" s="137"/>
      <c r="L85" s="166"/>
      <c r="M85" s="137"/>
      <c r="N85" s="166"/>
      <c r="P85" s="137"/>
    </row>
    <row r="86" spans="1:16" ht="15" customHeight="1"/>
    <row r="87" spans="1:16" ht="15" customHeight="1"/>
    <row r="88" spans="1:16" ht="15" customHeight="1"/>
    <row r="89" spans="1:16" ht="15" customHeight="1"/>
    <row r="90" spans="1:16" ht="15" customHeight="1"/>
    <row r="91" spans="1:16" ht="15" customHeight="1"/>
    <row r="92" spans="1:16" ht="15" customHeight="1"/>
    <row r="93" spans="1:16" ht="15" customHeight="1"/>
    <row r="94" spans="1:16" ht="15" customHeight="1"/>
    <row r="95" spans="1:16" ht="15" customHeight="1"/>
    <row r="96" spans="1:1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6">
    <mergeCell ref="A56:N56"/>
    <mergeCell ref="A5:N5"/>
    <mergeCell ref="A13:N13"/>
    <mergeCell ref="A23:N23"/>
    <mergeCell ref="A34:N34"/>
    <mergeCell ref="A46:N46"/>
  </mergeCells>
  <printOptions horizontalCentered="1" verticalCentered="1"/>
  <pageMargins left="0.5" right="0.5" top="0.5" bottom="0.5" header="0.5" footer="0.5"/>
  <pageSetup scale="52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topLeftCell="A5" zoomScaleNormal="100" workbookViewId="0">
      <selection activeCell="E64" sqref="E64"/>
    </sheetView>
  </sheetViews>
  <sheetFormatPr defaultColWidth="9.81640625" defaultRowHeight="15"/>
  <cols>
    <col min="1" max="1" width="11.81640625" style="167" customWidth="1"/>
    <col min="2" max="2" width="12.54296875" style="167" customWidth="1"/>
    <col min="3" max="3" width="12.1796875" style="167" customWidth="1"/>
    <col min="4" max="5" width="11.81640625" style="167" customWidth="1"/>
    <col min="6" max="16384" width="9.81640625" style="167"/>
  </cols>
  <sheetData>
    <row r="1" spans="1:6" ht="15.6">
      <c r="E1" s="168" t="str">
        <f>+'DCP-4, P 2'!L1</f>
        <v>Exh. DCP-4</v>
      </c>
    </row>
    <row r="2" spans="1:6" ht="15.6">
      <c r="E2" s="168" t="str">
        <f>+'DCP-4, P 2'!L2</f>
        <v>Docket UG-170929</v>
      </c>
    </row>
    <row r="3" spans="1:6" ht="15.6">
      <c r="E3" s="138" t="s">
        <v>300</v>
      </c>
    </row>
    <row r="5" spans="1:6" ht="21">
      <c r="A5" s="278" t="s">
        <v>169</v>
      </c>
      <c r="B5" s="278"/>
      <c r="C5" s="278"/>
      <c r="D5" s="278"/>
      <c r="E5" s="278"/>
      <c r="F5" s="278"/>
    </row>
    <row r="6" spans="1:6" ht="21.6" thickBot="1">
      <c r="A6" s="161"/>
      <c r="B6" s="161"/>
      <c r="C6" s="161"/>
      <c r="D6" s="161"/>
      <c r="E6" s="161"/>
      <c r="F6" s="161"/>
    </row>
    <row r="7" spans="1:6" ht="16.5" customHeight="1" thickTop="1">
      <c r="A7" s="169"/>
      <c r="B7" s="169"/>
      <c r="C7" s="169"/>
      <c r="D7" s="169"/>
      <c r="E7" s="169"/>
      <c r="F7" s="169"/>
    </row>
    <row r="8" spans="1:6" ht="15.6">
      <c r="A8" s="142"/>
      <c r="B8" s="142" t="s">
        <v>9</v>
      </c>
      <c r="C8" s="142" t="s">
        <v>170</v>
      </c>
      <c r="D8" s="142"/>
      <c r="E8" s="142" t="s">
        <v>9</v>
      </c>
      <c r="F8" s="142" t="s">
        <v>9</v>
      </c>
    </row>
    <row r="9" spans="1:6" ht="15.6">
      <c r="A9" s="142"/>
      <c r="B9" s="142" t="s">
        <v>171</v>
      </c>
      <c r="C9" s="142" t="s">
        <v>171</v>
      </c>
      <c r="D9" s="142" t="s">
        <v>172</v>
      </c>
      <c r="E9" s="142" t="s">
        <v>173</v>
      </c>
      <c r="F9" s="142" t="s">
        <v>174</v>
      </c>
    </row>
    <row r="10" spans="1:6" ht="15.6">
      <c r="A10" s="144"/>
      <c r="B10" s="144"/>
      <c r="C10" s="144"/>
      <c r="D10" s="144"/>
      <c r="E10" s="144"/>
      <c r="F10" s="144"/>
    </row>
    <row r="11" spans="1:6" ht="15" customHeight="1">
      <c r="A11" s="170"/>
      <c r="B11" s="170"/>
      <c r="C11" s="170"/>
      <c r="D11" s="170"/>
      <c r="E11" s="170"/>
      <c r="F11" s="170"/>
    </row>
    <row r="12" spans="1:6" ht="15" customHeight="1">
      <c r="A12" s="279" t="s">
        <v>129</v>
      </c>
      <c r="B12" s="279"/>
      <c r="C12" s="279"/>
      <c r="D12" s="279"/>
      <c r="E12" s="279"/>
      <c r="F12" s="279"/>
    </row>
    <row r="13" spans="1:6" ht="15" customHeight="1">
      <c r="A13" s="147" t="s">
        <v>130</v>
      </c>
      <c r="B13" s="147"/>
      <c r="C13" s="171"/>
      <c r="D13" s="172">
        <v>802.49</v>
      </c>
      <c r="E13" s="163">
        <v>4.3099999999999999E-2</v>
      </c>
      <c r="F13" s="163">
        <v>9.1499999999999998E-2</v>
      </c>
    </row>
    <row r="14" spans="1:6" ht="15" customHeight="1">
      <c r="A14" s="147" t="s">
        <v>131</v>
      </c>
      <c r="B14" s="171"/>
      <c r="C14" s="171"/>
      <c r="D14" s="172">
        <v>974.92</v>
      </c>
      <c r="E14" s="163">
        <v>3.7699999999999997E-2</v>
      </c>
      <c r="F14" s="163">
        <v>8.8999999999999996E-2</v>
      </c>
    </row>
    <row r="15" spans="1:6" ht="15" customHeight="1">
      <c r="A15" s="147" t="s">
        <v>132</v>
      </c>
      <c r="B15" s="171"/>
      <c r="C15" s="171"/>
      <c r="D15" s="172">
        <v>894.63</v>
      </c>
      <c r="E15" s="163">
        <v>4.6199999999999998E-2</v>
      </c>
      <c r="F15" s="163">
        <v>0.1079</v>
      </c>
    </row>
    <row r="16" spans="1:6" ht="15" customHeight="1">
      <c r="A16" s="147" t="s">
        <v>133</v>
      </c>
      <c r="B16" s="171"/>
      <c r="C16" s="171"/>
      <c r="D16" s="172">
        <v>820.23</v>
      </c>
      <c r="E16" s="163">
        <v>5.28E-2</v>
      </c>
      <c r="F16" s="163">
        <v>0.1203</v>
      </c>
    </row>
    <row r="17" spans="1:6" ht="15" customHeight="1">
      <c r="A17" s="147" t="s">
        <v>134</v>
      </c>
      <c r="B17" s="171"/>
      <c r="C17" s="171"/>
      <c r="D17" s="172">
        <v>844.4</v>
      </c>
      <c r="E17" s="163">
        <v>5.4699999999999999E-2</v>
      </c>
      <c r="F17" s="163">
        <v>0.1346</v>
      </c>
    </row>
    <row r="18" spans="1:6" ht="15" customHeight="1">
      <c r="A18" s="147" t="s">
        <v>135</v>
      </c>
      <c r="B18" s="171"/>
      <c r="C18" s="171"/>
      <c r="D18" s="172">
        <v>891.41</v>
      </c>
      <c r="E18" s="163">
        <v>5.2600000000000001E-2</v>
      </c>
      <c r="F18" s="163">
        <v>0.12659999999999999</v>
      </c>
    </row>
    <row r="19" spans="1:6" ht="15" customHeight="1">
      <c r="A19" s="147" t="s">
        <v>136</v>
      </c>
      <c r="B19" s="171"/>
      <c r="C19" s="171"/>
      <c r="D19" s="172">
        <v>932.92</v>
      </c>
      <c r="E19" s="163">
        <v>5.1999999999999998E-2</v>
      </c>
      <c r="F19" s="163">
        <v>0.1196</v>
      </c>
    </row>
    <row r="20" spans="1:6" ht="15" customHeight="1">
      <c r="A20" s="147" t="s">
        <v>137</v>
      </c>
      <c r="B20" s="171"/>
      <c r="C20" s="171"/>
      <c r="D20" s="172">
        <v>884.36</v>
      </c>
      <c r="E20" s="163">
        <v>5.8099999999999999E-2</v>
      </c>
      <c r="F20" s="163">
        <v>0.11600000000000001</v>
      </c>
    </row>
    <row r="21" spans="1:6" ht="15" customHeight="1">
      <c r="A21" s="147"/>
      <c r="B21" s="171"/>
      <c r="C21" s="171"/>
      <c r="D21" s="172"/>
      <c r="E21" s="163"/>
      <c r="F21" s="163"/>
    </row>
    <row r="22" spans="1:6" ht="15" customHeight="1">
      <c r="A22" s="281" t="s">
        <v>138</v>
      </c>
      <c r="B22" s="281"/>
      <c r="C22" s="281"/>
      <c r="D22" s="281"/>
      <c r="E22" s="281"/>
      <c r="F22" s="281"/>
    </row>
    <row r="23" spans="1:6" ht="15" customHeight="1">
      <c r="A23" s="173"/>
      <c r="B23" s="173"/>
      <c r="C23" s="173"/>
      <c r="D23" s="173"/>
      <c r="E23" s="173"/>
      <c r="F23" s="173"/>
    </row>
    <row r="24" spans="1:6" ht="15" customHeight="1">
      <c r="A24" s="147" t="s">
        <v>139</v>
      </c>
      <c r="B24" s="171"/>
      <c r="C24" s="171"/>
      <c r="D24" s="172">
        <v>1190.3399999999999</v>
      </c>
      <c r="E24" s="163">
        <v>4.3999999999999997E-2</v>
      </c>
      <c r="F24" s="163">
        <v>8.0299999999999996E-2</v>
      </c>
    </row>
    <row r="25" spans="1:6" ht="15" customHeight="1">
      <c r="A25" s="147" t="s">
        <v>140</v>
      </c>
      <c r="B25" s="171"/>
      <c r="C25" s="171"/>
      <c r="D25" s="172">
        <v>1178.48</v>
      </c>
      <c r="E25" s="163">
        <v>4.6399999999999997E-2</v>
      </c>
      <c r="F25" s="163">
        <v>0.1002</v>
      </c>
    </row>
    <row r="26" spans="1:6" ht="15" customHeight="1">
      <c r="A26" s="147" t="s">
        <v>141</v>
      </c>
      <c r="B26" s="171"/>
      <c r="C26" s="171"/>
      <c r="D26" s="172">
        <v>1328.23</v>
      </c>
      <c r="E26" s="163">
        <v>4.2500000000000003E-2</v>
      </c>
      <c r="F26" s="163">
        <v>8.1199999999999994E-2</v>
      </c>
    </row>
    <row r="27" spans="1:6" ht="15" customHeight="1">
      <c r="A27" s="147" t="s">
        <v>142</v>
      </c>
      <c r="B27" s="171"/>
      <c r="C27" s="171"/>
      <c r="D27" s="172">
        <v>1792.76</v>
      </c>
      <c r="E27" s="163">
        <v>3.49E-2</v>
      </c>
      <c r="F27" s="163">
        <v>6.0900000000000003E-2</v>
      </c>
    </row>
    <row r="28" spans="1:6" ht="15" customHeight="1">
      <c r="A28" s="147" t="s">
        <v>143</v>
      </c>
      <c r="B28" s="171"/>
      <c r="C28" s="171"/>
      <c r="D28" s="172">
        <v>2275.9899999999998</v>
      </c>
      <c r="E28" s="163">
        <v>3.0800000000000001E-2</v>
      </c>
      <c r="F28" s="163">
        <v>5.4800000000000001E-2</v>
      </c>
    </row>
    <row r="29" spans="1:6" ht="15" customHeight="1">
      <c r="A29" s="147" t="s">
        <v>144</v>
      </c>
      <c r="B29" s="171" t="s">
        <v>167</v>
      </c>
      <c r="C29" s="171" t="s">
        <v>167</v>
      </c>
      <c r="D29" s="172">
        <v>2060.8200000000002</v>
      </c>
      <c r="E29" s="163">
        <v>3.6400000000000002E-2</v>
      </c>
      <c r="F29" s="163">
        <v>8.0100000000000005E-2</v>
      </c>
    </row>
    <row r="30" spans="1:6" ht="15" customHeight="1">
      <c r="A30" s="147" t="s">
        <v>145</v>
      </c>
      <c r="B30" s="171">
        <v>322.83999999999997</v>
      </c>
      <c r="C30" s="171"/>
      <c r="D30" s="172">
        <v>2508.91</v>
      </c>
      <c r="E30" s="163">
        <v>3.4500000000000003E-2</v>
      </c>
      <c r="F30" s="163">
        <v>7.4099999999999999E-2</v>
      </c>
    </row>
    <row r="31" spans="1:6" ht="15" customHeight="1">
      <c r="A31" s="147" t="s">
        <v>146</v>
      </c>
      <c r="B31" s="171">
        <v>334.59</v>
      </c>
      <c r="C31" s="171"/>
      <c r="D31" s="172">
        <v>2678.94</v>
      </c>
      <c r="E31" s="163">
        <v>3.61E-2</v>
      </c>
      <c r="F31" s="163">
        <v>6.4699999999999994E-2</v>
      </c>
    </row>
    <row r="32" spans="1:6" ht="15" customHeight="1">
      <c r="A32" s="147" t="s">
        <v>147</v>
      </c>
      <c r="B32" s="171">
        <v>376.18</v>
      </c>
      <c r="C32" s="171">
        <v>491.69</v>
      </c>
      <c r="D32" s="172">
        <v>2929.33</v>
      </c>
      <c r="E32" s="163">
        <v>3.2399999999999998E-2</v>
      </c>
      <c r="F32" s="163">
        <v>4.7899999999999998E-2</v>
      </c>
    </row>
    <row r="33" spans="1:6" ht="15" customHeight="1">
      <c r="A33" s="147"/>
      <c r="B33" s="171"/>
      <c r="C33" s="171"/>
      <c r="D33" s="172"/>
      <c r="E33" s="163"/>
      <c r="F33" s="163"/>
    </row>
    <row r="34" spans="1:6" ht="15" customHeight="1">
      <c r="A34" s="279" t="s">
        <v>148</v>
      </c>
      <c r="B34" s="279"/>
      <c r="C34" s="279"/>
      <c r="D34" s="279"/>
      <c r="E34" s="279"/>
      <c r="F34" s="279"/>
    </row>
    <row r="35" spans="1:6" ht="15" customHeight="1">
      <c r="A35" s="147" t="s">
        <v>1</v>
      </c>
      <c r="B35" s="172">
        <v>415.74</v>
      </c>
      <c r="C35" s="147">
        <v>599.26</v>
      </c>
      <c r="D35" s="172">
        <v>3284.29</v>
      </c>
      <c r="E35" s="163">
        <v>2.9899999999999999E-2</v>
      </c>
      <c r="F35" s="163">
        <v>4.2200000000000001E-2</v>
      </c>
    </row>
    <row r="36" spans="1:6" ht="15" customHeight="1">
      <c r="A36" s="147" t="s">
        <v>2</v>
      </c>
      <c r="B36" s="172">
        <v>451.21</v>
      </c>
      <c r="C36" s="171">
        <v>715.16</v>
      </c>
      <c r="D36" s="172">
        <v>3522.06</v>
      </c>
      <c r="E36" s="163">
        <v>2.7799999999999998E-2</v>
      </c>
      <c r="F36" s="163">
        <v>4.4600000000000001E-2</v>
      </c>
    </row>
    <row r="37" spans="1:6" ht="15" customHeight="1">
      <c r="A37" s="147" t="s">
        <v>3</v>
      </c>
      <c r="B37" s="172">
        <v>460.42</v>
      </c>
      <c r="C37" s="171">
        <v>751.65</v>
      </c>
      <c r="D37" s="172">
        <v>3793.77</v>
      </c>
      <c r="E37" s="163">
        <v>2.8199999999999999E-2</v>
      </c>
      <c r="F37" s="163">
        <v>5.8299999999999998E-2</v>
      </c>
    </row>
    <row r="38" spans="1:6" ht="15" customHeight="1">
      <c r="A38" s="172" t="s">
        <v>4</v>
      </c>
      <c r="B38" s="172">
        <v>541.72</v>
      </c>
      <c r="C38" s="172">
        <v>925.19</v>
      </c>
      <c r="D38" s="172">
        <v>4493.76</v>
      </c>
      <c r="E38" s="163">
        <v>2.5600000000000001E-2</v>
      </c>
      <c r="F38" s="163">
        <v>6.0900000000000003E-2</v>
      </c>
    </row>
    <row r="39" spans="1:6" ht="15" customHeight="1">
      <c r="A39" s="172" t="s">
        <v>5</v>
      </c>
      <c r="B39" s="172">
        <v>670.5</v>
      </c>
      <c r="C39" s="172">
        <v>1164.96</v>
      </c>
      <c r="D39" s="172">
        <v>5742.89</v>
      </c>
      <c r="E39" s="163">
        <v>2.1899999999999999E-2</v>
      </c>
      <c r="F39" s="163">
        <v>5.2400000000000002E-2</v>
      </c>
    </row>
    <row r="40" spans="1:6" ht="15" customHeight="1">
      <c r="A40" s="172" t="s">
        <v>6</v>
      </c>
      <c r="B40" s="172">
        <v>873.43</v>
      </c>
      <c r="C40" s="172">
        <v>1469.49</v>
      </c>
      <c r="D40" s="172">
        <v>7441.15</v>
      </c>
      <c r="E40" s="163">
        <v>1.77E-2</v>
      </c>
      <c r="F40" s="163">
        <v>4.5699999999999998E-2</v>
      </c>
    </row>
    <row r="41" spans="1:6" ht="15" customHeight="1">
      <c r="A41" s="153">
        <v>1998</v>
      </c>
      <c r="B41" s="172">
        <v>1085.5</v>
      </c>
      <c r="C41" s="172">
        <v>1794.91</v>
      </c>
      <c r="D41" s="172">
        <v>8625.52</v>
      </c>
      <c r="E41" s="163">
        <v>1.49E-2</v>
      </c>
      <c r="F41" s="163">
        <v>3.4599999999999999E-2</v>
      </c>
    </row>
    <row r="42" spans="1:6" ht="15" customHeight="1">
      <c r="A42" s="153">
        <v>1999</v>
      </c>
      <c r="B42" s="172">
        <v>1327.33</v>
      </c>
      <c r="C42" s="172">
        <v>2728.15</v>
      </c>
      <c r="D42" s="172">
        <v>10464.879999999999</v>
      </c>
      <c r="E42" s="163">
        <v>1.2500000000000001E-2</v>
      </c>
      <c r="F42" s="163">
        <v>3.1699999999999999E-2</v>
      </c>
    </row>
    <row r="43" spans="1:6" ht="15" customHeight="1">
      <c r="A43" s="153">
        <v>2000</v>
      </c>
      <c r="B43" s="172">
        <v>1427.22</v>
      </c>
      <c r="C43" s="172">
        <v>2783.67</v>
      </c>
      <c r="D43" s="172">
        <v>10734.9</v>
      </c>
      <c r="E43" s="163">
        <v>1.15E-2</v>
      </c>
      <c r="F43" s="163">
        <v>3.6299999999999999E-2</v>
      </c>
    </row>
    <row r="44" spans="1:6" ht="15" customHeight="1">
      <c r="A44" s="153">
        <v>2001</v>
      </c>
      <c r="B44" s="172">
        <v>1194.18</v>
      </c>
      <c r="C44" s="172">
        <v>2035</v>
      </c>
      <c r="D44" s="172">
        <v>10189.129999999999</v>
      </c>
      <c r="E44" s="163">
        <v>1.32E-2</v>
      </c>
      <c r="F44" s="163">
        <v>2.9499999999999998E-2</v>
      </c>
    </row>
    <row r="45" spans="1:6" ht="15" customHeight="1">
      <c r="A45" s="153"/>
      <c r="B45" s="172"/>
      <c r="C45" s="172"/>
      <c r="D45" s="172"/>
      <c r="E45" s="163"/>
      <c r="F45" s="163"/>
    </row>
    <row r="46" spans="1:6" ht="15" customHeight="1">
      <c r="A46" s="282" t="s">
        <v>150</v>
      </c>
      <c r="B46" s="282"/>
      <c r="C46" s="282"/>
      <c r="D46" s="282"/>
      <c r="E46" s="282"/>
      <c r="F46" s="282"/>
    </row>
    <row r="47" spans="1:6" ht="15" customHeight="1">
      <c r="A47" s="153">
        <v>2002</v>
      </c>
      <c r="B47" s="172">
        <v>993.94</v>
      </c>
      <c r="C47" s="172">
        <v>1539.73</v>
      </c>
      <c r="D47" s="172">
        <v>9226.43</v>
      </c>
      <c r="E47" s="163">
        <v>1.61E-2</v>
      </c>
      <c r="F47" s="163">
        <v>2.92E-2</v>
      </c>
    </row>
    <row r="48" spans="1:6" ht="15" customHeight="1">
      <c r="A48" s="153">
        <v>2003</v>
      </c>
      <c r="B48" s="172">
        <v>965.23</v>
      </c>
      <c r="C48" s="172">
        <v>1647.17</v>
      </c>
      <c r="D48" s="172">
        <v>8993.59</v>
      </c>
      <c r="E48" s="163">
        <v>1.77E-2</v>
      </c>
      <c r="F48" s="163">
        <v>3.8399999999999997E-2</v>
      </c>
    </row>
    <row r="49" spans="1:6" ht="15" customHeight="1">
      <c r="A49" s="153">
        <v>2004</v>
      </c>
      <c r="B49" s="172">
        <v>1130.6500000000001</v>
      </c>
      <c r="C49" s="172">
        <v>1986.53</v>
      </c>
      <c r="D49" s="172">
        <v>10317.39</v>
      </c>
      <c r="E49" s="163">
        <v>1.72E-2</v>
      </c>
      <c r="F49" s="163">
        <v>4.8899999999999999E-2</v>
      </c>
    </row>
    <row r="50" spans="1:6" ht="15" customHeight="1">
      <c r="A50" s="153">
        <v>2005</v>
      </c>
      <c r="B50" s="172">
        <v>1207.23</v>
      </c>
      <c r="C50" s="172">
        <v>2099.3200000000002</v>
      </c>
      <c r="D50" s="172">
        <v>10547.67</v>
      </c>
      <c r="E50" s="163">
        <v>1.83E-2</v>
      </c>
      <c r="F50" s="163">
        <v>5.3600000000000002E-2</v>
      </c>
    </row>
    <row r="51" spans="1:6" ht="15" customHeight="1">
      <c r="A51" s="155">
        <v>2006</v>
      </c>
      <c r="B51" s="174">
        <v>1310.46</v>
      </c>
      <c r="C51" s="174">
        <v>2263.41</v>
      </c>
      <c r="D51" s="174">
        <v>11408.67</v>
      </c>
      <c r="E51" s="164">
        <v>1.8700000000000001E-2</v>
      </c>
      <c r="F51" s="164">
        <v>5.7799999999999997E-2</v>
      </c>
    </row>
    <row r="52" spans="1:6" ht="15" customHeight="1">
      <c r="A52" s="155">
        <v>2007</v>
      </c>
      <c r="B52" s="174">
        <v>1477.19</v>
      </c>
      <c r="C52" s="174">
        <v>2578.4699999999998</v>
      </c>
      <c r="D52" s="174">
        <v>13169.98</v>
      </c>
      <c r="E52" s="164">
        <v>1.8599999999999998E-2</v>
      </c>
      <c r="F52" s="164">
        <v>5.2900000000000003E-2</v>
      </c>
    </row>
    <row r="53" spans="1:6" ht="15" customHeight="1">
      <c r="A53" s="155">
        <v>2008</v>
      </c>
      <c r="B53" s="174">
        <v>1220.8900000000001</v>
      </c>
      <c r="C53" s="174">
        <v>2162.46</v>
      </c>
      <c r="D53" s="174">
        <v>11252.61</v>
      </c>
      <c r="E53" s="164">
        <v>2.3699999999999999E-2</v>
      </c>
      <c r="F53" s="164">
        <v>3.5400000000000001E-2</v>
      </c>
    </row>
    <row r="54" spans="1:6" ht="15" customHeight="1">
      <c r="A54" s="155">
        <v>2009</v>
      </c>
      <c r="B54" s="174">
        <v>946.73</v>
      </c>
      <c r="C54" s="174">
        <v>1841.03</v>
      </c>
      <c r="D54" s="174">
        <v>8876.15</v>
      </c>
      <c r="E54" s="164">
        <v>2.4E-2</v>
      </c>
      <c r="F54" s="175">
        <v>1.8599999999999998E-2</v>
      </c>
    </row>
    <row r="55" spans="1:6" ht="15" customHeight="1">
      <c r="A55" s="155"/>
      <c r="B55" s="174"/>
      <c r="C55" s="174"/>
      <c r="D55" s="174"/>
      <c r="E55" s="164"/>
      <c r="F55" s="175"/>
    </row>
    <row r="56" spans="1:6" ht="15" customHeight="1">
      <c r="A56" s="277" t="s">
        <v>151</v>
      </c>
      <c r="B56" s="277"/>
      <c r="C56" s="277"/>
      <c r="D56" s="277"/>
      <c r="E56" s="277"/>
      <c r="F56" s="277"/>
    </row>
    <row r="57" spans="1:6" ht="15" customHeight="1">
      <c r="A57" s="155">
        <v>2010</v>
      </c>
      <c r="B57" s="174">
        <v>1139.31</v>
      </c>
      <c r="C57" s="174">
        <v>2347.6999999999998</v>
      </c>
      <c r="D57" s="174">
        <v>10662.8</v>
      </c>
      <c r="E57" s="164">
        <v>1.9800000000000002E-2</v>
      </c>
      <c r="F57" s="175">
        <v>6.0400000000000002E-2</v>
      </c>
    </row>
    <row r="58" spans="1:6" ht="15" customHeight="1">
      <c r="A58" s="155">
        <v>2011</v>
      </c>
      <c r="B58" s="174">
        <v>1268.8900000000001</v>
      </c>
      <c r="C58" s="174">
        <v>2680.42</v>
      </c>
      <c r="D58" s="174">
        <v>11966.36</v>
      </c>
      <c r="E58" s="164">
        <v>2.0500000000000001E-2</v>
      </c>
      <c r="F58" s="175">
        <v>6.7699999999999996E-2</v>
      </c>
    </row>
    <row r="59" spans="1:6" ht="15" customHeight="1">
      <c r="A59" s="155">
        <v>2012</v>
      </c>
      <c r="B59" s="174">
        <v>1379.56</v>
      </c>
      <c r="C59" s="174">
        <v>2965.77</v>
      </c>
      <c r="D59" s="174">
        <v>12967.08</v>
      </c>
      <c r="E59" s="164">
        <v>2.24E-2</v>
      </c>
      <c r="F59" s="175">
        <v>6.2E-2</v>
      </c>
    </row>
    <row r="60" spans="1:6" ht="15" customHeight="1">
      <c r="A60" s="155">
        <v>2013</v>
      </c>
      <c r="B60" s="174">
        <v>1462.51</v>
      </c>
      <c r="C60" s="174">
        <v>3537.69</v>
      </c>
      <c r="D60" s="174">
        <v>14999.67</v>
      </c>
      <c r="E60" s="164">
        <v>2.1399999999999999E-2</v>
      </c>
      <c r="F60" s="175">
        <v>5.57E-2</v>
      </c>
    </row>
    <row r="61" spans="1:6" ht="15" customHeight="1">
      <c r="A61" s="155">
        <v>2014</v>
      </c>
      <c r="B61" s="174">
        <v>1930.67</v>
      </c>
      <c r="C61" s="174">
        <v>4374.3100000000004</v>
      </c>
      <c r="D61" s="174">
        <v>16773.990000000002</v>
      </c>
      <c r="E61" s="164">
        <v>2.0400000000000001E-2</v>
      </c>
      <c r="F61" s="175">
        <v>5.2499999999999998E-2</v>
      </c>
    </row>
    <row r="62" spans="1:6" ht="15" customHeight="1">
      <c r="A62" s="155">
        <v>2015</v>
      </c>
      <c r="B62" s="174">
        <v>2061.1999999999998</v>
      </c>
      <c r="C62" s="174">
        <v>4943.49</v>
      </c>
      <c r="D62" s="174">
        <v>17590.61</v>
      </c>
      <c r="E62" s="164">
        <v>2.1000000000000001E-2</v>
      </c>
      <c r="F62" s="175">
        <v>4.5900000000000003E-2</v>
      </c>
    </row>
    <row r="63" spans="1:6" ht="15" customHeight="1">
      <c r="A63" s="155">
        <v>2016</v>
      </c>
      <c r="B63" s="174">
        <v>2092.39</v>
      </c>
      <c r="C63" s="174">
        <v>4982.49</v>
      </c>
      <c r="D63" s="174">
        <v>17908.080000000002</v>
      </c>
      <c r="E63" s="164">
        <v>2.1899999999999999E-2</v>
      </c>
      <c r="F63" s="175">
        <v>4.1700000000000001E-2</v>
      </c>
    </row>
    <row r="64" spans="1:6" ht="15" customHeight="1">
      <c r="A64" s="155">
        <v>2017</v>
      </c>
      <c r="B64" s="174">
        <v>2448.2199999999998</v>
      </c>
      <c r="C64" s="174">
        <v>6231.28</v>
      </c>
      <c r="D64" s="174">
        <v>21741.91</v>
      </c>
      <c r="E64" s="164"/>
      <c r="F64" s="175"/>
    </row>
    <row r="65" spans="1:6" ht="15" customHeight="1">
      <c r="A65" s="155" t="s">
        <v>337</v>
      </c>
      <c r="B65" s="174">
        <v>2389.6799999999998</v>
      </c>
      <c r="C65" s="174">
        <v>6099.65</v>
      </c>
      <c r="D65" s="174">
        <v>30904.22</v>
      </c>
      <c r="E65" s="164">
        <v>2.0500000000000001E-2</v>
      </c>
      <c r="F65" s="175">
        <v>4.24E-2</v>
      </c>
    </row>
    <row r="66" spans="1:6" ht="15" customHeight="1">
      <c r="A66" s="155" t="s">
        <v>338</v>
      </c>
      <c r="B66" s="174">
        <v>2396.2199999999998</v>
      </c>
      <c r="C66" s="174">
        <v>6087.11</v>
      </c>
      <c r="D66" s="174">
        <v>20979.77</v>
      </c>
      <c r="E66" s="164">
        <v>2.0199999999999999E-2</v>
      </c>
      <c r="F66" s="175">
        <v>4.2900000000000001E-2</v>
      </c>
    </row>
    <row r="67" spans="1:6" ht="15" customHeight="1">
      <c r="A67" s="155" t="s">
        <v>339</v>
      </c>
      <c r="B67" s="174">
        <v>2467.7199999999998</v>
      </c>
      <c r="C67" s="174">
        <v>6344.72</v>
      </c>
      <c r="D67" s="174">
        <v>21889.58</v>
      </c>
      <c r="E67" s="164"/>
      <c r="F67" s="175">
        <v>4.2500000000000003E-2</v>
      </c>
    </row>
    <row r="68" spans="1:6" ht="15" customHeight="1">
      <c r="A68" s="155" t="s">
        <v>340</v>
      </c>
      <c r="B68" s="174">
        <v>2604.98</v>
      </c>
      <c r="C68" s="174">
        <v>6763.6</v>
      </c>
      <c r="D68" s="174">
        <v>23713.18</v>
      </c>
      <c r="E68" s="164"/>
      <c r="F68" s="175"/>
    </row>
    <row r="69" spans="1:6" ht="15" customHeight="1">
      <c r="A69" s="155"/>
      <c r="B69" s="174"/>
      <c r="C69" s="174"/>
      <c r="D69" s="174"/>
      <c r="E69" s="164"/>
      <c r="F69" s="175"/>
    </row>
    <row r="70" spans="1:6" ht="15" customHeight="1" thickBot="1">
      <c r="A70" s="160"/>
      <c r="B70" s="176"/>
      <c r="C70" s="176"/>
      <c r="D70" s="176"/>
      <c r="E70" s="165"/>
      <c r="F70" s="165"/>
    </row>
    <row r="71" spans="1:6" ht="15" customHeight="1" thickTop="1">
      <c r="A71" s="170"/>
      <c r="B71" s="177"/>
      <c r="C71" s="177"/>
      <c r="D71" s="174"/>
      <c r="E71" s="164"/>
      <c r="F71" s="164"/>
    </row>
    <row r="72" spans="1:6" ht="15" customHeight="1">
      <c r="A72" s="170" t="s">
        <v>175</v>
      </c>
      <c r="B72" s="177"/>
      <c r="C72" s="177"/>
      <c r="D72" s="174"/>
      <c r="E72" s="164"/>
      <c r="F72" s="164"/>
    </row>
    <row r="73" spans="1:6" ht="15" customHeight="1">
      <c r="A73" s="170" t="s">
        <v>176</v>
      </c>
      <c r="B73" s="177"/>
      <c r="C73" s="177"/>
      <c r="D73" s="174"/>
      <c r="E73" s="164"/>
      <c r="F73" s="164"/>
    </row>
    <row r="74" spans="1:6" ht="15" customHeight="1">
      <c r="A74" s="170"/>
      <c r="B74" s="177"/>
      <c r="C74" s="177"/>
      <c r="D74" s="174"/>
      <c r="E74" s="164"/>
      <c r="F74" s="164"/>
    </row>
    <row r="75" spans="1:6" ht="15" customHeight="1">
      <c r="A75" s="137" t="s">
        <v>153</v>
      </c>
      <c r="B75" s="171"/>
      <c r="C75" s="171"/>
      <c r="D75" s="172"/>
      <c r="E75" s="163"/>
      <c r="F75" s="163"/>
    </row>
    <row r="76" spans="1:6" ht="15" customHeight="1">
      <c r="B76" s="171"/>
      <c r="C76" s="171"/>
      <c r="D76" s="172"/>
      <c r="E76" s="171"/>
      <c r="F76" s="171"/>
    </row>
    <row r="77" spans="1:6" ht="15" customHeight="1">
      <c r="B77" s="147"/>
      <c r="C77" s="147"/>
      <c r="D77" s="172"/>
      <c r="E77" s="147"/>
      <c r="F77" s="147"/>
    </row>
    <row r="78" spans="1:6" ht="15" customHeight="1">
      <c r="B78" s="147"/>
      <c r="C78" s="147"/>
      <c r="D78" s="172"/>
      <c r="E78" s="147"/>
      <c r="F78" s="147"/>
    </row>
    <row r="79" spans="1:6" ht="15" customHeight="1">
      <c r="B79" s="147"/>
      <c r="C79" s="147"/>
      <c r="D79" s="172"/>
      <c r="E79" s="147"/>
      <c r="F79" s="147"/>
    </row>
    <row r="80" spans="1:6" ht="15" customHeight="1">
      <c r="B80" s="147"/>
      <c r="C80" s="147"/>
      <c r="D80" s="147"/>
      <c r="E80" s="147"/>
      <c r="F80" s="147"/>
    </row>
    <row r="81" spans="2:6" ht="15" customHeight="1">
      <c r="B81" s="147"/>
      <c r="C81" s="147"/>
      <c r="D81" s="147"/>
      <c r="E81" s="147"/>
      <c r="F81" s="147"/>
    </row>
    <row r="82" spans="2:6" ht="15" customHeight="1"/>
    <row r="83" spans="2:6" ht="15" customHeight="1"/>
    <row r="84" spans="2:6" ht="15" customHeight="1"/>
    <row r="85" spans="2:6" ht="15" customHeight="1"/>
    <row r="86" spans="2:6" ht="15" customHeight="1"/>
    <row r="87" spans="2:6" ht="15" customHeight="1"/>
    <row r="88" spans="2:6" ht="15" customHeight="1"/>
    <row r="89" spans="2:6" ht="15" customHeight="1"/>
    <row r="90" spans="2:6" ht="15" customHeight="1"/>
    <row r="91" spans="2:6" ht="15" customHeight="1"/>
    <row r="92" spans="2:6" ht="15" customHeight="1"/>
    <row r="93" spans="2:6" ht="15" customHeight="1"/>
    <row r="94" spans="2:6" ht="15" customHeight="1"/>
    <row r="95" spans="2:6" ht="15" customHeight="1"/>
    <row r="96" spans="2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6">
    <mergeCell ref="A56:F56"/>
    <mergeCell ref="A5:F5"/>
    <mergeCell ref="A12:F12"/>
    <mergeCell ref="A22:F22"/>
    <mergeCell ref="A34:F34"/>
    <mergeCell ref="A46:F46"/>
  </mergeCells>
  <printOptions horizontalCentered="1" verticalCentered="1"/>
  <pageMargins left="0.5" right="0.5" top="0.5" bottom="0.5" header="0.5" footer="0.5"/>
  <pageSetup scale="57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F4" sqref="F4"/>
    </sheetView>
  </sheetViews>
  <sheetFormatPr defaultColWidth="8.81640625" defaultRowHeight="15"/>
  <cols>
    <col min="1" max="2" width="8.81640625" style="130"/>
    <col min="3" max="3" width="12.81640625" style="130" customWidth="1"/>
    <col min="4" max="4" width="13.36328125" style="130" customWidth="1"/>
    <col min="5" max="5" width="3.453125" style="130" customWidth="1"/>
    <col min="6" max="6" width="11.54296875" style="130" customWidth="1"/>
    <col min="7" max="7" width="12.453125" style="130" customWidth="1"/>
    <col min="8" max="16384" width="8.81640625" style="130"/>
  </cols>
  <sheetData>
    <row r="1" spans="1:7" ht="15.6">
      <c r="F1" s="131" t="s">
        <v>305</v>
      </c>
    </row>
    <row r="2" spans="1:7" ht="15.6">
      <c r="F2" s="131" t="str">
        <f>+'DCP-4, P 3'!E2</f>
        <v>Docket UG-170929</v>
      </c>
    </row>
    <row r="3" spans="1:7" ht="15.6">
      <c r="F3" s="131" t="s">
        <v>310</v>
      </c>
    </row>
    <row r="5" spans="1:7" ht="17.399999999999999">
      <c r="A5" s="283" t="s">
        <v>289</v>
      </c>
      <c r="B5" s="283"/>
      <c r="C5" s="283"/>
      <c r="D5" s="283"/>
      <c r="E5" s="283"/>
      <c r="F5" s="283"/>
      <c r="G5" s="283"/>
    </row>
    <row r="6" spans="1:7" ht="17.399999999999999">
      <c r="A6" s="283" t="s">
        <v>188</v>
      </c>
      <c r="B6" s="283"/>
      <c r="C6" s="283"/>
      <c r="D6" s="283"/>
      <c r="E6" s="283"/>
      <c r="F6" s="283"/>
      <c r="G6" s="283"/>
    </row>
    <row r="7" spans="1:7" ht="17.399999999999999">
      <c r="A7" s="283"/>
      <c r="B7" s="283"/>
      <c r="C7" s="283"/>
      <c r="D7" s="283"/>
      <c r="E7" s="283"/>
      <c r="F7" s="283"/>
      <c r="G7" s="283"/>
    </row>
    <row r="8" spans="1:7" ht="18" thickBot="1">
      <c r="A8" s="214"/>
      <c r="B8" s="214"/>
      <c r="C8" s="214"/>
      <c r="D8" s="214"/>
      <c r="E8" s="200"/>
      <c r="F8" s="200"/>
      <c r="G8" s="200"/>
    </row>
    <row r="9" spans="1:7" ht="15.6" thickTop="1"/>
    <row r="10" spans="1:7">
      <c r="C10" s="284" t="s">
        <v>279</v>
      </c>
      <c r="D10" s="285"/>
      <c r="F10" s="284" t="s">
        <v>287</v>
      </c>
      <c r="G10" s="284"/>
    </row>
    <row r="11" spans="1:7">
      <c r="A11" s="132" t="s">
        <v>10</v>
      </c>
      <c r="C11" s="132" t="s">
        <v>199</v>
      </c>
      <c r="D11" s="132" t="s">
        <v>9</v>
      </c>
      <c r="F11" s="132" t="s">
        <v>199</v>
      </c>
      <c r="G11" s="132" t="s">
        <v>9</v>
      </c>
    </row>
    <row r="12" spans="1:7">
      <c r="A12" s="202"/>
      <c r="B12" s="202"/>
      <c r="C12" s="202"/>
      <c r="D12" s="202"/>
      <c r="E12" s="202"/>
      <c r="F12" s="202"/>
      <c r="G12" s="202"/>
    </row>
    <row r="13" spans="1:7">
      <c r="A13" s="134"/>
      <c r="B13" s="134"/>
      <c r="C13" s="134"/>
      <c r="D13" s="134"/>
      <c r="E13" s="134"/>
    </row>
    <row r="14" spans="1:7">
      <c r="A14" s="132">
        <v>2012</v>
      </c>
      <c r="C14" s="215" t="s">
        <v>20</v>
      </c>
      <c r="D14" s="132" t="s">
        <v>219</v>
      </c>
      <c r="F14" s="215" t="s">
        <v>20</v>
      </c>
      <c r="G14" s="215" t="s">
        <v>219</v>
      </c>
    </row>
    <row r="15" spans="1:7">
      <c r="A15" s="132">
        <v>2013</v>
      </c>
      <c r="C15" s="215" t="s">
        <v>20</v>
      </c>
      <c r="D15" s="132" t="s">
        <v>219</v>
      </c>
      <c r="F15" s="215" t="s">
        <v>20</v>
      </c>
      <c r="G15" s="215" t="s">
        <v>219</v>
      </c>
    </row>
    <row r="16" spans="1:7">
      <c r="A16" s="132">
        <v>2014</v>
      </c>
      <c r="C16" s="215" t="s">
        <v>20</v>
      </c>
      <c r="D16" s="132" t="s">
        <v>219</v>
      </c>
      <c r="F16" s="215" t="s">
        <v>219</v>
      </c>
      <c r="G16" s="215" t="s">
        <v>219</v>
      </c>
    </row>
    <row r="17" spans="1:7">
      <c r="A17" s="132">
        <v>2015</v>
      </c>
      <c r="C17" s="215" t="s">
        <v>20</v>
      </c>
      <c r="D17" s="132" t="s">
        <v>219</v>
      </c>
      <c r="F17" s="215" t="s">
        <v>219</v>
      </c>
      <c r="G17" s="215" t="s">
        <v>219</v>
      </c>
    </row>
    <row r="18" spans="1:7">
      <c r="A18" s="132">
        <v>2016</v>
      </c>
      <c r="C18" s="215" t="s">
        <v>20</v>
      </c>
      <c r="D18" s="132" t="s">
        <v>219</v>
      </c>
      <c r="F18" s="215" t="s">
        <v>219</v>
      </c>
      <c r="G18" s="215" t="s">
        <v>219</v>
      </c>
    </row>
    <row r="19" spans="1:7">
      <c r="A19" s="132">
        <v>2017</v>
      </c>
      <c r="C19" s="215" t="s">
        <v>20</v>
      </c>
      <c r="D19" s="132" t="s">
        <v>219</v>
      </c>
      <c r="F19" s="215" t="s">
        <v>219</v>
      </c>
      <c r="G19" s="215" t="s">
        <v>219</v>
      </c>
    </row>
    <row r="20" spans="1:7" ht="15.6" thickBot="1">
      <c r="A20" s="182"/>
      <c r="B20" s="200"/>
      <c r="C20" s="216"/>
      <c r="D20" s="216"/>
      <c r="E20" s="200"/>
      <c r="F20" s="200"/>
      <c r="G20" s="200"/>
    </row>
    <row r="21" spans="1:7" ht="15.6" thickTop="1">
      <c r="A21" s="132"/>
      <c r="C21" s="132"/>
      <c r="D21" s="132"/>
    </row>
    <row r="22" spans="1:7">
      <c r="A22" s="217" t="s">
        <v>288</v>
      </c>
      <c r="C22" s="132"/>
      <c r="D22" s="132"/>
    </row>
    <row r="23" spans="1:7">
      <c r="C23" s="132"/>
      <c r="D23" s="132"/>
    </row>
    <row r="24" spans="1:7">
      <c r="C24" s="132"/>
      <c r="D24" s="132"/>
    </row>
  </sheetData>
  <mergeCells count="5">
    <mergeCell ref="A5:G5"/>
    <mergeCell ref="A6:G6"/>
    <mergeCell ref="A7:G7"/>
    <mergeCell ref="C10:D10"/>
    <mergeCell ref="F10:G10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15" zoomScaleNormal="100" workbookViewId="0">
      <selection activeCell="A37" sqref="A37"/>
    </sheetView>
  </sheetViews>
  <sheetFormatPr defaultColWidth="8.90625" defaultRowHeight="15"/>
  <cols>
    <col min="1" max="1" width="13.54296875" style="100" bestFit="1" customWidth="1"/>
    <col min="2" max="3" width="15.81640625" style="100" customWidth="1"/>
    <col min="4" max="4" width="17.90625" style="100" customWidth="1"/>
    <col min="5" max="16384" width="8.90625" style="100"/>
  </cols>
  <sheetData>
    <row r="1" spans="1:6" ht="15.6">
      <c r="D1" s="107" t="s">
        <v>306</v>
      </c>
    </row>
    <row r="2" spans="1:6" ht="15.6">
      <c r="D2" s="107" t="str">
        <f>+'DCP-5'!F2</f>
        <v>Docket UG-170929</v>
      </c>
    </row>
    <row r="3" spans="1:6" ht="15.6">
      <c r="A3" s="24"/>
      <c r="B3" s="24"/>
      <c r="C3" s="24"/>
      <c r="D3" s="107" t="s">
        <v>310</v>
      </c>
    </row>
    <row r="4" spans="1:6" ht="15.6">
      <c r="A4" s="24"/>
      <c r="B4" s="24"/>
      <c r="C4" s="24"/>
      <c r="D4" s="28"/>
    </row>
    <row r="5" spans="1:6" ht="21">
      <c r="A5" s="288" t="s">
        <v>290</v>
      </c>
      <c r="B5" s="289"/>
      <c r="C5" s="289"/>
      <c r="D5" s="289"/>
    </row>
    <row r="6" spans="1:6" ht="21">
      <c r="A6" s="289" t="s">
        <v>12</v>
      </c>
      <c r="B6" s="289"/>
      <c r="C6" s="289"/>
      <c r="D6" s="289"/>
    </row>
    <row r="7" spans="1:6" ht="21">
      <c r="A7" s="288" t="s">
        <v>264</v>
      </c>
      <c r="B7" s="289"/>
      <c r="C7" s="289"/>
      <c r="D7" s="289"/>
    </row>
    <row r="8" spans="1:6" ht="21">
      <c r="A8" s="286"/>
      <c r="B8" s="287"/>
      <c r="C8" s="287"/>
      <c r="D8" s="287"/>
    </row>
    <row r="9" spans="1:6" ht="21.6" thickBot="1">
      <c r="A9" s="125"/>
      <c r="B9" s="125"/>
      <c r="C9" s="125"/>
      <c r="D9" s="125"/>
    </row>
    <row r="10" spans="1:6" ht="21.6" thickTop="1">
      <c r="A10" s="126"/>
      <c r="B10" s="126"/>
      <c r="C10" s="126"/>
      <c r="D10" s="126"/>
    </row>
    <row r="11" spans="1:6">
      <c r="A11" s="91"/>
      <c r="B11" s="79" t="s">
        <v>13</v>
      </c>
      <c r="C11" s="79" t="s">
        <v>15</v>
      </c>
      <c r="D11" s="79" t="s">
        <v>16</v>
      </c>
    </row>
    <row r="12" spans="1:6">
      <c r="A12" s="65" t="s">
        <v>0</v>
      </c>
      <c r="B12" s="184" t="s">
        <v>294</v>
      </c>
      <c r="C12" s="184" t="s">
        <v>292</v>
      </c>
      <c r="D12" s="65" t="s">
        <v>17</v>
      </c>
    </row>
    <row r="13" spans="1:6">
      <c r="A13" s="80"/>
      <c r="B13" s="80"/>
      <c r="C13" s="80"/>
      <c r="D13" s="80"/>
      <c r="E13" s="101"/>
    </row>
    <row r="14" spans="1:6">
      <c r="A14" s="68"/>
      <c r="B14" s="68"/>
      <c r="C14" s="68"/>
      <c r="D14" s="68"/>
      <c r="E14" s="101"/>
    </row>
    <row r="15" spans="1:6">
      <c r="A15" s="65">
        <v>2012</v>
      </c>
      <c r="B15" s="90">
        <v>165989164</v>
      </c>
      <c r="C15" s="90">
        <f>24000000+115090000</f>
        <v>139090000</v>
      </c>
      <c r="D15" s="90">
        <v>2000000</v>
      </c>
    </row>
    <row r="16" spans="1:6">
      <c r="A16" s="65"/>
      <c r="B16" s="60">
        <f>B15/(SUM($B15:$D15))</f>
        <v>0.54054193009330975</v>
      </c>
      <c r="C16" s="60">
        <f>C15/(SUM($B15:$D15))</f>
        <v>0.45294509138366679</v>
      </c>
      <c r="D16" s="60">
        <f>D15/(SUM($B15:$D15))</f>
        <v>6.5129785230234639E-3</v>
      </c>
      <c r="F16" s="72"/>
    </row>
    <row r="17" spans="1:6">
      <c r="A17" s="65"/>
      <c r="B17" s="60">
        <f>+B15/SUM($B15:$C15)</f>
        <v>0.54408554757938177</v>
      </c>
      <c r="C17" s="60">
        <f>+C15/SUM($B15:$C15)</f>
        <v>0.45591445242061829</v>
      </c>
      <c r="D17" s="67"/>
      <c r="F17" s="72"/>
    </row>
    <row r="18" spans="1:6">
      <c r="A18" s="65"/>
      <c r="B18" s="90"/>
      <c r="C18" s="90"/>
      <c r="D18" s="90"/>
    </row>
    <row r="19" spans="1:6">
      <c r="A19" s="65">
        <v>2013</v>
      </c>
      <c r="B19" s="90">
        <v>164988681</v>
      </c>
      <c r="C19" s="90">
        <v>164863000</v>
      </c>
      <c r="D19" s="90">
        <v>11500000</v>
      </c>
    </row>
    <row r="20" spans="1:6">
      <c r="A20" s="65"/>
      <c r="B20" s="60">
        <f>B19/(SUM($B19:$D19))</f>
        <v>0.48333929546402321</v>
      </c>
      <c r="C20" s="60">
        <f>C19/(SUM($B19:$D19))</f>
        <v>0.48297110920042607</v>
      </c>
      <c r="D20" s="60">
        <f>D19/(SUM($B19:$D19))</f>
        <v>3.3689595335550729E-2</v>
      </c>
      <c r="F20" s="72"/>
    </row>
    <row r="21" spans="1:6">
      <c r="A21" s="65"/>
      <c r="B21" s="60">
        <f>+B19/SUM($B19:$C19)</f>
        <v>0.50019051138320558</v>
      </c>
      <c r="C21" s="60">
        <f>+C19/SUM($B19:$C19)</f>
        <v>0.49980948861679442</v>
      </c>
      <c r="D21" s="67"/>
      <c r="F21" s="72"/>
    </row>
    <row r="22" spans="1:6">
      <c r="A22" s="65"/>
      <c r="B22" s="90"/>
      <c r="C22" s="90"/>
      <c r="D22" s="90"/>
    </row>
    <row r="23" spans="1:6">
      <c r="A23" s="65">
        <v>2014</v>
      </c>
      <c r="B23" s="90">
        <v>195377071</v>
      </c>
      <c r="C23" s="90">
        <v>189662000</v>
      </c>
      <c r="D23" s="90">
        <v>0</v>
      </c>
    </row>
    <row r="24" spans="1:6">
      <c r="A24" s="65"/>
      <c r="B24" s="60">
        <f>B23/(SUM($B23:$D23))</f>
        <v>0.50742141698134313</v>
      </c>
      <c r="C24" s="60">
        <f>C23/(SUM($B23:$D23))</f>
        <v>0.49257858301865681</v>
      </c>
      <c r="D24" s="60">
        <f>D23/(SUM($B23:$D23))</f>
        <v>0</v>
      </c>
      <c r="F24" s="72"/>
    </row>
    <row r="25" spans="1:6">
      <c r="A25" s="65"/>
      <c r="B25" s="60">
        <f>+B23/SUM($B23:$C23)</f>
        <v>0.50742141698134313</v>
      </c>
      <c r="C25" s="60">
        <f>+C23/SUM($B23:$C23)</f>
        <v>0.49257858301865681</v>
      </c>
      <c r="D25" s="67"/>
      <c r="F25" s="72"/>
    </row>
    <row r="26" spans="1:6">
      <c r="A26" s="65"/>
      <c r="B26" s="60"/>
      <c r="C26" s="60"/>
      <c r="D26" s="67"/>
    </row>
    <row r="27" spans="1:6">
      <c r="A27" s="184">
        <v>2015</v>
      </c>
      <c r="B27" s="90">
        <v>190909865</v>
      </c>
      <c r="C27" s="90">
        <v>214589000</v>
      </c>
      <c r="D27" s="90">
        <v>0</v>
      </c>
    </row>
    <row r="28" spans="1:6">
      <c r="A28" s="65"/>
      <c r="B28" s="60">
        <f>B27/(SUM($B27:$D27))</f>
        <v>0.47080246451491303</v>
      </c>
      <c r="C28" s="60">
        <f>C27/(SUM($B27:$D27))</f>
        <v>0.52919753548508697</v>
      </c>
      <c r="D28" s="60">
        <f>D27/(SUM($B27:$D27))</f>
        <v>0</v>
      </c>
      <c r="F28" s="72"/>
    </row>
    <row r="29" spans="1:6">
      <c r="A29" s="65"/>
      <c r="B29" s="60">
        <f>+B27/SUM($B27:$C27)</f>
        <v>0.47080246451491303</v>
      </c>
      <c r="C29" s="60">
        <f>+C27/SUM($B27:$C27)</f>
        <v>0.52919753548508697</v>
      </c>
      <c r="D29" s="67"/>
      <c r="F29" s="72"/>
    </row>
    <row r="30" spans="1:6">
      <c r="A30" s="65"/>
      <c r="B30" s="60"/>
      <c r="C30" s="60"/>
      <c r="D30" s="67"/>
    </row>
    <row r="31" spans="1:6">
      <c r="A31" s="65">
        <v>2016</v>
      </c>
      <c r="B31" s="90">
        <v>192552179</v>
      </c>
      <c r="C31" s="90">
        <v>214471000</v>
      </c>
      <c r="D31" s="90">
        <v>0</v>
      </c>
    </row>
    <row r="32" spans="1:6">
      <c r="A32" s="65"/>
      <c r="B32" s="60">
        <f>B31/(SUM($B31:$D31))</f>
        <v>0.47307423491967765</v>
      </c>
      <c r="C32" s="60">
        <f>C31/(SUM($B31:$D31))</f>
        <v>0.52692576508032241</v>
      </c>
      <c r="D32" s="60">
        <f>D31/(SUM($B31:$D31))</f>
        <v>0</v>
      </c>
      <c r="F32" s="72"/>
    </row>
    <row r="33" spans="1:6">
      <c r="A33" s="65"/>
      <c r="B33" s="60">
        <f>+B31/SUM($B31:$C31)</f>
        <v>0.47307423491967765</v>
      </c>
      <c r="C33" s="60">
        <f>+C31/SUM($B31:$C31)</f>
        <v>0.52692576508032241</v>
      </c>
      <c r="D33" s="67"/>
      <c r="F33" s="72"/>
    </row>
    <row r="34" spans="1:6" ht="15.6" thickBot="1">
      <c r="A34" s="128"/>
      <c r="B34" s="123"/>
      <c r="C34" s="123"/>
      <c r="D34" s="124"/>
    </row>
    <row r="35" spans="1:6" ht="15.6" thickTop="1">
      <c r="A35" s="79"/>
      <c r="B35" s="68"/>
      <c r="C35" s="68"/>
      <c r="D35" s="68"/>
    </row>
    <row r="36" spans="1:6">
      <c r="A36" s="242" t="s">
        <v>388</v>
      </c>
      <c r="B36" s="68"/>
      <c r="C36" s="68"/>
      <c r="D36" s="68"/>
    </row>
    <row r="37" spans="1:6">
      <c r="A37" s="79"/>
      <c r="B37" s="68"/>
      <c r="C37" s="68"/>
      <c r="D37" s="68"/>
    </row>
    <row r="38" spans="1:6">
      <c r="A38" s="242" t="s">
        <v>293</v>
      </c>
      <c r="B38" s="68"/>
      <c r="C38" s="68"/>
      <c r="D38" s="68"/>
    </row>
    <row r="39" spans="1:6">
      <c r="A39" s="79"/>
      <c r="B39" s="68"/>
      <c r="C39" s="68"/>
      <c r="D39" s="68"/>
    </row>
    <row r="40" spans="1:6">
      <c r="A40" s="3" t="s">
        <v>291</v>
      </c>
      <c r="B40" s="24"/>
      <c r="C40" s="24"/>
      <c r="D40" s="24"/>
    </row>
    <row r="41" spans="1:6">
      <c r="A41" s="3"/>
      <c r="B41" s="24"/>
      <c r="C41" s="24"/>
      <c r="D41" s="24"/>
    </row>
    <row r="42" spans="1:6">
      <c r="A42" s="3"/>
      <c r="B42" s="24"/>
      <c r="C42" s="24"/>
      <c r="D42" s="24"/>
    </row>
    <row r="48" spans="1:6">
      <c r="C48" s="109"/>
    </row>
    <row r="49" spans="3:3">
      <c r="C49" s="109"/>
    </row>
  </sheetData>
  <mergeCells count="4">
    <mergeCell ref="A8:D8"/>
    <mergeCell ref="A5:D5"/>
    <mergeCell ref="A6:D6"/>
    <mergeCell ref="A7:D7"/>
  </mergeCells>
  <phoneticPr fontId="8" type="noConversion"/>
  <printOptions horizontalCentered="1" verticalCentered="1"/>
  <pageMargins left="0.5" right="0.5" top="0.5" bottom="0.5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5" workbookViewId="0">
      <selection activeCell="G8" sqref="G8"/>
    </sheetView>
  </sheetViews>
  <sheetFormatPr defaultRowHeight="15"/>
  <cols>
    <col min="1" max="1" width="24.26953125" customWidth="1"/>
  </cols>
  <sheetData>
    <row r="1" spans="1:8" ht="15.6">
      <c r="G1" s="107" t="s">
        <v>307</v>
      </c>
    </row>
    <row r="2" spans="1:8" ht="15.6">
      <c r="G2" s="107" t="str">
        <f>+'DCP-6'!D2</f>
        <v>Docket UG-170929</v>
      </c>
    </row>
    <row r="3" spans="1:8" ht="15.6">
      <c r="G3" s="107" t="s">
        <v>310</v>
      </c>
    </row>
    <row r="5" spans="1:8" ht="17.399999999999999" customHeight="1">
      <c r="A5" s="290" t="s">
        <v>113</v>
      </c>
      <c r="B5" s="290"/>
      <c r="C5" s="290"/>
      <c r="D5" s="290"/>
      <c r="E5" s="290"/>
      <c r="F5" s="290"/>
      <c r="G5" s="290"/>
      <c r="H5" s="290"/>
    </row>
    <row r="6" spans="1:8" ht="17.399999999999999" customHeight="1">
      <c r="A6" s="290" t="s">
        <v>295</v>
      </c>
      <c r="B6" s="290"/>
      <c r="C6" s="290"/>
      <c r="D6" s="290"/>
      <c r="E6" s="290"/>
      <c r="F6" s="290"/>
      <c r="G6" s="290"/>
      <c r="H6" s="290"/>
    </row>
    <row r="8" spans="1:8" ht="15.6" thickBot="1">
      <c r="A8" s="85"/>
      <c r="B8" s="85"/>
      <c r="C8" s="85"/>
      <c r="D8" s="85"/>
      <c r="E8" s="85"/>
      <c r="F8" s="85"/>
      <c r="G8" s="85"/>
      <c r="H8" s="85"/>
    </row>
    <row r="9" spans="1:8" ht="15.6" thickTop="1"/>
    <row r="10" spans="1:8">
      <c r="B10" s="27"/>
      <c r="C10" s="27"/>
      <c r="D10" s="27"/>
      <c r="E10" s="27"/>
      <c r="F10" s="27"/>
      <c r="G10" s="108" t="s">
        <v>281</v>
      </c>
      <c r="H10" s="27"/>
    </row>
    <row r="11" spans="1:8">
      <c r="B11" s="27">
        <v>2013</v>
      </c>
      <c r="C11" s="27">
        <v>2014</v>
      </c>
      <c r="D11" s="27">
        <v>2015</v>
      </c>
      <c r="E11" s="27">
        <v>2016</v>
      </c>
      <c r="F11" s="27">
        <v>2017</v>
      </c>
      <c r="G11" s="108" t="s">
        <v>31</v>
      </c>
      <c r="H11" s="108" t="s">
        <v>275</v>
      </c>
    </row>
    <row r="12" spans="1:8">
      <c r="A12" s="30"/>
      <c r="B12" s="220"/>
      <c r="C12" s="220"/>
      <c r="D12" s="220"/>
      <c r="E12" s="220"/>
      <c r="F12" s="220"/>
      <c r="G12" s="219"/>
      <c r="H12" s="219"/>
    </row>
    <row r="14" spans="1:8" ht="15.6">
      <c r="A14" s="107" t="str">
        <f>+'DCP-8'!A16</f>
        <v>Proxy Group</v>
      </c>
      <c r="B14" s="221"/>
      <c r="C14" s="221"/>
      <c r="D14" s="221"/>
      <c r="E14" s="221"/>
      <c r="F14" s="221"/>
      <c r="G14" s="221"/>
      <c r="H14" s="221"/>
    </row>
    <row r="15" spans="1:8">
      <c r="B15" s="221"/>
      <c r="C15" s="221"/>
      <c r="D15" s="221"/>
      <c r="E15" s="221"/>
      <c r="F15" s="221"/>
      <c r="G15" s="221"/>
      <c r="H15" s="221"/>
    </row>
    <row r="16" spans="1:8">
      <c r="A16" t="str">
        <f>+'DCP-8'!A18</f>
        <v>Atmos Energy Corp.</v>
      </c>
      <c r="B16" s="221">
        <v>0.51200000000000001</v>
      </c>
      <c r="C16" s="221">
        <v>0.55700000000000005</v>
      </c>
      <c r="D16" s="221">
        <v>0.56499999999999995</v>
      </c>
      <c r="E16" s="221">
        <v>0.61299999999999999</v>
      </c>
      <c r="F16" s="221">
        <v>0.56000000000000005</v>
      </c>
      <c r="G16" s="221">
        <f>AVERAGE(B16:F16)</f>
        <v>0.56140000000000001</v>
      </c>
      <c r="H16" s="221">
        <v>0.55000000000000004</v>
      </c>
    </row>
    <row r="17" spans="1:8">
      <c r="A17" t="str">
        <f>+'DCP-8'!A19</f>
        <v>New Jersey Resources Corp.</v>
      </c>
      <c r="B17" s="221">
        <v>0.63400000000000001</v>
      </c>
      <c r="C17" s="221">
        <v>0.61799999999999999</v>
      </c>
      <c r="D17" s="221">
        <v>0.56799999999999995</v>
      </c>
      <c r="E17" s="221">
        <v>0.52300000000000002</v>
      </c>
      <c r="F17" s="221">
        <v>0.53500000000000003</v>
      </c>
      <c r="G17" s="221">
        <f t="shared" ref="G17:G22" si="0">AVERAGE(B17:F17)</f>
        <v>0.5756</v>
      </c>
      <c r="H17" s="221">
        <v>0.56999999999999995</v>
      </c>
    </row>
    <row r="18" spans="1:8">
      <c r="A18" t="str">
        <f>+'DCP-8'!A20</f>
        <v>NiSource Inc.</v>
      </c>
      <c r="B18" s="221">
        <v>0.437</v>
      </c>
      <c r="C18" s="221">
        <v>0.43099999999999999</v>
      </c>
      <c r="D18" s="221">
        <v>0.39300000000000002</v>
      </c>
      <c r="E18" s="221">
        <v>0.40200000000000002</v>
      </c>
      <c r="F18" s="221">
        <v>0.39</v>
      </c>
      <c r="G18" s="221">
        <f t="shared" si="0"/>
        <v>0.41060000000000008</v>
      </c>
      <c r="H18" s="221">
        <v>0.37</v>
      </c>
    </row>
    <row r="19" spans="1:8">
      <c r="A19" t="str">
        <f>+'DCP-8'!A21</f>
        <v>Northwest Natural Gas Co.</v>
      </c>
      <c r="B19" s="221">
        <v>0.52400000000000002</v>
      </c>
      <c r="C19" s="221">
        <v>0.55200000000000005</v>
      </c>
      <c r="D19" s="221">
        <v>0.57499999999999996</v>
      </c>
      <c r="E19" s="221">
        <v>0.55600000000000005</v>
      </c>
      <c r="F19" s="221">
        <v>0.55500000000000005</v>
      </c>
      <c r="G19" s="221">
        <f t="shared" si="0"/>
        <v>0.5524</v>
      </c>
      <c r="H19" s="221">
        <v>0.54500000000000004</v>
      </c>
    </row>
    <row r="20" spans="1:8">
      <c r="A20" t="str">
        <f>+'DCP-8'!A22</f>
        <v>South Jersey Industries, Inc.</v>
      </c>
      <c r="B20" s="221">
        <v>0.54900000000000004</v>
      </c>
      <c r="C20" s="221">
        <v>0.52</v>
      </c>
      <c r="D20" s="221">
        <v>0.50800000000000001</v>
      </c>
      <c r="E20" s="221">
        <v>0.61499999999999999</v>
      </c>
      <c r="F20" s="221">
        <v>0.51500000000000001</v>
      </c>
      <c r="G20" s="221">
        <f t="shared" si="0"/>
        <v>0.5414000000000001</v>
      </c>
      <c r="H20" s="221">
        <v>0.54</v>
      </c>
    </row>
    <row r="21" spans="1:8">
      <c r="A21" t="str">
        <f>+'DCP-8'!A23</f>
        <v>Southwest Gas Holdings, Inc.</v>
      </c>
      <c r="B21" s="221">
        <v>0.50600000000000001</v>
      </c>
      <c r="C21" s="221">
        <v>0.47599999999999998</v>
      </c>
      <c r="D21" s="221">
        <v>0.50700000000000001</v>
      </c>
      <c r="E21" s="221">
        <v>0.51800000000000002</v>
      </c>
      <c r="F21" s="221">
        <v>0.505</v>
      </c>
      <c r="G21" s="221">
        <f t="shared" si="0"/>
        <v>0.50239999999999996</v>
      </c>
      <c r="H21" s="221">
        <v>0.55500000000000005</v>
      </c>
    </row>
    <row r="22" spans="1:8">
      <c r="A22" t="str">
        <f>+'DCP-8'!A24</f>
        <v>Spire Inc.</v>
      </c>
      <c r="B22" s="221">
        <v>0.53400000000000003</v>
      </c>
      <c r="C22" s="221">
        <v>0.44900000000000001</v>
      </c>
      <c r="D22" s="221">
        <v>0.47</v>
      </c>
      <c r="E22" s="221">
        <v>0.49099999999999999</v>
      </c>
      <c r="F22" s="221">
        <v>0.5</v>
      </c>
      <c r="G22" s="221">
        <f t="shared" si="0"/>
        <v>0.48880000000000001</v>
      </c>
      <c r="H22" s="221">
        <v>0.51</v>
      </c>
    </row>
    <row r="23" spans="1:8">
      <c r="A23" s="30"/>
      <c r="B23" s="222"/>
      <c r="C23" s="222"/>
      <c r="D23" s="222"/>
      <c r="E23" s="222"/>
      <c r="F23" s="222"/>
      <c r="G23" s="222"/>
      <c r="H23" s="222"/>
    </row>
    <row r="24" spans="1:8">
      <c r="B24" s="221"/>
      <c r="C24" s="221"/>
      <c r="D24" s="221"/>
      <c r="E24" s="221"/>
      <c r="F24" s="221"/>
      <c r="G24" s="221"/>
      <c r="H24" s="221"/>
    </row>
    <row r="25" spans="1:8" ht="15.6">
      <c r="A25" s="109" t="s">
        <v>31</v>
      </c>
      <c r="B25" s="5">
        <f t="shared" ref="B25:H25" si="1">AVERAGE(B16:B22)</f>
        <v>0.52799999999999991</v>
      </c>
      <c r="C25" s="5">
        <f t="shared" si="1"/>
        <v>0.51471428571428579</v>
      </c>
      <c r="D25" s="5">
        <f t="shared" si="1"/>
        <v>0.51228571428571434</v>
      </c>
      <c r="E25" s="5">
        <f t="shared" si="1"/>
        <v>0.53114285714285725</v>
      </c>
      <c r="F25" s="5">
        <f t="shared" si="1"/>
        <v>0.50857142857142867</v>
      </c>
      <c r="G25" s="14">
        <f t="shared" si="1"/>
        <v>0.51894285714285704</v>
      </c>
      <c r="H25" s="14">
        <f t="shared" si="1"/>
        <v>0.52000000000000013</v>
      </c>
    </row>
    <row r="26" spans="1:8" ht="15.6">
      <c r="A26" s="109"/>
      <c r="B26" s="5"/>
      <c r="C26" s="5"/>
      <c r="D26" s="5"/>
      <c r="E26" s="5"/>
      <c r="F26" s="5"/>
      <c r="G26" s="14"/>
      <c r="H26" s="14"/>
    </row>
    <row r="27" spans="1:8" ht="15.6">
      <c r="A27" s="109" t="s">
        <v>82</v>
      </c>
      <c r="B27" s="5">
        <f>MEDIAN(B16:B22)</f>
        <v>0.52400000000000002</v>
      </c>
      <c r="C27" s="5">
        <f t="shared" ref="C27:H27" si="2">MEDIAN(C16:C22)</f>
        <v>0.52</v>
      </c>
      <c r="D27" s="5">
        <f t="shared" si="2"/>
        <v>0.50800000000000001</v>
      </c>
      <c r="E27" s="5">
        <f t="shared" si="2"/>
        <v>0.52300000000000002</v>
      </c>
      <c r="F27" s="5">
        <f t="shared" si="2"/>
        <v>0.51500000000000001</v>
      </c>
      <c r="G27" s="14">
        <f t="shared" si="2"/>
        <v>0.5414000000000001</v>
      </c>
      <c r="H27" s="14">
        <f t="shared" si="2"/>
        <v>0.54500000000000004</v>
      </c>
    </row>
    <row r="28" spans="1:8" ht="15.6" thickBot="1">
      <c r="A28" s="85"/>
      <c r="B28" s="42"/>
      <c r="C28" s="42"/>
      <c r="D28" s="42"/>
      <c r="E28" s="42"/>
      <c r="F28" s="42"/>
      <c r="G28" s="42"/>
      <c r="H28" s="42"/>
    </row>
    <row r="29" spans="1:8" ht="15.6" thickTop="1"/>
    <row r="30" spans="1:8">
      <c r="A30" s="109" t="s">
        <v>204</v>
      </c>
    </row>
    <row r="32" spans="1:8">
      <c r="A32" s="109" t="s">
        <v>30</v>
      </c>
    </row>
  </sheetData>
  <mergeCells count="2">
    <mergeCell ref="A6:H6"/>
    <mergeCell ref="A5:H5"/>
  </mergeCells>
  <pageMargins left="0.7" right="0.7" top="0.75" bottom="0.75" header="0.3" footer="0.3"/>
  <pageSetup scale="82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F15" sqref="F15"/>
    </sheetView>
  </sheetViews>
  <sheetFormatPr defaultRowHeight="15"/>
  <cols>
    <col min="1" max="1" width="27.54296875" customWidth="1"/>
    <col min="2" max="2" width="12" customWidth="1"/>
    <col min="3" max="5" width="10.54296875" customWidth="1"/>
    <col min="6" max="6" width="9.453125" customWidth="1"/>
    <col min="7" max="7" width="9.54296875" customWidth="1"/>
  </cols>
  <sheetData>
    <row r="1" spans="1:9" ht="15.6">
      <c r="F1" s="107" t="s">
        <v>308</v>
      </c>
    </row>
    <row r="2" spans="1:9" ht="15.6">
      <c r="F2" s="107" t="str">
        <f>+'DCP-7'!G2</f>
        <v>Docket UG-170929</v>
      </c>
    </row>
    <row r="3" spans="1:9" ht="15.6">
      <c r="F3" s="107" t="s">
        <v>310</v>
      </c>
    </row>
    <row r="4" spans="1:9" ht="15.6">
      <c r="F4" s="107"/>
    </row>
    <row r="5" spans="1:9" ht="17.399999999999999">
      <c r="A5" s="292" t="s">
        <v>113</v>
      </c>
      <c r="B5" s="292"/>
      <c r="C5" s="292"/>
      <c r="D5" s="292"/>
      <c r="E5" s="292"/>
      <c r="F5" s="292"/>
      <c r="G5" s="292"/>
      <c r="H5" s="122"/>
      <c r="I5" s="122"/>
    </row>
    <row r="6" spans="1:9" ht="17.399999999999999">
      <c r="A6" s="291" t="s">
        <v>116</v>
      </c>
      <c r="B6" s="291"/>
      <c r="C6" s="291"/>
      <c r="D6" s="291"/>
      <c r="E6" s="291"/>
      <c r="F6" s="291"/>
      <c r="G6" s="291"/>
    </row>
    <row r="7" spans="1:9" ht="15.6" thickBot="1">
      <c r="A7" s="85"/>
      <c r="B7" s="85"/>
      <c r="C7" s="85"/>
      <c r="D7" s="85"/>
      <c r="E7" s="85"/>
      <c r="F7" s="85"/>
      <c r="G7" s="85"/>
    </row>
    <row r="8" spans="1:9" ht="15.6" thickTop="1"/>
    <row r="9" spans="1:9">
      <c r="B9" s="108" t="s">
        <v>111</v>
      </c>
      <c r="C9" s="27" t="s">
        <v>95</v>
      </c>
      <c r="D9" s="27" t="s">
        <v>96</v>
      </c>
      <c r="E9" s="27" t="s">
        <v>9</v>
      </c>
      <c r="F9" s="27" t="s">
        <v>9</v>
      </c>
      <c r="G9" s="27" t="s">
        <v>94</v>
      </c>
    </row>
    <row r="10" spans="1:9">
      <c r="B10" s="108" t="s">
        <v>112</v>
      </c>
      <c r="C10" s="27" t="s">
        <v>98</v>
      </c>
      <c r="D10" s="27" t="s">
        <v>99</v>
      </c>
      <c r="E10" s="27" t="s">
        <v>177</v>
      </c>
      <c r="F10" s="27" t="s">
        <v>97</v>
      </c>
      <c r="G10" s="27" t="str">
        <f>+F10</f>
        <v>Bond</v>
      </c>
    </row>
    <row r="11" spans="1:9">
      <c r="A11" t="str">
        <f>+'[21]Sch 6, p 2'!A11</f>
        <v>Company</v>
      </c>
      <c r="B11" s="218" t="s">
        <v>196</v>
      </c>
      <c r="C11" s="27" t="s">
        <v>101</v>
      </c>
      <c r="D11" s="27" t="s">
        <v>102</v>
      </c>
      <c r="E11" s="27" t="s">
        <v>178</v>
      </c>
      <c r="F11" s="27" t="s">
        <v>100</v>
      </c>
      <c r="G11" s="27" t="str">
        <f>+F11</f>
        <v>Rating</v>
      </c>
    </row>
    <row r="12" spans="1:9">
      <c r="A12" s="30"/>
      <c r="B12" s="30"/>
      <c r="C12" s="30"/>
      <c r="D12" s="30"/>
      <c r="E12" s="30"/>
      <c r="F12" s="30"/>
      <c r="G12" s="30"/>
    </row>
    <row r="13" spans="1:9">
      <c r="A13" s="29"/>
      <c r="B13" s="29"/>
      <c r="C13" s="29"/>
      <c r="D13" s="29"/>
      <c r="E13" s="29"/>
      <c r="F13" s="29"/>
      <c r="G13" s="29"/>
    </row>
    <row r="14" spans="1:9" ht="15.6">
      <c r="A14" s="199" t="s">
        <v>279</v>
      </c>
      <c r="B14" s="29"/>
      <c r="C14" s="29"/>
      <c r="D14" s="29"/>
      <c r="E14" s="29"/>
      <c r="F14" s="246" t="s">
        <v>219</v>
      </c>
      <c r="G14" s="29"/>
    </row>
    <row r="15" spans="1:9">
      <c r="A15" s="29"/>
      <c r="B15" s="29"/>
      <c r="C15" s="29"/>
      <c r="D15" s="29"/>
      <c r="E15" s="29"/>
      <c r="F15" s="29"/>
      <c r="G15" s="29"/>
    </row>
    <row r="16" spans="1:9" ht="15.6">
      <c r="A16" s="199" t="s">
        <v>202</v>
      </c>
      <c r="B16" s="113"/>
      <c r="C16" s="29"/>
      <c r="D16" s="29"/>
      <c r="E16" s="29"/>
      <c r="F16" s="29"/>
      <c r="G16" s="29"/>
    </row>
    <row r="17" spans="1:10">
      <c r="A17" s="29"/>
      <c r="B17" s="112"/>
      <c r="C17" s="29"/>
      <c r="D17" s="29"/>
      <c r="E17" s="29"/>
      <c r="F17" s="29"/>
      <c r="G17" s="29"/>
    </row>
    <row r="18" spans="1:10">
      <c r="A18" s="109" t="s">
        <v>265</v>
      </c>
      <c r="B18" s="99">
        <v>9500000</v>
      </c>
      <c r="C18" s="221">
        <v>0.56000000000000005</v>
      </c>
      <c r="D18" s="27">
        <v>1</v>
      </c>
      <c r="E18" s="27" t="s">
        <v>20</v>
      </c>
      <c r="F18" s="108" t="s">
        <v>64</v>
      </c>
      <c r="G18" s="108" t="s">
        <v>190</v>
      </c>
      <c r="J18" s="27"/>
    </row>
    <row r="19" spans="1:10">
      <c r="A19" s="110" t="s">
        <v>267</v>
      </c>
      <c r="B19" s="99">
        <v>3800000</v>
      </c>
      <c r="C19" s="221">
        <v>0.53500000000000003</v>
      </c>
      <c r="D19" s="27">
        <v>1</v>
      </c>
      <c r="E19" s="108" t="s">
        <v>203</v>
      </c>
      <c r="F19" s="108" t="s">
        <v>64</v>
      </c>
      <c r="G19" s="108" t="s">
        <v>200</v>
      </c>
      <c r="J19" s="27"/>
    </row>
    <row r="20" spans="1:10">
      <c r="A20" s="243" t="s">
        <v>296</v>
      </c>
      <c r="B20" s="99">
        <v>9100000</v>
      </c>
      <c r="C20" s="221">
        <v>0.39</v>
      </c>
      <c r="D20" s="27">
        <v>3</v>
      </c>
      <c r="E20" s="108" t="s">
        <v>203</v>
      </c>
      <c r="F20" s="108" t="s">
        <v>219</v>
      </c>
      <c r="G20" s="108" t="s">
        <v>216</v>
      </c>
      <c r="J20" s="27"/>
    </row>
    <row r="21" spans="1:10">
      <c r="A21" s="109" t="s">
        <v>266</v>
      </c>
      <c r="B21" s="99">
        <v>1900000</v>
      </c>
      <c r="C21" s="221">
        <v>0.55500000000000005</v>
      </c>
      <c r="D21" s="121">
        <v>1</v>
      </c>
      <c r="E21" s="9" t="s">
        <v>280</v>
      </c>
      <c r="F21" s="108" t="s">
        <v>179</v>
      </c>
      <c r="G21" s="108" t="s">
        <v>115</v>
      </c>
      <c r="J21" s="27"/>
    </row>
    <row r="22" spans="1:10">
      <c r="A22" s="109" t="s">
        <v>268</v>
      </c>
      <c r="B22" s="99">
        <v>2600000</v>
      </c>
      <c r="C22" s="221">
        <v>0.51500000000000001</v>
      </c>
      <c r="D22" s="27">
        <v>2</v>
      </c>
      <c r="E22" s="108" t="s">
        <v>20</v>
      </c>
      <c r="F22" s="108" t="s">
        <v>219</v>
      </c>
      <c r="G22" s="108" t="s">
        <v>190</v>
      </c>
      <c r="J22" s="27"/>
    </row>
    <row r="23" spans="1:10">
      <c r="A23" s="109" t="s">
        <v>269</v>
      </c>
      <c r="B23" s="99">
        <v>3900000</v>
      </c>
      <c r="C23" s="221">
        <v>0.505</v>
      </c>
      <c r="D23" s="27">
        <v>3</v>
      </c>
      <c r="E23" s="27" t="s">
        <v>20</v>
      </c>
      <c r="F23" s="108" t="s">
        <v>219</v>
      </c>
      <c r="G23" s="108" t="s">
        <v>115</v>
      </c>
      <c r="J23" s="27"/>
    </row>
    <row r="24" spans="1:10">
      <c r="A24" s="109" t="s">
        <v>270</v>
      </c>
      <c r="B24" s="99">
        <v>3800000</v>
      </c>
      <c r="C24" s="221">
        <v>0.5</v>
      </c>
      <c r="D24" s="27">
        <v>2</v>
      </c>
      <c r="E24" s="108" t="s">
        <v>203</v>
      </c>
      <c r="F24" s="108" t="s">
        <v>20</v>
      </c>
      <c r="G24" s="108" t="s">
        <v>216</v>
      </c>
      <c r="J24" s="27"/>
    </row>
    <row r="25" spans="1:10" ht="15.6" thickBot="1">
      <c r="A25" s="85"/>
      <c r="B25" s="85"/>
      <c r="C25" s="180"/>
      <c r="D25" s="180"/>
      <c r="E25" s="180"/>
      <c r="F25" s="86"/>
      <c r="G25" s="86"/>
      <c r="H25" s="181"/>
      <c r="I25" s="135"/>
    </row>
    <row r="26" spans="1:10" ht="15.6" thickTop="1">
      <c r="A26" s="29"/>
      <c r="B26" s="29"/>
      <c r="C26" s="102"/>
      <c r="D26" s="102"/>
      <c r="E26" s="102"/>
      <c r="F26" s="29"/>
      <c r="G26" s="29"/>
      <c r="H26" s="29"/>
      <c r="I26" s="29"/>
    </row>
    <row r="27" spans="1:10">
      <c r="A27" s="109" t="s">
        <v>282</v>
      </c>
      <c r="C27" s="103"/>
      <c r="D27" s="103"/>
      <c r="E27" s="103"/>
    </row>
  </sheetData>
  <mergeCells count="2">
    <mergeCell ref="A6:G6"/>
    <mergeCell ref="A5:G5"/>
  </mergeCells>
  <phoneticPr fontId="8" type="noConversion"/>
  <pageMargins left="0.75" right="0.75" top="1" bottom="1" header="0.5" footer="0.5"/>
  <pageSetup scale="84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OutlineSymbols="0" zoomScaleNormal="100" workbookViewId="0">
      <selection activeCell="D12" sqref="D12"/>
    </sheetView>
  </sheetViews>
  <sheetFormatPr defaultColWidth="9.81640625" defaultRowHeight="15"/>
  <cols>
    <col min="1" max="1" width="25.1796875" style="12" customWidth="1"/>
    <col min="2" max="2" width="2.81640625" style="12" customWidth="1"/>
    <col min="3" max="3" width="8.81640625" style="12" customWidth="1"/>
    <col min="4" max="7" width="9.81640625" style="12" customWidth="1"/>
    <col min="8" max="8" width="2.81640625" style="12" customWidth="1"/>
    <col min="9" max="16384" width="9.81640625" style="12"/>
  </cols>
  <sheetData>
    <row r="1" spans="1:9" ht="15.6">
      <c r="G1" s="1" t="s">
        <v>311</v>
      </c>
      <c r="H1" s="23"/>
    </row>
    <row r="2" spans="1:9" ht="15.6">
      <c r="G2" s="1" t="str">
        <f>+'DCP-8'!F2</f>
        <v>Docket UG-170929</v>
      </c>
    </row>
    <row r="3" spans="1:9" ht="15.6">
      <c r="G3" s="23" t="s">
        <v>105</v>
      </c>
    </row>
    <row r="4" spans="1:9" ht="15.6">
      <c r="H4" s="1"/>
      <c r="I4" s="1"/>
    </row>
    <row r="5" spans="1:9" ht="15.6">
      <c r="I5" s="1"/>
    </row>
    <row r="6" spans="1:9" ht="21">
      <c r="A6" s="2" t="s">
        <v>113</v>
      </c>
      <c r="B6" s="2"/>
      <c r="C6" s="2"/>
      <c r="D6" s="2"/>
      <c r="E6" s="2"/>
      <c r="F6" s="2"/>
      <c r="G6" s="2"/>
      <c r="H6" s="2"/>
      <c r="I6" s="2"/>
    </row>
    <row r="7" spans="1:9" ht="21">
      <c r="A7" s="2" t="s">
        <v>23</v>
      </c>
      <c r="B7" s="2"/>
      <c r="C7" s="2"/>
      <c r="D7" s="2"/>
      <c r="E7" s="2"/>
      <c r="F7" s="2"/>
      <c r="G7" s="2"/>
      <c r="H7" s="2"/>
      <c r="I7" s="2"/>
    </row>
    <row r="10" spans="1:9" ht="15.6" thickTop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6">
      <c r="A11" s="1"/>
      <c r="B11" s="1"/>
      <c r="C11" s="189" t="s">
        <v>114</v>
      </c>
      <c r="D11" s="293" t="s">
        <v>387</v>
      </c>
      <c r="E11" s="293"/>
      <c r="F11" s="293"/>
      <c r="G11" s="293"/>
      <c r="H11" s="1"/>
      <c r="I11" s="1"/>
    </row>
    <row r="12" spans="1:9" ht="15.6">
      <c r="A12" s="189" t="s">
        <v>18</v>
      </c>
      <c r="B12" s="1"/>
      <c r="C12" s="189" t="s">
        <v>25</v>
      </c>
      <c r="D12" s="189" t="s">
        <v>25</v>
      </c>
      <c r="E12" s="192" t="s">
        <v>26</v>
      </c>
      <c r="F12" s="192" t="s">
        <v>27</v>
      </c>
      <c r="G12" s="192" t="s">
        <v>24</v>
      </c>
      <c r="H12" s="189"/>
      <c r="I12" s="189" t="s">
        <v>28</v>
      </c>
    </row>
    <row r="13" spans="1:9" ht="15.6" thickBot="1"/>
    <row r="14" spans="1:9" ht="15.6" thickTop="1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15.6">
      <c r="A15" s="1" t="s">
        <v>202</v>
      </c>
    </row>
    <row r="17" spans="1:9">
      <c r="A17" s="3" t="str">
        <f>+'DCP-8'!A18</f>
        <v>Atmos Energy Corp.</v>
      </c>
      <c r="C17" s="186">
        <v>0.48499999999999999</v>
      </c>
      <c r="D17" s="11">
        <f>+C17*4</f>
        <v>1.94</v>
      </c>
      <c r="E17" s="11">
        <v>93.56</v>
      </c>
      <c r="F17" s="11">
        <v>79.11</v>
      </c>
      <c r="G17" s="11">
        <f>AVERAGE(E17:F17)</f>
        <v>86.335000000000008</v>
      </c>
      <c r="I17" s="5">
        <f>+D17/G17</f>
        <v>2.2470608675508191E-2</v>
      </c>
    </row>
    <row r="18" spans="1:9">
      <c r="A18" s="3" t="str">
        <f>+'DCP-8'!A19</f>
        <v>New Jersey Resources Corp.</v>
      </c>
      <c r="C18" s="186">
        <v>0.27300000000000002</v>
      </c>
      <c r="D18" s="11">
        <f t="shared" ref="D18:D23" si="0">+C18*4</f>
        <v>1.0920000000000001</v>
      </c>
      <c r="E18" s="11">
        <v>45.45</v>
      </c>
      <c r="F18" s="11">
        <v>38.549999999999997</v>
      </c>
      <c r="G18" s="11">
        <f t="shared" ref="G18:G23" si="1">AVERAGE(E18:F18)</f>
        <v>42</v>
      </c>
      <c r="I18" s="5">
        <f t="shared" ref="I18:I23" si="2">+D18/G18</f>
        <v>2.6000000000000002E-2</v>
      </c>
    </row>
    <row r="19" spans="1:9">
      <c r="A19" s="3" t="str">
        <f>+'DCP-8'!A20</f>
        <v>NiSource Inc.</v>
      </c>
      <c r="C19" s="186">
        <v>0.17499999999999999</v>
      </c>
      <c r="D19" s="11">
        <f t="shared" si="0"/>
        <v>0.7</v>
      </c>
      <c r="E19" s="11">
        <v>27.76</v>
      </c>
      <c r="F19" s="11">
        <v>23.77</v>
      </c>
      <c r="G19" s="11">
        <f t="shared" si="1"/>
        <v>25.765000000000001</v>
      </c>
      <c r="I19" s="5">
        <f t="shared" si="2"/>
        <v>2.7168639627401511E-2</v>
      </c>
    </row>
    <row r="20" spans="1:9">
      <c r="A20" s="3" t="str">
        <f>+'DCP-8'!A21</f>
        <v>Northwest Natural Gas Co.</v>
      </c>
      <c r="C20" s="186">
        <v>0.47299999999999998</v>
      </c>
      <c r="D20" s="11">
        <f t="shared" si="0"/>
        <v>1.8919999999999999</v>
      </c>
      <c r="E20" s="11">
        <v>69.5</v>
      </c>
      <c r="F20" s="11">
        <v>55.7</v>
      </c>
      <c r="G20" s="11">
        <f t="shared" si="1"/>
        <v>62.6</v>
      </c>
      <c r="I20" s="5">
        <f t="shared" si="2"/>
        <v>3.0223642172523959E-2</v>
      </c>
    </row>
    <row r="21" spans="1:9">
      <c r="A21" s="3" t="str">
        <f>+'DCP-8'!A22</f>
        <v>South Jersey Industries, Inc.</v>
      </c>
      <c r="C21" s="186">
        <v>0.28000000000000003</v>
      </c>
      <c r="D21" s="11">
        <f t="shared" si="0"/>
        <v>1.1200000000000001</v>
      </c>
      <c r="E21" s="11">
        <v>34.380000000000003</v>
      </c>
      <c r="F21" s="11">
        <v>29</v>
      </c>
      <c r="G21" s="11">
        <f t="shared" si="1"/>
        <v>31.69</v>
      </c>
      <c r="I21" s="5">
        <f t="shared" si="2"/>
        <v>3.5342379299463558E-2</v>
      </c>
    </row>
    <row r="22" spans="1:9">
      <c r="A22" s="3" t="str">
        <f>+'DCP-8'!A23</f>
        <v>Southwest Gas Holdings, Inc.</v>
      </c>
      <c r="C22" s="186">
        <v>0.495</v>
      </c>
      <c r="D22" s="11">
        <f t="shared" si="0"/>
        <v>1.98</v>
      </c>
      <c r="E22" s="11">
        <v>86.87</v>
      </c>
      <c r="F22" s="11">
        <v>72.510000000000005</v>
      </c>
      <c r="G22" s="11">
        <f t="shared" si="1"/>
        <v>79.69</v>
      </c>
      <c r="I22" s="5">
        <f t="shared" si="2"/>
        <v>2.4846279332413103E-2</v>
      </c>
    </row>
    <row r="23" spans="1:9">
      <c r="A23" s="3" t="str">
        <f>+'DCP-8'!A24</f>
        <v>Spire Inc.</v>
      </c>
      <c r="C23" s="186">
        <v>0.56299999999999994</v>
      </c>
      <c r="D23" s="11">
        <f t="shared" si="0"/>
        <v>2.2519999999999998</v>
      </c>
      <c r="E23" s="11">
        <v>82.85</v>
      </c>
      <c r="F23" s="11">
        <v>65.900000000000006</v>
      </c>
      <c r="G23" s="11">
        <f t="shared" si="1"/>
        <v>74.375</v>
      </c>
      <c r="I23" s="5">
        <f t="shared" si="2"/>
        <v>3.0278991596638653E-2</v>
      </c>
    </row>
    <row r="24" spans="1:9">
      <c r="C24" s="187"/>
      <c r="D24" s="11"/>
      <c r="E24" s="11"/>
      <c r="F24" s="11"/>
      <c r="G24" s="11"/>
      <c r="I24" s="5"/>
    </row>
    <row r="25" spans="1:9" ht="15.6">
      <c r="A25" s="3" t="s">
        <v>31</v>
      </c>
      <c r="C25" s="187"/>
      <c r="D25" s="11"/>
      <c r="E25" s="11"/>
      <c r="F25" s="11"/>
      <c r="G25" s="11"/>
      <c r="I25" s="14">
        <f>+AVERAGE(I17:I23)</f>
        <v>2.8047220100564142E-2</v>
      </c>
    </row>
    <row r="26" spans="1:9" ht="15.6" thickBot="1">
      <c r="A26" s="185"/>
      <c r="B26" s="36"/>
      <c r="C26" s="188"/>
      <c r="D26" s="37"/>
      <c r="E26" s="37"/>
      <c r="F26" s="37"/>
      <c r="G26" s="37"/>
      <c r="H26" s="36"/>
      <c r="I26" s="38"/>
    </row>
    <row r="27" spans="1:9" ht="15.6" thickTop="1">
      <c r="A27" s="94"/>
      <c r="B27" s="26"/>
      <c r="C27" s="225"/>
      <c r="D27" s="31"/>
      <c r="E27" s="31"/>
      <c r="F27" s="31"/>
      <c r="G27" s="31"/>
      <c r="H27" s="26"/>
      <c r="I27" s="32"/>
    </row>
    <row r="28" spans="1:9">
      <c r="A28" s="12" t="s">
        <v>86</v>
      </c>
      <c r="B28" s="25"/>
      <c r="C28" s="25"/>
      <c r="D28" s="31"/>
      <c r="E28" s="31"/>
      <c r="F28" s="31"/>
      <c r="G28" s="31"/>
      <c r="H28" s="25"/>
      <c r="I28" s="32"/>
    </row>
    <row r="29" spans="1:9" ht="15.6">
      <c r="D29" s="11"/>
      <c r="E29" s="11"/>
      <c r="F29" s="11"/>
      <c r="G29" s="11"/>
      <c r="I29" s="14"/>
    </row>
    <row r="30" spans="1:9">
      <c r="A30" s="26"/>
      <c r="B30" s="26"/>
      <c r="C30" s="26"/>
      <c r="D30" s="31"/>
      <c r="E30" s="31"/>
      <c r="F30" s="31"/>
      <c r="G30" s="31"/>
      <c r="H30" s="26"/>
      <c r="I30" s="32"/>
    </row>
    <row r="31" spans="1:9">
      <c r="A31" s="25"/>
      <c r="B31" s="25"/>
      <c r="C31" s="25"/>
      <c r="D31" s="31"/>
      <c r="E31" s="31"/>
      <c r="F31" s="31"/>
      <c r="G31" s="31"/>
      <c r="H31" s="25"/>
      <c r="I31" s="32"/>
    </row>
    <row r="36" spans="1:9">
      <c r="D36" s="11"/>
      <c r="E36" s="11"/>
      <c r="F36" s="11"/>
      <c r="G36" s="11"/>
      <c r="H36" s="11"/>
      <c r="I36" s="5"/>
    </row>
    <row r="37" spans="1:9">
      <c r="D37" s="11"/>
      <c r="E37" s="11"/>
      <c r="F37" s="11"/>
      <c r="G37" s="11"/>
      <c r="I37" s="5"/>
    </row>
    <row r="38" spans="1:9">
      <c r="D38" s="11"/>
      <c r="E38" s="11"/>
      <c r="F38" s="11"/>
      <c r="G38" s="11"/>
      <c r="H38" s="11"/>
      <c r="I38" s="5"/>
    </row>
    <row r="39" spans="1:9">
      <c r="D39" s="11"/>
      <c r="E39" s="11"/>
      <c r="F39" s="11"/>
      <c r="G39" s="11"/>
      <c r="H39" s="11"/>
      <c r="I39" s="5"/>
    </row>
    <row r="40" spans="1:9">
      <c r="D40" s="11"/>
      <c r="E40" s="11"/>
      <c r="F40" s="11"/>
      <c r="G40" s="11"/>
      <c r="H40" s="11"/>
      <c r="I40" s="5"/>
    </row>
    <row r="41" spans="1:9">
      <c r="D41" s="11"/>
      <c r="E41" s="11"/>
      <c r="F41" s="11"/>
      <c r="G41" s="11"/>
      <c r="H41" s="11"/>
      <c r="I41" s="5"/>
    </row>
    <row r="42" spans="1:9">
      <c r="D42" s="11"/>
      <c r="E42" s="11"/>
      <c r="F42" s="11"/>
      <c r="G42" s="11"/>
      <c r="H42" s="11"/>
      <c r="I42" s="5"/>
    </row>
    <row r="43" spans="1:9">
      <c r="D43" s="11"/>
      <c r="E43" s="11"/>
      <c r="F43" s="11"/>
      <c r="G43" s="11"/>
      <c r="H43" s="11"/>
      <c r="I43" s="5"/>
    </row>
    <row r="44" spans="1:9">
      <c r="D44" s="11"/>
      <c r="E44" s="11"/>
      <c r="F44" s="11"/>
      <c r="G44" s="11"/>
      <c r="H44" s="11"/>
      <c r="I44" s="5"/>
    </row>
    <row r="45" spans="1:9">
      <c r="D45" s="11"/>
      <c r="E45" s="11"/>
      <c r="F45" s="11"/>
      <c r="G45" s="11"/>
      <c r="H45" s="11"/>
      <c r="I45" s="5"/>
    </row>
    <row r="46" spans="1:9">
      <c r="D46" s="11"/>
      <c r="E46" s="11"/>
      <c r="F46" s="11"/>
      <c r="G46" s="11"/>
      <c r="H46" s="11"/>
      <c r="I46" s="5"/>
    </row>
    <row r="47" spans="1:9">
      <c r="A47" s="26"/>
      <c r="B47" s="26"/>
      <c r="C47" s="26"/>
      <c r="D47" s="33"/>
      <c r="E47" s="33"/>
      <c r="F47" s="33"/>
      <c r="G47" s="33"/>
      <c r="H47" s="33"/>
      <c r="I47" s="32"/>
    </row>
    <row r="48" spans="1:9">
      <c r="A48" s="25"/>
      <c r="B48" s="25"/>
      <c r="C48" s="25"/>
      <c r="D48" s="33"/>
      <c r="E48" s="33"/>
      <c r="F48" s="33"/>
      <c r="G48" s="33"/>
      <c r="H48" s="33"/>
      <c r="I48" s="32"/>
    </row>
    <row r="49" spans="1:9" ht="15.6">
      <c r="D49" s="4"/>
      <c r="E49" s="4"/>
      <c r="F49" s="4"/>
      <c r="G49" s="4"/>
      <c r="H49" s="4"/>
      <c r="I49" s="14"/>
    </row>
    <row r="50" spans="1:9">
      <c r="A50" s="26"/>
      <c r="B50" s="26"/>
      <c r="C50" s="26"/>
      <c r="D50" s="26"/>
      <c r="E50" s="26"/>
      <c r="F50" s="26"/>
      <c r="G50" s="26"/>
      <c r="H50" s="26"/>
      <c r="I50" s="26"/>
    </row>
    <row r="51" spans="1:9">
      <c r="A51" s="25"/>
      <c r="B51" s="25"/>
      <c r="C51" s="25"/>
      <c r="D51" s="25"/>
      <c r="E51" s="25"/>
      <c r="F51" s="25"/>
      <c r="G51" s="25"/>
      <c r="H51" s="25"/>
      <c r="I51" s="25"/>
    </row>
    <row r="52" spans="1:9" ht="15.6">
      <c r="D52" s="11"/>
      <c r="E52" s="11"/>
      <c r="F52" s="11"/>
      <c r="G52" s="11"/>
      <c r="H52" s="11"/>
      <c r="I52" s="14"/>
    </row>
    <row r="53" spans="1:9">
      <c r="A53" s="26"/>
      <c r="B53" s="26"/>
      <c r="C53" s="26"/>
      <c r="D53" s="26"/>
      <c r="E53" s="26"/>
      <c r="F53" s="26"/>
      <c r="G53" s="26"/>
      <c r="H53" s="26"/>
      <c r="I53" s="26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62228E2-F31A-43CA-9B1B-5BBDDA0A9ABF}"/>
</file>

<file path=customXml/itemProps2.xml><?xml version="1.0" encoding="utf-8"?>
<ds:datastoreItem xmlns:ds="http://schemas.openxmlformats.org/officeDocument/2006/customXml" ds:itemID="{322EAB63-963F-489A-B6B7-0CD2B1C1D10A}"/>
</file>

<file path=customXml/itemProps3.xml><?xml version="1.0" encoding="utf-8"?>
<ds:datastoreItem xmlns:ds="http://schemas.openxmlformats.org/officeDocument/2006/customXml" ds:itemID="{56CD1583-A9FA-4AA1-9226-AC4D88EEDBDA}"/>
</file>

<file path=customXml/itemProps4.xml><?xml version="1.0" encoding="utf-8"?>
<ds:datastoreItem xmlns:ds="http://schemas.openxmlformats.org/officeDocument/2006/customXml" ds:itemID="{85DD9244-C343-4931-8F47-ED22F013E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DCP-3</vt:lpstr>
      <vt:lpstr>DCP-4, P 1</vt:lpstr>
      <vt:lpstr>DCP-4, P 2</vt:lpstr>
      <vt:lpstr>DCP-4, P 3</vt:lpstr>
      <vt:lpstr>DCP-5</vt:lpstr>
      <vt:lpstr>DCP-6</vt:lpstr>
      <vt:lpstr>DCP-7</vt:lpstr>
      <vt:lpstr>DCP-8</vt:lpstr>
      <vt:lpstr>DCP-9,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2</vt:lpstr>
      <vt:lpstr>DCP-15</vt:lpstr>
      <vt:lpstr>DCP-16</vt:lpstr>
      <vt:lpstr>DCP-17</vt:lpstr>
      <vt:lpstr>'DCP-4, P 1'!AAA</vt:lpstr>
      <vt:lpstr>'DCP-4, P 2'!BBB</vt:lpstr>
      <vt:lpstr>'DCP-4, P 3'!CCC</vt:lpstr>
      <vt:lpstr>'DCP-13'!PPP</vt:lpstr>
      <vt:lpstr>'DCP-12, P 1'!Print_Area</vt:lpstr>
      <vt:lpstr>'DCP-12, P 2'!Print_Area</vt:lpstr>
      <vt:lpstr>'DCP-17'!Print_Area</vt:lpstr>
      <vt:lpstr>'DCP-4, P 1'!Print_Area</vt:lpstr>
      <vt:lpstr>'DCP-4, P 2'!Print_Area</vt:lpstr>
      <vt:lpstr>'DCP-4, P 3'!Print_Area</vt:lpstr>
      <vt:lpstr>'DCP-6'!Print_Area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gaw</dc:creator>
  <dc:description/>
  <cp:lastModifiedBy>DParcell</cp:lastModifiedBy>
  <cp:lastPrinted>2018-02-07T16:05:33Z</cp:lastPrinted>
  <dcterms:created xsi:type="dcterms:W3CDTF">2001-11-16T16:54:37Z</dcterms:created>
  <dcterms:modified xsi:type="dcterms:W3CDTF">2018-02-09T14:03:47Z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