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E-CCOM-1" sheetId="1" r:id="rId1"/>
    <sheet name="E-CCOM-2" sheetId="2" r:id="rId2"/>
    <sheet name="E-CCOM-3" sheetId="5" r:id="rId3"/>
    <sheet name="E-CCOM-4" sheetId="4" r:id="rId4"/>
  </sheets>
  <definedNames>
    <definedName name="_xlnm.Auto_Open" localSheetId="3">#REF!</definedName>
    <definedName name="_xlnm.Auto_Open">#REF!</definedName>
    <definedName name="Macro1" localSheetId="3">#REF!</definedName>
    <definedName name="Macro1">#REF!</definedName>
    <definedName name="Macro2" localSheetId="3">#REF!</definedName>
    <definedName name="Macro2">#REF!</definedName>
    <definedName name="Macro3" localSheetId="3">#REF!</definedName>
    <definedName name="Macro3">#REF!</definedName>
    <definedName name="Macro4" localSheetId="3">#REF!</definedName>
    <definedName name="Macro4">#REF!</definedName>
    <definedName name="Macro5" localSheetId="3">#REF!</definedName>
    <definedName name="Macro5">#REF!</definedName>
    <definedName name="_xlnm.Print_Area" localSheetId="3">'E-CCOM-4'!$A$1:$M$34</definedName>
    <definedName name="Recover" localSheetId="3">#REF!</definedName>
    <definedName name="Recover">#REF!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M34" i="4"/>
  <c r="S45" i="5"/>
  <c r="S43"/>
  <c r="S20"/>
  <c r="D43"/>
  <c r="E43"/>
  <c r="F43"/>
  <c r="F45" s="1"/>
  <c r="G43"/>
  <c r="H43"/>
  <c r="H45" s="1"/>
  <c r="I43"/>
  <c r="J43"/>
  <c r="J45" s="1"/>
  <c r="K43"/>
  <c r="L43"/>
  <c r="L45" s="1"/>
  <c r="M43"/>
  <c r="N43"/>
  <c r="N45" s="1"/>
  <c r="O43"/>
  <c r="C43"/>
  <c r="D20"/>
  <c r="D45" s="1"/>
  <c r="E20"/>
  <c r="E45" s="1"/>
  <c r="F20"/>
  <c r="G20"/>
  <c r="G45" s="1"/>
  <c r="H20"/>
  <c r="I20"/>
  <c r="I45" s="1"/>
  <c r="J20"/>
  <c r="K20"/>
  <c r="K45" s="1"/>
  <c r="L20"/>
  <c r="M20"/>
  <c r="M45" s="1"/>
  <c r="N20"/>
  <c r="O20"/>
  <c r="O45" s="1"/>
  <c r="C20"/>
  <c r="C45" s="1"/>
  <c r="M33" i="4"/>
  <c r="L33"/>
  <c r="K33"/>
  <c r="J33"/>
  <c r="I33"/>
  <c r="H33"/>
  <c r="G33"/>
  <c r="F33"/>
  <c r="E33"/>
  <c r="D33"/>
  <c r="C33"/>
  <c r="B33"/>
  <c r="M30"/>
  <c r="L30"/>
  <c r="K30"/>
  <c r="J30"/>
  <c r="I30"/>
  <c r="H30"/>
  <c r="G30"/>
  <c r="F30"/>
  <c r="E30"/>
  <c r="D30"/>
  <c r="C30"/>
  <c r="B30"/>
  <c r="M31" s="1"/>
  <c r="M15"/>
  <c r="M16" s="1"/>
  <c r="L15"/>
  <c r="L16" s="1"/>
  <c r="K15"/>
  <c r="K16" s="1"/>
  <c r="J15"/>
  <c r="J16" s="1"/>
  <c r="I15"/>
  <c r="I16" s="1"/>
  <c r="H15"/>
  <c r="H16" s="1"/>
  <c r="G15"/>
  <c r="G16" s="1"/>
  <c r="F15"/>
  <c r="F16" s="1"/>
  <c r="E15"/>
  <c r="E16" s="1"/>
  <c r="D15"/>
  <c r="D16" s="1"/>
  <c r="C15"/>
  <c r="C16" s="1"/>
  <c r="B15"/>
  <c r="B16" s="1"/>
  <c r="C5"/>
  <c r="D5" s="1"/>
  <c r="E5" s="1"/>
  <c r="F5" s="1"/>
  <c r="G5" s="1"/>
  <c r="H5" s="1"/>
  <c r="I5" s="1"/>
  <c r="J5" s="1"/>
  <c r="K5" s="1"/>
  <c r="L5" s="1"/>
  <c r="M5" s="1"/>
  <c r="M17" l="1"/>
  <c r="D19" i="1" l="1"/>
  <c r="G24" i="2"/>
  <c r="G25"/>
  <c r="G26"/>
  <c r="G27"/>
  <c r="G28"/>
  <c r="G29"/>
  <c r="G30"/>
  <c r="G31"/>
  <c r="G32"/>
  <c r="G33"/>
  <c r="G34"/>
  <c r="G23"/>
  <c r="D32" i="1"/>
  <c r="D31"/>
  <c r="D11" l="1"/>
  <c r="D21"/>
  <c r="E20"/>
  <c r="E19"/>
  <c r="E21" s="1"/>
  <c r="E23" s="1"/>
  <c r="E35" s="1"/>
  <c r="D35" i="2"/>
  <c r="E24"/>
  <c r="E25"/>
  <c r="E26"/>
  <c r="E27"/>
  <c r="E28"/>
  <c r="E29"/>
  <c r="E30"/>
  <c r="E31"/>
  <c r="E32"/>
  <c r="E33"/>
  <c r="E34"/>
  <c r="E23"/>
  <c r="G35" l="1"/>
  <c r="E35"/>
  <c r="C35" l="1"/>
  <c r="E8" l="1"/>
  <c r="G8" s="1"/>
  <c r="E9"/>
  <c r="G9" s="1"/>
  <c r="E10"/>
  <c r="G10" s="1"/>
  <c r="E11"/>
  <c r="G11" s="1"/>
  <c r="E12"/>
  <c r="G12" s="1"/>
  <c r="E13"/>
  <c r="G13" s="1"/>
  <c r="E14"/>
  <c r="G14" s="1"/>
  <c r="E15"/>
  <c r="G15" s="1"/>
  <c r="E16"/>
  <c r="G16" s="1"/>
  <c r="E17"/>
  <c r="G17" s="1"/>
  <c r="E18"/>
  <c r="G18" s="1"/>
  <c r="E7"/>
  <c r="G7" s="1"/>
  <c r="D19"/>
  <c r="C19"/>
  <c r="E30" i="1"/>
  <c r="E9"/>
  <c r="E10"/>
  <c r="G19" i="2" l="1"/>
  <c r="E13" i="1" s="1"/>
  <c r="E34" s="1"/>
  <c r="E37" s="1"/>
  <c r="E11"/>
  <c r="E31" s="1"/>
  <c r="E32" s="1"/>
  <c r="E19" i="2"/>
</calcChain>
</file>

<file path=xl/sharedStrings.xml><?xml version="1.0" encoding="utf-8"?>
<sst xmlns="http://schemas.openxmlformats.org/spreadsheetml/2006/main" count="244" uniqueCount="104">
  <si>
    <t>AVISTA UTILITIES</t>
  </si>
  <si>
    <t>COLSTRIP &amp; COYOTE SPRINGS 2 MAINTENANCE AMORTIZATION ADJ</t>
  </si>
  <si>
    <t>TWELVE MONTHS ENDED DECEMBER 31,  2011</t>
  </si>
  <si>
    <t>Four Year Amortization of 2011 Deferred Maintenance Expense</t>
  </si>
  <si>
    <t>2011 Actual</t>
  </si>
  <si>
    <t>2011 Deferred Maintenance</t>
  </si>
  <si>
    <t>divide by 4</t>
  </si>
  <si>
    <t>System</t>
  </si>
  <si>
    <t>WA Share</t>
  </si>
  <si>
    <t>Current P/T Ratio</t>
  </si>
  <si>
    <t>COLSTRIP &amp; COYOTE SPRINGS 2 MAINTENANCE DEFERRALS</t>
  </si>
  <si>
    <t>Total 2011</t>
  </si>
  <si>
    <t>Total 2012</t>
  </si>
  <si>
    <t>Difference</t>
  </si>
  <si>
    <t>P/T Ratio UE-100467</t>
  </si>
  <si>
    <t>UE-100467 System Base</t>
  </si>
  <si>
    <t>2011 System Actual</t>
  </si>
  <si>
    <t>UE-110876 System Base</t>
  </si>
  <si>
    <t>P/T Ratio UE-110876</t>
  </si>
  <si>
    <t>Estimated 2012 Deferral Balance</t>
  </si>
  <si>
    <t>2011 Deferral Balance</t>
  </si>
  <si>
    <t>Annual Amortization 2012 - 2015</t>
  </si>
  <si>
    <t>Annual Amortization 2013 - 2016</t>
  </si>
  <si>
    <t>Four Year Amortization of 2012 Deferred Maintenance Expense</t>
  </si>
  <si>
    <t>2012 Deferred Maintenance</t>
  </si>
  <si>
    <t>Amortization 2011 Deferral</t>
  </si>
  <si>
    <t>Amortization 2012 Deferral</t>
  </si>
  <si>
    <t>Dr to Expense, Cr to Deferred Asset</t>
  </si>
  <si>
    <t>Dr to Deferred Asset, Cr to Expense</t>
  </si>
  <si>
    <t>P/T Ratio in effective rates at the time of the Deferral UE-110876</t>
  </si>
  <si>
    <t>P/T Ratio in effective rates at the time of the Deferral UE-100467</t>
  </si>
  <si>
    <t>2011 Base (2009 TY)</t>
  </si>
  <si>
    <t>2012 Base (2010 TY)</t>
  </si>
  <si>
    <t>Total</t>
  </si>
  <si>
    <t>(associated with the 2009 TY base)</t>
  </si>
  <si>
    <t>(associated with the 2010 TY base)</t>
  </si>
  <si>
    <t>2011 P/T Ratio included in UE-12____ Test Year Results of Operations</t>
  </si>
  <si>
    <t>2011 Actual Annual Expense</t>
  </si>
  <si>
    <t>2011 Annual Deferred Expense</t>
  </si>
  <si>
    <t>Implied System value (WA Deferral divided by Current P/T Ratio)</t>
  </si>
  <si>
    <t>Amortization Expense Adjustment</t>
  </si>
  <si>
    <t>Rate Year Summary</t>
  </si>
  <si>
    <t>Amortization in 2011 Results</t>
  </si>
  <si>
    <t>Less:</t>
  </si>
  <si>
    <t>2012 Estimated Actual</t>
  </si>
  <si>
    <t>Actual</t>
  </si>
  <si>
    <t>Budget</t>
  </si>
  <si>
    <t>Estimated 2012 System Actual</t>
  </si>
  <si>
    <t>C06 - Coyote Springs Unit 2</t>
  </si>
  <si>
    <t>546000</t>
  </si>
  <si>
    <t>548000</t>
  </si>
  <si>
    <t>549000</t>
  </si>
  <si>
    <t>550000</t>
  </si>
  <si>
    <t>551000</t>
  </si>
  <si>
    <t>Annual Budget</t>
  </si>
  <si>
    <t>N06 - Colstrip Units 3 &amp; 4</t>
  </si>
  <si>
    <t>500000</t>
  </si>
  <si>
    <t>501200</t>
  </si>
  <si>
    <t>502000</t>
  </si>
  <si>
    <t>505000</t>
  </si>
  <si>
    <t>506000</t>
  </si>
  <si>
    <t>507000</t>
  </si>
  <si>
    <t>510000</t>
  </si>
  <si>
    <t>511000</t>
  </si>
  <si>
    <t>512000</t>
  </si>
  <si>
    <t>513000</t>
  </si>
  <si>
    <t>514000</t>
  </si>
  <si>
    <t>Maintenance Subtotal</t>
  </si>
  <si>
    <t>2012 Budget for C06 and N06 Operating and Maintenance Expense</t>
  </si>
  <si>
    <t>Transaction Analysis  Selection: Accounting Period : '2011%' , Gl Ferc Account : '5%'</t>
  </si>
  <si>
    <t>Source Id:&lt;All&gt;</t>
  </si>
  <si>
    <t>Organization Desc:C06 - Joint Project - CS2</t>
  </si>
  <si>
    <t>Project Number:&lt;All&gt;</t>
  </si>
  <si>
    <t>Service:ED</t>
  </si>
  <si>
    <t>Jurisdiction:AN</t>
  </si>
  <si>
    <t>Accounting Period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</si>
  <si>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</si>
  <si>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</si>
  <si>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</si>
  <si>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</si>
  <si>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</si>
  <si>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</si>
  <si>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</si>
  <si>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</si>
  <si>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</si>
  <si>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</si>
  <si>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201111</t>
  </si>
  <si>
    <t>201112</t>
  </si>
  <si>
    <t>Transaction Amount</t>
  </si>
  <si>
    <t>Ferc Acct</t>
  </si>
  <si>
    <t>NULL</t>
  </si>
  <si>
    <t>553000</t>
  </si>
  <si>
    <t>554000</t>
  </si>
  <si>
    <t>562000</t>
  </si>
  <si>
    <t>566000</t>
  </si>
  <si>
    <t>Sub-total</t>
  </si>
  <si>
    <t>Organization Desc:N06 - Joint Project-Colstrip</t>
  </si>
  <si>
    <t>Sub-Total Maintenance</t>
  </si>
  <si>
    <t>Combined Maintenance</t>
  </si>
  <si>
    <t>201201</t>
  </si>
  <si>
    <t>Transaction Analysis  Selection: Accounting Period : '2012%' , Gl Ferc Account : '5%'</t>
  </si>
  <si>
    <t xml:space="preserve">Colstrip and CS2 Maintenance Expense per Books including deferral and </t>
  </si>
  <si>
    <t>(Proposed UE-12___ Deferral Base), per Settlement Stipulation in Docket No. UE-110876)</t>
  </si>
  <si>
    <t>PC DR 93 Supplemental Attachment 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</si>
</sst>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#,###,###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"/>
      <color indexed="8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66">
    <xf numFmtId="0" fontId="0" fillId="0" borderId="0" xfId="0"/>
    <xf numFmtId="10" fontId="0" fillId="0" borderId="0" xfId="2" applyNumberFormat="1" applyFont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17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43" fontId="0" fillId="0" borderId="0" xfId="0" applyNumberFormat="1"/>
    <xf numFmtId="43" fontId="0" fillId="0" borderId="0" xfId="1" applyFont="1"/>
    <xf numFmtId="43" fontId="0" fillId="0" borderId="0" xfId="1" applyNumberFormat="1" applyFont="1"/>
    <xf numFmtId="43" fontId="0" fillId="0" borderId="1" xfId="0" applyNumberFormat="1" applyBorder="1"/>
    <xf numFmtId="0" fontId="0" fillId="2" borderId="0" xfId="0" applyFill="1"/>
    <xf numFmtId="164" fontId="2" fillId="0" borderId="3" xfId="0" applyNumberFormat="1" applyFont="1" applyBorder="1"/>
    <xf numFmtId="164" fontId="2" fillId="0" borderId="1" xfId="0" applyNumberFormat="1" applyFont="1" applyBorder="1"/>
    <xf numFmtId="43" fontId="2" fillId="0" borderId="1" xfId="0" applyNumberFormat="1" applyFont="1" applyBorder="1"/>
    <xf numFmtId="43" fontId="0" fillId="0" borderId="1" xfId="1" applyFont="1" applyBorder="1"/>
    <xf numFmtId="43" fontId="2" fillId="0" borderId="1" xfId="1" applyFont="1" applyBorder="1"/>
    <xf numFmtId="0" fontId="2" fillId="0" borderId="0" xfId="0" applyFont="1" applyFill="1" applyBorder="1"/>
    <xf numFmtId="0" fontId="0" fillId="0" borderId="0" xfId="0" applyFill="1" applyBorder="1"/>
    <xf numFmtId="164" fontId="2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0" fillId="0" borderId="0" xfId="3" applyFont="1"/>
    <xf numFmtId="43" fontId="2" fillId="0" borderId="0" xfId="3" applyFont="1" applyAlignment="1">
      <alignment horizontal="center"/>
    </xf>
    <xf numFmtId="0" fontId="0" fillId="0" borderId="0" xfId="3" applyNumberFormat="1" applyFont="1" applyAlignment="1">
      <alignment horizontal="right"/>
    </xf>
    <xf numFmtId="164" fontId="4" fillId="0" borderId="0" xfId="3" applyNumberFormat="1" applyFont="1" applyFill="1"/>
    <xf numFmtId="0" fontId="0" fillId="2" borderId="0" xfId="3" applyNumberFormat="1" applyFont="1" applyFill="1" applyAlignment="1">
      <alignment horizontal="right"/>
    </xf>
    <xf numFmtId="164" fontId="4" fillId="2" borderId="0" xfId="3" applyNumberFormat="1" applyFont="1" applyFill="1"/>
    <xf numFmtId="43" fontId="0" fillId="0" borderId="0" xfId="3" applyFont="1" applyAlignment="1">
      <alignment horizontal="center"/>
    </xf>
    <xf numFmtId="164" fontId="0" fillId="0" borderId="4" xfId="3" applyNumberFormat="1" applyFont="1" applyFill="1" applyBorder="1"/>
    <xf numFmtId="164" fontId="0" fillId="0" borderId="0" xfId="3" applyNumberFormat="1" applyFont="1" applyFill="1" applyBorder="1"/>
    <xf numFmtId="43" fontId="0" fillId="0" borderId="0" xfId="3" applyFont="1" applyFill="1"/>
    <xf numFmtId="43" fontId="0" fillId="0" borderId="0" xfId="3" applyFont="1" applyAlignment="1">
      <alignment horizontal="right"/>
    </xf>
    <xf numFmtId="0" fontId="0" fillId="0" borderId="0" xfId="0" applyBorder="1"/>
    <xf numFmtId="164" fontId="4" fillId="0" borderId="0" xfId="3" applyNumberFormat="1" applyFont="1" applyFill="1" applyBorder="1"/>
    <xf numFmtId="43" fontId="0" fillId="2" borderId="0" xfId="3" applyFont="1" applyFill="1" applyAlignment="1">
      <alignment horizontal="right"/>
    </xf>
    <xf numFmtId="164" fontId="0" fillId="0" borderId="4" xfId="3" applyNumberFormat="1" applyFont="1" applyBorder="1"/>
    <xf numFmtId="164" fontId="0" fillId="0" borderId="0" xfId="3" applyNumberFormat="1" applyFont="1" applyBorder="1"/>
    <xf numFmtId="0" fontId="0" fillId="0" borderId="0" xfId="0" applyFill="1"/>
    <xf numFmtId="0" fontId="7" fillId="0" borderId="5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horizontal="right" vertical="top"/>
    </xf>
    <xf numFmtId="0" fontId="7" fillId="0" borderId="6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right" vertical="top"/>
    </xf>
    <xf numFmtId="165" fontId="7" fillId="0" borderId="5" xfId="0" applyNumberFormat="1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right" vertical="top"/>
    </xf>
    <xf numFmtId="165" fontId="7" fillId="2" borderId="5" xfId="0" applyNumberFormat="1" applyFont="1" applyFill="1" applyBorder="1" applyAlignment="1">
      <alignment horizontal="right" vertical="top"/>
    </xf>
    <xf numFmtId="0" fontId="10" fillId="0" borderId="0" xfId="0" applyFont="1" applyFill="1"/>
    <xf numFmtId="165" fontId="10" fillId="0" borderId="0" xfId="0" applyNumberFormat="1" applyFont="1" applyFill="1"/>
    <xf numFmtId="0" fontId="7" fillId="0" borderId="5" xfId="0" applyFont="1" applyFill="1" applyBorder="1" applyAlignment="1">
      <alignment horizontal="right" vertical="top"/>
    </xf>
    <xf numFmtId="0" fontId="2" fillId="0" borderId="0" xfId="0" applyFont="1"/>
    <xf numFmtId="0" fontId="0" fillId="3" borderId="0" xfId="0" applyFill="1" applyAlignment="1">
      <alignment horizontal="left"/>
    </xf>
    <xf numFmtId="0" fontId="0" fillId="3" borderId="0" xfId="0" applyFill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 wrapText="1"/>
    </xf>
    <xf numFmtId="0" fontId="0" fillId="0" borderId="0" xfId="0" applyAlignment="1">
      <alignment horizontal="center" wrapText="1"/>
    </xf>
    <xf numFmtId="0" fontId="3" fillId="0" borderId="0" xfId="0" applyFont="1" applyFill="1" applyBorder="1" applyAlignment="1">
      <alignment horizontal="center"/>
    </xf>
  </cellXfs>
  <cellStyles count="7">
    <cellStyle name="Comma" xfId="1" builtinId="3"/>
    <cellStyle name="Comma 2" xfId="3"/>
    <cellStyle name="Comma 3" xfId="4"/>
    <cellStyle name="Normal" xfId="0" builtinId="0"/>
    <cellStyle name="Normal 2" xfId="5"/>
    <cellStyle name="Normal 3" xfId="6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22" zoomScaleNormal="100" workbookViewId="0">
      <selection activeCell="I41" sqref="I41"/>
    </sheetView>
  </sheetViews>
  <sheetFormatPr defaultRowHeight="15"/>
  <cols>
    <col min="4" max="4" width="13.28515625" bestFit="1" customWidth="1"/>
    <col min="5" max="5" width="11.7109375" customWidth="1"/>
    <col min="7" max="7" width="11.28515625" customWidth="1"/>
    <col min="8" max="8" width="11.42578125" customWidth="1"/>
    <col min="9" max="9" width="12.28515625" bestFit="1" customWidth="1"/>
    <col min="11" max="11" width="21" customWidth="1"/>
    <col min="12" max="12" width="13.140625" customWidth="1"/>
  </cols>
  <sheetData>
    <row r="1" spans="1:1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</row>
    <row r="3" spans="1:10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6" spans="1:10">
      <c r="A6" t="s">
        <v>3</v>
      </c>
    </row>
    <row r="7" spans="1:10">
      <c r="E7" s="1">
        <v>0.64870000000000005</v>
      </c>
      <c r="F7" t="s">
        <v>30</v>
      </c>
    </row>
    <row r="8" spans="1:10">
      <c r="D8" s="3" t="s">
        <v>7</v>
      </c>
      <c r="E8" s="3" t="s">
        <v>8</v>
      </c>
      <c r="G8" t="s">
        <v>34</v>
      </c>
    </row>
    <row r="9" spans="1:10">
      <c r="A9" t="s">
        <v>4</v>
      </c>
      <c r="D9" s="2">
        <v>8327200</v>
      </c>
      <c r="E9" s="2">
        <f>ROUND(D9*$E$7,0)</f>
        <v>5401855</v>
      </c>
    </row>
    <row r="10" spans="1:10">
      <c r="A10" t="s">
        <v>31</v>
      </c>
      <c r="D10" s="2">
        <v>9123024</v>
      </c>
      <c r="E10" s="2">
        <f>ROUND(D10*$E$7,0)</f>
        <v>5918106</v>
      </c>
    </row>
    <row r="11" spans="1:10">
      <c r="A11" t="s">
        <v>5</v>
      </c>
      <c r="D11" s="6">
        <f>D9-D10</f>
        <v>-795824</v>
      </c>
      <c r="E11" s="6">
        <f>E9-E10</f>
        <v>-516251</v>
      </c>
      <c r="F11" t="s">
        <v>27</v>
      </c>
      <c r="I11" s="4"/>
    </row>
    <row r="12" spans="1:10">
      <c r="B12" t="s">
        <v>6</v>
      </c>
      <c r="G12" s="2"/>
      <c r="J12" s="4"/>
    </row>
    <row r="13" spans="1:10">
      <c r="A13" t="s">
        <v>21</v>
      </c>
      <c r="E13" s="2">
        <f>'E-CCOM-2'!G19/4</f>
        <v>-129062.85249999999</v>
      </c>
      <c r="F13" t="s">
        <v>28</v>
      </c>
    </row>
    <row r="14" spans="1:10" ht="8.25" customHeight="1">
      <c r="E14" s="2"/>
    </row>
    <row r="15" spans="1:10">
      <c r="D15" s="2"/>
      <c r="E15" s="2"/>
    </row>
    <row r="16" spans="1:10">
      <c r="A16" t="s">
        <v>23</v>
      </c>
    </row>
    <row r="17" spans="1:12">
      <c r="E17" s="1">
        <v>0.65159999999999996</v>
      </c>
      <c r="F17" t="s">
        <v>29</v>
      </c>
    </row>
    <row r="18" spans="1:12">
      <c r="D18" s="3" t="s">
        <v>7</v>
      </c>
      <c r="E18" s="3" t="s">
        <v>8</v>
      </c>
      <c r="G18" t="s">
        <v>35</v>
      </c>
    </row>
    <row r="19" spans="1:12">
      <c r="A19" t="s">
        <v>44</v>
      </c>
      <c r="D19" s="2">
        <f>ROUND('E-CCOM-2'!C35,0)</f>
        <v>13232619</v>
      </c>
      <c r="E19" s="2">
        <f>ROUND(D19*$E$17,0)</f>
        <v>8622375</v>
      </c>
    </row>
    <row r="20" spans="1:12">
      <c r="A20" t="s">
        <v>32</v>
      </c>
      <c r="D20" s="2">
        <v>6418587</v>
      </c>
      <c r="E20" s="2">
        <f>ROUND(D20*$E$17,0)</f>
        <v>4182351</v>
      </c>
    </row>
    <row r="21" spans="1:12">
      <c r="A21" t="s">
        <v>24</v>
      </c>
      <c r="D21" s="6">
        <f>D19-D20</f>
        <v>6814032</v>
      </c>
      <c r="E21" s="6">
        <f>E19-E20</f>
        <v>4440024</v>
      </c>
      <c r="F21" t="s">
        <v>28</v>
      </c>
      <c r="I21" s="4"/>
    </row>
    <row r="22" spans="1:12">
      <c r="B22" t="s">
        <v>6</v>
      </c>
      <c r="G22" s="2"/>
      <c r="J22" s="4"/>
    </row>
    <row r="23" spans="1:12">
      <c r="A23" t="s">
        <v>22</v>
      </c>
      <c r="E23" s="2">
        <f>E21/4</f>
        <v>1110006</v>
      </c>
      <c r="F23" t="s">
        <v>27</v>
      </c>
    </row>
    <row r="25" spans="1:12" ht="10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40"/>
    </row>
    <row r="26" spans="1:12" ht="7.5" customHeight="1"/>
    <row r="27" spans="1:12">
      <c r="A27" t="s">
        <v>41</v>
      </c>
      <c r="E27" t="s">
        <v>9</v>
      </c>
    </row>
    <row r="28" spans="1:12">
      <c r="E28" s="1">
        <v>0.65239999999999998</v>
      </c>
      <c r="F28" t="s">
        <v>36</v>
      </c>
    </row>
    <row r="29" spans="1:12">
      <c r="D29" s="3" t="s">
        <v>7</v>
      </c>
      <c r="E29" s="3" t="s">
        <v>8</v>
      </c>
    </row>
    <row r="30" spans="1:12">
      <c r="A30" t="s">
        <v>37</v>
      </c>
      <c r="D30" s="2">
        <v>8327200</v>
      </c>
      <c r="E30" s="4">
        <f>D9*0.6524</f>
        <v>5432665.2800000003</v>
      </c>
      <c r="I30" s="59"/>
      <c r="L30" s="40"/>
    </row>
    <row r="31" spans="1:12">
      <c r="A31" t="s">
        <v>38</v>
      </c>
      <c r="D31" s="4">
        <f>E31/E28</f>
        <v>791310.54567749845</v>
      </c>
      <c r="E31" s="4">
        <f>-E11</f>
        <v>516251</v>
      </c>
      <c r="F31" t="s">
        <v>39</v>
      </c>
      <c r="L31" s="40"/>
    </row>
    <row r="32" spans="1:12">
      <c r="D32" s="14">
        <f>D30+D31</f>
        <v>9118510.545677498</v>
      </c>
      <c r="E32" s="14">
        <f>E30+E31</f>
        <v>5948916.2800000003</v>
      </c>
      <c r="F32" s="60" t="s">
        <v>101</v>
      </c>
      <c r="G32" s="61"/>
      <c r="H32" s="61"/>
      <c r="I32" s="61"/>
      <c r="J32" s="61"/>
      <c r="K32" s="61"/>
      <c r="L32" s="40"/>
    </row>
    <row r="33" spans="1:12">
      <c r="F33" s="63" t="s">
        <v>102</v>
      </c>
      <c r="G33" s="63"/>
      <c r="H33" s="63"/>
      <c r="I33" s="63"/>
      <c r="J33" s="63"/>
      <c r="K33" s="63"/>
      <c r="L33" s="40"/>
    </row>
    <row r="34" spans="1:12">
      <c r="A34">
        <v>2013</v>
      </c>
      <c r="B34" t="s">
        <v>25</v>
      </c>
      <c r="E34" s="4">
        <f>E13</f>
        <v>-129062.85249999999</v>
      </c>
      <c r="L34" s="40"/>
    </row>
    <row r="35" spans="1:12">
      <c r="A35">
        <v>2013</v>
      </c>
      <c r="B35" t="s">
        <v>26</v>
      </c>
      <c r="E35" s="4">
        <f>E23</f>
        <v>1110006</v>
      </c>
      <c r="L35" s="40"/>
    </row>
    <row r="36" spans="1:12" ht="15.75" thickBot="1">
      <c r="A36" t="s">
        <v>43</v>
      </c>
      <c r="B36" t="s">
        <v>42</v>
      </c>
      <c r="E36" s="4">
        <v>0</v>
      </c>
    </row>
    <row r="37" spans="1:12" ht="16.5" thickTop="1" thickBot="1">
      <c r="B37" t="s">
        <v>40</v>
      </c>
      <c r="C37" s="3"/>
      <c r="E37" s="13">
        <f>E34+E35-E36</f>
        <v>980943.14749999996</v>
      </c>
    </row>
    <row r="38" spans="1:12" ht="15.75" thickTop="1"/>
    <row r="39" spans="1:12">
      <c r="A39" t="s">
        <v>103</v>
      </c>
    </row>
  </sheetData>
  <mergeCells count="4">
    <mergeCell ref="A1:J1"/>
    <mergeCell ref="A2:J2"/>
    <mergeCell ref="A3:J3"/>
    <mergeCell ref="F33:K33"/>
  </mergeCells>
  <pageMargins left="0.7" right="0.7" top="0.75" bottom="0.75" header="0.3" footer="0.3"/>
  <pageSetup scale="92" orientation="landscape" r:id="rId1"/>
  <headerFooter>
    <oddHeader>&amp;RAdjustment No. 2-16
Workpaper Ref. &amp;A</oddHeader>
    <oddFooter>&amp;L&amp;F&amp;C&amp;"-,Bold"&amp;12PC_DR_093-Supplemental -Attachment A
Page &amp;P of &amp;N
&amp;RPrep by: ____________     1st Review:__________
         Date:  &amp;D           Mgr. Revised:_LMA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8"/>
  <sheetViews>
    <sheetView view="pageLayout" topLeftCell="A31" zoomScaleNormal="100" workbookViewId="0">
      <selection activeCell="J40" sqref="J40"/>
    </sheetView>
  </sheetViews>
  <sheetFormatPr defaultRowHeight="15"/>
  <cols>
    <col min="3" max="3" width="15.28515625" customWidth="1"/>
    <col min="4" max="4" width="13.7109375" customWidth="1"/>
    <col min="5" max="5" width="13.28515625" customWidth="1"/>
    <col min="7" max="7" width="13.28515625" bestFit="1" customWidth="1"/>
    <col min="11" max="11" width="14.7109375" customWidth="1"/>
    <col min="12" max="14" width="13.28515625" bestFit="1" customWidth="1"/>
  </cols>
  <sheetData>
    <row r="1" spans="1:12">
      <c r="A1" s="62" t="s">
        <v>0</v>
      </c>
      <c r="B1" s="62"/>
      <c r="C1" s="62"/>
      <c r="D1" s="62"/>
      <c r="E1" s="62"/>
      <c r="F1" s="62"/>
      <c r="G1" s="62"/>
    </row>
    <row r="2" spans="1:12">
      <c r="A2" s="62" t="s">
        <v>10</v>
      </c>
      <c r="B2" s="62"/>
      <c r="C2" s="62"/>
      <c r="D2" s="62"/>
      <c r="E2" s="62"/>
      <c r="F2" s="62"/>
      <c r="G2" s="62"/>
    </row>
    <row r="3" spans="1:12">
      <c r="A3" s="62" t="s">
        <v>2</v>
      </c>
      <c r="B3" s="62"/>
      <c r="C3" s="62"/>
      <c r="D3" s="62"/>
      <c r="E3" s="62"/>
      <c r="F3" s="62"/>
      <c r="G3" s="62"/>
    </row>
    <row r="5" spans="1:12">
      <c r="C5" s="64" t="s">
        <v>16</v>
      </c>
      <c r="D5" s="64" t="s">
        <v>15</v>
      </c>
      <c r="G5" s="3" t="s">
        <v>8</v>
      </c>
    </row>
    <row r="6" spans="1:12" ht="15" customHeight="1">
      <c r="C6" s="64"/>
      <c r="D6" s="64"/>
      <c r="E6" s="3" t="s">
        <v>13</v>
      </c>
      <c r="G6" s="1">
        <v>0.64870000000000005</v>
      </c>
      <c r="H6" t="s">
        <v>14</v>
      </c>
    </row>
    <row r="7" spans="1:12">
      <c r="A7" s="5">
        <v>40544</v>
      </c>
      <c r="C7" s="10">
        <v>624784.95000000007</v>
      </c>
      <c r="D7" s="10">
        <v>644582.71333528124</v>
      </c>
      <c r="E7" s="8">
        <f>C7-D7</f>
        <v>-19797.763335281168</v>
      </c>
      <c r="G7" s="8">
        <f>ROUND(E7*$G$6,2)</f>
        <v>-12842.81</v>
      </c>
      <c r="K7" s="10"/>
      <c r="L7" s="10"/>
    </row>
    <row r="8" spans="1:12">
      <c r="A8" s="5">
        <v>40575</v>
      </c>
      <c r="C8" s="10">
        <v>405543.74</v>
      </c>
      <c r="D8" s="10">
        <v>554771.09256982664</v>
      </c>
      <c r="E8" s="8">
        <f t="shared" ref="E8:E18" si="0">C8-D8</f>
        <v>-149227.35256982665</v>
      </c>
      <c r="G8" s="8">
        <f t="shared" ref="G8:G18" si="1">ROUND(E8*$G$6,2)</f>
        <v>-96803.78</v>
      </c>
      <c r="K8" s="10"/>
      <c r="L8" s="10"/>
    </row>
    <row r="9" spans="1:12">
      <c r="A9" s="5">
        <v>40603</v>
      </c>
      <c r="C9" s="10">
        <v>307966.82</v>
      </c>
      <c r="D9" s="10">
        <v>515395.20199198043</v>
      </c>
      <c r="E9" s="8">
        <f t="shared" si="0"/>
        <v>-207428.38199198042</v>
      </c>
      <c r="G9" s="8">
        <f t="shared" si="1"/>
        <v>-134558.79</v>
      </c>
      <c r="K9" s="10"/>
      <c r="L9" s="10"/>
    </row>
    <row r="10" spans="1:12">
      <c r="A10" s="5">
        <v>40634</v>
      </c>
      <c r="C10" s="10">
        <v>1055091.18</v>
      </c>
      <c r="D10" s="10">
        <v>662238.15810515697</v>
      </c>
      <c r="E10" s="8">
        <f t="shared" si="0"/>
        <v>392853.02189484297</v>
      </c>
      <c r="G10" s="8">
        <f t="shared" si="1"/>
        <v>254843.76</v>
      </c>
      <c r="K10" s="10"/>
      <c r="L10" s="10"/>
    </row>
    <row r="11" spans="1:12">
      <c r="A11" s="5">
        <v>40664</v>
      </c>
      <c r="C11" s="10">
        <v>1741640.9999999998</v>
      </c>
      <c r="D11" s="10">
        <v>1301084.9945765035</v>
      </c>
      <c r="E11" s="8">
        <f t="shared" si="0"/>
        <v>440556.00542349624</v>
      </c>
      <c r="G11" s="8">
        <f t="shared" si="1"/>
        <v>285788.68</v>
      </c>
      <c r="K11" s="10"/>
      <c r="L11" s="10"/>
    </row>
    <row r="12" spans="1:12">
      <c r="A12" s="5">
        <v>40695</v>
      </c>
      <c r="C12" s="10">
        <v>979117.3600000001</v>
      </c>
      <c r="D12" s="10">
        <v>1193381.0383388132</v>
      </c>
      <c r="E12" s="8">
        <f t="shared" si="0"/>
        <v>-214263.67833881313</v>
      </c>
      <c r="G12" s="8">
        <f t="shared" si="1"/>
        <v>-138992.85</v>
      </c>
      <c r="K12" s="10"/>
      <c r="L12" s="10"/>
    </row>
    <row r="13" spans="1:12">
      <c r="A13" s="5">
        <v>40725</v>
      </c>
      <c r="C13" s="10">
        <v>602910.15000000014</v>
      </c>
      <c r="D13" s="10">
        <v>924810.36594708869</v>
      </c>
      <c r="E13" s="8">
        <f t="shared" si="0"/>
        <v>-321900.21594708855</v>
      </c>
      <c r="G13" s="8">
        <f t="shared" si="1"/>
        <v>-208816.67</v>
      </c>
      <c r="K13" s="10"/>
      <c r="L13" s="10"/>
    </row>
    <row r="14" spans="1:12">
      <c r="A14" s="5">
        <v>40756</v>
      </c>
      <c r="C14" s="10">
        <v>458936.41000000003</v>
      </c>
      <c r="D14" s="10">
        <v>742695.2400800077</v>
      </c>
      <c r="E14" s="8">
        <f t="shared" si="0"/>
        <v>-283758.83008000767</v>
      </c>
      <c r="G14" s="8">
        <f t="shared" si="1"/>
        <v>-184074.35</v>
      </c>
      <c r="K14" s="10"/>
      <c r="L14" s="10"/>
    </row>
    <row r="15" spans="1:12">
      <c r="A15" s="5">
        <v>40787</v>
      </c>
      <c r="C15" s="10">
        <v>361135.30999999994</v>
      </c>
      <c r="D15" s="10">
        <v>677137.47467450914</v>
      </c>
      <c r="E15" s="8">
        <f t="shared" si="0"/>
        <v>-316002.1646745092</v>
      </c>
      <c r="G15" s="8">
        <f t="shared" si="1"/>
        <v>-204990.6</v>
      </c>
      <c r="K15" s="10"/>
      <c r="L15" s="10"/>
    </row>
    <row r="16" spans="1:12">
      <c r="A16" s="5">
        <v>40817</v>
      </c>
      <c r="C16" s="10">
        <v>590433.46</v>
      </c>
      <c r="D16" s="10">
        <v>658778.57912959519</v>
      </c>
      <c r="E16" s="8">
        <f t="shared" si="0"/>
        <v>-68345.11912959523</v>
      </c>
      <c r="G16" s="8">
        <f t="shared" si="1"/>
        <v>-44335.48</v>
      </c>
      <c r="K16" s="10"/>
      <c r="L16" s="10"/>
    </row>
    <row r="17" spans="1:14">
      <c r="A17" s="5">
        <v>40848</v>
      </c>
      <c r="C17" s="10">
        <v>514338.63999999996</v>
      </c>
      <c r="D17" s="10">
        <v>577904.93725694413</v>
      </c>
      <c r="E17" s="8">
        <f t="shared" si="0"/>
        <v>-63566.297256944177</v>
      </c>
      <c r="G17" s="8">
        <f t="shared" si="1"/>
        <v>-41235.46</v>
      </c>
      <c r="K17" s="10"/>
      <c r="L17" s="10"/>
    </row>
    <row r="18" spans="1:14">
      <c r="A18" s="5">
        <v>40878</v>
      </c>
      <c r="C18" s="10">
        <v>685300.53</v>
      </c>
      <c r="D18" s="10">
        <v>670244.353994295</v>
      </c>
      <c r="E18" s="8">
        <f t="shared" si="0"/>
        <v>15056.176005705027</v>
      </c>
      <c r="G18" s="8">
        <f t="shared" si="1"/>
        <v>9766.94</v>
      </c>
      <c r="K18" s="10"/>
      <c r="L18" s="10"/>
    </row>
    <row r="19" spans="1:14">
      <c r="A19" s="5" t="s">
        <v>11</v>
      </c>
      <c r="C19" s="11">
        <f>SUM(C7:C18)</f>
        <v>8327199.5499999998</v>
      </c>
      <c r="D19" s="11">
        <f>SUM(D7:D18)</f>
        <v>9123024.1500000004</v>
      </c>
      <c r="E19" s="11">
        <f>SUM(E7:E18)</f>
        <v>-795824.60000000196</v>
      </c>
      <c r="G19" s="15">
        <f>SUM(G7:G18)</f>
        <v>-516251.41</v>
      </c>
      <c r="H19" t="s">
        <v>20</v>
      </c>
      <c r="M19" s="8"/>
      <c r="N19" s="8"/>
    </row>
    <row r="20" spans="1:14">
      <c r="A20" s="5"/>
      <c r="C20" s="7"/>
      <c r="D20" s="7"/>
      <c r="E20" s="7"/>
      <c r="G20" s="7"/>
      <c r="M20" s="1"/>
      <c r="N20" s="8"/>
    </row>
    <row r="21" spans="1:14">
      <c r="A21" s="5"/>
      <c r="C21" s="64" t="s">
        <v>47</v>
      </c>
      <c r="D21" s="64" t="s">
        <v>17</v>
      </c>
      <c r="E21" s="7"/>
      <c r="G21" s="3" t="s">
        <v>8</v>
      </c>
      <c r="N21" s="8"/>
    </row>
    <row r="22" spans="1:14" ht="15" customHeight="1">
      <c r="A22" s="5"/>
      <c r="C22" s="64"/>
      <c r="D22" s="64"/>
      <c r="E22" s="3" t="s">
        <v>13</v>
      </c>
      <c r="G22" s="1">
        <v>0.65159999999999996</v>
      </c>
      <c r="H22" t="s">
        <v>18</v>
      </c>
    </row>
    <row r="23" spans="1:14">
      <c r="A23" s="5">
        <v>40909</v>
      </c>
      <c r="B23" t="s">
        <v>45</v>
      </c>
      <c r="C23" s="9">
        <v>778173.62</v>
      </c>
      <c r="D23" s="9">
        <v>296985.256275077</v>
      </c>
      <c r="E23" s="8">
        <f t="shared" ref="E23:E34" si="2">C23-D23</f>
        <v>481188.36372492299</v>
      </c>
      <c r="G23" s="8">
        <f>ROUND(E23*$G$22,2)</f>
        <v>313542.34000000003</v>
      </c>
      <c r="K23" s="9"/>
      <c r="L23" s="9"/>
    </row>
    <row r="24" spans="1:14">
      <c r="A24" s="5">
        <v>40940</v>
      </c>
      <c r="B24" t="s">
        <v>46</v>
      </c>
      <c r="C24" s="9">
        <v>557339.0921608964</v>
      </c>
      <c r="D24" s="9">
        <v>272471.6022870639</v>
      </c>
      <c r="E24" s="8">
        <f t="shared" si="2"/>
        <v>284867.4898738325</v>
      </c>
      <c r="G24" s="8">
        <f t="shared" ref="G24:G34" si="3">ROUND(E24*$G$22,2)</f>
        <v>185619.66</v>
      </c>
      <c r="K24" s="9"/>
      <c r="L24" s="9"/>
    </row>
    <row r="25" spans="1:14">
      <c r="A25" s="5">
        <v>40969</v>
      </c>
      <c r="B25" t="s">
        <v>46</v>
      </c>
      <c r="C25" s="9">
        <v>1060454.8768064273</v>
      </c>
      <c r="D25" s="9">
        <v>518434.54640207434</v>
      </c>
      <c r="E25" s="8">
        <f t="shared" si="2"/>
        <v>542020.33040435286</v>
      </c>
      <c r="G25" s="8">
        <f t="shared" si="3"/>
        <v>353180.45</v>
      </c>
      <c r="K25" s="9"/>
      <c r="L25" s="9"/>
    </row>
    <row r="26" spans="1:14">
      <c r="A26" s="5">
        <v>41000</v>
      </c>
      <c r="B26" t="s">
        <v>46</v>
      </c>
      <c r="C26" s="9">
        <v>632555.05157724069</v>
      </c>
      <c r="D26" s="9">
        <v>309243.13557440363</v>
      </c>
      <c r="E26" s="8">
        <f t="shared" si="2"/>
        <v>323311.91600283707</v>
      </c>
      <c r="G26" s="8">
        <f t="shared" si="3"/>
        <v>210670.04</v>
      </c>
      <c r="K26" s="9"/>
      <c r="L26" s="9"/>
    </row>
    <row r="27" spans="1:14">
      <c r="A27" s="5">
        <v>41030</v>
      </c>
      <c r="B27" t="s">
        <v>46</v>
      </c>
      <c r="C27" s="9">
        <v>900312.06436437357</v>
      </c>
      <c r="D27" s="9">
        <v>440144.0239632742</v>
      </c>
      <c r="E27" s="8">
        <f t="shared" si="2"/>
        <v>460168.04040109937</v>
      </c>
      <c r="G27" s="8">
        <f t="shared" si="3"/>
        <v>299845.5</v>
      </c>
      <c r="K27" s="9"/>
      <c r="L27" s="9"/>
    </row>
    <row r="28" spans="1:14">
      <c r="A28" s="5">
        <v>41061</v>
      </c>
      <c r="B28" t="s">
        <v>46</v>
      </c>
      <c r="C28" s="9">
        <v>1373094.8269599862</v>
      </c>
      <c r="D28" s="9">
        <v>704157.36259244184</v>
      </c>
      <c r="E28" s="8">
        <f t="shared" si="2"/>
        <v>668937.46436754439</v>
      </c>
      <c r="G28" s="8">
        <f t="shared" si="3"/>
        <v>435879.65</v>
      </c>
      <c r="K28" s="9"/>
      <c r="L28" s="9"/>
    </row>
    <row r="29" spans="1:14">
      <c r="A29" s="5">
        <v>41091</v>
      </c>
      <c r="B29" t="s">
        <v>46</v>
      </c>
      <c r="C29" s="9">
        <v>3900001.3265334079</v>
      </c>
      <c r="D29" s="9">
        <v>1906630.31771592</v>
      </c>
      <c r="E29" s="8">
        <f t="shared" si="2"/>
        <v>1993371.0088174879</v>
      </c>
      <c r="G29" s="8">
        <f t="shared" si="3"/>
        <v>1298880.55</v>
      </c>
      <c r="K29" s="9"/>
      <c r="L29" s="9"/>
    </row>
    <row r="30" spans="1:14">
      <c r="A30" s="5">
        <v>41122</v>
      </c>
      <c r="B30" t="s">
        <v>46</v>
      </c>
      <c r="C30" s="9">
        <v>764284.24919029046</v>
      </c>
      <c r="D30" s="9">
        <v>373642.8269767345</v>
      </c>
      <c r="E30" s="8">
        <f t="shared" si="2"/>
        <v>390641.42221355595</v>
      </c>
      <c r="G30" s="8">
        <f t="shared" si="3"/>
        <v>254541.95</v>
      </c>
      <c r="K30" s="9"/>
      <c r="L30" s="9"/>
    </row>
    <row r="31" spans="1:14">
      <c r="A31" s="5">
        <v>41153</v>
      </c>
      <c r="B31" t="s">
        <v>46</v>
      </c>
      <c r="C31" s="9">
        <v>1157745.5142207921</v>
      </c>
      <c r="D31" s="9">
        <v>565997.93507635908</v>
      </c>
      <c r="E31" s="8">
        <f t="shared" si="2"/>
        <v>591747.57914443302</v>
      </c>
      <c r="G31" s="8">
        <f t="shared" si="3"/>
        <v>385582.72</v>
      </c>
      <c r="K31" s="9"/>
      <c r="L31" s="9"/>
    </row>
    <row r="32" spans="1:14">
      <c r="A32" s="5">
        <v>41183</v>
      </c>
      <c r="B32" t="s">
        <v>46</v>
      </c>
      <c r="C32" s="9">
        <v>610107.20265053236</v>
      </c>
      <c r="D32" s="9">
        <v>298268.8446068638</v>
      </c>
      <c r="E32" s="8">
        <f t="shared" si="2"/>
        <v>311838.35804366856</v>
      </c>
      <c r="G32" s="8">
        <f t="shared" si="3"/>
        <v>203193.87</v>
      </c>
      <c r="K32" s="9"/>
      <c r="L32" s="9"/>
    </row>
    <row r="33" spans="1:14">
      <c r="A33" s="5">
        <v>41214</v>
      </c>
      <c r="B33" t="s">
        <v>46</v>
      </c>
      <c r="C33" s="9">
        <v>538310.80622055649</v>
      </c>
      <c r="D33" s="9">
        <v>263169.06522862968</v>
      </c>
      <c r="E33" s="8">
        <f t="shared" si="2"/>
        <v>275141.74099192681</v>
      </c>
      <c r="G33" s="8">
        <f t="shared" si="3"/>
        <v>179282.36</v>
      </c>
      <c r="K33" s="9"/>
      <c r="L33" s="9"/>
    </row>
    <row r="34" spans="1:14">
      <c r="A34" s="5">
        <v>41244</v>
      </c>
      <c r="B34" t="s">
        <v>46</v>
      </c>
      <c r="C34" s="9">
        <v>960240.23723584204</v>
      </c>
      <c r="D34" s="9">
        <v>469441.67330115929</v>
      </c>
      <c r="E34" s="8">
        <f t="shared" si="2"/>
        <v>490798.56393468275</v>
      </c>
      <c r="G34" s="8">
        <f t="shared" si="3"/>
        <v>319804.34000000003</v>
      </c>
    </row>
    <row r="35" spans="1:14">
      <c r="A35" s="5" t="s">
        <v>12</v>
      </c>
      <c r="C35" s="16">
        <f>SUM(C23:C34)</f>
        <v>13232618.867920347</v>
      </c>
      <c r="D35" s="16">
        <f t="shared" ref="D35:G35" si="4">SUM(D23:D34)</f>
        <v>6418586.5900000008</v>
      </c>
      <c r="E35" s="16">
        <f t="shared" si="4"/>
        <v>6814032.2779203448</v>
      </c>
      <c r="G35" s="17">
        <f t="shared" si="4"/>
        <v>4440023.4300000006</v>
      </c>
      <c r="H35" t="s">
        <v>19</v>
      </c>
      <c r="M35" s="8"/>
      <c r="N35" s="8"/>
    </row>
    <row r="36" spans="1:14">
      <c r="A36" s="5"/>
      <c r="M36" s="1"/>
      <c r="N36" s="8"/>
    </row>
    <row r="37" spans="1:14">
      <c r="A37" s="5"/>
      <c r="N37" s="8"/>
    </row>
    <row r="38" spans="1:14">
      <c r="A38" s="5"/>
    </row>
    <row r="39" spans="1:14">
      <c r="A39" s="5"/>
    </row>
    <row r="40" spans="1:14">
      <c r="A40" s="5"/>
    </row>
    <row r="41" spans="1:14">
      <c r="A41" s="5"/>
    </row>
    <row r="42" spans="1:14">
      <c r="A42" s="5"/>
    </row>
    <row r="43" spans="1:14">
      <c r="A43" s="5"/>
    </row>
    <row r="44" spans="1:14">
      <c r="A44" s="5"/>
    </row>
    <row r="45" spans="1:14">
      <c r="A45" s="5"/>
    </row>
    <row r="46" spans="1:14">
      <c r="A46" s="5"/>
    </row>
    <row r="47" spans="1:14">
      <c r="A47" s="5"/>
    </row>
    <row r="48" spans="1:14">
      <c r="A48" s="5"/>
    </row>
  </sheetData>
  <mergeCells count="7">
    <mergeCell ref="A1:G1"/>
    <mergeCell ref="A2:G2"/>
    <mergeCell ref="A3:G3"/>
    <mergeCell ref="C21:C22"/>
    <mergeCell ref="D21:D22"/>
    <mergeCell ref="C5:C6"/>
    <mergeCell ref="D5:D6"/>
  </mergeCells>
  <printOptions horizontalCentered="1" verticalCentered="1"/>
  <pageMargins left="0.7" right="0.7" top="0.75" bottom="0.75" header="0.3" footer="0.3"/>
  <pageSetup scale="95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45"/>
  <sheetViews>
    <sheetView topLeftCell="F21" zoomScaleNormal="100" workbookViewId="0">
      <selection activeCell="Q43" sqref="Q43:Q45"/>
    </sheetView>
  </sheetViews>
  <sheetFormatPr defaultRowHeight="15"/>
  <cols>
    <col min="1" max="1" width="10.42578125" customWidth="1"/>
    <col min="2" max="2" width="9.28515625" customWidth="1"/>
    <col min="3" max="3" width="10.42578125" customWidth="1"/>
    <col min="4" max="4" width="9.28515625" bestFit="1" customWidth="1"/>
    <col min="5" max="5" width="10.140625" customWidth="1"/>
    <col min="6" max="6" width="11.140625" customWidth="1"/>
    <col min="7" max="7" width="10.5703125" customWidth="1"/>
    <col min="8" max="8" width="10.85546875" customWidth="1"/>
    <col min="9" max="10" width="10.140625" customWidth="1"/>
    <col min="11" max="11" width="10.28515625" customWidth="1"/>
    <col min="12" max="13" width="10" bestFit="1" customWidth="1"/>
    <col min="14" max="14" width="11.28515625" customWidth="1"/>
    <col min="15" max="15" width="12.28515625" customWidth="1"/>
    <col min="16" max="16" width="3.5703125" customWidth="1"/>
    <col min="18" max="18" width="10.140625" customWidth="1"/>
    <col min="19" max="19" width="10.7109375" customWidth="1"/>
    <col min="21" max="21" width="11" customWidth="1"/>
  </cols>
  <sheetData>
    <row r="1" spans="1:21">
      <c r="A1" s="40" t="s">
        <v>69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Q1" s="40" t="s">
        <v>100</v>
      </c>
      <c r="R1" s="40"/>
      <c r="S1" s="40"/>
    </row>
    <row r="2" spans="1:2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Q2" s="40"/>
      <c r="R2" s="40"/>
      <c r="S2" s="40"/>
    </row>
    <row r="3" spans="1:21" ht="25.5">
      <c r="A3" s="41" t="s">
        <v>70</v>
      </c>
      <c r="B3" s="42" t="s">
        <v>71</v>
      </c>
      <c r="C3" s="42" t="s">
        <v>72</v>
      </c>
      <c r="D3" s="43" t="s">
        <v>73</v>
      </c>
      <c r="E3" s="43" t="s">
        <v>74</v>
      </c>
      <c r="F3" s="40"/>
      <c r="G3" s="40"/>
      <c r="H3" s="40"/>
      <c r="I3" s="40"/>
      <c r="J3" s="40"/>
      <c r="K3" s="40"/>
      <c r="L3" s="40"/>
      <c r="M3" s="40"/>
      <c r="N3" s="40"/>
      <c r="O3" s="40"/>
      <c r="Q3" s="41" t="s">
        <v>70</v>
      </c>
      <c r="R3" s="42" t="s">
        <v>71</v>
      </c>
      <c r="S3" s="42" t="s">
        <v>72</v>
      </c>
      <c r="T3" s="43" t="s">
        <v>73</v>
      </c>
      <c r="U3" s="43" t="s">
        <v>74</v>
      </c>
    </row>
    <row r="4" spans="1:21">
      <c r="A4" s="42" t="s">
        <v>71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Q4" s="42" t="s">
        <v>71</v>
      </c>
      <c r="R4" s="40"/>
      <c r="S4" s="40"/>
    </row>
    <row r="5" spans="1:21" ht="25.5">
      <c r="A5" s="44"/>
      <c r="B5" s="41" t="s">
        <v>75</v>
      </c>
      <c r="C5" s="41" t="s">
        <v>76</v>
      </c>
      <c r="D5" s="41" t="s">
        <v>77</v>
      </c>
      <c r="E5" s="41" t="s">
        <v>78</v>
      </c>
      <c r="F5" s="41" t="s">
        <v>79</v>
      </c>
      <c r="G5" s="41" t="s">
        <v>80</v>
      </c>
      <c r="H5" s="41" t="s">
        <v>81</v>
      </c>
      <c r="I5" s="41" t="s">
        <v>82</v>
      </c>
      <c r="J5" s="41" t="s">
        <v>83</v>
      </c>
      <c r="K5" s="41" t="s">
        <v>84</v>
      </c>
      <c r="L5" s="41" t="s">
        <v>85</v>
      </c>
      <c r="M5" s="41" t="s">
        <v>86</v>
      </c>
      <c r="N5" s="41" t="s">
        <v>87</v>
      </c>
      <c r="O5" s="45" t="s">
        <v>33</v>
      </c>
      <c r="Q5" s="44"/>
      <c r="R5" s="41" t="s">
        <v>75</v>
      </c>
      <c r="S5" s="41" t="s">
        <v>99</v>
      </c>
    </row>
    <row r="6" spans="1:21">
      <c r="A6" s="46"/>
      <c r="B6" s="47"/>
      <c r="C6" s="43" t="s">
        <v>88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8"/>
      <c r="Q6" s="46"/>
      <c r="R6" s="47"/>
      <c r="S6" s="58" t="s">
        <v>88</v>
      </c>
    </row>
    <row r="7" spans="1:21">
      <c r="A7" s="41" t="s">
        <v>89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Q7" s="41" t="s">
        <v>89</v>
      </c>
      <c r="R7" s="49"/>
      <c r="S7" s="49"/>
    </row>
    <row r="8" spans="1:21">
      <c r="A8" s="41" t="s">
        <v>49</v>
      </c>
      <c r="B8" s="49"/>
      <c r="C8" s="50">
        <v>39004.629999999997</v>
      </c>
      <c r="D8" s="50">
        <v>21743.89</v>
      </c>
      <c r="E8" s="50">
        <v>37820.06</v>
      </c>
      <c r="F8" s="50">
        <v>41158.239999999998</v>
      </c>
      <c r="G8" s="50" t="s">
        <v>90</v>
      </c>
      <c r="H8" s="50">
        <v>168084.27</v>
      </c>
      <c r="I8" s="50">
        <v>116166.21</v>
      </c>
      <c r="J8" s="50">
        <v>346.38</v>
      </c>
      <c r="K8" s="50">
        <v>443534.71</v>
      </c>
      <c r="L8" s="50">
        <v>102256.45</v>
      </c>
      <c r="M8" s="50">
        <v>94507.87</v>
      </c>
      <c r="N8" s="50">
        <v>118611.95</v>
      </c>
      <c r="O8" s="50">
        <v>1183234.6599999999</v>
      </c>
      <c r="Q8" s="41" t="s">
        <v>49</v>
      </c>
      <c r="R8" s="49"/>
      <c r="S8" s="50">
        <v>337724.62</v>
      </c>
    </row>
    <row r="9" spans="1:21">
      <c r="A9" s="41" t="s">
        <v>50</v>
      </c>
      <c r="B9" s="49"/>
      <c r="C9" s="50">
        <v>187359.86000000002</v>
      </c>
      <c r="D9" s="50">
        <v>-15306.37</v>
      </c>
      <c r="E9" s="50">
        <v>124045.58</v>
      </c>
      <c r="F9" s="50">
        <v>77583.92</v>
      </c>
      <c r="G9" s="50">
        <v>102142</v>
      </c>
      <c r="H9" s="50">
        <v>16008.220000000001</v>
      </c>
      <c r="I9" s="50">
        <v>158602.08000000002</v>
      </c>
      <c r="J9" s="50">
        <v>195555</v>
      </c>
      <c r="K9" s="50">
        <v>-162357.26</v>
      </c>
      <c r="L9" s="50">
        <v>10377.17</v>
      </c>
      <c r="M9" s="50">
        <v>36275.450000000004</v>
      </c>
      <c r="N9" s="50">
        <v>6978.89</v>
      </c>
      <c r="O9" s="50">
        <v>737264.54</v>
      </c>
      <c r="Q9" s="41" t="s">
        <v>50</v>
      </c>
      <c r="R9" s="49"/>
      <c r="S9" s="50">
        <v>-2530.27</v>
      </c>
    </row>
    <row r="10" spans="1:21">
      <c r="A10" s="41" t="s">
        <v>51</v>
      </c>
      <c r="B10" s="49"/>
      <c r="C10" s="50">
        <v>-7088.21</v>
      </c>
      <c r="D10" s="50">
        <v>20149.650000000001</v>
      </c>
      <c r="E10" s="50">
        <v>5212.17</v>
      </c>
      <c r="F10" s="50">
        <v>13745.59</v>
      </c>
      <c r="G10" s="50" t="s">
        <v>90</v>
      </c>
      <c r="H10" s="50">
        <v>7146.95</v>
      </c>
      <c r="I10" s="50">
        <v>7745.64</v>
      </c>
      <c r="J10" s="50" t="s">
        <v>90</v>
      </c>
      <c r="K10" s="50">
        <v>-8026.24</v>
      </c>
      <c r="L10" s="50">
        <v>32459.37</v>
      </c>
      <c r="M10" s="50">
        <v>55974.47</v>
      </c>
      <c r="N10" s="50">
        <v>2182.0700000000002</v>
      </c>
      <c r="O10" s="50">
        <v>129501.46</v>
      </c>
      <c r="Q10" s="41" t="s">
        <v>51</v>
      </c>
      <c r="R10" s="49"/>
      <c r="S10" s="50">
        <v>23732.63</v>
      </c>
    </row>
    <row r="11" spans="1:21">
      <c r="A11" s="41" t="s">
        <v>52</v>
      </c>
      <c r="B11" s="49"/>
      <c r="C11" s="50" t="s">
        <v>90</v>
      </c>
      <c r="D11" s="50" t="s">
        <v>90</v>
      </c>
      <c r="E11" s="50" t="s">
        <v>90</v>
      </c>
      <c r="F11" s="50" t="s">
        <v>90</v>
      </c>
      <c r="G11" s="50" t="s">
        <v>90</v>
      </c>
      <c r="H11" s="50" t="s">
        <v>90</v>
      </c>
      <c r="I11" s="50" t="s">
        <v>90</v>
      </c>
      <c r="J11" s="50">
        <v>78035</v>
      </c>
      <c r="K11" s="50">
        <v>-78087.53</v>
      </c>
      <c r="L11" s="50" t="s">
        <v>90</v>
      </c>
      <c r="M11" s="50" t="s">
        <v>90</v>
      </c>
      <c r="N11" s="50" t="s">
        <v>90</v>
      </c>
      <c r="O11" s="50">
        <v>-52.53</v>
      </c>
      <c r="Q11" s="53" t="s">
        <v>53</v>
      </c>
      <c r="R11" s="54"/>
      <c r="S11" s="55">
        <v>105586.40000000001</v>
      </c>
    </row>
    <row r="12" spans="1:21">
      <c r="A12" s="53" t="s">
        <v>53</v>
      </c>
      <c r="B12" s="54"/>
      <c r="C12" s="55">
        <v>13375.78</v>
      </c>
      <c r="D12" s="55">
        <v>12931.9</v>
      </c>
      <c r="E12" s="55">
        <v>38247.379999999997</v>
      </c>
      <c r="F12" s="55">
        <v>13248.630000000001</v>
      </c>
      <c r="G12" s="55" t="s">
        <v>90</v>
      </c>
      <c r="H12" s="55">
        <v>8120.08</v>
      </c>
      <c r="I12" s="55">
        <v>1327.18</v>
      </c>
      <c r="J12" s="55" t="s">
        <v>90</v>
      </c>
      <c r="K12" s="55">
        <v>61421.91</v>
      </c>
      <c r="L12" s="55">
        <v>11580.14</v>
      </c>
      <c r="M12" s="55">
        <v>41603.83</v>
      </c>
      <c r="N12" s="55">
        <v>151865.75</v>
      </c>
      <c r="O12" s="55">
        <v>353722.58</v>
      </c>
      <c r="Q12" s="53" t="s">
        <v>91</v>
      </c>
      <c r="R12" s="54"/>
      <c r="S12" s="55">
        <v>398321.48</v>
      </c>
    </row>
    <row r="13" spans="1:21">
      <c r="A13" s="53" t="s">
        <v>91</v>
      </c>
      <c r="B13" s="54"/>
      <c r="C13" s="55">
        <v>114330</v>
      </c>
      <c r="D13" s="55">
        <v>177346.29</v>
      </c>
      <c r="E13" s="55">
        <v>60695.48</v>
      </c>
      <c r="F13" s="55">
        <v>190724.02</v>
      </c>
      <c r="G13" s="55">
        <v>165902.46</v>
      </c>
      <c r="H13" s="55">
        <v>60883.29</v>
      </c>
      <c r="I13" s="55">
        <v>-11129.98</v>
      </c>
      <c r="J13" s="55">
        <v>179090</v>
      </c>
      <c r="K13" s="55">
        <v>-229348.49</v>
      </c>
      <c r="L13" s="55">
        <v>92411.08</v>
      </c>
      <c r="M13" s="55">
        <v>148693.97</v>
      </c>
      <c r="N13" s="55">
        <v>-28271.72</v>
      </c>
      <c r="O13" s="55">
        <v>921326.4</v>
      </c>
      <c r="Q13" s="53" t="s">
        <v>92</v>
      </c>
      <c r="R13" s="54"/>
      <c r="S13" s="55">
        <v>2484.54</v>
      </c>
    </row>
    <row r="14" spans="1:21">
      <c r="A14" s="53" t="s">
        <v>92</v>
      </c>
      <c r="B14" s="54"/>
      <c r="C14" s="55" t="s">
        <v>90</v>
      </c>
      <c r="D14" s="55" t="s">
        <v>90</v>
      </c>
      <c r="E14" s="55" t="s">
        <v>90</v>
      </c>
      <c r="F14" s="55" t="s">
        <v>90</v>
      </c>
      <c r="G14" s="55">
        <v>2000</v>
      </c>
      <c r="H14" s="55">
        <v>4929.8500000000004</v>
      </c>
      <c r="I14" s="55">
        <v>606.11</v>
      </c>
      <c r="J14" s="55">
        <v>0</v>
      </c>
      <c r="K14" s="55">
        <v>17445.5</v>
      </c>
      <c r="L14" s="55">
        <v>6819.22</v>
      </c>
      <c r="M14" s="55">
        <v>479.36</v>
      </c>
      <c r="N14" s="55">
        <v>1930.03</v>
      </c>
      <c r="O14" s="55">
        <v>34210.07</v>
      </c>
      <c r="Q14" s="41" t="s">
        <v>93</v>
      </c>
      <c r="R14" s="49"/>
      <c r="S14" s="50">
        <v>968.98</v>
      </c>
    </row>
    <row r="15" spans="1:21">
      <c r="A15" s="41" t="s">
        <v>93</v>
      </c>
      <c r="B15" s="49"/>
      <c r="C15" s="50">
        <v>2158.9499999999998</v>
      </c>
      <c r="D15" s="50">
        <v>1070.5</v>
      </c>
      <c r="E15" s="50">
        <v>1070.5</v>
      </c>
      <c r="F15" s="50">
        <v>1070.5</v>
      </c>
      <c r="G15" s="50">
        <v>3251</v>
      </c>
      <c r="H15" s="50">
        <v>-868</v>
      </c>
      <c r="I15" s="50">
        <v>1074.9000000000001</v>
      </c>
      <c r="J15" s="50">
        <v>3251</v>
      </c>
      <c r="K15" s="50">
        <v>-3251</v>
      </c>
      <c r="L15" s="50" t="s">
        <v>90</v>
      </c>
      <c r="M15" s="50">
        <v>1144.79</v>
      </c>
      <c r="N15" s="50">
        <v>1071.02</v>
      </c>
      <c r="O15" s="50">
        <v>11044.16</v>
      </c>
      <c r="Q15" s="51" t="s">
        <v>95</v>
      </c>
      <c r="R15" s="49"/>
      <c r="S15" s="52">
        <v>866288.38</v>
      </c>
    </row>
    <row r="16" spans="1:21">
      <c r="A16" s="41" t="s">
        <v>94</v>
      </c>
      <c r="B16" s="49"/>
      <c r="C16" s="50" t="s">
        <v>90</v>
      </c>
      <c r="D16" s="50" t="s">
        <v>90</v>
      </c>
      <c r="E16" s="50" t="s">
        <v>90</v>
      </c>
      <c r="F16" s="50" t="s">
        <v>90</v>
      </c>
      <c r="G16" s="50" t="s">
        <v>90</v>
      </c>
      <c r="H16" s="50">
        <v>25</v>
      </c>
      <c r="I16" s="50">
        <v>499.79</v>
      </c>
      <c r="J16" s="50" t="s">
        <v>90</v>
      </c>
      <c r="K16" s="50" t="s">
        <v>90</v>
      </c>
      <c r="L16" s="50" t="s">
        <v>90</v>
      </c>
      <c r="M16" s="50" t="s">
        <v>90</v>
      </c>
      <c r="N16" s="50" t="s">
        <v>90</v>
      </c>
      <c r="O16" s="50">
        <v>524.79</v>
      </c>
      <c r="Q16" s="47" t="s">
        <v>33</v>
      </c>
      <c r="R16" s="49"/>
      <c r="S16" s="50">
        <v>866288.38</v>
      </c>
    </row>
    <row r="17" spans="1:21">
      <c r="A17" s="51" t="s">
        <v>95</v>
      </c>
      <c r="B17" s="49"/>
      <c r="C17" s="52">
        <v>349141.01</v>
      </c>
      <c r="D17" s="52">
        <v>217935.86000000002</v>
      </c>
      <c r="E17" s="52">
        <v>267091.17</v>
      </c>
      <c r="F17" s="52">
        <v>337530.9</v>
      </c>
      <c r="G17" s="52">
        <v>273295.46000000002</v>
      </c>
      <c r="H17" s="52">
        <v>264329.66000000003</v>
      </c>
      <c r="I17" s="52">
        <v>274891.93</v>
      </c>
      <c r="J17" s="52">
        <v>456277.38</v>
      </c>
      <c r="K17" s="52">
        <v>41331.599999999999</v>
      </c>
      <c r="L17" s="52">
        <v>255903.43</v>
      </c>
      <c r="M17" s="52">
        <v>378679.74</v>
      </c>
      <c r="N17" s="52">
        <v>254367.99000000002</v>
      </c>
      <c r="O17" s="52">
        <v>3370776.13</v>
      </c>
    </row>
    <row r="18" spans="1:21">
      <c r="A18" s="47" t="s">
        <v>33</v>
      </c>
      <c r="B18" s="49"/>
      <c r="C18" s="50">
        <v>349141.01</v>
      </c>
      <c r="D18" s="50">
        <v>217935.86000000002</v>
      </c>
      <c r="E18" s="50">
        <v>267091.17</v>
      </c>
      <c r="F18" s="50">
        <v>337530.9</v>
      </c>
      <c r="G18" s="50">
        <v>273295.46000000002</v>
      </c>
      <c r="H18" s="50">
        <v>264329.66000000003</v>
      </c>
      <c r="I18" s="50">
        <v>274891.93</v>
      </c>
      <c r="J18" s="50">
        <v>456277.38</v>
      </c>
      <c r="K18" s="50">
        <v>41331.599999999999</v>
      </c>
      <c r="L18" s="50">
        <v>255903.43</v>
      </c>
      <c r="M18" s="50">
        <v>378679.74</v>
      </c>
      <c r="N18" s="50">
        <v>254367.99000000002</v>
      </c>
      <c r="O18" s="50">
        <v>3370776.13</v>
      </c>
    </row>
    <row r="19" spans="1:2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21">
      <c r="A20" s="56" t="s">
        <v>97</v>
      </c>
      <c r="B20" s="56"/>
      <c r="C20" s="57">
        <f>SUM(C12:C14)</f>
        <v>127705.78</v>
      </c>
      <c r="D20" s="57">
        <f t="shared" ref="D20:O20" si="0">SUM(D12:D14)</f>
        <v>190278.19</v>
      </c>
      <c r="E20" s="57">
        <f t="shared" si="0"/>
        <v>98942.86</v>
      </c>
      <c r="F20" s="57">
        <f t="shared" si="0"/>
        <v>203972.65</v>
      </c>
      <c r="G20" s="57">
        <f t="shared" si="0"/>
        <v>167902.46</v>
      </c>
      <c r="H20" s="57">
        <f t="shared" si="0"/>
        <v>73933.22</v>
      </c>
      <c r="I20" s="57">
        <f t="shared" si="0"/>
        <v>-9196.6899999999987</v>
      </c>
      <c r="J20" s="57">
        <f t="shared" si="0"/>
        <v>179090</v>
      </c>
      <c r="K20" s="57">
        <f t="shared" si="0"/>
        <v>-150481.07999999999</v>
      </c>
      <c r="L20" s="57">
        <f t="shared" si="0"/>
        <v>110810.44</v>
      </c>
      <c r="M20" s="57">
        <f t="shared" si="0"/>
        <v>190777.15999999997</v>
      </c>
      <c r="N20" s="57">
        <f t="shared" si="0"/>
        <v>125524.06</v>
      </c>
      <c r="O20" s="57">
        <f t="shared" si="0"/>
        <v>1309259.05</v>
      </c>
      <c r="Q20" s="56" t="s">
        <v>97</v>
      </c>
      <c r="S20" s="57">
        <f>SUM(S11:S13)</f>
        <v>506392.42</v>
      </c>
    </row>
    <row r="21" spans="1:2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21">
      <c r="A22" s="40" t="s">
        <v>69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Q22" s="40" t="s">
        <v>100</v>
      </c>
      <c r="R22" s="40"/>
      <c r="S22" s="40"/>
      <c r="T22" s="40"/>
      <c r="U22" s="40"/>
    </row>
    <row r="23" spans="1:2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Q23" s="40"/>
      <c r="R23" s="40"/>
      <c r="S23" s="40"/>
      <c r="T23" s="40"/>
      <c r="U23" s="40"/>
    </row>
    <row r="24" spans="1:21" ht="25.5">
      <c r="A24" s="41" t="s">
        <v>70</v>
      </c>
      <c r="B24" s="42" t="s">
        <v>96</v>
      </c>
      <c r="C24" s="42" t="s">
        <v>72</v>
      </c>
      <c r="D24" s="43" t="s">
        <v>73</v>
      </c>
      <c r="E24" s="43" t="s">
        <v>74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Q24" s="41" t="s">
        <v>70</v>
      </c>
      <c r="R24" s="42" t="s">
        <v>96</v>
      </c>
      <c r="S24" s="42" t="s">
        <v>72</v>
      </c>
      <c r="T24" s="43" t="s">
        <v>73</v>
      </c>
      <c r="U24" s="43" t="s">
        <v>74</v>
      </c>
    </row>
    <row r="25" spans="1:21">
      <c r="A25" s="42" t="s">
        <v>96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Q25" s="42" t="s">
        <v>96</v>
      </c>
      <c r="R25" s="40"/>
      <c r="S25" s="40"/>
      <c r="T25" s="40"/>
      <c r="U25" s="40"/>
    </row>
    <row r="26" spans="1:21" ht="25.5">
      <c r="A26" s="44"/>
      <c r="B26" s="41" t="s">
        <v>75</v>
      </c>
      <c r="C26" s="41" t="s">
        <v>76</v>
      </c>
      <c r="D26" s="41" t="s">
        <v>77</v>
      </c>
      <c r="E26" s="41" t="s">
        <v>78</v>
      </c>
      <c r="F26" s="41" t="s">
        <v>79</v>
      </c>
      <c r="G26" s="41" t="s">
        <v>80</v>
      </c>
      <c r="H26" s="41" t="s">
        <v>81</v>
      </c>
      <c r="I26" s="41" t="s">
        <v>82</v>
      </c>
      <c r="J26" s="41" t="s">
        <v>83</v>
      </c>
      <c r="K26" s="41" t="s">
        <v>84</v>
      </c>
      <c r="L26" s="41" t="s">
        <v>85</v>
      </c>
      <c r="M26" s="41" t="s">
        <v>86</v>
      </c>
      <c r="N26" s="41" t="s">
        <v>87</v>
      </c>
      <c r="O26" s="45" t="s">
        <v>33</v>
      </c>
      <c r="Q26" s="44"/>
      <c r="R26" s="41" t="s">
        <v>75</v>
      </c>
      <c r="S26" s="41" t="s">
        <v>99</v>
      </c>
      <c r="T26" s="40"/>
    </row>
    <row r="27" spans="1:21">
      <c r="A27" s="46"/>
      <c r="B27" s="47"/>
      <c r="C27" s="43" t="s">
        <v>88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Q27" s="46"/>
      <c r="R27" s="47"/>
      <c r="S27" s="58" t="s">
        <v>88</v>
      </c>
      <c r="T27" s="40"/>
    </row>
    <row r="28" spans="1:21">
      <c r="A28" s="41" t="s">
        <v>89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Q28" s="41" t="s">
        <v>89</v>
      </c>
      <c r="R28" s="49"/>
      <c r="S28" s="49"/>
      <c r="T28" s="40"/>
    </row>
    <row r="29" spans="1:21">
      <c r="A29" s="41" t="s">
        <v>56</v>
      </c>
      <c r="B29" s="49"/>
      <c r="C29" s="50">
        <v>5234.22</v>
      </c>
      <c r="D29" s="50">
        <v>4539.0600000000004</v>
      </c>
      <c r="E29" s="50">
        <v>3096.3</v>
      </c>
      <c r="F29" s="50">
        <v>4976.4800000000005</v>
      </c>
      <c r="G29" s="50">
        <v>7966.6900000000005</v>
      </c>
      <c r="H29" s="50">
        <v>3010.65</v>
      </c>
      <c r="I29" s="50">
        <v>3077.62</v>
      </c>
      <c r="J29" s="50">
        <v>2805.01</v>
      </c>
      <c r="K29" s="50">
        <v>3943.58</v>
      </c>
      <c r="L29" s="50">
        <v>1653.06</v>
      </c>
      <c r="M29" s="50">
        <v>4128.51</v>
      </c>
      <c r="N29" s="50">
        <v>3946.4100000000003</v>
      </c>
      <c r="O29" s="50">
        <v>48377.590000000004</v>
      </c>
      <c r="Q29" s="41" t="s">
        <v>56</v>
      </c>
      <c r="R29" s="49"/>
      <c r="S29" s="50">
        <v>6051.46</v>
      </c>
      <c r="T29" s="40"/>
    </row>
    <row r="30" spans="1:21">
      <c r="A30" s="41" t="s">
        <v>57</v>
      </c>
      <c r="B30" s="49"/>
      <c r="C30" s="50">
        <v>66191.09</v>
      </c>
      <c r="D30" s="50">
        <v>11322.28</v>
      </c>
      <c r="E30" s="50">
        <v>5579</v>
      </c>
      <c r="F30" s="50">
        <v>58850.46</v>
      </c>
      <c r="G30" s="50">
        <v>50538.65</v>
      </c>
      <c r="H30" s="50">
        <v>18404.07</v>
      </c>
      <c r="I30" s="50">
        <v>18660.600000000002</v>
      </c>
      <c r="J30" s="50">
        <v>17123.91</v>
      </c>
      <c r="K30" s="50">
        <v>37741.49</v>
      </c>
      <c r="L30" s="50">
        <v>19672.38</v>
      </c>
      <c r="M30" s="50">
        <v>29549.64</v>
      </c>
      <c r="N30" s="50">
        <v>20860.28</v>
      </c>
      <c r="O30" s="50">
        <v>354493.85000000003</v>
      </c>
      <c r="Q30" s="41" t="s">
        <v>57</v>
      </c>
      <c r="R30" s="49"/>
      <c r="S30" s="50">
        <v>744098.98</v>
      </c>
      <c r="T30" s="40"/>
    </row>
    <row r="31" spans="1:21">
      <c r="A31" s="41" t="s">
        <v>58</v>
      </c>
      <c r="B31" s="49"/>
      <c r="C31" s="50">
        <v>196260.39</v>
      </c>
      <c r="D31" s="50">
        <v>385558.42</v>
      </c>
      <c r="E31" s="50">
        <v>358714.96</v>
      </c>
      <c r="F31" s="50">
        <v>263429.91000000003</v>
      </c>
      <c r="G31" s="50">
        <v>403244.34</v>
      </c>
      <c r="H31" s="50">
        <v>280998.11</v>
      </c>
      <c r="I31" s="50">
        <v>171052.34</v>
      </c>
      <c r="J31" s="50">
        <v>176131.15</v>
      </c>
      <c r="K31" s="50">
        <v>311441.95</v>
      </c>
      <c r="L31" s="50">
        <v>268887.05</v>
      </c>
      <c r="M31" s="50">
        <v>341899.63</v>
      </c>
      <c r="N31" s="50">
        <v>436282.54000000004</v>
      </c>
      <c r="O31" s="50">
        <v>3593900.79</v>
      </c>
      <c r="Q31" s="41" t="s">
        <v>58</v>
      </c>
      <c r="R31" s="49"/>
      <c r="S31" s="50">
        <v>328000.34000000003</v>
      </c>
      <c r="T31" s="40"/>
    </row>
    <row r="32" spans="1:21">
      <c r="A32" s="41" t="s">
        <v>59</v>
      </c>
      <c r="B32" s="49"/>
      <c r="C32" s="50">
        <v>12323.32</v>
      </c>
      <c r="D32" s="50">
        <v>3408.08</v>
      </c>
      <c r="E32" s="50">
        <v>3921.9300000000003</v>
      </c>
      <c r="F32" s="50">
        <v>9255.44</v>
      </c>
      <c r="G32" s="50">
        <v>14530.800000000001</v>
      </c>
      <c r="H32" s="50">
        <v>5259.91</v>
      </c>
      <c r="I32" s="50">
        <v>6391.6900000000005</v>
      </c>
      <c r="J32" s="50">
        <v>4730.12</v>
      </c>
      <c r="K32" s="50">
        <v>11279.1</v>
      </c>
      <c r="L32" s="50">
        <v>10140.69</v>
      </c>
      <c r="M32" s="50">
        <v>7794.42</v>
      </c>
      <c r="N32" s="50">
        <v>4336.83</v>
      </c>
      <c r="O32" s="50">
        <v>93372.33</v>
      </c>
      <c r="Q32" s="41" t="s">
        <v>59</v>
      </c>
      <c r="R32" s="49"/>
      <c r="S32" s="50">
        <v>12934.35</v>
      </c>
      <c r="T32" s="40"/>
    </row>
    <row r="33" spans="1:20">
      <c r="A33" s="41" t="s">
        <v>60</v>
      </c>
      <c r="B33" s="49"/>
      <c r="C33" s="50">
        <v>274530.71000000002</v>
      </c>
      <c r="D33" s="50">
        <v>140814.57</v>
      </c>
      <c r="E33" s="50">
        <v>125042.95</v>
      </c>
      <c r="F33" s="50">
        <v>219534.37</v>
      </c>
      <c r="G33" s="50">
        <v>356962.64</v>
      </c>
      <c r="H33" s="50">
        <v>103621.91</v>
      </c>
      <c r="I33" s="50">
        <v>-25003.56</v>
      </c>
      <c r="J33" s="50">
        <v>77402.73</v>
      </c>
      <c r="K33" s="50">
        <v>161331.84</v>
      </c>
      <c r="L33" s="50">
        <v>112724.42</v>
      </c>
      <c r="M33" s="50">
        <v>150858.17000000001</v>
      </c>
      <c r="N33" s="50">
        <v>160218.07</v>
      </c>
      <c r="O33" s="50">
        <v>1858038.82</v>
      </c>
      <c r="Q33" s="41" t="s">
        <v>60</v>
      </c>
      <c r="R33" s="49"/>
      <c r="S33" s="50">
        <v>94621.64</v>
      </c>
      <c r="T33" s="40"/>
    </row>
    <row r="34" spans="1:20">
      <c r="A34" s="41" t="s">
        <v>61</v>
      </c>
      <c r="B34" s="49"/>
      <c r="C34" s="50">
        <v>7590.46</v>
      </c>
      <c r="D34" s="50">
        <v>-591.77</v>
      </c>
      <c r="E34" s="50">
        <v>410.15000000000003</v>
      </c>
      <c r="F34" s="50">
        <v>1932.1100000000001</v>
      </c>
      <c r="G34" s="50">
        <v>4632.74</v>
      </c>
      <c r="H34" s="50">
        <v>1195.5</v>
      </c>
      <c r="I34" s="50">
        <v>1672.6100000000001</v>
      </c>
      <c r="J34" s="50">
        <v>-1100</v>
      </c>
      <c r="K34" s="50">
        <v>6603.68</v>
      </c>
      <c r="L34" s="50">
        <v>3714.4300000000003</v>
      </c>
      <c r="M34" s="50">
        <v>776.52</v>
      </c>
      <c r="N34" s="50">
        <v>5561.1900000000005</v>
      </c>
      <c r="O34" s="50">
        <v>32397.62</v>
      </c>
      <c r="Q34" s="41" t="s">
        <v>61</v>
      </c>
      <c r="R34" s="49"/>
      <c r="S34" s="50">
        <v>-1003.53</v>
      </c>
      <c r="T34" s="40"/>
    </row>
    <row r="35" spans="1:20">
      <c r="A35" s="53" t="s">
        <v>62</v>
      </c>
      <c r="B35" s="54"/>
      <c r="C35" s="55">
        <v>65433.770000000004</v>
      </c>
      <c r="D35" s="55">
        <v>27751.71</v>
      </c>
      <c r="E35" s="55">
        <v>34266.57</v>
      </c>
      <c r="F35" s="55">
        <v>56218.400000000001</v>
      </c>
      <c r="G35" s="55">
        <v>88175.32</v>
      </c>
      <c r="H35" s="55">
        <v>708.05000000000007</v>
      </c>
      <c r="I35" s="55">
        <v>14345.050000000001</v>
      </c>
      <c r="J35" s="55">
        <v>-1616.51</v>
      </c>
      <c r="K35" s="55">
        <v>25485.31</v>
      </c>
      <c r="L35" s="55">
        <v>42733.49</v>
      </c>
      <c r="M35" s="55">
        <v>19629.78</v>
      </c>
      <c r="N35" s="55">
        <v>23473.95</v>
      </c>
      <c r="O35" s="55">
        <v>396604.89</v>
      </c>
      <c r="Q35" s="53" t="s">
        <v>62</v>
      </c>
      <c r="R35" s="54"/>
      <c r="S35" s="55">
        <v>51057.96</v>
      </c>
      <c r="T35" s="40"/>
    </row>
    <row r="36" spans="1:20">
      <c r="A36" s="53" t="s">
        <v>63</v>
      </c>
      <c r="B36" s="54"/>
      <c r="C36" s="55">
        <v>97990.430000000008</v>
      </c>
      <c r="D36" s="55">
        <v>29828.45</v>
      </c>
      <c r="E36" s="55">
        <v>27670.98</v>
      </c>
      <c r="F36" s="55">
        <v>84402.48</v>
      </c>
      <c r="G36" s="55">
        <v>107537.22</v>
      </c>
      <c r="H36" s="55">
        <v>37841.93</v>
      </c>
      <c r="I36" s="55">
        <v>31856.2</v>
      </c>
      <c r="J36" s="55">
        <v>21545.18</v>
      </c>
      <c r="K36" s="55">
        <v>70446.59</v>
      </c>
      <c r="L36" s="55">
        <v>74213.84</v>
      </c>
      <c r="M36" s="55">
        <v>59208.65</v>
      </c>
      <c r="N36" s="55">
        <v>39053.770000000004</v>
      </c>
      <c r="O36" s="55">
        <v>681595.72</v>
      </c>
      <c r="Q36" s="53" t="s">
        <v>63</v>
      </c>
      <c r="R36" s="54"/>
      <c r="S36" s="55">
        <v>32450.940000000002</v>
      </c>
      <c r="T36" s="40"/>
    </row>
    <row r="37" spans="1:20">
      <c r="A37" s="53" t="s">
        <v>64</v>
      </c>
      <c r="B37" s="54"/>
      <c r="C37" s="55">
        <v>118587.2</v>
      </c>
      <c r="D37" s="55">
        <v>226314.23</v>
      </c>
      <c r="E37" s="55">
        <v>117308.99</v>
      </c>
      <c r="F37" s="55">
        <v>576482.74</v>
      </c>
      <c r="G37" s="55">
        <v>994573.36</v>
      </c>
      <c r="H37" s="55">
        <v>679338.18</v>
      </c>
      <c r="I37" s="55">
        <v>450159.54000000004</v>
      </c>
      <c r="J37" s="55">
        <v>223079.04000000001</v>
      </c>
      <c r="K37" s="55">
        <v>290858.71000000002</v>
      </c>
      <c r="L37" s="55">
        <v>310864.05</v>
      </c>
      <c r="M37" s="55">
        <v>195827.84</v>
      </c>
      <c r="N37" s="55">
        <v>421962.13</v>
      </c>
      <c r="O37" s="55">
        <v>4605356.01</v>
      </c>
      <c r="Q37" s="53" t="s">
        <v>64</v>
      </c>
      <c r="R37" s="54"/>
      <c r="S37" s="55">
        <v>154165.13</v>
      </c>
      <c r="T37" s="40"/>
    </row>
    <row r="38" spans="1:20">
      <c r="A38" s="53" t="s">
        <v>65</v>
      </c>
      <c r="B38" s="54"/>
      <c r="C38" s="55">
        <v>113473.69</v>
      </c>
      <c r="D38" s="55">
        <v>-96189.040000000008</v>
      </c>
      <c r="E38" s="55">
        <v>-2768.39</v>
      </c>
      <c r="F38" s="55">
        <v>58674.700000000004</v>
      </c>
      <c r="G38" s="55">
        <v>239305.18</v>
      </c>
      <c r="H38" s="55">
        <v>108849.41</v>
      </c>
      <c r="I38" s="55">
        <v>75533.89</v>
      </c>
      <c r="J38" s="55">
        <v>26706.84</v>
      </c>
      <c r="K38" s="55">
        <v>80821.67</v>
      </c>
      <c r="L38" s="55">
        <v>11127.29</v>
      </c>
      <c r="M38" s="55">
        <v>7751.05</v>
      </c>
      <c r="N38" s="55">
        <v>31925.18</v>
      </c>
      <c r="O38" s="55">
        <v>655211.47</v>
      </c>
      <c r="Q38" s="53" t="s">
        <v>65</v>
      </c>
      <c r="R38" s="54"/>
      <c r="S38" s="55">
        <v>2395.65</v>
      </c>
      <c r="T38" s="40"/>
    </row>
    <row r="39" spans="1:20">
      <c r="A39" s="53" t="s">
        <v>66</v>
      </c>
      <c r="B39" s="54"/>
      <c r="C39" s="55">
        <v>101594.08</v>
      </c>
      <c r="D39" s="55">
        <v>27560.2</v>
      </c>
      <c r="E39" s="55">
        <v>32545.81</v>
      </c>
      <c r="F39" s="55">
        <v>75340.210000000006</v>
      </c>
      <c r="G39" s="55">
        <v>144147.46</v>
      </c>
      <c r="H39" s="55">
        <v>78446.570000000007</v>
      </c>
      <c r="I39" s="55">
        <v>40212.160000000003</v>
      </c>
      <c r="J39" s="55">
        <v>10131.86</v>
      </c>
      <c r="K39" s="55">
        <v>44004.11</v>
      </c>
      <c r="L39" s="55">
        <v>40684.35</v>
      </c>
      <c r="M39" s="55">
        <v>41144.160000000003</v>
      </c>
      <c r="N39" s="55">
        <v>43361.440000000002</v>
      </c>
      <c r="O39" s="55">
        <v>679172.41</v>
      </c>
      <c r="Q39" s="53" t="s">
        <v>66</v>
      </c>
      <c r="R39" s="54"/>
      <c r="S39" s="55">
        <v>31711.52</v>
      </c>
      <c r="T39" s="40"/>
    </row>
    <row r="40" spans="1:20">
      <c r="A40" s="51" t="s">
        <v>95</v>
      </c>
      <c r="B40" s="49"/>
      <c r="C40" s="52">
        <v>1059209.3600000001</v>
      </c>
      <c r="D40" s="52">
        <v>760316.19000000006</v>
      </c>
      <c r="E40" s="52">
        <v>705789.25</v>
      </c>
      <c r="F40" s="52">
        <v>1409097.3</v>
      </c>
      <c r="G40" s="52">
        <v>2411614.4</v>
      </c>
      <c r="H40" s="52">
        <v>1317674.29</v>
      </c>
      <c r="I40" s="52">
        <v>787958.14</v>
      </c>
      <c r="J40" s="52">
        <v>556939.32999999996</v>
      </c>
      <c r="K40" s="52">
        <v>1043958.03</v>
      </c>
      <c r="L40" s="52">
        <v>896415.05</v>
      </c>
      <c r="M40" s="52">
        <v>858568.37</v>
      </c>
      <c r="N40" s="52">
        <v>1190981.79</v>
      </c>
      <c r="O40" s="52">
        <v>12998521.5</v>
      </c>
      <c r="Q40" s="51" t="s">
        <v>95</v>
      </c>
      <c r="R40" s="49"/>
      <c r="S40" s="52">
        <v>1456484.44</v>
      </c>
      <c r="T40" s="40"/>
    </row>
    <row r="41" spans="1:20">
      <c r="A41" s="47" t="s">
        <v>33</v>
      </c>
      <c r="B41" s="49"/>
      <c r="C41" s="50">
        <v>1059209.3600000001</v>
      </c>
      <c r="D41" s="50">
        <v>760316.19000000006</v>
      </c>
      <c r="E41" s="50">
        <v>705789.25</v>
      </c>
      <c r="F41" s="50">
        <v>1409097.3</v>
      </c>
      <c r="G41" s="50">
        <v>2411614.4</v>
      </c>
      <c r="H41" s="50">
        <v>1317674.29</v>
      </c>
      <c r="I41" s="50">
        <v>787958.14</v>
      </c>
      <c r="J41" s="50">
        <v>556939.32999999996</v>
      </c>
      <c r="K41" s="50">
        <v>1043958.03</v>
      </c>
      <c r="L41" s="50">
        <v>896415.05</v>
      </c>
      <c r="M41" s="50">
        <v>858568.37</v>
      </c>
      <c r="N41" s="50">
        <v>1190981.79</v>
      </c>
      <c r="O41" s="50">
        <v>12998521.5</v>
      </c>
      <c r="Q41" s="47" t="s">
        <v>33</v>
      </c>
      <c r="R41" s="49"/>
      <c r="S41" s="50">
        <v>1456484.44</v>
      </c>
      <c r="T41" s="40"/>
    </row>
    <row r="43" spans="1:20">
      <c r="A43" s="56" t="s">
        <v>97</v>
      </c>
      <c r="B43" s="56"/>
      <c r="C43" s="57">
        <f>SUM(C35:C39)</f>
        <v>497079.17000000004</v>
      </c>
      <c r="D43" s="57">
        <f t="shared" ref="D43:O43" si="1">SUM(D35:D39)</f>
        <v>215265.55000000002</v>
      </c>
      <c r="E43" s="57">
        <f t="shared" si="1"/>
        <v>209023.96</v>
      </c>
      <c r="F43" s="57">
        <f t="shared" si="1"/>
        <v>851118.52999999991</v>
      </c>
      <c r="G43" s="57">
        <f t="shared" si="1"/>
        <v>1573738.5399999998</v>
      </c>
      <c r="H43" s="57">
        <f t="shared" si="1"/>
        <v>905184.14000000013</v>
      </c>
      <c r="I43" s="57">
        <f t="shared" si="1"/>
        <v>612106.84000000008</v>
      </c>
      <c r="J43" s="57">
        <f t="shared" si="1"/>
        <v>279846.41000000003</v>
      </c>
      <c r="K43" s="57">
        <f t="shared" si="1"/>
        <v>511616.38999999996</v>
      </c>
      <c r="L43" s="57">
        <f t="shared" si="1"/>
        <v>479623.01999999996</v>
      </c>
      <c r="M43" s="57">
        <f t="shared" si="1"/>
        <v>323561.48</v>
      </c>
      <c r="N43" s="57">
        <f t="shared" si="1"/>
        <v>559776.47</v>
      </c>
      <c r="O43" s="57">
        <f t="shared" si="1"/>
        <v>7017940.4999999991</v>
      </c>
      <c r="Q43" s="56" t="s">
        <v>97</v>
      </c>
      <c r="S43" s="57">
        <f>SUM(S35:S39)</f>
        <v>271781.2</v>
      </c>
    </row>
    <row r="45" spans="1:20">
      <c r="A45" s="56" t="s">
        <v>98</v>
      </c>
      <c r="C45" s="57">
        <f>C20+C43</f>
        <v>624784.95000000007</v>
      </c>
      <c r="D45" s="57">
        <f t="shared" ref="D45:O45" si="2">D20+D43</f>
        <v>405543.74</v>
      </c>
      <c r="E45" s="57">
        <f t="shared" si="2"/>
        <v>307966.82</v>
      </c>
      <c r="F45" s="57">
        <f t="shared" si="2"/>
        <v>1055091.18</v>
      </c>
      <c r="G45" s="57">
        <f t="shared" si="2"/>
        <v>1741640.9999999998</v>
      </c>
      <c r="H45" s="57">
        <f t="shared" si="2"/>
        <v>979117.3600000001</v>
      </c>
      <c r="I45" s="57">
        <f t="shared" si="2"/>
        <v>602910.15000000014</v>
      </c>
      <c r="J45" s="57">
        <f t="shared" si="2"/>
        <v>458936.41000000003</v>
      </c>
      <c r="K45" s="57">
        <f t="shared" si="2"/>
        <v>361135.30999999994</v>
      </c>
      <c r="L45" s="57">
        <f t="shared" si="2"/>
        <v>590433.46</v>
      </c>
      <c r="M45" s="57">
        <f t="shared" si="2"/>
        <v>514338.63999999996</v>
      </c>
      <c r="N45" s="57">
        <f t="shared" si="2"/>
        <v>685300.53</v>
      </c>
      <c r="O45" s="57">
        <f t="shared" si="2"/>
        <v>8327199.5499999989</v>
      </c>
      <c r="Q45" s="56" t="s">
        <v>98</v>
      </c>
      <c r="S45" s="57">
        <f t="shared" ref="S45" si="3">S20+S43</f>
        <v>778173.62</v>
      </c>
    </row>
  </sheetData>
  <printOptions horizontalCentered="1" verticalCentered="1"/>
  <pageMargins left="0.45" right="0.45" top="0.75" bottom="0.75" header="0.3" footer="0.3"/>
  <pageSetup scale="60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4"/>
  <sheetViews>
    <sheetView topLeftCell="B9" zoomScaleNormal="100" workbookViewId="0">
      <selection activeCell="M35" sqref="M35"/>
    </sheetView>
  </sheetViews>
  <sheetFormatPr defaultColWidth="7.5703125" defaultRowHeight="15"/>
  <cols>
    <col min="1" max="1" width="28.140625" customWidth="1"/>
    <col min="2" max="2" width="15.28515625" customWidth="1"/>
    <col min="3" max="13" width="14.42578125" customWidth="1"/>
    <col min="14" max="15" width="14.7109375" bestFit="1" customWidth="1"/>
  </cols>
  <sheetData>
    <row r="1" spans="1:13" s="19" customFormat="1" ht="15" customHeight="1">
      <c r="A1" s="18" t="s">
        <v>68</v>
      </c>
      <c r="B1" s="18"/>
      <c r="D1" s="65"/>
      <c r="E1" s="65"/>
      <c r="F1" s="65"/>
      <c r="G1" s="65"/>
      <c r="H1" s="65"/>
      <c r="I1" s="65"/>
    </row>
    <row r="2" spans="1:13" s="19" customFormat="1" ht="15" customHeight="1">
      <c r="A2" s="20"/>
      <c r="B2" s="18"/>
      <c r="D2" s="65"/>
      <c r="E2" s="65"/>
      <c r="F2" s="65"/>
      <c r="G2" s="65"/>
      <c r="H2" s="65"/>
      <c r="I2" s="65"/>
    </row>
    <row r="3" spans="1:13" s="19" customFormat="1">
      <c r="K3" s="18"/>
      <c r="L3" s="18"/>
    </row>
    <row r="4" spans="1:13" s="19" customFormat="1">
      <c r="K4" s="18"/>
      <c r="L4" s="18"/>
    </row>
    <row r="5" spans="1:13" s="21" customFormat="1">
      <c r="B5" s="22">
        <v>201201</v>
      </c>
      <c r="C5" s="23">
        <f>B5+1</f>
        <v>201202</v>
      </c>
      <c r="D5" s="23">
        <f t="shared" ref="D5:M5" si="0">C5+1</f>
        <v>201203</v>
      </c>
      <c r="E5" s="23">
        <f t="shared" si="0"/>
        <v>201204</v>
      </c>
      <c r="F5" s="23">
        <f t="shared" si="0"/>
        <v>201205</v>
      </c>
      <c r="G5" s="23">
        <f t="shared" si="0"/>
        <v>201206</v>
      </c>
      <c r="H5" s="23">
        <f t="shared" si="0"/>
        <v>201207</v>
      </c>
      <c r="I5" s="23">
        <f t="shared" si="0"/>
        <v>201208</v>
      </c>
      <c r="J5" s="23">
        <f t="shared" si="0"/>
        <v>201209</v>
      </c>
      <c r="K5" s="23">
        <f t="shared" si="0"/>
        <v>201210</v>
      </c>
      <c r="L5" s="23">
        <f t="shared" si="0"/>
        <v>201211</v>
      </c>
      <c r="M5" s="23">
        <f t="shared" si="0"/>
        <v>201212</v>
      </c>
    </row>
    <row r="6" spans="1:13">
      <c r="A6" s="25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>
      <c r="A7" s="26" t="s">
        <v>49</v>
      </c>
      <c r="B7" s="27">
        <v>30746.628183088171</v>
      </c>
      <c r="C7" s="27">
        <v>29823.51944731504</v>
      </c>
      <c r="D7" s="27">
        <v>36468.434872256803</v>
      </c>
      <c r="E7" s="27">
        <v>22200.312630726025</v>
      </c>
      <c r="F7" s="27">
        <v>28263.517994405076</v>
      </c>
      <c r="G7" s="27">
        <v>36569.684737184019</v>
      </c>
      <c r="H7" s="27">
        <v>29993.736062784039</v>
      </c>
      <c r="I7" s="27">
        <v>37328.787879373056</v>
      </c>
      <c r="J7" s="27">
        <v>31183.872454431294</v>
      </c>
      <c r="K7" s="27">
        <v>30484.366204431295</v>
      </c>
      <c r="L7" s="27">
        <v>29969.943704431294</v>
      </c>
      <c r="M7" s="27">
        <v>30556.493704431294</v>
      </c>
    </row>
    <row r="8" spans="1:13">
      <c r="A8" s="26" t="s">
        <v>50</v>
      </c>
      <c r="B8" s="27">
        <v>309414.90036118194</v>
      </c>
      <c r="C8" s="27">
        <v>167528.83264768429</v>
      </c>
      <c r="D8" s="27">
        <v>200510.74695580167</v>
      </c>
      <c r="E8" s="27">
        <v>81749.834607558558</v>
      </c>
      <c r="F8" s="27">
        <v>122221.24155913091</v>
      </c>
      <c r="G8" s="27">
        <v>150638.20503103267</v>
      </c>
      <c r="H8" s="27">
        <v>170211.47807365927</v>
      </c>
      <c r="I8" s="27">
        <v>211450.39362904092</v>
      </c>
      <c r="J8" s="27">
        <v>168857.06410073576</v>
      </c>
      <c r="K8" s="27">
        <v>176899.19854322431</v>
      </c>
      <c r="L8" s="27">
        <v>169447.11060657055</v>
      </c>
      <c r="M8" s="27">
        <v>163989.01772190639</v>
      </c>
    </row>
    <row r="9" spans="1:13">
      <c r="A9" s="26" t="s">
        <v>51</v>
      </c>
      <c r="B9" s="27">
        <v>39381.894495192304</v>
      </c>
      <c r="C9" s="27">
        <v>34263.894495192304</v>
      </c>
      <c r="D9" s="27">
        <v>40512.03048076923</v>
      </c>
      <c r="E9" s="27">
        <v>31933.046514423077</v>
      </c>
      <c r="F9" s="27">
        <v>27930.909783653842</v>
      </c>
      <c r="G9" s="27">
        <v>34179.045769230768</v>
      </c>
      <c r="H9" s="27">
        <v>32181.182499999995</v>
      </c>
      <c r="I9" s="27">
        <v>40512.03048076923</v>
      </c>
      <c r="J9" s="27">
        <v>34263.894495192304</v>
      </c>
      <c r="K9" s="27">
        <v>45257.239495192305</v>
      </c>
      <c r="L9" s="27">
        <v>35075.239495192305</v>
      </c>
      <c r="M9" s="27">
        <v>35886.584495192306</v>
      </c>
    </row>
    <row r="10" spans="1:13">
      <c r="A10" s="26" t="s">
        <v>52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67255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</row>
    <row r="11" spans="1:13">
      <c r="A11" s="28" t="s">
        <v>53</v>
      </c>
      <c r="B11" s="29">
        <v>24995.061516421501</v>
      </c>
      <c r="C11" s="29">
        <v>24071.952780648375</v>
      </c>
      <c r="D11" s="29">
        <v>137042</v>
      </c>
      <c r="E11" s="29">
        <v>16448.745964059359</v>
      </c>
      <c r="F11" s="29">
        <v>22511.951327738407</v>
      </c>
      <c r="G11" s="29">
        <v>76386</v>
      </c>
      <c r="H11" s="29">
        <v>24242.16939611737</v>
      </c>
      <c r="I11" s="29">
        <v>31577.221212706387</v>
      </c>
      <c r="J11" s="29">
        <v>131758</v>
      </c>
      <c r="K11" s="29">
        <v>24146.249537764626</v>
      </c>
      <c r="L11" s="29">
        <v>23631.827037764626</v>
      </c>
      <c r="M11" s="29">
        <v>129957</v>
      </c>
    </row>
    <row r="12" spans="1:13">
      <c r="A12" s="28">
        <v>552000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</row>
    <row r="13" spans="1:13">
      <c r="A13" s="28">
        <v>553030</v>
      </c>
      <c r="B13" s="29">
        <v>197680.79989620257</v>
      </c>
      <c r="C13" s="29">
        <v>157731.48155500906</v>
      </c>
      <c r="D13" s="29">
        <v>538097</v>
      </c>
      <c r="E13" s="29">
        <v>198903.86842183105</v>
      </c>
      <c r="F13" s="29">
        <v>501921.80813975766</v>
      </c>
      <c r="G13" s="29">
        <v>946173</v>
      </c>
      <c r="H13" s="29">
        <v>3509653</v>
      </c>
      <c r="I13" s="29">
        <v>350197.61408893554</v>
      </c>
      <c r="J13" s="29">
        <v>656883</v>
      </c>
      <c r="K13" s="29">
        <v>198670.2707390521</v>
      </c>
      <c r="L13" s="29">
        <v>142975.26573905206</v>
      </c>
      <c r="M13" s="29">
        <v>461951</v>
      </c>
    </row>
    <row r="14" spans="1:13">
      <c r="A14" s="28">
        <v>554000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</row>
    <row r="15" spans="1:13">
      <c r="A15" s="26">
        <v>562000</v>
      </c>
      <c r="B15" s="27">
        <f>26000/12</f>
        <v>2166.6666666666665</v>
      </c>
      <c r="C15" s="27">
        <f t="shared" ref="C15:M15" si="1">26000/12</f>
        <v>2166.6666666666665</v>
      </c>
      <c r="D15" s="27">
        <f t="shared" si="1"/>
        <v>2166.6666666666665</v>
      </c>
      <c r="E15" s="27">
        <f t="shared" si="1"/>
        <v>2166.6666666666665</v>
      </c>
      <c r="F15" s="27">
        <f t="shared" si="1"/>
        <v>2166.6666666666665</v>
      </c>
      <c r="G15" s="27">
        <f t="shared" si="1"/>
        <v>2166.6666666666665</v>
      </c>
      <c r="H15" s="27">
        <f t="shared" si="1"/>
        <v>2166.6666666666665</v>
      </c>
      <c r="I15" s="27">
        <f t="shared" si="1"/>
        <v>2166.6666666666665</v>
      </c>
      <c r="J15" s="27">
        <f t="shared" si="1"/>
        <v>2166.6666666666665</v>
      </c>
      <c r="K15" s="27">
        <f t="shared" si="1"/>
        <v>2166.6666666666665</v>
      </c>
      <c r="L15" s="27">
        <f t="shared" si="1"/>
        <v>2166.6666666666665</v>
      </c>
      <c r="M15" s="27">
        <f t="shared" si="1"/>
        <v>2166.6666666666665</v>
      </c>
    </row>
    <row r="16" spans="1:13" ht="15.75" thickBot="1">
      <c r="A16" s="30"/>
      <c r="B16" s="31">
        <f>SUM(B7:B15)</f>
        <v>604385.95111875318</v>
      </c>
      <c r="C16" s="31">
        <f t="shared" ref="C16:M16" si="2">SUM(C7:C15)</f>
        <v>415586.34759251575</v>
      </c>
      <c r="D16" s="31">
        <f t="shared" si="2"/>
        <v>954796.8789754943</v>
      </c>
      <c r="E16" s="31">
        <f t="shared" si="2"/>
        <v>353402.47480526473</v>
      </c>
      <c r="F16" s="31">
        <f t="shared" si="2"/>
        <v>705016.09547135246</v>
      </c>
      <c r="G16" s="31">
        <f t="shared" si="2"/>
        <v>1313367.6022041142</v>
      </c>
      <c r="H16" s="31">
        <f t="shared" si="2"/>
        <v>3768448.2326992271</v>
      </c>
      <c r="I16" s="31">
        <f t="shared" si="2"/>
        <v>673232.7139574918</v>
      </c>
      <c r="J16" s="31">
        <f t="shared" si="2"/>
        <v>1025112.497717026</v>
      </c>
      <c r="K16" s="31">
        <f t="shared" si="2"/>
        <v>477623.99118633132</v>
      </c>
      <c r="L16" s="31">
        <f t="shared" si="2"/>
        <v>403266.05324967753</v>
      </c>
      <c r="M16" s="31">
        <f t="shared" si="2"/>
        <v>824506.76258819655</v>
      </c>
    </row>
    <row r="17" spans="1:15" ht="15.75" thickTop="1">
      <c r="A17" s="30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>
        <f>SUM(B16:M16)</f>
        <v>11518745.601565447</v>
      </c>
      <c r="N17" t="s">
        <v>54</v>
      </c>
    </row>
    <row r="18" spans="1:15">
      <c r="A18" s="25" t="s">
        <v>55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5">
      <c r="A19" s="34" t="s">
        <v>56</v>
      </c>
      <c r="B19" s="27">
        <v>3119.9007465651721</v>
      </c>
      <c r="C19" s="27">
        <v>3064.433418065948</v>
      </c>
      <c r="D19" s="27">
        <v>3172.6871541869341</v>
      </c>
      <c r="E19" s="27">
        <v>3153.6433714021996</v>
      </c>
      <c r="F19" s="27">
        <v>3210.7747197564022</v>
      </c>
      <c r="G19" s="27">
        <v>3134.599588617466</v>
      </c>
      <c r="H19" s="27">
        <v>2934.6398693777619</v>
      </c>
      <c r="I19" s="27">
        <v>3144.1214800098342</v>
      </c>
      <c r="J19" s="27">
        <v>2925.1179779853956</v>
      </c>
      <c r="K19" s="27">
        <v>3210.7747197564022</v>
      </c>
      <c r="L19" s="27">
        <v>2982.2493263395963</v>
      </c>
      <c r="M19" s="27">
        <v>2915.5960865930283</v>
      </c>
    </row>
    <row r="20" spans="1:15">
      <c r="A20" s="34" t="s">
        <v>57</v>
      </c>
      <c r="B20" s="27">
        <v>761351</v>
      </c>
      <c r="C20" s="27">
        <v>204945</v>
      </c>
      <c r="D20" s="27">
        <v>204918</v>
      </c>
      <c r="E20" s="27">
        <v>204945</v>
      </c>
      <c r="F20" s="27">
        <v>204918</v>
      </c>
      <c r="G20" s="27">
        <v>204848</v>
      </c>
      <c r="H20" s="27">
        <v>204918</v>
      </c>
      <c r="I20" s="27">
        <v>204918</v>
      </c>
      <c r="J20" s="27">
        <v>204945</v>
      </c>
      <c r="K20" s="27">
        <v>204848</v>
      </c>
      <c r="L20" s="27">
        <v>204945</v>
      </c>
      <c r="M20" s="27">
        <v>204849</v>
      </c>
    </row>
    <row r="21" spans="1:15">
      <c r="A21" s="34" t="s">
        <v>58</v>
      </c>
      <c r="B21" s="27">
        <v>118833.11522741451</v>
      </c>
      <c r="C21" s="27">
        <v>115346.05199436056</v>
      </c>
      <c r="D21" s="27">
        <v>120686.20684758289</v>
      </c>
      <c r="E21" s="27">
        <v>119518.60100710271</v>
      </c>
      <c r="F21" s="27">
        <v>125828.23175466411</v>
      </c>
      <c r="G21" s="27">
        <v>120578.79796681092</v>
      </c>
      <c r="H21" s="27">
        <v>107890.45496286527</v>
      </c>
      <c r="I21" s="27">
        <v>121410.57332178747</v>
      </c>
      <c r="J21" s="27">
        <v>107430.52123031172</v>
      </c>
      <c r="K21" s="27">
        <v>125722.14262346749</v>
      </c>
      <c r="L21" s="27">
        <v>111134.32345938489</v>
      </c>
      <c r="M21" s="27">
        <v>106995.16209722264</v>
      </c>
    </row>
    <row r="22" spans="1:15">
      <c r="A22" s="34" t="s">
        <v>59</v>
      </c>
      <c r="B22" s="27">
        <v>4313.4611699999996</v>
      </c>
      <c r="C22" s="27">
        <v>4313.4611699999996</v>
      </c>
      <c r="D22" s="27">
        <v>4315.1987399999998</v>
      </c>
      <c r="E22" s="27">
        <v>4313.4611699999996</v>
      </c>
      <c r="F22" s="27">
        <v>4315.1987399999998</v>
      </c>
      <c r="G22" s="27">
        <v>4313.4611699999996</v>
      </c>
      <c r="H22" s="27">
        <v>4315.1987399999998</v>
      </c>
      <c r="I22" s="27">
        <v>4315.1987399999998</v>
      </c>
      <c r="J22" s="27">
        <v>4313.4611699999996</v>
      </c>
      <c r="K22" s="27">
        <v>4313.4611699999996</v>
      </c>
      <c r="L22" s="27">
        <v>4313.4611699999996</v>
      </c>
      <c r="M22" s="27">
        <v>4313.4611699999978</v>
      </c>
      <c r="O22" s="35"/>
    </row>
    <row r="23" spans="1:15">
      <c r="A23" s="34" t="s">
        <v>60</v>
      </c>
      <c r="B23" s="27">
        <v>238696.30442965811</v>
      </c>
      <c r="C23" s="27">
        <v>234193.78533262052</v>
      </c>
      <c r="D23" s="27">
        <v>241543.16060009223</v>
      </c>
      <c r="E23" s="27">
        <v>244708.57836888178</v>
      </c>
      <c r="F23" s="27">
        <v>335316.57645078923</v>
      </c>
      <c r="G23" s="27">
        <v>229469.64983580398</v>
      </c>
      <c r="H23" s="27">
        <v>226359.37979039008</v>
      </c>
      <c r="I23" s="27">
        <v>243837.89264202118</v>
      </c>
      <c r="J23" s="27">
        <v>223011.45949817475</v>
      </c>
      <c r="K23" s="27">
        <v>246298.88343446612</v>
      </c>
      <c r="L23" s="27">
        <v>227719.60723643471</v>
      </c>
      <c r="M23" s="27">
        <v>222228.46497840309</v>
      </c>
      <c r="O23" s="35"/>
    </row>
    <row r="24" spans="1:15">
      <c r="A24" s="34" t="s">
        <v>61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O24" s="36"/>
    </row>
    <row r="25" spans="1:15">
      <c r="A25" s="37" t="s">
        <v>62</v>
      </c>
      <c r="B25" s="29">
        <v>40302.415498334274</v>
      </c>
      <c r="C25" s="29">
        <v>39896.562178607768</v>
      </c>
      <c r="D25" s="29">
        <v>40702.792103883854</v>
      </c>
      <c r="E25" s="29">
        <v>40549.309601167879</v>
      </c>
      <c r="F25" s="29">
        <v>40981.011921520068</v>
      </c>
      <c r="G25" s="29">
        <v>40410.432756637791</v>
      </c>
      <c r="H25" s="29">
        <v>38946.865410447776</v>
      </c>
      <c r="I25" s="29">
        <v>40479.638114614849</v>
      </c>
      <c r="J25" s="29">
        <v>38877.660052470717</v>
      </c>
      <c r="K25" s="29">
        <v>40981.011921520068</v>
      </c>
      <c r="L25" s="29">
        <v>39295.222843213007</v>
      </c>
      <c r="M25" s="29">
        <v>38823.050617954636</v>
      </c>
      <c r="O25" s="36"/>
    </row>
    <row r="26" spans="1:15">
      <c r="A26" s="37" t="s">
        <v>63</v>
      </c>
      <c r="B26" s="29">
        <v>16398.34499999999</v>
      </c>
      <c r="C26" s="29">
        <v>11306.144999999993</v>
      </c>
      <c r="D26" s="29">
        <v>15297.72050999997</v>
      </c>
      <c r="E26" s="29">
        <v>11306.144999999993</v>
      </c>
      <c r="F26" s="29">
        <v>11319.420509999991</v>
      </c>
      <c r="G26" s="29">
        <v>15284.744999999992</v>
      </c>
      <c r="H26" s="29">
        <v>11319.270509999991</v>
      </c>
      <c r="I26" s="29">
        <v>11319.270509999991</v>
      </c>
      <c r="J26" s="29">
        <v>15284.444999999971</v>
      </c>
      <c r="K26" s="29">
        <v>11306.294999999991</v>
      </c>
      <c r="L26" s="29">
        <v>11306.144999999993</v>
      </c>
      <c r="M26" s="29">
        <v>15287.411759999975</v>
      </c>
      <c r="O26" s="7"/>
    </row>
    <row r="27" spans="1:15">
      <c r="A27" s="37" t="s">
        <v>64</v>
      </c>
      <c r="B27" s="29">
        <v>267159.44339866005</v>
      </c>
      <c r="C27" s="29">
        <v>263477.80103714502</v>
      </c>
      <c r="D27" s="29">
        <v>268225.43207881378</v>
      </c>
      <c r="E27" s="29">
        <v>266868.94199932087</v>
      </c>
      <c r="F27" s="29">
        <v>262047.77584732321</v>
      </c>
      <c r="G27" s="29">
        <v>233340.37766553066</v>
      </c>
      <c r="H27" s="29">
        <v>254569.68381658339</v>
      </c>
      <c r="I27" s="29">
        <v>269176.47773828392</v>
      </c>
      <c r="J27" s="29">
        <v>253827.46585066873</v>
      </c>
      <c r="K27" s="29">
        <v>273530.75732418447</v>
      </c>
      <c r="L27" s="29">
        <v>259949.04831349748</v>
      </c>
      <c r="M27" s="29">
        <v>253077.97465631634</v>
      </c>
    </row>
    <row r="28" spans="1:15">
      <c r="A28" s="37" t="s">
        <v>65</v>
      </c>
      <c r="B28" s="29">
        <v>14053.909834949996</v>
      </c>
      <c r="C28" s="29">
        <v>14053.909834949996</v>
      </c>
      <c r="D28" s="29">
        <v>14069.829544949993</v>
      </c>
      <c r="E28" s="29">
        <v>51553.909834949998</v>
      </c>
      <c r="F28" s="29">
        <v>14069.829544949993</v>
      </c>
      <c r="G28" s="29">
        <v>14053.909834949996</v>
      </c>
      <c r="H28" s="29">
        <v>14057.679544949999</v>
      </c>
      <c r="I28" s="29">
        <v>14057.679544949999</v>
      </c>
      <c r="J28" s="29">
        <v>14053.909834949996</v>
      </c>
      <c r="K28" s="29">
        <v>14066.059834949992</v>
      </c>
      <c r="L28" s="29">
        <v>14053.909834949996</v>
      </c>
      <c r="M28" s="29">
        <v>14067.993394949994</v>
      </c>
      <c r="O28" s="27"/>
    </row>
    <row r="29" spans="1:15">
      <c r="A29" s="37" t="s">
        <v>66</v>
      </c>
      <c r="B29" s="29">
        <v>46891.654970912503</v>
      </c>
      <c r="C29" s="29">
        <v>46801.23977453621</v>
      </c>
      <c r="D29" s="29">
        <v>47020.102568779628</v>
      </c>
      <c r="E29" s="29">
        <v>46924.13075591145</v>
      </c>
      <c r="F29" s="29">
        <v>47460.267073084236</v>
      </c>
      <c r="G29" s="29">
        <v>47446.361702867885</v>
      </c>
      <c r="H29" s="29">
        <v>47212.657855309539</v>
      </c>
      <c r="I29" s="29">
        <v>47476.347980799779</v>
      </c>
      <c r="J29" s="29">
        <v>47061.033482702689</v>
      </c>
      <c r="K29" s="29">
        <v>47406.558293061236</v>
      </c>
      <c r="L29" s="29">
        <v>47099.387452079303</v>
      </c>
      <c r="M29" s="29">
        <v>47075.806806621062</v>
      </c>
    </row>
    <row r="30" spans="1:15" ht="15.75" thickBot="1">
      <c r="A30" s="24"/>
      <c r="B30" s="38">
        <f>SUM(B19:B29)</f>
        <v>1511119.5502764946</v>
      </c>
      <c r="C30" s="38">
        <f t="shared" ref="C30:M30" si="3">SUM(C19:C29)</f>
        <v>937398.38974028605</v>
      </c>
      <c r="D30" s="38">
        <f t="shared" si="3"/>
        <v>959951.13014828938</v>
      </c>
      <c r="E30" s="38">
        <f t="shared" si="3"/>
        <v>993841.72110873705</v>
      </c>
      <c r="F30" s="38">
        <f t="shared" si="3"/>
        <v>1049467.0865620873</v>
      </c>
      <c r="G30" s="38">
        <f t="shared" si="3"/>
        <v>912880.33552121872</v>
      </c>
      <c r="H30" s="38">
        <f t="shared" si="3"/>
        <v>912523.8304999239</v>
      </c>
      <c r="I30" s="38">
        <f t="shared" si="3"/>
        <v>960135.20007246698</v>
      </c>
      <c r="J30" s="38">
        <f t="shared" si="3"/>
        <v>911730.07409726398</v>
      </c>
      <c r="K30" s="38">
        <f t="shared" si="3"/>
        <v>971683.94432140584</v>
      </c>
      <c r="L30" s="38">
        <f t="shared" si="3"/>
        <v>922798.35463589896</v>
      </c>
      <c r="M30" s="38">
        <f t="shared" si="3"/>
        <v>909633.92156806064</v>
      </c>
    </row>
    <row r="31" spans="1:15" ht="15.75" thickTop="1">
      <c r="A31" s="24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>
        <f>SUM(B30:M30)</f>
        <v>11953163.538552133</v>
      </c>
      <c r="N31" t="s">
        <v>54</v>
      </c>
    </row>
    <row r="33" spans="1:13">
      <c r="A33" t="s">
        <v>67</v>
      </c>
      <c r="B33" s="4">
        <f>SUM(B11:B14,B25:B29)</f>
        <v>607481.63011548086</v>
      </c>
      <c r="C33" s="4">
        <f t="shared" ref="C33:M33" si="4">SUM(C11:C14,C25:C29)</f>
        <v>557339.0921608964</v>
      </c>
      <c r="D33" s="4">
        <f t="shared" si="4"/>
        <v>1060454.8768064273</v>
      </c>
      <c r="E33" s="4">
        <f t="shared" si="4"/>
        <v>632555.05157724058</v>
      </c>
      <c r="F33" s="4">
        <f t="shared" si="4"/>
        <v>900312.06436437368</v>
      </c>
      <c r="G33" s="4">
        <f t="shared" si="4"/>
        <v>1373094.826959986</v>
      </c>
      <c r="H33" s="4">
        <f t="shared" si="4"/>
        <v>3900001.3265334079</v>
      </c>
      <c r="I33" s="4">
        <f t="shared" si="4"/>
        <v>764284.24919029046</v>
      </c>
      <c r="J33" s="4">
        <f t="shared" si="4"/>
        <v>1157745.5142207921</v>
      </c>
      <c r="K33" s="4">
        <f t="shared" si="4"/>
        <v>610107.20265053248</v>
      </c>
      <c r="L33" s="4">
        <f t="shared" si="4"/>
        <v>538310.80622055649</v>
      </c>
      <c r="M33" s="4">
        <f t="shared" si="4"/>
        <v>960240.23723584192</v>
      </c>
    </row>
    <row r="34" spans="1:13">
      <c r="M34" s="4">
        <f>SUM(B33:M33)</f>
        <v>13061926.878035825</v>
      </c>
    </row>
  </sheetData>
  <mergeCells count="1">
    <mergeCell ref="D1:I2"/>
  </mergeCells>
  <pageMargins left="0.7" right="0.7" top="0.75" bottom="0.75" header="0.3" footer="0.3"/>
  <pageSetup scale="60" fitToHeight="2" orientation="landscape" r:id="rId1"/>
  <headerFooter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C7229EB-9F0D-4FA9-AD6C-CB2E00A968F4}"/>
</file>

<file path=customXml/itemProps2.xml><?xml version="1.0" encoding="utf-8"?>
<ds:datastoreItem xmlns:ds="http://schemas.openxmlformats.org/officeDocument/2006/customXml" ds:itemID="{2C47DA6F-08A1-4D6F-B005-EECBC68A3332}"/>
</file>

<file path=customXml/itemProps3.xml><?xml version="1.0" encoding="utf-8"?>
<ds:datastoreItem xmlns:ds="http://schemas.openxmlformats.org/officeDocument/2006/customXml" ds:itemID="{B92CB776-B306-4E37-AE81-76E8A669861B}"/>
</file>

<file path=customXml/itemProps4.xml><?xml version="1.0" encoding="utf-8"?>
<ds:datastoreItem xmlns:ds="http://schemas.openxmlformats.org/officeDocument/2006/customXml" ds:itemID="{EC2E9B1E-543F-4722-B0B2-A5F979669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E-CCOM-1</vt:lpstr>
      <vt:lpstr>E-CCOM-2</vt:lpstr>
      <vt:lpstr>E-CCOM-3</vt:lpstr>
      <vt:lpstr>E-CCOM-4</vt:lpstr>
      <vt:lpstr>'E-CCOM-4'!Print_Area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2012-09-12T22:02:19Z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