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ome.utc.wa.gov/sites/tp-190976/Staffs Testimony and Exhibits/"/>
    </mc:Choice>
  </mc:AlternateContent>
  <bookViews>
    <workbookView xWindow="20" yWindow="750" windowWidth="19620" windowHeight="10140" tabRatio="753"/>
  </bookViews>
  <sheets>
    <sheet name="AMCL-2, Sch1.1 Results of Oper " sheetId="83" r:id="rId1"/>
    <sheet name="AMCL-2, Sch 1.2 Restating Adj " sheetId="1" r:id="rId2"/>
    <sheet name="AMCL-2, Sch 1.3 Pro Forma Adj " sheetId="84" r:id="rId3"/>
    <sheet name="AMCL-2, Sch 1.4 Depreciation" sheetId="99" r:id="rId4"/>
    <sheet name="END RR Model" sheetId="93" r:id="rId5"/>
  </sheets>
  <definedNames>
    <definedName name="_xlnm._FilterDatabase" localSheetId="1" hidden="1">'AMCL-2, Sch 1.2 Restating Adj '!$C$14:$Y$14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'AMCL-2, Sch 1.4 Depreciation'!$B$1:$X$45</definedName>
    <definedName name="_xlnm.Print_Area" localSheetId="0">'AMCL-2, Sch1.1 Results of Oper '!$A$1:$K$100</definedName>
    <definedName name="_xlnm.Print_Titles" localSheetId="1">'AMCL-2, Sch 1.2 Restating Adj '!$B:$C,'AMCL-2, Sch 1.2 Restating Adj '!$12:$20</definedName>
    <definedName name="_xlnm.Print_Titles" localSheetId="2">'AMCL-2, Sch 1.3 Pro Forma Adj '!$B:$C</definedName>
    <definedName name="_xlnm.Print_Titles" localSheetId="0">'AMCL-2, Sch1.1 Results of Oper '!$B:$C,'AMCL-2, Sch1.1 Results of Oper '!$6:$13</definedName>
    <definedName name="Z_5BE913A1_B14F_11D2_B0DC_0000832CDFF0_.wvu.Cols" localSheetId="0" hidden="1">'AMCL-2, Sch1.1 Results of Oper '!$G:$H</definedName>
    <definedName name="Z_5BE913A1_B14F_11D2_B0DC_0000832CDFF0_.wvu.PrintArea" localSheetId="0" hidden="1">'AMCL-2, Sch1.1 Results of Oper '!$D$14:$H$82</definedName>
    <definedName name="Z_5BE913A1_B14F_11D2_B0DC_0000832CDFF0_.wvu.PrintTitles" localSheetId="0" hidden="1">'AMCL-2, Sch1.1 Results of Oper '!$B:$C,'AMCL-2, Sch1.1 Results of Oper '!$6:$13</definedName>
    <definedName name="Z_6E1B8C45_B07F_11D2_B0DC_0000832CDFF0_.wvu.Cols" localSheetId="2" hidden="1">'AMCL-2, Sch 1.3 Pro Forma Adj '!#REF!,'AMCL-2, Sch 1.3 Pro Forma Adj '!$E:$X</definedName>
    <definedName name="Z_6E1B8C45_B07F_11D2_B0DC_0000832CDFF0_.wvu.PrintArea" localSheetId="2" hidden="1">'AMCL-2, Sch 1.3 Pro Forma Adj '!$D:$X</definedName>
    <definedName name="Z_6E1B8C45_B07F_11D2_B0DC_0000832CDFF0_.wvu.PrintTitles" localSheetId="2" hidden="1">'AMCL-2, Sch 1.3 Pro Forma Adj '!$B:$C,'AMCL-2, Sch 1.3 Pro Forma Adj '!$12:$20</definedName>
    <definedName name="Z_A15D1962_B049_11D2_8670_0000832CEEE8_.wvu.Cols" localSheetId="2" hidden="1">'AMCL-2, Sch 1.3 Pro Forma Adj '!$E:$X</definedName>
    <definedName name="Z_A15D1964_B049_11D2_8670_0000832CEEE8_.wvu.Cols" localSheetId="0" hidden="1">'AMCL-2, Sch1.1 Results of Oper '!$G:$H</definedName>
    <definedName name="Z_A15D1964_B049_11D2_8670_0000832CEEE8_.wvu.PrintArea" localSheetId="0" hidden="1">'AMCL-2, Sch1.1 Results of Oper '!$D$14:$H$82</definedName>
    <definedName name="Z_A15D1964_B049_11D2_8670_0000832CEEE8_.wvu.PrintTitles" localSheetId="0" hidden="1">'AMCL-2, Sch1.1 Results of Oper '!$B:$C,'AMCL-2, Sch1.1 Results of Oper '!$6:$13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8" i="83" l="1"/>
  <c r="D81" i="83"/>
  <c r="D64" i="83"/>
  <c r="D57" i="83"/>
  <c r="D44" i="83"/>
  <c r="S38" i="99" l="1"/>
  <c r="T38" i="99" s="1"/>
  <c r="V38" i="99" s="1"/>
  <c r="S41" i="99"/>
  <c r="T41" i="99" s="1"/>
  <c r="V41" i="99" s="1"/>
  <c r="R41" i="99"/>
  <c r="Q41" i="99"/>
  <c r="U40" i="99"/>
  <c r="S40" i="99"/>
  <c r="T40" i="99" s="1"/>
  <c r="R40" i="99"/>
  <c r="Q40" i="99"/>
  <c r="W40" i="99" s="1"/>
  <c r="X40" i="99" s="1"/>
  <c r="S39" i="99"/>
  <c r="T39" i="99" s="1"/>
  <c r="V39" i="99" s="1"/>
  <c r="R39" i="99"/>
  <c r="Q39" i="99"/>
  <c r="R38" i="99"/>
  <c r="Q38" i="99"/>
  <c r="S37" i="99"/>
  <c r="T37" i="99" s="1"/>
  <c r="V37" i="99" s="1"/>
  <c r="R37" i="99"/>
  <c r="Q37" i="99"/>
  <c r="S36" i="99"/>
  <c r="T36" i="99" s="1"/>
  <c r="V36" i="99" s="1"/>
  <c r="R36" i="99"/>
  <c r="Q36" i="99"/>
  <c r="S35" i="99"/>
  <c r="T35" i="99" s="1"/>
  <c r="V35" i="99" s="1"/>
  <c r="R35" i="99"/>
  <c r="Q35" i="99"/>
  <c r="S34" i="99"/>
  <c r="T34" i="99" s="1"/>
  <c r="V34" i="99" s="1"/>
  <c r="R34" i="99"/>
  <c r="Q34" i="99"/>
  <c r="S33" i="99"/>
  <c r="T33" i="99" s="1"/>
  <c r="V33" i="99" s="1"/>
  <c r="R33" i="99"/>
  <c r="Q33" i="99"/>
  <c r="U32" i="99"/>
  <c r="S32" i="99"/>
  <c r="T32" i="99" s="1"/>
  <c r="R32" i="99"/>
  <c r="Q32" i="99"/>
  <c r="W32" i="99" s="1"/>
  <c r="X32" i="99" s="1"/>
  <c r="S31" i="99"/>
  <c r="T31" i="99" s="1"/>
  <c r="V31" i="99" s="1"/>
  <c r="R31" i="99"/>
  <c r="Q31" i="99"/>
  <c r="S30" i="99"/>
  <c r="T30" i="99" s="1"/>
  <c r="V30" i="99" s="1"/>
  <c r="R30" i="99"/>
  <c r="Q30" i="99"/>
  <c r="U29" i="99"/>
  <c r="S29" i="99"/>
  <c r="T29" i="99" s="1"/>
  <c r="R29" i="99"/>
  <c r="Q29" i="99"/>
  <c r="W29" i="99" s="1"/>
  <c r="X29" i="99" s="1"/>
  <c r="U28" i="99"/>
  <c r="S28" i="99"/>
  <c r="T28" i="99" s="1"/>
  <c r="R28" i="99"/>
  <c r="Q28" i="99"/>
  <c r="W28" i="99" s="1"/>
  <c r="X28" i="99" s="1"/>
  <c r="U27" i="99"/>
  <c r="S27" i="99"/>
  <c r="T27" i="99" s="1"/>
  <c r="R27" i="99"/>
  <c r="Q27" i="99"/>
  <c r="W27" i="99" s="1"/>
  <c r="X27" i="99" s="1"/>
  <c r="U26" i="99"/>
  <c r="S26" i="99"/>
  <c r="T26" i="99" s="1"/>
  <c r="R26" i="99"/>
  <c r="Q26" i="99"/>
  <c r="W26" i="99" s="1"/>
  <c r="X26" i="99" s="1"/>
  <c r="U25" i="99"/>
  <c r="S25" i="99"/>
  <c r="T25" i="99" s="1"/>
  <c r="R25" i="99"/>
  <c r="Q25" i="99"/>
  <c r="W25" i="99" s="1"/>
  <c r="X25" i="99" s="1"/>
  <c r="S24" i="99"/>
  <c r="T24" i="99" s="1"/>
  <c r="V24" i="99" s="1"/>
  <c r="R24" i="99"/>
  <c r="Q24" i="99"/>
  <c r="S23" i="99"/>
  <c r="T23" i="99" s="1"/>
  <c r="V23" i="99" s="1"/>
  <c r="R23" i="99"/>
  <c r="Q23" i="99"/>
  <c r="S22" i="99"/>
  <c r="T22" i="99" s="1"/>
  <c r="V22" i="99" s="1"/>
  <c r="R22" i="99"/>
  <c r="Q22" i="99"/>
  <c r="S21" i="99"/>
  <c r="T21" i="99" s="1"/>
  <c r="V21" i="99" s="1"/>
  <c r="R21" i="99"/>
  <c r="Q21" i="99"/>
  <c r="U20" i="99"/>
  <c r="S20" i="99"/>
  <c r="T20" i="99" s="1"/>
  <c r="R20" i="99"/>
  <c r="Q20" i="99"/>
  <c r="W20" i="99" s="1"/>
  <c r="X20" i="99" s="1"/>
  <c r="S19" i="99"/>
  <c r="T19" i="99" s="1"/>
  <c r="V19" i="99" s="1"/>
  <c r="R19" i="99"/>
  <c r="Q19" i="99"/>
  <c r="S18" i="99"/>
  <c r="T18" i="99" s="1"/>
  <c r="V18" i="99" s="1"/>
  <c r="R18" i="99"/>
  <c r="Q18" i="99"/>
  <c r="S17" i="99"/>
  <c r="T17" i="99" s="1"/>
  <c r="V17" i="99" s="1"/>
  <c r="R17" i="99"/>
  <c r="Q17" i="99"/>
  <c r="S16" i="99"/>
  <c r="T16" i="99" s="1"/>
  <c r="V16" i="99" s="1"/>
  <c r="R16" i="99"/>
  <c r="Q16" i="99"/>
  <c r="S15" i="99"/>
  <c r="T15" i="99" s="1"/>
  <c r="V15" i="99" s="1"/>
  <c r="R15" i="99"/>
  <c r="Q15" i="99"/>
  <c r="S14" i="99"/>
  <c r="T14" i="99" s="1"/>
  <c r="R14" i="99"/>
  <c r="Q14" i="99"/>
  <c r="U13" i="99"/>
  <c r="S13" i="99"/>
  <c r="T13" i="99" s="1"/>
  <c r="R13" i="99"/>
  <c r="Q13" i="99"/>
  <c r="W13" i="99" s="1"/>
  <c r="X13" i="99" l="1"/>
  <c r="W34" i="99"/>
  <c r="X34" i="99" s="1"/>
  <c r="U34" i="99"/>
  <c r="U41" i="99"/>
  <c r="W41" i="99"/>
  <c r="X41" i="99" s="1"/>
  <c r="U36" i="99"/>
  <c r="W36" i="99"/>
  <c r="X36" i="99" s="1"/>
  <c r="V14" i="99"/>
  <c r="U18" i="99"/>
  <c r="W18" i="99"/>
  <c r="X18" i="99" s="1"/>
  <c r="W24" i="99"/>
  <c r="X24" i="99" s="1"/>
  <c r="U24" i="99"/>
  <c r="W35" i="99"/>
  <c r="X35" i="99" s="1"/>
  <c r="U35" i="99"/>
  <c r="U17" i="99"/>
  <c r="W17" i="99"/>
  <c r="X17" i="99" s="1"/>
  <c r="W23" i="99"/>
  <c r="X23" i="99" s="1"/>
  <c r="U23" i="99"/>
  <c r="W39" i="99"/>
  <c r="X39" i="99" s="1"/>
  <c r="U39" i="99"/>
  <c r="U16" i="99"/>
  <c r="W16" i="99"/>
  <c r="X16" i="99" s="1"/>
  <c r="U22" i="99"/>
  <c r="W22" i="99"/>
  <c r="X22" i="99" s="1"/>
  <c r="W30" i="99"/>
  <c r="X30" i="99" s="1"/>
  <c r="U30" i="99"/>
  <c r="W31" i="99"/>
  <c r="X31" i="99" s="1"/>
  <c r="U31" i="99"/>
  <c r="U33" i="99"/>
  <c r="W33" i="99"/>
  <c r="X33" i="99" s="1"/>
  <c r="W37" i="99"/>
  <c r="X37" i="99" s="1"/>
  <c r="U37" i="99"/>
  <c r="U15" i="99"/>
  <c r="W15" i="99"/>
  <c r="X15" i="99" s="1"/>
  <c r="U19" i="99"/>
  <c r="W19" i="99"/>
  <c r="X19" i="99" s="1"/>
  <c r="W21" i="99"/>
  <c r="X21" i="99" s="1"/>
  <c r="U21" i="99"/>
  <c r="H43" i="99"/>
  <c r="U14" i="99" l="1"/>
  <c r="W14" i="99"/>
  <c r="V43" i="99"/>
  <c r="W38" i="99"/>
  <c r="X38" i="99" s="1"/>
  <c r="U38" i="99"/>
  <c r="T43" i="99"/>
  <c r="X14" i="99" l="1"/>
  <c r="X95" i="84" l="1"/>
  <c r="W95" i="84"/>
  <c r="X88" i="84"/>
  <c r="W88" i="84"/>
  <c r="X71" i="84"/>
  <c r="W71" i="84"/>
  <c r="X64" i="84"/>
  <c r="W64" i="84"/>
  <c r="X51" i="84"/>
  <c r="W51" i="84"/>
  <c r="X31" i="84"/>
  <c r="W31" i="84"/>
  <c r="X96" i="84" l="1"/>
  <c r="X99" i="84" s="1"/>
  <c r="X103" i="84" s="1"/>
  <c r="W96" i="84"/>
  <c r="W99" i="84" s="1"/>
  <c r="W103" i="84" s="1"/>
  <c r="D28" i="84"/>
  <c r="D29" i="84"/>
  <c r="D30" i="84"/>
  <c r="D29" i="1"/>
  <c r="D28" i="1"/>
  <c r="E21" i="83" s="1"/>
  <c r="F21" i="83" s="1"/>
  <c r="H21" i="83" s="1"/>
  <c r="J21" i="83" s="1"/>
  <c r="D26" i="1"/>
  <c r="D23" i="1"/>
  <c r="D19" i="83"/>
  <c r="D24" i="83" s="1"/>
  <c r="T95" i="84" l="1"/>
  <c r="S95" i="84"/>
  <c r="T88" i="84"/>
  <c r="S88" i="84"/>
  <c r="T71" i="84"/>
  <c r="S71" i="84"/>
  <c r="T64" i="84"/>
  <c r="S64" i="84"/>
  <c r="T51" i="84"/>
  <c r="S51" i="84"/>
  <c r="T31" i="84"/>
  <c r="S31" i="84"/>
  <c r="U95" i="84"/>
  <c r="U88" i="84"/>
  <c r="U71" i="84"/>
  <c r="U64" i="84"/>
  <c r="U51" i="84"/>
  <c r="U31" i="84"/>
  <c r="R95" i="84"/>
  <c r="Q95" i="84"/>
  <c r="R88" i="84"/>
  <c r="Q88" i="84"/>
  <c r="R71" i="84"/>
  <c r="Q71" i="84"/>
  <c r="R64" i="84"/>
  <c r="Q64" i="84"/>
  <c r="R51" i="84"/>
  <c r="Q51" i="84"/>
  <c r="R31" i="84"/>
  <c r="Q31" i="84"/>
  <c r="P95" i="84"/>
  <c r="O95" i="84"/>
  <c r="P88" i="84"/>
  <c r="O88" i="84"/>
  <c r="P71" i="84"/>
  <c r="O71" i="84"/>
  <c r="P64" i="84"/>
  <c r="O64" i="84"/>
  <c r="P51" i="84"/>
  <c r="O51" i="84"/>
  <c r="P31" i="84"/>
  <c r="O31" i="84"/>
  <c r="D102" i="84"/>
  <c r="D101" i="84"/>
  <c r="G94" i="83" s="1"/>
  <c r="D100" i="84"/>
  <c r="G93" i="83" s="1"/>
  <c r="D102" i="1"/>
  <c r="D101" i="1"/>
  <c r="E94" i="83" s="1"/>
  <c r="D100" i="1"/>
  <c r="E93" i="83" s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D54" i="1"/>
  <c r="E47" i="83" s="1"/>
  <c r="D54" i="84"/>
  <c r="G47" i="83" s="1"/>
  <c r="I94" i="83"/>
  <c r="I93" i="83"/>
  <c r="B15" i="83"/>
  <c r="B16" i="83" s="1"/>
  <c r="B17" i="83" s="1"/>
  <c r="B18" i="83" s="1"/>
  <c r="B19" i="83" s="1"/>
  <c r="B20" i="83" s="1"/>
  <c r="S96" i="84" l="1"/>
  <c r="S99" i="84" s="1"/>
  <c r="S103" i="84" s="1"/>
  <c r="T96" i="84"/>
  <c r="T99" i="84" s="1"/>
  <c r="T103" i="84" s="1"/>
  <c r="U96" i="84"/>
  <c r="U99" i="84" s="1"/>
  <c r="U103" i="84" s="1"/>
  <c r="R96" i="84"/>
  <c r="R99" i="84" s="1"/>
  <c r="R103" i="84" s="1"/>
  <c r="P96" i="84"/>
  <c r="P99" i="84" s="1"/>
  <c r="P103" i="84" s="1"/>
  <c r="O96" i="84"/>
  <c r="O99" i="84" s="1"/>
  <c r="O103" i="84" s="1"/>
  <c r="Q96" i="84"/>
  <c r="Q99" i="84" s="1"/>
  <c r="Q103" i="84" s="1"/>
  <c r="D94" i="84" l="1"/>
  <c r="G87" i="83" s="1"/>
  <c r="D93" i="84"/>
  <c r="G86" i="83" s="1"/>
  <c r="D92" i="84"/>
  <c r="G85" i="83" s="1"/>
  <c r="D91" i="84"/>
  <c r="D87" i="84"/>
  <c r="G80" i="83" s="1"/>
  <c r="D86" i="84"/>
  <c r="G79" i="83" s="1"/>
  <c r="D85" i="84"/>
  <c r="G78" i="83" s="1"/>
  <c r="D84" i="84"/>
  <c r="G77" i="83" s="1"/>
  <c r="D83" i="84"/>
  <c r="G76" i="83" s="1"/>
  <c r="D82" i="84"/>
  <c r="G75" i="83" s="1"/>
  <c r="D81" i="84"/>
  <c r="G74" i="83" s="1"/>
  <c r="D80" i="84"/>
  <c r="G73" i="83" s="1"/>
  <c r="D79" i="84"/>
  <c r="G72" i="83" s="1"/>
  <c r="D78" i="84"/>
  <c r="G71" i="83" s="1"/>
  <c r="D77" i="84"/>
  <c r="G70" i="83" s="1"/>
  <c r="D76" i="84"/>
  <c r="G69" i="83" s="1"/>
  <c r="D75" i="84"/>
  <c r="G68" i="83" s="1"/>
  <c r="D74" i="84"/>
  <c r="G67" i="83" s="1"/>
  <c r="D73" i="84"/>
  <c r="D70" i="84"/>
  <c r="D69" i="84"/>
  <c r="D68" i="84"/>
  <c r="D67" i="84"/>
  <c r="D63" i="84"/>
  <c r="D62" i="84"/>
  <c r="D61" i="84"/>
  <c r="D60" i="84"/>
  <c r="D59" i="84"/>
  <c r="D58" i="84"/>
  <c r="D57" i="84"/>
  <c r="D56" i="84"/>
  <c r="D55" i="84"/>
  <c r="D50" i="84"/>
  <c r="D49" i="84"/>
  <c r="D48" i="84"/>
  <c r="D47" i="84"/>
  <c r="D46" i="84"/>
  <c r="D45" i="84"/>
  <c r="D44" i="84"/>
  <c r="D43" i="84"/>
  <c r="D42" i="84"/>
  <c r="D41" i="84"/>
  <c r="D40" i="84"/>
  <c r="D39" i="84"/>
  <c r="D38" i="84"/>
  <c r="D37" i="84"/>
  <c r="D36" i="84"/>
  <c r="D35" i="84"/>
  <c r="G81" i="83" l="1"/>
  <c r="D51" i="84"/>
  <c r="D64" i="84"/>
  <c r="D95" i="84"/>
  <c r="G84" i="83"/>
  <c r="D71" i="84"/>
  <c r="D88" i="84"/>
  <c r="D35" i="1"/>
  <c r="D36" i="1"/>
  <c r="E29" i="83" s="1"/>
  <c r="D37" i="1"/>
  <c r="E30" i="83" s="1"/>
  <c r="D38" i="1"/>
  <c r="E31" i="83" s="1"/>
  <c r="D39" i="1"/>
  <c r="E32" i="83" s="1"/>
  <c r="D40" i="1"/>
  <c r="E33" i="83" s="1"/>
  <c r="D27" i="84"/>
  <c r="D26" i="84"/>
  <c r="D24" i="84"/>
  <c r="D23" i="84"/>
  <c r="V95" i="84"/>
  <c r="N95" i="84"/>
  <c r="M95" i="84"/>
  <c r="L95" i="84"/>
  <c r="K95" i="84"/>
  <c r="J95" i="84"/>
  <c r="I95" i="84"/>
  <c r="H95" i="84"/>
  <c r="G95" i="84"/>
  <c r="F95" i="84"/>
  <c r="E95" i="84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B22" i="84"/>
  <c r="B23" i="84" s="1"/>
  <c r="B24" i="84" s="1"/>
  <c r="B25" i="84" s="1"/>
  <c r="B26" i="84" s="1"/>
  <c r="B27" i="84" s="1"/>
  <c r="B33" i="84" s="1"/>
  <c r="B35" i="84" s="1"/>
  <c r="B36" i="84" s="1"/>
  <c r="B37" i="84" s="1"/>
  <c r="B38" i="84" s="1"/>
  <c r="B39" i="84" s="1"/>
  <c r="B40" i="84" s="1"/>
  <c r="B41" i="84" s="1"/>
  <c r="B42" i="84" s="1"/>
  <c r="B43" i="84" s="1"/>
  <c r="B44" i="84" s="1"/>
  <c r="B45" i="84" s="1"/>
  <c r="B46" i="84" s="1"/>
  <c r="B47" i="84" s="1"/>
  <c r="B48" i="84" s="1"/>
  <c r="B49" i="84" s="1"/>
  <c r="B50" i="84" s="1"/>
  <c r="B51" i="84" s="1"/>
  <c r="B52" i="84" s="1"/>
  <c r="V88" i="84"/>
  <c r="N88" i="84"/>
  <c r="M88" i="84"/>
  <c r="L88" i="84"/>
  <c r="K88" i="84"/>
  <c r="J88" i="84"/>
  <c r="I88" i="84"/>
  <c r="H88" i="84"/>
  <c r="G88" i="84"/>
  <c r="F88" i="84"/>
  <c r="E88" i="84"/>
  <c r="V71" i="84"/>
  <c r="N71" i="84"/>
  <c r="M71" i="84"/>
  <c r="L71" i="84"/>
  <c r="K71" i="84"/>
  <c r="J71" i="84"/>
  <c r="I71" i="84"/>
  <c r="H71" i="84"/>
  <c r="G71" i="84"/>
  <c r="F71" i="84"/>
  <c r="E71" i="84"/>
  <c r="G63" i="83"/>
  <c r="G62" i="83"/>
  <c r="V64" i="84"/>
  <c r="N64" i="84"/>
  <c r="M64" i="84"/>
  <c r="L64" i="84"/>
  <c r="K64" i="84"/>
  <c r="J64" i="84"/>
  <c r="I64" i="84"/>
  <c r="H64" i="84"/>
  <c r="G64" i="84"/>
  <c r="F64" i="84"/>
  <c r="E64" i="84"/>
  <c r="G49" i="83"/>
  <c r="V51" i="84"/>
  <c r="N51" i="84"/>
  <c r="M51" i="84"/>
  <c r="L51" i="84"/>
  <c r="K51" i="84"/>
  <c r="J51" i="84"/>
  <c r="I51" i="84"/>
  <c r="H51" i="84"/>
  <c r="G51" i="84"/>
  <c r="F51" i="84"/>
  <c r="E51" i="84"/>
  <c r="G43" i="83"/>
  <c r="G41" i="83"/>
  <c r="G39" i="83"/>
  <c r="G37" i="83"/>
  <c r="G36" i="83"/>
  <c r="G35" i="83"/>
  <c r="G33" i="83"/>
  <c r="G31" i="83"/>
  <c r="G29" i="83"/>
  <c r="V31" i="84"/>
  <c r="N31" i="84"/>
  <c r="M31" i="84"/>
  <c r="L31" i="84"/>
  <c r="K31" i="84"/>
  <c r="J31" i="84"/>
  <c r="I31" i="84"/>
  <c r="H31" i="84"/>
  <c r="G31" i="84"/>
  <c r="F31" i="84"/>
  <c r="E31" i="84"/>
  <c r="D94" i="1"/>
  <c r="E87" i="83" s="1"/>
  <c r="D93" i="1"/>
  <c r="E86" i="83" s="1"/>
  <c r="D92" i="1"/>
  <c r="D91" i="1"/>
  <c r="E84" i="83" s="1"/>
  <c r="F84" i="83" s="1"/>
  <c r="B22" i="1"/>
  <c r="B23" i="1" s="1"/>
  <c r="B24" i="1" s="1"/>
  <c r="B25" i="1" s="1"/>
  <c r="B26" i="1" s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D76" i="1"/>
  <c r="E69" i="83" s="1"/>
  <c r="D77" i="1"/>
  <c r="E70" i="83" s="1"/>
  <c r="D78" i="1"/>
  <c r="E71" i="83" s="1"/>
  <c r="D79" i="1"/>
  <c r="E72" i="83" s="1"/>
  <c r="D80" i="1"/>
  <c r="E73" i="83" s="1"/>
  <c r="D81" i="1"/>
  <c r="E74" i="83" s="1"/>
  <c r="D85" i="1"/>
  <c r="E78" i="83" s="1"/>
  <c r="D86" i="1"/>
  <c r="E79" i="83" s="1"/>
  <c r="D87" i="1"/>
  <c r="E80" i="83" s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D70" i="1"/>
  <c r="E63" i="83" s="1"/>
  <c r="F63" i="83" s="1"/>
  <c r="D69" i="1"/>
  <c r="D68" i="1"/>
  <c r="E61" i="83" s="1"/>
  <c r="D67" i="1"/>
  <c r="D55" i="1"/>
  <c r="E48" i="83" s="1"/>
  <c r="D56" i="1"/>
  <c r="E49" i="83" s="1"/>
  <c r="D57" i="1"/>
  <c r="E50" i="83" s="1"/>
  <c r="D58" i="1"/>
  <c r="D59" i="1"/>
  <c r="E52" i="83" s="1"/>
  <c r="D60" i="1"/>
  <c r="D61" i="1"/>
  <c r="D62" i="1"/>
  <c r="E55" i="83" s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41" i="1"/>
  <c r="D42" i="1"/>
  <c r="E35" i="83" s="1"/>
  <c r="D43" i="1"/>
  <c r="E36" i="83" s="1"/>
  <c r="D44" i="1"/>
  <c r="E37" i="83" s="1"/>
  <c r="D45" i="1"/>
  <c r="E38" i="83" s="1"/>
  <c r="D46" i="1"/>
  <c r="D47" i="1"/>
  <c r="E40" i="83" s="1"/>
  <c r="D48" i="1"/>
  <c r="E41" i="83" s="1"/>
  <c r="D49" i="1"/>
  <c r="E42" i="83" s="1"/>
  <c r="D50" i="1"/>
  <c r="D24" i="1"/>
  <c r="I81" i="83"/>
  <c r="G60" i="83"/>
  <c r="G51" i="83"/>
  <c r="G53" i="83"/>
  <c r="G54" i="83"/>
  <c r="G56" i="83"/>
  <c r="I44" i="83"/>
  <c r="G30" i="83"/>
  <c r="G34" i="83"/>
  <c r="G38" i="83"/>
  <c r="G40" i="83"/>
  <c r="G42" i="83"/>
  <c r="N96" i="1" l="1"/>
  <c r="V96" i="1"/>
  <c r="L96" i="1"/>
  <c r="X96" i="1"/>
  <c r="Y96" i="1"/>
  <c r="E51" i="83"/>
  <c r="F51" i="83" s="1"/>
  <c r="H51" i="83" s="1"/>
  <c r="E43" i="83"/>
  <c r="F43" i="83" s="1"/>
  <c r="H43" i="83" s="1"/>
  <c r="J43" i="83" s="1"/>
  <c r="E39" i="83"/>
  <c r="F39" i="83" s="1"/>
  <c r="H39" i="83" s="1"/>
  <c r="J39" i="83" s="1"/>
  <c r="G96" i="1"/>
  <c r="W96" i="1"/>
  <c r="E54" i="83"/>
  <c r="F54" i="83" s="1"/>
  <c r="H54" i="83" s="1"/>
  <c r="E34" i="83"/>
  <c r="F34" i="83" s="1"/>
  <c r="H34" i="83" s="1"/>
  <c r="J34" i="83" s="1"/>
  <c r="E53" i="83"/>
  <c r="F53" i="83" s="1"/>
  <c r="H53" i="83" s="1"/>
  <c r="F87" i="83"/>
  <c r="H87" i="83" s="1"/>
  <c r="J87" i="83" s="1"/>
  <c r="E85" i="83"/>
  <c r="F85" i="83" s="1"/>
  <c r="H85" i="83" s="1"/>
  <c r="J85" i="83" s="1"/>
  <c r="E62" i="83"/>
  <c r="F62" i="83" s="1"/>
  <c r="H62" i="83" s="1"/>
  <c r="J62" i="83" s="1"/>
  <c r="F33" i="83"/>
  <c r="H33" i="83" s="1"/>
  <c r="J33" i="83" s="1"/>
  <c r="D31" i="84"/>
  <c r="D96" i="84"/>
  <c r="E96" i="84"/>
  <c r="E99" i="84" s="1"/>
  <c r="E103" i="84" s="1"/>
  <c r="F79" i="83"/>
  <c r="H79" i="83" s="1"/>
  <c r="J79" i="83" s="1"/>
  <c r="F80" i="83"/>
  <c r="H96" i="1"/>
  <c r="P96" i="1"/>
  <c r="E96" i="1"/>
  <c r="I96" i="1"/>
  <c r="D71" i="1"/>
  <c r="B53" i="84"/>
  <c r="B54" i="84" s="1"/>
  <c r="B55" i="84" s="1"/>
  <c r="B56" i="84" s="1"/>
  <c r="B57" i="84" s="1"/>
  <c r="B58" i="84" s="1"/>
  <c r="B59" i="84" s="1"/>
  <c r="B60" i="84" s="1"/>
  <c r="B61" i="84" s="1"/>
  <c r="B62" i="84" s="1"/>
  <c r="B63" i="84" s="1"/>
  <c r="B64" i="84" s="1"/>
  <c r="B65" i="84" s="1"/>
  <c r="B66" i="84" s="1"/>
  <c r="B67" i="84" s="1"/>
  <c r="B68" i="84" s="1"/>
  <c r="B69" i="84" s="1"/>
  <c r="B70" i="84" s="1"/>
  <c r="B71" i="84" s="1"/>
  <c r="B72" i="84" s="1"/>
  <c r="B73" i="84" s="1"/>
  <c r="B74" i="84" s="1"/>
  <c r="B75" i="84" s="1"/>
  <c r="B76" i="84" s="1"/>
  <c r="B77" i="84" s="1"/>
  <c r="B78" i="84" s="1"/>
  <c r="B79" i="84" s="1"/>
  <c r="B80" i="84" s="1"/>
  <c r="B81" i="84" s="1"/>
  <c r="B82" i="84" s="1"/>
  <c r="H84" i="83"/>
  <c r="G88" i="83"/>
  <c r="H96" i="84"/>
  <c r="H99" i="84" s="1"/>
  <c r="H103" i="84" s="1"/>
  <c r="L96" i="84"/>
  <c r="L99" i="84" s="1"/>
  <c r="L103" i="84" s="1"/>
  <c r="V96" i="84"/>
  <c r="V99" i="84" s="1"/>
  <c r="V103" i="84" s="1"/>
  <c r="I96" i="84"/>
  <c r="I99" i="84" s="1"/>
  <c r="I103" i="84" s="1"/>
  <c r="M96" i="84"/>
  <c r="M99" i="84" s="1"/>
  <c r="M103" i="84" s="1"/>
  <c r="T96" i="1"/>
  <c r="S96" i="1"/>
  <c r="O96" i="1"/>
  <c r="K96" i="1"/>
  <c r="E60" i="83"/>
  <c r="F60" i="83" s="1"/>
  <c r="M96" i="1"/>
  <c r="U96" i="1"/>
  <c r="R96" i="1"/>
  <c r="J96" i="1"/>
  <c r="F96" i="1"/>
  <c r="F86" i="83"/>
  <c r="D95" i="1"/>
  <c r="Q96" i="1"/>
  <c r="D51" i="1"/>
  <c r="D89" i="83"/>
  <c r="D92" i="83" s="1"/>
  <c r="D96" i="83" s="1"/>
  <c r="I64" i="83"/>
  <c r="J96" i="84"/>
  <c r="J99" i="84" s="1"/>
  <c r="J103" i="84" s="1"/>
  <c r="G96" i="84"/>
  <c r="G99" i="84" s="1"/>
  <c r="G103" i="84" s="1"/>
  <c r="K96" i="84"/>
  <c r="K99" i="84" s="1"/>
  <c r="K103" i="84" s="1"/>
  <c r="F96" i="84"/>
  <c r="F99" i="84" s="1"/>
  <c r="F103" i="84" s="1"/>
  <c r="N96" i="84"/>
  <c r="N99" i="84" s="1"/>
  <c r="N103" i="84" s="1"/>
  <c r="G48" i="83"/>
  <c r="H63" i="83"/>
  <c r="J63" i="83" s="1"/>
  <c r="J84" i="83" l="1"/>
  <c r="H60" i="83"/>
  <c r="F88" i="83"/>
  <c r="E88" i="83"/>
  <c r="D99" i="84"/>
  <c r="D103" i="84" s="1"/>
  <c r="B83" i="84"/>
  <c r="B84" i="84" s="1"/>
  <c r="B85" i="84" s="1"/>
  <c r="B86" i="84" s="1"/>
  <c r="B87" i="84" s="1"/>
  <c r="B88" i="84" s="1"/>
  <c r="B89" i="84" s="1"/>
  <c r="B90" i="84" s="1"/>
  <c r="B91" i="84" s="1"/>
  <c r="B92" i="84" s="1"/>
  <c r="B93" i="84" s="1"/>
  <c r="B94" i="84" s="1"/>
  <c r="B95" i="84" s="1"/>
  <c r="B96" i="84" s="1"/>
  <c r="B97" i="84" s="1"/>
  <c r="H86" i="83"/>
  <c r="H88" i="83" s="1"/>
  <c r="J60" i="83" l="1"/>
  <c r="B98" i="84"/>
  <c r="B99" i="84" s="1"/>
  <c r="B100" i="84" s="1"/>
  <c r="B101" i="84" l="1"/>
  <c r="B102" i="84" s="1"/>
  <c r="F93" i="83"/>
  <c r="H93" i="83" s="1"/>
  <c r="J93" i="83" s="1"/>
  <c r="F94" i="83" l="1"/>
  <c r="H94" i="83" s="1"/>
  <c r="J94" i="83" s="1"/>
  <c r="B103" i="84"/>
  <c r="B104" i="84" s="1"/>
  <c r="S31" i="1" l="1"/>
  <c r="S99" i="1" s="1"/>
  <c r="S103" i="1" s="1"/>
  <c r="R31" i="1"/>
  <c r="R99" i="1" s="1"/>
  <c r="R103" i="1" s="1"/>
  <c r="Q31" i="1"/>
  <c r="Q99" i="1" s="1"/>
  <c r="Q103" i="1" s="1"/>
  <c r="P31" i="1"/>
  <c r="P99" i="1" s="1"/>
  <c r="P103" i="1" s="1"/>
  <c r="O31" i="1"/>
  <c r="O99" i="1" s="1"/>
  <c r="O103" i="1" s="1"/>
  <c r="N31" i="1"/>
  <c r="N99" i="1" s="1"/>
  <c r="N103" i="1" s="1"/>
  <c r="D82" i="1"/>
  <c r="E75" i="83" l="1"/>
  <c r="K31" i="1"/>
  <c r="K99" i="1" s="1"/>
  <c r="K103" i="1" s="1"/>
  <c r="D84" i="1" l="1"/>
  <c r="D83" i="1"/>
  <c r="F74" i="83"/>
  <c r="H74" i="83" s="1"/>
  <c r="J74" i="83" s="1"/>
  <c r="F73" i="83"/>
  <c r="F71" i="83"/>
  <c r="H71" i="83" s="1"/>
  <c r="J71" i="83" s="1"/>
  <c r="D75" i="1"/>
  <c r="D74" i="1"/>
  <c r="D73" i="1"/>
  <c r="F48" i="83"/>
  <c r="H48" i="83" s="1"/>
  <c r="F42" i="83"/>
  <c r="H42" i="83" s="1"/>
  <c r="J42" i="83" s="1"/>
  <c r="F41" i="83"/>
  <c r="H41" i="83" s="1"/>
  <c r="J41" i="83" s="1"/>
  <c r="F40" i="83"/>
  <c r="H40" i="83" s="1"/>
  <c r="J40" i="83" s="1"/>
  <c r="F78" i="83" l="1"/>
  <c r="H78" i="83" s="1"/>
  <c r="J78" i="83" s="1"/>
  <c r="E76" i="83"/>
  <c r="F76" i="83" s="1"/>
  <c r="H76" i="83" s="1"/>
  <c r="J76" i="83" s="1"/>
  <c r="F47" i="83"/>
  <c r="E77" i="83"/>
  <c r="F77" i="83" s="1"/>
  <c r="H77" i="83" s="1"/>
  <c r="J77" i="83" s="1"/>
  <c r="F70" i="83"/>
  <c r="H70" i="83" s="1"/>
  <c r="J70" i="83" s="1"/>
  <c r="E68" i="83"/>
  <c r="F68" i="83" s="1"/>
  <c r="E67" i="83"/>
  <c r="D88" i="1"/>
  <c r="F49" i="83"/>
  <c r="H49" i="83" s="1"/>
  <c r="F72" i="83"/>
  <c r="F75" i="83"/>
  <c r="F37" i="83"/>
  <c r="H37" i="83" s="1"/>
  <c r="J37" i="83" s="1"/>
  <c r="F36" i="83"/>
  <c r="H36" i="83" s="1"/>
  <c r="J36" i="83" s="1"/>
  <c r="F35" i="83"/>
  <c r="H35" i="83" s="1"/>
  <c r="J35" i="83" s="1"/>
  <c r="F31" i="83"/>
  <c r="H31" i="83" s="1"/>
  <c r="J31" i="83" s="1"/>
  <c r="F30" i="83"/>
  <c r="H30" i="83" s="1"/>
  <c r="J30" i="83" s="1"/>
  <c r="F29" i="83"/>
  <c r="H29" i="83" s="1"/>
  <c r="J29" i="83" s="1"/>
  <c r="E81" i="83" l="1"/>
  <c r="H47" i="83"/>
  <c r="F69" i="83"/>
  <c r="H69" i="83" s="1"/>
  <c r="J69" i="83" s="1"/>
  <c r="F67" i="83"/>
  <c r="F32" i="83"/>
  <c r="F38" i="83"/>
  <c r="H38" i="83" s="1"/>
  <c r="J38" i="83" s="1"/>
  <c r="J47" i="83" l="1"/>
  <c r="F81" i="83"/>
  <c r="H75" i="83"/>
  <c r="J75" i="83" s="1"/>
  <c r="H73" i="83"/>
  <c r="J73" i="83" s="1"/>
  <c r="F50" i="83"/>
  <c r="L31" i="1" l="1"/>
  <c r="L99" i="1" s="1"/>
  <c r="L103" i="1" s="1"/>
  <c r="M31" i="1" l="1"/>
  <c r="M99" i="1" s="1"/>
  <c r="M103" i="1" s="1"/>
  <c r="X31" i="1"/>
  <c r="X99" i="1" s="1"/>
  <c r="X103" i="1" s="1"/>
  <c r="W31" i="1" l="1"/>
  <c r="W99" i="1" s="1"/>
  <c r="W103" i="1" s="1"/>
  <c r="J31" i="1"/>
  <c r="J99" i="1" s="1"/>
  <c r="J103" i="1" s="1"/>
  <c r="Y31" i="1"/>
  <c r="Y99" i="1" s="1"/>
  <c r="Y103" i="1" s="1"/>
  <c r="I31" i="1" l="1"/>
  <c r="I99" i="1" s="1"/>
  <c r="I103" i="1" s="1"/>
  <c r="V31" i="1"/>
  <c r="V99" i="1" s="1"/>
  <c r="V103" i="1" s="1"/>
  <c r="U31" i="1" l="1"/>
  <c r="U99" i="1" s="1"/>
  <c r="U103" i="1" s="1"/>
  <c r="H31" i="1"/>
  <c r="H99" i="1" s="1"/>
  <c r="H103" i="1" s="1"/>
  <c r="G31" i="1" l="1"/>
  <c r="G99" i="1" s="1"/>
  <c r="G103" i="1" s="1"/>
  <c r="T31" i="1"/>
  <c r="T99" i="1" s="1"/>
  <c r="T103" i="1" s="1"/>
  <c r="F31" i="1" l="1"/>
  <c r="F99" i="1" s="1"/>
  <c r="F103" i="1" s="1"/>
  <c r="E31" i="1" l="1"/>
  <c r="E99" i="1" s="1"/>
  <c r="E103" i="1" s="1"/>
  <c r="G17" i="83" l="1"/>
  <c r="E16" i="83"/>
  <c r="F16" i="83" s="1"/>
  <c r="H16" i="83" s="1"/>
  <c r="E17" i="83"/>
  <c r="F17" i="83" s="1"/>
  <c r="E28" i="83"/>
  <c r="E44" i="83" s="1"/>
  <c r="H17" i="83" l="1"/>
  <c r="J17" i="83" s="1"/>
  <c r="E19" i="83"/>
  <c r="E24" i="83" s="1"/>
  <c r="F19" i="83"/>
  <c r="F24" i="83" s="1"/>
  <c r="F28" i="83"/>
  <c r="F44" i="83" s="1"/>
  <c r="H67" i="83" l="1"/>
  <c r="J67" i="83" l="1"/>
  <c r="G50" i="83" l="1"/>
  <c r="G32" i="83"/>
  <c r="H32" i="83" s="1"/>
  <c r="J32" i="83" s="1"/>
  <c r="G28" i="83"/>
  <c r="G44" i="83" s="1"/>
  <c r="H50" i="83" l="1"/>
  <c r="H28" i="83"/>
  <c r="H44" i="83" s="1"/>
  <c r="J50" i="83" l="1"/>
  <c r="J28" i="83"/>
  <c r="J44" i="83" s="1"/>
  <c r="D31" i="1" l="1"/>
  <c r="F52" i="83"/>
  <c r="D63" i="1" l="1"/>
  <c r="D64" i="1" l="1"/>
  <c r="D96" i="1" s="1"/>
  <c r="D99" i="1" s="1"/>
  <c r="D103" i="1" s="1"/>
  <c r="E56" i="83"/>
  <c r="F56" i="83" l="1"/>
  <c r="E57" i="83"/>
  <c r="G19" i="83"/>
  <c r="G24" i="83" s="1"/>
  <c r="H56" i="83" l="1"/>
  <c r="H19" i="83"/>
  <c r="H24" i="83" s="1"/>
  <c r="G52" i="83" l="1"/>
  <c r="H52" i="83" l="1"/>
  <c r="G55" i="83"/>
  <c r="G57" i="83" s="1"/>
  <c r="J52" i="83" l="1"/>
  <c r="G61" i="83"/>
  <c r="G64" i="83" s="1"/>
  <c r="H68" i="83" l="1"/>
  <c r="H72" i="83"/>
  <c r="J72" i="83" s="1"/>
  <c r="J68" i="83" l="1"/>
  <c r="H80" i="83"/>
  <c r="J80" i="83" s="1"/>
  <c r="J81" i="83" l="1"/>
  <c r="H81" i="83"/>
  <c r="G89" i="83"/>
  <c r="G92" i="83" s="1"/>
  <c r="G96" i="83" s="1"/>
  <c r="F55" i="83" l="1"/>
  <c r="F57" i="83" s="1"/>
  <c r="F61" i="83" l="1"/>
  <c r="F64" i="83" s="1"/>
  <c r="E64" i="83"/>
  <c r="E89" i="83" s="1"/>
  <c r="E92" i="83" s="1"/>
  <c r="E96" i="83" s="1"/>
  <c r="H55" i="83"/>
  <c r="H57" i="83" s="1"/>
  <c r="J55" i="83" l="1"/>
  <c r="H61" i="83"/>
  <c r="H64" i="83" s="1"/>
  <c r="F89" i="83"/>
  <c r="F92" i="83" s="1"/>
  <c r="F96" i="83" s="1"/>
  <c r="J61" i="83" l="1"/>
  <c r="J64" i="83" s="1"/>
  <c r="H89" i="83"/>
  <c r="H92" i="83" s="1"/>
  <c r="H96" i="83" s="1"/>
  <c r="J48" i="83" l="1"/>
  <c r="J49" i="83" l="1"/>
  <c r="J51" i="83"/>
  <c r="J53" i="83" l="1"/>
  <c r="J54" i="83" l="1"/>
  <c r="I57" i="83" l="1"/>
  <c r="J56" i="83"/>
  <c r="J57" i="83" s="1"/>
  <c r="I13" i="83"/>
  <c r="I16" i="83"/>
  <c r="J16" i="83"/>
  <c r="L16" i="83"/>
  <c r="I19" i="83"/>
  <c r="J19" i="83"/>
  <c r="L19" i="83"/>
  <c r="I24" i="83"/>
  <c r="J24" i="83"/>
  <c r="L24" i="83"/>
  <c r="I86" i="83"/>
  <c r="J86" i="83"/>
  <c r="I88" i="83"/>
  <c r="J88" i="83"/>
  <c r="I89" i="83"/>
  <c r="J89" i="83"/>
  <c r="I92" i="83"/>
  <c r="J92" i="83"/>
  <c r="I96" i="83"/>
  <c r="J96" i="83"/>
</calcChain>
</file>

<file path=xl/sharedStrings.xml><?xml version="1.0" encoding="utf-8"?>
<sst xmlns="http://schemas.openxmlformats.org/spreadsheetml/2006/main" count="727" uniqueCount="342">
  <si>
    <t>Pro Forma</t>
  </si>
  <si>
    <t>Line</t>
  </si>
  <si>
    <t>Restated</t>
  </si>
  <si>
    <t>No.</t>
  </si>
  <si>
    <t>DESCRIPTION</t>
  </si>
  <si>
    <t>Expense</t>
  </si>
  <si>
    <t>EXPENSES</t>
  </si>
  <si>
    <t>Total</t>
  </si>
  <si>
    <t>Adjustments</t>
  </si>
  <si>
    <t>Proposed</t>
  </si>
  <si>
    <t xml:space="preserve">REVENUES  </t>
  </si>
  <si>
    <t>RESULT OF OPERATIONS</t>
  </si>
  <si>
    <t>(a)</t>
  </si>
  <si>
    <t>(b)</t>
  </si>
  <si>
    <t>(c)</t>
  </si>
  <si>
    <t>(e)</t>
  </si>
  <si>
    <t>(f)</t>
  </si>
  <si>
    <t>(g)</t>
  </si>
  <si>
    <t>(h)</t>
  </si>
  <si>
    <t>(i)</t>
  </si>
  <si>
    <t>Results</t>
  </si>
  <si>
    <t>Unadjusted</t>
  </si>
  <si>
    <t xml:space="preserve">Restating </t>
  </si>
  <si>
    <t>Staff</t>
  </si>
  <si>
    <t>at Staff</t>
  </si>
  <si>
    <t>Rates</t>
  </si>
  <si>
    <t>Source</t>
  </si>
  <si>
    <t>Schedule 1.2</t>
  </si>
  <si>
    <t>(b) + (c)</t>
  </si>
  <si>
    <t>Schedule 1.3</t>
  </si>
  <si>
    <t>R-1</t>
  </si>
  <si>
    <t>R-2</t>
  </si>
  <si>
    <t>R-3</t>
  </si>
  <si>
    <t>R-4</t>
  </si>
  <si>
    <t>R-5</t>
  </si>
  <si>
    <t>R-6</t>
  </si>
  <si>
    <t>R-7</t>
  </si>
  <si>
    <t>R-8</t>
  </si>
  <si>
    <t>R-9</t>
  </si>
  <si>
    <t>R-10</t>
  </si>
  <si>
    <t>R-11</t>
  </si>
  <si>
    <t>R-12</t>
  </si>
  <si>
    <t>R-13</t>
  </si>
  <si>
    <t>R-14</t>
  </si>
  <si>
    <t>R-15</t>
  </si>
  <si>
    <t>R-16</t>
  </si>
  <si>
    <t>R-17</t>
  </si>
  <si>
    <t>R-18</t>
  </si>
  <si>
    <t>Restating</t>
  </si>
  <si>
    <t>Source:</t>
  </si>
  <si>
    <t>(j)</t>
  </si>
  <si>
    <t>(k)</t>
  </si>
  <si>
    <t>(l)</t>
  </si>
  <si>
    <t>(m)</t>
  </si>
  <si>
    <t>(n)</t>
  </si>
  <si>
    <t>R-19</t>
  </si>
  <si>
    <t>R-20</t>
  </si>
  <si>
    <t>R-21</t>
  </si>
  <si>
    <t>(o)</t>
  </si>
  <si>
    <t>(p)</t>
  </si>
  <si>
    <t>(q)</t>
  </si>
  <si>
    <t>(s)</t>
  </si>
  <si>
    <t>(t)</t>
  </si>
  <si>
    <t>(u)</t>
  </si>
  <si>
    <t>(y)</t>
  </si>
  <si>
    <t>(d)</t>
  </si>
  <si>
    <t>Linked Data</t>
  </si>
  <si>
    <t>(z)</t>
  </si>
  <si>
    <t>(r)</t>
  </si>
  <si>
    <t>Amortization</t>
  </si>
  <si>
    <t>Completed?</t>
  </si>
  <si>
    <t>Contested?</t>
  </si>
  <si>
    <t>Increase</t>
  </si>
  <si>
    <t>(f) + (g)</t>
  </si>
  <si>
    <t>(d) + (e)</t>
  </si>
  <si>
    <t>Exhibit Number</t>
  </si>
  <si>
    <t xml:space="preserve">Operating &amp; Maintenance Expenses  </t>
  </si>
  <si>
    <t>Pilotage Fees Earned</t>
  </si>
  <si>
    <t>Boat Fees Earned</t>
  </si>
  <si>
    <t>Total Pilotage Revenues</t>
  </si>
  <si>
    <t>Other Revenue - Interest</t>
  </si>
  <si>
    <t xml:space="preserve">Total Revenues  </t>
  </si>
  <si>
    <t xml:space="preserve">Computer Maintenance </t>
  </si>
  <si>
    <t>Computer Programming, Changes</t>
  </si>
  <si>
    <t>Preventive Maintenance - Ediz Hook</t>
  </si>
  <si>
    <t>Amortization Expense</t>
  </si>
  <si>
    <t>Depreciation</t>
  </si>
  <si>
    <t>Office Supplies &amp; Charts</t>
  </si>
  <si>
    <t>Postage &amp; Printing</t>
  </si>
  <si>
    <t>Pilot Boat Fuel and Maintenance</t>
  </si>
  <si>
    <t>Radio Maintenance - Seattle</t>
  </si>
  <si>
    <t>Rents</t>
  </si>
  <si>
    <t xml:space="preserve">Repairs &amp; Maintenance </t>
  </si>
  <si>
    <t xml:space="preserve">Telephone &amp; Communications </t>
  </si>
  <si>
    <t>Tide Books &amp; Promotion</t>
  </si>
  <si>
    <t>Transportation Expense</t>
  </si>
  <si>
    <t>Entertainment/Travel</t>
  </si>
  <si>
    <t xml:space="preserve">Pilot and Employee </t>
  </si>
  <si>
    <t>Employee Health &amp; Welfare</t>
  </si>
  <si>
    <t>Employee Pension</t>
  </si>
  <si>
    <t>Drug Testing</t>
  </si>
  <si>
    <t>Insurance - Medical Pilots</t>
  </si>
  <si>
    <t>License Fees - Pilots</t>
  </si>
  <si>
    <t>Pilots Pension</t>
  </si>
  <si>
    <t>Pension-Other</t>
  </si>
  <si>
    <t>Payroll Taxes</t>
  </si>
  <si>
    <t>Training, Pilots</t>
  </si>
  <si>
    <t>Port Angeles</t>
  </si>
  <si>
    <t>Education - Port Angeles</t>
  </si>
  <si>
    <t>Food</t>
  </si>
  <si>
    <t>Laundry - Port Angeles</t>
  </si>
  <si>
    <t>Utilities - Port Angeles</t>
  </si>
  <si>
    <t>Administrative &amp; General</t>
  </si>
  <si>
    <t>Consulting Fees</t>
  </si>
  <si>
    <t>CPA Fees</t>
  </si>
  <si>
    <t>Donations</t>
  </si>
  <si>
    <t>Dues</t>
  </si>
  <si>
    <t>Office Equipment Leases</t>
  </si>
  <si>
    <t xml:space="preserve">Insurance </t>
  </si>
  <si>
    <t>Lobbyist</t>
  </si>
  <si>
    <t>Promotion</t>
  </si>
  <si>
    <t>Salaries</t>
  </si>
  <si>
    <t>Subscriptions</t>
  </si>
  <si>
    <t>Supplies</t>
  </si>
  <si>
    <t>Property Taxes</t>
  </si>
  <si>
    <t>Use Taxes</t>
  </si>
  <si>
    <t>Taxes, B &amp; O</t>
  </si>
  <si>
    <t>UTC Fees</t>
  </si>
  <si>
    <t>Administrative Expenses</t>
  </si>
  <si>
    <t>Attorney Fees</t>
  </si>
  <si>
    <t>Bank Fees</t>
  </si>
  <si>
    <t>Provisions for Unreceivable A/R</t>
  </si>
  <si>
    <t>Senate Bill 5096</t>
  </si>
  <si>
    <t>Taxes and Fees</t>
  </si>
  <si>
    <t>Pilot and Employee  Expenses</t>
  </si>
  <si>
    <t>Port Angeles Expenses</t>
  </si>
  <si>
    <t>Administrative &amp; General Expenses</t>
  </si>
  <si>
    <t>Total Expenses</t>
  </si>
  <si>
    <t xml:space="preserve">Finance </t>
  </si>
  <si>
    <t xml:space="preserve">Charge </t>
  </si>
  <si>
    <t>Removal</t>
  </si>
  <si>
    <t>Out of Period</t>
  </si>
  <si>
    <t>President</t>
  </si>
  <si>
    <t>Stipend</t>
  </si>
  <si>
    <t>Write-off of</t>
  </si>
  <si>
    <t>Bad Debt</t>
  </si>
  <si>
    <t xml:space="preserve">Capital </t>
  </si>
  <si>
    <t xml:space="preserve">Asset </t>
  </si>
  <si>
    <t>Removed</t>
  </si>
  <si>
    <t>Charitable</t>
  </si>
  <si>
    <t>APA dues</t>
  </si>
  <si>
    <t>5% Lobby Costs</t>
  </si>
  <si>
    <t>Pymts</t>
  </si>
  <si>
    <t>Outside TY</t>
  </si>
  <si>
    <t>Adj Pension</t>
  </si>
  <si>
    <t>Adj Premium</t>
  </si>
  <si>
    <t>Remove</t>
  </si>
  <si>
    <t>non regulatory?</t>
  </si>
  <si>
    <t>to Regulatory</t>
  </si>
  <si>
    <t xml:space="preserve">Premium </t>
  </si>
  <si>
    <t xml:space="preserve">Software </t>
  </si>
  <si>
    <t>interest Exp</t>
  </si>
  <si>
    <t>(Passed)</t>
  </si>
  <si>
    <t>Additional</t>
  </si>
  <si>
    <t>Payments to</t>
  </si>
  <si>
    <t>MMP Health Plan</t>
  </si>
  <si>
    <t>Pension pymts</t>
  </si>
  <si>
    <t>PayGo</t>
  </si>
  <si>
    <t>Transportation</t>
  </si>
  <si>
    <t>Adj for Study</t>
  </si>
  <si>
    <t xml:space="preserve">   Other Revenue - Interest</t>
  </si>
  <si>
    <t>Income before interest and Distribution</t>
  </si>
  <si>
    <t xml:space="preserve">   Other Revenue - Finance Charges **</t>
  </si>
  <si>
    <t xml:space="preserve">   Interest Expense *</t>
  </si>
  <si>
    <t>*  Estimated using December 31, 2018 interest expense.</t>
  </si>
  <si>
    <t xml:space="preserve">Net Distributable Income </t>
  </si>
  <si>
    <t>Yes</t>
  </si>
  <si>
    <t>OPPOSED</t>
  </si>
  <si>
    <t>Salary Increase</t>
  </si>
  <si>
    <t>Union Contract</t>
  </si>
  <si>
    <t>1/1/19</t>
  </si>
  <si>
    <t xml:space="preserve">Remove </t>
  </si>
  <si>
    <t>Charitable Org</t>
  </si>
  <si>
    <t>&amp; Sponsorship</t>
  </si>
  <si>
    <t>Out of period</t>
  </si>
  <si>
    <t>Fees</t>
  </si>
  <si>
    <t>Pymt Attorney</t>
  </si>
  <si>
    <t>Rate Case</t>
  </si>
  <si>
    <t xml:space="preserve">Deferral of </t>
  </si>
  <si>
    <t>2-year</t>
  </si>
  <si>
    <t>Prospective</t>
  </si>
  <si>
    <t xml:space="preserve">Consulting </t>
  </si>
  <si>
    <t>CPA - Rate Case</t>
  </si>
  <si>
    <t xml:space="preserve">Announced </t>
  </si>
  <si>
    <t>Oct 2019</t>
  </si>
  <si>
    <t>Premium Increase</t>
  </si>
  <si>
    <t>to be added</t>
  </si>
  <si>
    <t>in Rate Year</t>
  </si>
  <si>
    <t>Additional Pymts</t>
  </si>
  <si>
    <t>Pension - Pilots</t>
  </si>
  <si>
    <t>2020</t>
  </si>
  <si>
    <t>Salary Incr</t>
  </si>
  <si>
    <t>PRMM</t>
  </si>
  <si>
    <t>Training Costs</t>
  </si>
  <si>
    <t>Add'l Pilots</t>
  </si>
  <si>
    <t>Licensing Costs</t>
  </si>
  <si>
    <t>Anticipated</t>
  </si>
  <si>
    <t xml:space="preserve">License </t>
  </si>
  <si>
    <t>Insurance Costs</t>
  </si>
  <si>
    <t xml:space="preserve">Additional </t>
  </si>
  <si>
    <t>Retired Pilots</t>
  </si>
  <si>
    <t>Reduced</t>
  </si>
  <si>
    <t>Reduced (?)</t>
  </si>
  <si>
    <t>UTC Regulatory</t>
  </si>
  <si>
    <t>Over 3-years</t>
  </si>
  <si>
    <t>Adjust for</t>
  </si>
  <si>
    <t>New Rent Costs</t>
  </si>
  <si>
    <t>Office</t>
  </si>
  <si>
    <t>Puget Sound Pilots</t>
  </si>
  <si>
    <t>Docket TP-190976</t>
  </si>
  <si>
    <t>Total Revenue</t>
  </si>
  <si>
    <t>OTHER REVENUE</t>
  </si>
  <si>
    <t>WTB-03</t>
  </si>
  <si>
    <t>Twelve Months Ended Month June 30, 2019</t>
  </si>
  <si>
    <t>Restating Adjustments (Schedule 1.2)</t>
  </si>
  <si>
    <t>Pro Forma Adjustments (Schedule 1.3)</t>
  </si>
  <si>
    <t>removed</t>
  </si>
  <si>
    <t>MMP Medical</t>
  </si>
  <si>
    <t xml:space="preserve">Adjust per books </t>
  </si>
  <si>
    <t xml:space="preserve">to General </t>
  </si>
  <si>
    <t>Legal</t>
  </si>
  <si>
    <t>1/2 UTC-specific</t>
  </si>
  <si>
    <t>Legal Fees amort</t>
  </si>
  <si>
    <t>over 7 years</t>
  </si>
  <si>
    <t>over 3 years</t>
  </si>
  <si>
    <t>LaRue</t>
  </si>
  <si>
    <t>Mo</t>
  </si>
  <si>
    <t>Beginning</t>
  </si>
  <si>
    <t>Date in Service</t>
  </si>
  <si>
    <t>Test Year</t>
  </si>
  <si>
    <t>Ediz Hook Barge Refurbishment &amp; Communications</t>
  </si>
  <si>
    <t>amort over 3 yrs</t>
  </si>
  <si>
    <t>amort over 7 yrs</t>
  </si>
  <si>
    <t xml:space="preserve"> </t>
  </si>
  <si>
    <t>End</t>
  </si>
  <si>
    <t>Yr</t>
  </si>
  <si>
    <t>Asset Category</t>
  </si>
  <si>
    <t>Asset Description</t>
  </si>
  <si>
    <t>Original Asset Cost</t>
  </si>
  <si>
    <t>Salvage Value</t>
  </si>
  <si>
    <t>Service Life</t>
  </si>
  <si>
    <t>Business Unit Allocation</t>
  </si>
  <si>
    <t>Regulated Allocation</t>
  </si>
  <si>
    <t>Years of service left</t>
  </si>
  <si>
    <t>Depreciable Cost</t>
  </si>
  <si>
    <t>Test Year Depreciation</t>
  </si>
  <si>
    <t>List</t>
  </si>
  <si>
    <t>Asset #</t>
  </si>
  <si>
    <t>$</t>
  </si>
  <si>
    <t>%</t>
  </si>
  <si>
    <t>Begin</t>
  </si>
  <si>
    <t>Office Equipment</t>
  </si>
  <si>
    <t>Dell Computer System</t>
  </si>
  <si>
    <t>Dispatch Software</t>
  </si>
  <si>
    <t>Accounting Software</t>
  </si>
  <si>
    <t>Loan Fee - Dispatch Software</t>
  </si>
  <si>
    <t>Conference Room Furniture</t>
  </si>
  <si>
    <t>Artwork</t>
  </si>
  <si>
    <t>Defibrillator</t>
  </si>
  <si>
    <t>Machinery &amp; Shop Equipment</t>
  </si>
  <si>
    <t>Day Wireless Radios</t>
  </si>
  <si>
    <t>Leasehold Improvements-Buildings</t>
  </si>
  <si>
    <t>HVAC - Depr life based on lease expiration</t>
  </si>
  <si>
    <t>Carpet - Depr life based on lease expiration</t>
  </si>
  <si>
    <t>Tenant improvements for new office</t>
  </si>
  <si>
    <t>Dell Computer &amp; Monitor</t>
  </si>
  <si>
    <t>Computer</t>
  </si>
  <si>
    <t>Furniture</t>
  </si>
  <si>
    <t>Washer &amp; Dryer</t>
  </si>
  <si>
    <t>Executive Chair</t>
  </si>
  <si>
    <t>Refrigerator</t>
  </si>
  <si>
    <t>Leasehold Improvements-Land</t>
  </si>
  <si>
    <t>Paving</t>
  </si>
  <si>
    <t>Windows</t>
  </si>
  <si>
    <t>New Roof - Phase 2</t>
  </si>
  <si>
    <t>Carpet/Flooring</t>
  </si>
  <si>
    <t>Interior Improvements</t>
  </si>
  <si>
    <t>Window Coverings</t>
  </si>
  <si>
    <t>Support Vehicles</t>
  </si>
  <si>
    <t>Launch</t>
  </si>
  <si>
    <t>Rebuild of engine &amp; running gear</t>
  </si>
  <si>
    <t>Puget Sound</t>
  </si>
  <si>
    <t>New engine, jet drives &amp; improvements</t>
  </si>
  <si>
    <t>Totals</t>
  </si>
  <si>
    <t>PF-1</t>
  </si>
  <si>
    <t>PF-2</t>
  </si>
  <si>
    <t>PF-3</t>
  </si>
  <si>
    <t>PF-4</t>
  </si>
  <si>
    <t>PF-5</t>
  </si>
  <si>
    <t>PF-6</t>
  </si>
  <si>
    <t>PF-7</t>
  </si>
  <si>
    <t>PF-8</t>
  </si>
  <si>
    <t>PF-9</t>
  </si>
  <si>
    <t>PF-10</t>
  </si>
  <si>
    <t>PF-11</t>
  </si>
  <si>
    <t>PF-12</t>
  </si>
  <si>
    <t>PF-13</t>
  </si>
  <si>
    <t>PF-14</t>
  </si>
  <si>
    <t>PF-15</t>
  </si>
  <si>
    <t>PF-16</t>
  </si>
  <si>
    <t>PF-17</t>
  </si>
  <si>
    <t>PF-18</t>
  </si>
  <si>
    <t>PF-19</t>
  </si>
  <si>
    <t>PF-20</t>
  </si>
  <si>
    <t>Depreciation Analysis (Schedule 1.4)</t>
  </si>
  <si>
    <t>for Consulting</t>
  </si>
  <si>
    <t>Line No.</t>
  </si>
  <si>
    <t>$  Incr (Decr) in Revenue</t>
  </si>
  <si>
    <t xml:space="preserve">Total Distributable Net Income </t>
  </si>
  <si>
    <t>Fee 370,000</t>
  </si>
  <si>
    <t>Page 1 of 8</t>
  </si>
  <si>
    <t>Page 2 of 8</t>
  </si>
  <si>
    <t>Page 3 of 8</t>
  </si>
  <si>
    <t>Page 4 of 8</t>
  </si>
  <si>
    <t>Page 5 of 8</t>
  </si>
  <si>
    <t>Page 6 of 8</t>
  </si>
  <si>
    <t>Page 7 of 8</t>
  </si>
  <si>
    <t>Page 8 of 8</t>
  </si>
  <si>
    <t>Fully Depreciated</t>
  </si>
  <si>
    <t>Accumulated Depreciation</t>
  </si>
  <si>
    <t>AMCL-3</t>
  </si>
  <si>
    <t>AMCL-4</t>
  </si>
  <si>
    <t>AMCL-5</t>
  </si>
  <si>
    <t>AMCL-6</t>
  </si>
  <si>
    <t>AMCL-7</t>
  </si>
  <si>
    <t>Total Distributable Net Income</t>
  </si>
  <si>
    <t>Total Operating Expenses</t>
  </si>
  <si>
    <t>Capital Assets</t>
  </si>
  <si>
    <t>Sum (c) thru (r)</t>
  </si>
  <si>
    <t>Sum (c) thru (z)</t>
  </si>
  <si>
    <t>Exh. AMCL-2r (Revised July 13, 2020)</t>
  </si>
  <si>
    <t>Results of Operations Schedule 1.1r (Revised July 13,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</si>
</sst>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_);\(#,###\)"/>
    <numFmt numFmtId="165" formatCode="_(&quot;$&quot;#,###_);_(&quot;$&quot;\ \(#,###\);_(* _);_(@_)"/>
    <numFmt numFmtId="166" formatCode="_(* #,##0_);_(* \(#,##0\);_(* &quot;-&quot;??_);_(@_)"/>
    <numFmt numFmtId="167" formatCode="#,###_);\(#,###\)\,\ "/>
    <numFmt numFmtId="168" formatCode="&quot;Increase of &quot;0.00%"/>
    <numFmt numFmtId="169" formatCode="_(&quot;$&quot;* #,##0_);_(&quot;$&quot;* \(#,##0\);_(&quot;$&quot;* &quot;-&quot;??_);_(@_)"/>
  </numFmts>
  <fonts count="20">
    <font>
      <sz val="12"/>
      <name val="Times New Roman"/>
      <family val="1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10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0">
    <xf numFmtId="37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4" fontId="7" fillId="0" borderId="0"/>
    <xf numFmtId="0" fontId="4" fillId="0" borderId="0"/>
    <xf numFmtId="41" fontId="7" fillId="0" borderId="0"/>
    <xf numFmtId="0" fontId="4" fillId="0" borderId="0"/>
    <xf numFmtId="167" fontId="4" fillId="0" borderId="0"/>
    <xf numFmtId="9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10" fillId="0" borderId="0"/>
    <xf numFmtId="14" fontId="6" fillId="0" borderId="0"/>
    <xf numFmtId="43" fontId="11" fillId="0" borderId="0" applyFont="0" applyFill="0" applyBorder="0" applyAlignment="0" applyProtection="0"/>
    <xf numFmtId="0" fontId="11" fillId="0" borderId="0"/>
    <xf numFmtId="0" fontId="12" fillId="0" borderId="0"/>
    <xf numFmtId="14" fontId="6" fillId="0" borderId="0"/>
    <xf numFmtId="14" fontId="6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5" fillId="0" borderId="0"/>
    <xf numFmtId="41" fontId="3" fillId="0" borderId="0" applyFont="0" applyFill="0" applyBorder="0" applyAlignment="0" applyProtection="0"/>
    <xf numFmtId="37" fontId="8" fillId="0" borderId="0"/>
    <xf numFmtId="37" fontId="8" fillId="0" borderId="0"/>
    <xf numFmtId="37" fontId="8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3" fillId="0" borderId="0"/>
    <xf numFmtId="44" fontId="3" fillId="0" borderId="0" applyFont="0" applyFill="0" applyBorder="0" applyAlignment="0" applyProtection="0"/>
  </cellStyleXfs>
  <cellXfs count="215">
    <xf numFmtId="37" fontId="0" fillId="0" borderId="0" xfId="0"/>
    <xf numFmtId="37" fontId="0" fillId="6" borderId="0" xfId="0" applyFill="1"/>
    <xf numFmtId="0" fontId="6" fillId="0" borderId="0" xfId="7" applyNumberFormat="1" applyFont="1" applyAlignment="1">
      <alignment horizontal="center" vertical="justify"/>
    </xf>
    <xf numFmtId="167" fontId="6" fillId="0" borderId="0" xfId="7" applyFont="1"/>
    <xf numFmtId="3" fontId="6" fillId="0" borderId="0" xfId="7" applyNumberFormat="1" applyFont="1"/>
    <xf numFmtId="167" fontId="6" fillId="0" borderId="0" xfId="7" applyFont="1" applyFill="1"/>
    <xf numFmtId="167" fontId="6" fillId="4" borderId="0" xfId="7" applyFont="1" applyFill="1"/>
    <xf numFmtId="0" fontId="14" fillId="0" borderId="0" xfId="7" applyNumberFormat="1" applyFont="1" applyAlignment="1">
      <alignment horizontal="center" vertical="justify"/>
    </xf>
    <xf numFmtId="167" fontId="14" fillId="0" borderId="0" xfId="7" applyFont="1" applyFill="1"/>
    <xf numFmtId="167" fontId="14" fillId="0" borderId="0" xfId="7" applyFont="1"/>
    <xf numFmtId="167" fontId="6" fillId="0" borderId="0" xfId="7" applyFont="1" applyAlignment="1">
      <alignment horizontal="center" vertical="justify"/>
    </xf>
    <xf numFmtId="0" fontId="6" fillId="0" borderId="0" xfId="7" applyNumberFormat="1" applyFont="1" applyFill="1" applyAlignment="1">
      <alignment horizontal="center"/>
    </xf>
    <xf numFmtId="3" fontId="6" fillId="0" borderId="0" xfId="7" applyNumberFormat="1" applyFont="1" applyFill="1"/>
    <xf numFmtId="0" fontId="6" fillId="0" borderId="0" xfId="7" applyNumberFormat="1" applyFont="1" applyFill="1" applyAlignment="1">
      <alignment horizontal="center" vertical="justify"/>
    </xf>
    <xf numFmtId="167" fontId="6" fillId="0" borderId="0" xfId="7" applyFont="1" applyFill="1" applyAlignment="1">
      <alignment horizontal="center"/>
    </xf>
    <xf numFmtId="167" fontId="6" fillId="0" borderId="0" xfId="7" applyFont="1" applyAlignment="1">
      <alignment horizontal="center"/>
    </xf>
    <xf numFmtId="167" fontId="6" fillId="4" borderId="0" xfId="7" applyFont="1" applyFill="1" applyAlignment="1">
      <alignment horizontal="center"/>
    </xf>
    <xf numFmtId="0" fontId="14" fillId="0" borderId="0" xfId="7" applyNumberFormat="1" applyFont="1" applyFill="1" applyBorder="1" applyAlignment="1">
      <alignment horizontal="center" vertical="justify"/>
    </xf>
    <xf numFmtId="167" fontId="14" fillId="0" borderId="0" xfId="7" applyFont="1" applyFill="1" applyBorder="1" applyAlignment="1">
      <alignment horizontal="center"/>
    </xf>
    <xf numFmtId="3" fontId="14" fillId="0" borderId="0" xfId="7" applyNumberFormat="1" applyFont="1" applyFill="1" applyBorder="1" applyAlignment="1">
      <alignment horizontal="center"/>
    </xf>
    <xf numFmtId="167" fontId="14" fillId="0" borderId="0" xfId="7" applyFont="1" applyFill="1" applyAlignment="1">
      <alignment horizontal="center"/>
    </xf>
    <xf numFmtId="167" fontId="14" fillId="4" borderId="0" xfId="7" applyFont="1" applyFill="1" applyAlignment="1">
      <alignment horizontal="center"/>
    </xf>
    <xf numFmtId="167" fontId="14" fillId="0" borderId="0" xfId="7" applyFont="1" applyAlignment="1">
      <alignment horizontal="center"/>
    </xf>
    <xf numFmtId="167" fontId="14" fillId="4" borderId="9" xfId="7" applyFont="1" applyFill="1" applyBorder="1" applyAlignment="1">
      <alignment horizontal="center"/>
    </xf>
    <xf numFmtId="0" fontId="14" fillId="0" borderId="3" xfId="7" applyNumberFormat="1" applyFont="1" applyFill="1" applyBorder="1" applyAlignment="1">
      <alignment horizontal="center" vertical="justify"/>
    </xf>
    <xf numFmtId="167" fontId="14" fillId="0" borderId="3" xfId="7" applyFont="1" applyFill="1" applyBorder="1" applyAlignment="1">
      <alignment horizontal="center"/>
    </xf>
    <xf numFmtId="3" fontId="14" fillId="0" borderId="3" xfId="7" applyNumberFormat="1" applyFont="1" applyFill="1" applyBorder="1" applyAlignment="1">
      <alignment horizontal="center"/>
    </xf>
    <xf numFmtId="167" fontId="14" fillId="4" borderId="10" xfId="7" applyFont="1" applyFill="1" applyBorder="1" applyAlignment="1">
      <alignment horizontal="center"/>
    </xf>
    <xf numFmtId="0" fontId="6" fillId="0" borderId="0" xfId="7" applyNumberFormat="1" applyFont="1" applyFill="1" applyBorder="1" applyAlignment="1">
      <alignment horizontal="center" vertical="justify"/>
    </xf>
    <xf numFmtId="167" fontId="15" fillId="0" borderId="4" xfId="7" applyFont="1" applyFill="1" applyBorder="1" applyAlignment="1">
      <alignment horizontal="right"/>
    </xf>
    <xf numFmtId="3" fontId="15" fillId="0" borderId="4" xfId="7" applyNumberFormat="1" applyFont="1" applyFill="1" applyBorder="1" applyAlignment="1">
      <alignment horizontal="center" shrinkToFit="1"/>
    </xf>
    <xf numFmtId="3" fontId="15" fillId="0" borderId="4" xfId="7" applyNumberFormat="1" applyFont="1" applyFill="1" applyBorder="1" applyAlignment="1">
      <alignment horizontal="center"/>
    </xf>
    <xf numFmtId="168" fontId="16" fillId="0" borderId="4" xfId="8" applyNumberFormat="1" applyFont="1" applyFill="1" applyBorder="1" applyAlignment="1">
      <alignment horizontal="center" shrinkToFit="1"/>
    </xf>
    <xf numFmtId="0" fontId="6" fillId="0" borderId="2" xfId="7" applyNumberFormat="1" applyFont="1" applyFill="1" applyBorder="1" applyAlignment="1">
      <alignment horizontal="center" vertical="justify"/>
    </xf>
    <xf numFmtId="167" fontId="6" fillId="3" borderId="7" xfId="7" applyFont="1" applyFill="1" applyBorder="1" applyAlignment="1">
      <alignment horizontal="center"/>
    </xf>
    <xf numFmtId="167" fontId="14" fillId="4" borderId="12" xfId="7" applyFont="1" applyFill="1" applyBorder="1" applyAlignment="1">
      <alignment horizontal="center"/>
    </xf>
    <xf numFmtId="0" fontId="6" fillId="0" borderId="2" xfId="6" applyNumberFormat="1" applyFont="1" applyFill="1" applyBorder="1" applyAlignment="1">
      <alignment horizontal="center" vertical="justify"/>
    </xf>
    <xf numFmtId="0" fontId="6" fillId="0" borderId="0" xfId="6" applyFont="1" applyFill="1"/>
    <xf numFmtId="167" fontId="6" fillId="4" borderId="10" xfId="7" applyFont="1" applyFill="1" applyBorder="1"/>
    <xf numFmtId="5" fontId="6" fillId="0" borderId="0" xfId="6" applyNumberFormat="1" applyFont="1" applyFill="1"/>
    <xf numFmtId="5" fontId="6" fillId="0" borderId="0" xfId="0" applyNumberFormat="1" applyFont="1" applyFill="1" applyProtection="1">
      <protection locked="0"/>
    </xf>
    <xf numFmtId="5" fontId="6" fillId="0" borderId="0" xfId="4" applyNumberFormat="1" applyFont="1" applyFill="1"/>
    <xf numFmtId="5" fontId="6" fillId="0" borderId="0" xfId="7" applyNumberFormat="1" applyFont="1" applyFill="1"/>
    <xf numFmtId="5" fontId="6" fillId="0" borderId="0" xfId="2" applyNumberFormat="1" applyFont="1" applyFill="1"/>
    <xf numFmtId="5" fontId="6" fillId="0" borderId="0" xfId="7" applyNumberFormat="1" applyFont="1"/>
    <xf numFmtId="37" fontId="6" fillId="0" borderId="0" xfId="6" applyNumberFormat="1" applyFont="1" applyFill="1"/>
    <xf numFmtId="166" fontId="6" fillId="0" borderId="0" xfId="1" applyNumberFormat="1" applyFont="1" applyFill="1" applyProtection="1">
      <protection locked="0"/>
    </xf>
    <xf numFmtId="166" fontId="6" fillId="0" borderId="0" xfId="1" applyNumberFormat="1" applyFont="1" applyFill="1"/>
    <xf numFmtId="166" fontId="6" fillId="0" borderId="3" xfId="1" applyNumberFormat="1" applyFont="1" applyFill="1" applyBorder="1"/>
    <xf numFmtId="37" fontId="6" fillId="0" borderId="0" xfId="6" applyNumberFormat="1" applyFont="1" applyFill="1" applyAlignment="1">
      <alignment horizontal="right" indent="1"/>
    </xf>
    <xf numFmtId="166" fontId="6" fillId="0" borderId="1" xfId="1" applyNumberFormat="1" applyFont="1" applyFill="1" applyBorder="1"/>
    <xf numFmtId="166" fontId="6" fillId="0" borderId="0" xfId="1" applyNumberFormat="1" applyFont="1" applyFill="1" applyBorder="1"/>
    <xf numFmtId="167" fontId="14" fillId="4" borderId="11" xfId="7" applyFont="1" applyFill="1" applyBorder="1" applyAlignment="1">
      <alignment horizontal="center"/>
    </xf>
    <xf numFmtId="167" fontId="14" fillId="4" borderId="0" xfId="7" applyFont="1" applyFill="1" applyBorder="1" applyAlignment="1">
      <alignment horizontal="center"/>
    </xf>
    <xf numFmtId="37" fontId="14" fillId="0" borderId="0" xfId="6" applyNumberFormat="1" applyFont="1" applyFill="1" applyAlignment="1">
      <alignment horizontal="left" indent="1"/>
    </xf>
    <xf numFmtId="37" fontId="6" fillId="0" borderId="0" xfId="6" applyNumberFormat="1" applyFont="1" applyFill="1" applyAlignment="1">
      <alignment horizontal="left" indent="1"/>
    </xf>
    <xf numFmtId="167" fontId="6" fillId="4" borderId="9" xfId="7" applyFont="1" applyFill="1" applyBorder="1"/>
    <xf numFmtId="167" fontId="6" fillId="4" borderId="11" xfId="7" applyFont="1" applyFill="1" applyBorder="1"/>
    <xf numFmtId="166" fontId="6" fillId="0" borderId="4" xfId="1" applyNumberFormat="1" applyFont="1" applyFill="1" applyBorder="1"/>
    <xf numFmtId="37" fontId="14" fillId="0" borderId="0" xfId="6" applyNumberFormat="1" applyFont="1" applyFill="1" applyAlignment="1">
      <alignment horizontal="right" indent="1"/>
    </xf>
    <xf numFmtId="37" fontId="6" fillId="0" borderId="0" xfId="7" applyNumberFormat="1" applyFont="1" applyFill="1"/>
    <xf numFmtId="164" fontId="6" fillId="0" borderId="0" xfId="4" applyNumberFormat="1" applyFont="1" applyFill="1"/>
    <xf numFmtId="164" fontId="6" fillId="4" borderId="0" xfId="7" applyNumberFormat="1" applyFont="1" applyFill="1"/>
    <xf numFmtId="167" fontId="6" fillId="4" borderId="0" xfId="7" applyFont="1" applyFill="1" applyBorder="1"/>
    <xf numFmtId="167" fontId="6" fillId="0" borderId="0" xfId="7" applyFont="1" applyFill="1" applyBorder="1"/>
    <xf numFmtId="167" fontId="6" fillId="0" borderId="0" xfId="7" applyFont="1" applyBorder="1"/>
    <xf numFmtId="41" fontId="6" fillId="0" borderId="0" xfId="2" applyFont="1" applyFill="1" applyBorder="1"/>
    <xf numFmtId="41" fontId="6" fillId="0" borderId="4" xfId="2" applyFont="1" applyFill="1" applyBorder="1"/>
    <xf numFmtId="3" fontId="6" fillId="0" borderId="0" xfId="7" applyNumberFormat="1" applyFont="1" applyBorder="1"/>
    <xf numFmtId="5" fontId="14" fillId="0" borderId="0" xfId="6" applyNumberFormat="1" applyFont="1" applyFill="1" applyAlignment="1">
      <alignment horizontal="right"/>
    </xf>
    <xf numFmtId="5" fontId="6" fillId="0" borderId="3" xfId="2" applyNumberFormat="1" applyFont="1" applyFill="1" applyBorder="1"/>
    <xf numFmtId="0" fontId="14" fillId="0" borderId="0" xfId="6" applyNumberFormat="1" applyFont="1" applyAlignment="1">
      <alignment horizontal="center"/>
    </xf>
    <xf numFmtId="3" fontId="14" fillId="0" borderId="0" xfId="6" applyNumberFormat="1" applyFont="1" applyFill="1"/>
    <xf numFmtId="3" fontId="14" fillId="0" borderId="0" xfId="6" applyNumberFormat="1" applyFont="1"/>
    <xf numFmtId="0" fontId="14" fillId="0" borderId="0" xfId="6" applyFont="1" applyFill="1"/>
    <xf numFmtId="0" fontId="6" fillId="0" borderId="0" xfId="6" applyNumberFormat="1" applyFont="1" applyFill="1" applyAlignment="1">
      <alignment horizontal="center"/>
    </xf>
    <xf numFmtId="3" fontId="6" fillId="4" borderId="0" xfId="6" applyNumberFormat="1" applyFont="1" applyFill="1"/>
    <xf numFmtId="3" fontId="6" fillId="5" borderId="0" xfId="6" applyNumberFormat="1" applyFont="1" applyFill="1" applyAlignment="1">
      <alignment horizontal="center"/>
    </xf>
    <xf numFmtId="3" fontId="6" fillId="0" borderId="0" xfId="6" applyNumberFormat="1" applyFont="1" applyFill="1" applyBorder="1" applyAlignment="1">
      <alignment horizontal="center"/>
    </xf>
    <xf numFmtId="3" fontId="6" fillId="0" borderId="0" xfId="6" applyNumberFormat="1" applyFont="1" applyFill="1"/>
    <xf numFmtId="3" fontId="6" fillId="0" borderId="0" xfId="6" applyNumberFormat="1" applyFont="1" applyFill="1" applyAlignment="1">
      <alignment horizontal="center"/>
    </xf>
    <xf numFmtId="3" fontId="6" fillId="0" borderId="5" xfId="6" applyNumberFormat="1" applyFont="1" applyFill="1" applyBorder="1"/>
    <xf numFmtId="3" fontId="6" fillId="0" borderId="5" xfId="6" applyNumberFormat="1" applyFont="1" applyFill="1" applyBorder="1" applyAlignment="1">
      <alignment horizontal="center"/>
    </xf>
    <xf numFmtId="0" fontId="6" fillId="0" borderId="0" xfId="6" applyNumberFormat="1" applyFont="1" applyFill="1"/>
    <xf numFmtId="0" fontId="6" fillId="0" borderId="0" xfId="6" applyNumberFormat="1" applyFont="1" applyAlignment="1">
      <alignment horizontal="center"/>
    </xf>
    <xf numFmtId="37" fontId="6" fillId="0" borderId="0" xfId="0" applyFont="1"/>
    <xf numFmtId="0" fontId="6" fillId="0" borderId="0" xfId="6" applyNumberFormat="1" applyFont="1" applyAlignment="1">
      <alignment horizontal="left"/>
    </xf>
    <xf numFmtId="0" fontId="6" fillId="0" borderId="0" xfId="6" applyNumberFormat="1" applyFont="1"/>
    <xf numFmtId="41" fontId="14" fillId="0" borderId="0" xfId="5" applyFont="1" applyFill="1" applyAlignment="1">
      <alignment horizontal="center"/>
    </xf>
    <xf numFmtId="41" fontId="14" fillId="0" borderId="0" xfId="5" applyFont="1" applyFill="1" applyBorder="1" applyAlignment="1">
      <alignment horizontal="center"/>
    </xf>
    <xf numFmtId="3" fontId="14" fillId="0" borderId="0" xfId="6" applyNumberFormat="1" applyFont="1" applyFill="1" applyBorder="1" applyAlignment="1">
      <alignment horizontal="center"/>
    </xf>
    <xf numFmtId="0" fontId="14" fillId="0" borderId="0" xfId="6" applyFont="1" applyFill="1" applyAlignment="1">
      <alignment horizontal="center"/>
    </xf>
    <xf numFmtId="0" fontId="14" fillId="0" borderId="0" xfId="6" applyNumberFormat="1" applyFont="1" applyBorder="1" applyAlignment="1">
      <alignment horizontal="center"/>
    </xf>
    <xf numFmtId="0" fontId="14" fillId="0" borderId="0" xfId="6" applyFont="1" applyBorder="1" applyAlignment="1">
      <alignment horizontal="center"/>
    </xf>
    <xf numFmtId="0" fontId="14" fillId="0" borderId="0" xfId="6" applyFont="1" applyFill="1" applyBorder="1" applyAlignment="1">
      <alignment horizontal="center"/>
    </xf>
    <xf numFmtId="0" fontId="14" fillId="0" borderId="3" xfId="6" applyNumberFormat="1" applyFont="1" applyBorder="1" applyAlignment="1">
      <alignment horizontal="center"/>
    </xf>
    <xf numFmtId="0" fontId="14" fillId="0" borderId="3" xfId="6" applyFont="1" applyBorder="1" applyAlignment="1">
      <alignment horizontal="center"/>
    </xf>
    <xf numFmtId="3" fontId="14" fillId="0" borderId="3" xfId="6" applyNumberFormat="1" applyFont="1" applyFill="1" applyBorder="1" applyAlignment="1">
      <alignment horizontal="center"/>
    </xf>
    <xf numFmtId="0" fontId="6" fillId="0" borderId="0" xfId="6" applyNumberFormat="1" applyFont="1" applyBorder="1" applyAlignment="1">
      <alignment horizontal="center"/>
    </xf>
    <xf numFmtId="0" fontId="6" fillId="0" borderId="2" xfId="7" applyNumberFormat="1" applyFont="1" applyBorder="1" applyAlignment="1">
      <alignment horizontal="center"/>
    </xf>
    <xf numFmtId="167" fontId="6" fillId="3" borderId="6" xfId="7" applyFont="1" applyFill="1" applyBorder="1" applyAlignment="1">
      <alignment horizontal="center"/>
    </xf>
    <xf numFmtId="3" fontId="6" fillId="0" borderId="0" xfId="6" applyNumberFormat="1" applyFont="1"/>
    <xf numFmtId="3" fontId="6" fillId="0" borderId="0" xfId="6" applyNumberFormat="1" applyFont="1" applyFill="1" applyBorder="1"/>
    <xf numFmtId="0" fontId="6" fillId="0" borderId="2" xfId="6" applyNumberFormat="1" applyFont="1" applyBorder="1" applyAlignment="1">
      <alignment horizontal="center"/>
    </xf>
    <xf numFmtId="37" fontId="6" fillId="0" borderId="0" xfId="6" applyNumberFormat="1" applyFont="1" applyFill="1" applyAlignment="1">
      <alignment horizontal="left"/>
    </xf>
    <xf numFmtId="5" fontId="6" fillId="0" borderId="8" xfId="2" applyNumberFormat="1" applyFont="1" applyFill="1" applyBorder="1"/>
    <xf numFmtId="0" fontId="6" fillId="0" borderId="0" xfId="6" applyFont="1"/>
    <xf numFmtId="0" fontId="6" fillId="0" borderId="0" xfId="6" quotePrefix="1" applyNumberFormat="1" applyFont="1" applyAlignment="1">
      <alignment horizontal="center"/>
    </xf>
    <xf numFmtId="3" fontId="6" fillId="0" borderId="0" xfId="6" applyNumberFormat="1" applyFont="1" applyAlignment="1">
      <alignment horizontal="center"/>
    </xf>
    <xf numFmtId="3" fontId="14" fillId="0" borderId="0" xfId="6" applyNumberFormat="1" applyFont="1" applyAlignment="1">
      <alignment horizontal="center"/>
    </xf>
    <xf numFmtId="165" fontId="14" fillId="0" borderId="0" xfId="4" applyNumberFormat="1" applyFont="1" applyFill="1" applyBorder="1" applyAlignment="1">
      <alignment horizontal="center"/>
    </xf>
    <xf numFmtId="3" fontId="14" fillId="0" borderId="0" xfId="6" applyNumberFormat="1" applyFont="1" applyBorder="1" applyAlignment="1">
      <alignment horizontal="center"/>
    </xf>
    <xf numFmtId="3" fontId="14" fillId="0" borderId="3" xfId="6" applyNumberFormat="1" applyFont="1" applyBorder="1" applyAlignment="1">
      <alignment horizontal="center"/>
    </xf>
    <xf numFmtId="3" fontId="14" fillId="0" borderId="3" xfId="6" quotePrefix="1" applyNumberFormat="1" applyFont="1" applyBorder="1" applyAlignment="1">
      <alignment horizontal="center"/>
    </xf>
    <xf numFmtId="0" fontId="15" fillId="0" borderId="0" xfId="6" applyFont="1" applyBorder="1" applyAlignment="1">
      <alignment horizontal="right"/>
    </xf>
    <xf numFmtId="3" fontId="15" fillId="0" borderId="0" xfId="6" applyNumberFormat="1" applyFont="1" applyFill="1" applyBorder="1" applyAlignment="1">
      <alignment horizontal="left"/>
    </xf>
    <xf numFmtId="3" fontId="6" fillId="0" borderId="0" xfId="6" applyNumberFormat="1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166" fontId="14" fillId="0" borderId="0" xfId="1" applyNumberFormat="1" applyFont="1" applyFill="1" applyAlignment="1">
      <alignment horizontal="right" indent="1"/>
    </xf>
    <xf numFmtId="10" fontId="6" fillId="0" borderId="0" xfId="0" applyNumberFormat="1" applyFont="1"/>
    <xf numFmtId="3" fontId="14" fillId="0" borderId="0" xfId="7" applyNumberFormat="1" applyFont="1"/>
    <xf numFmtId="37" fontId="6" fillId="0" borderId="0" xfId="0" applyFont="1" applyAlignment="1">
      <alignment horizontal="center"/>
    </xf>
    <xf numFmtId="37" fontId="14" fillId="0" borderId="3" xfId="0" applyFont="1" applyBorder="1" applyAlignment="1">
      <alignment horizontal="center" wrapText="1"/>
    </xf>
    <xf numFmtId="166" fontId="6" fillId="0" borderId="8" xfId="1" applyNumberFormat="1" applyFont="1" applyBorder="1"/>
    <xf numFmtId="37" fontId="14" fillId="0" borderId="0" xfId="0" applyFont="1" applyAlignment="1">
      <alignment horizontal="center" wrapText="1"/>
    </xf>
    <xf numFmtId="5" fontId="6" fillId="0" borderId="8" xfId="7" applyNumberFormat="1" applyFont="1" applyBorder="1"/>
    <xf numFmtId="3" fontId="14" fillId="0" borderId="0" xfId="6" quotePrefix="1" applyNumberFormat="1" applyFont="1" applyFill="1" applyBorder="1" applyAlignment="1">
      <alignment horizontal="center"/>
    </xf>
    <xf numFmtId="167" fontId="6" fillId="3" borderId="14" xfId="7" applyFont="1" applyFill="1" applyBorder="1" applyAlignment="1">
      <alignment horizontal="center"/>
    </xf>
    <xf numFmtId="0" fontId="6" fillId="0" borderId="1" xfId="6" applyFont="1" applyFill="1" applyBorder="1" applyAlignment="1">
      <alignment horizontal="center"/>
    </xf>
    <xf numFmtId="0" fontId="6" fillId="0" borderId="1" xfId="6" applyNumberFormat="1" applyFont="1" applyBorder="1" applyAlignment="1">
      <alignment horizontal="center"/>
    </xf>
    <xf numFmtId="0" fontId="15" fillId="0" borderId="1" xfId="6" applyFont="1" applyBorder="1" applyAlignment="1">
      <alignment horizontal="right"/>
    </xf>
    <xf numFmtId="3" fontId="15" fillId="0" borderId="1" xfId="6" applyNumberFormat="1" applyFont="1" applyFill="1" applyBorder="1" applyAlignment="1"/>
    <xf numFmtId="3" fontId="6" fillId="0" borderId="1" xfId="6" applyNumberFormat="1" applyFont="1" applyFill="1" applyBorder="1" applyAlignment="1">
      <alignment horizontal="center"/>
    </xf>
    <xf numFmtId="37" fontId="6" fillId="0" borderId="6" xfId="0" applyFont="1" applyFill="1" applyBorder="1"/>
    <xf numFmtId="37" fontId="6" fillId="0" borderId="6" xfId="0" applyFont="1" applyFill="1" applyBorder="1" applyProtection="1">
      <protection locked="0"/>
    </xf>
    <xf numFmtId="0" fontId="6" fillId="0" borderId="6" xfId="0" applyNumberFormat="1" applyFont="1" applyFill="1" applyBorder="1" applyProtection="1">
      <protection locked="0"/>
    </xf>
    <xf numFmtId="1" fontId="6" fillId="0" borderId="6" xfId="0" applyNumberFormat="1" applyFont="1" applyFill="1" applyBorder="1" applyProtection="1">
      <protection locked="0"/>
    </xf>
    <xf numFmtId="0" fontId="6" fillId="2" borderId="6" xfId="58" applyFont="1" applyFill="1" applyBorder="1" applyAlignment="1">
      <alignment horizontal="center"/>
    </xf>
    <xf numFmtId="169" fontId="6" fillId="2" borderId="6" xfId="59" applyNumberFormat="1" applyFont="1" applyFill="1" applyBorder="1" applyAlignment="1">
      <alignment horizontal="center" wrapText="1"/>
    </xf>
    <xf numFmtId="0" fontId="6" fillId="2" borderId="6" xfId="58" applyFont="1" applyFill="1" applyBorder="1" applyAlignment="1">
      <alignment horizontal="center" wrapText="1"/>
    </xf>
    <xf numFmtId="37" fontId="6" fillId="0" borderId="1" xfId="0" applyFont="1" applyBorder="1" applyAlignment="1">
      <alignment horizontal="center"/>
    </xf>
    <xf numFmtId="37" fontId="6" fillId="0" borderId="0" xfId="0" applyFont="1" applyBorder="1" applyAlignment="1">
      <alignment horizontal="center"/>
    </xf>
    <xf numFmtId="37" fontId="6" fillId="0" borderId="0" xfId="0" applyFont="1" applyFill="1" applyBorder="1" applyProtection="1">
      <protection locked="0"/>
    </xf>
    <xf numFmtId="1" fontId="6" fillId="0" borderId="0" xfId="0" applyNumberFormat="1" applyFont="1" applyFill="1" applyBorder="1" applyProtection="1">
      <protection locked="0"/>
    </xf>
    <xf numFmtId="44" fontId="6" fillId="0" borderId="0" xfId="57" applyFont="1" applyFill="1" applyBorder="1" applyProtection="1">
      <protection locked="0"/>
    </xf>
    <xf numFmtId="9" fontId="6" fillId="0" borderId="0" xfId="8" applyFont="1" applyFill="1" applyBorder="1" applyProtection="1">
      <protection locked="0"/>
    </xf>
    <xf numFmtId="9" fontId="6" fillId="0" borderId="0" xfId="8" applyFont="1" applyBorder="1" applyProtection="1">
      <protection locked="0"/>
    </xf>
    <xf numFmtId="1" fontId="6" fillId="0" borderId="0" xfId="0" applyNumberFormat="1" applyFont="1" applyFill="1" applyBorder="1"/>
    <xf numFmtId="44" fontId="6" fillId="0" borderId="0" xfId="0" applyNumberFormat="1" applyFont="1" applyFill="1" applyBorder="1"/>
    <xf numFmtId="44" fontId="6" fillId="0" borderId="0" xfId="57" applyFont="1" applyFill="1" applyBorder="1"/>
    <xf numFmtId="166" fontId="6" fillId="0" borderId="0" xfId="1" applyNumberFormat="1" applyFont="1" applyFill="1" applyBorder="1" applyProtection="1">
      <protection locked="0"/>
    </xf>
    <xf numFmtId="37" fontId="6" fillId="0" borderId="0" xfId="0" applyFont="1" applyBorder="1"/>
    <xf numFmtId="10" fontId="6" fillId="0" borderId="0" xfId="0" applyNumberFormat="1" applyFont="1" applyBorder="1"/>
    <xf numFmtId="37" fontId="18" fillId="0" borderId="0" xfId="0" applyFont="1" applyFill="1" applyBorder="1" applyAlignment="1"/>
    <xf numFmtId="37" fontId="6" fillId="2" borderId="6" xfId="0" applyFont="1" applyFill="1" applyBorder="1" applyAlignment="1">
      <alignment horizontal="center"/>
    </xf>
    <xf numFmtId="37" fontId="18" fillId="0" borderId="0" xfId="0" applyFont="1" applyFill="1" applyBorder="1" applyAlignment="1">
      <alignment horizontal="center"/>
    </xf>
    <xf numFmtId="37" fontId="6" fillId="2" borderId="6" xfId="0" applyFont="1" applyFill="1" applyBorder="1" applyAlignment="1">
      <alignment horizontal="center" wrapText="1"/>
    </xf>
    <xf numFmtId="37" fontId="6" fillId="0" borderId="13" xfId="0" applyFont="1" applyFill="1" applyBorder="1" applyProtection="1">
      <protection locked="0"/>
    </xf>
    <xf numFmtId="9" fontId="6" fillId="0" borderId="2" xfId="8" applyFont="1" applyBorder="1" applyProtection="1">
      <protection locked="0"/>
    </xf>
    <xf numFmtId="37" fontId="6" fillId="0" borderId="13" xfId="0" applyFont="1" applyBorder="1"/>
    <xf numFmtId="10" fontId="6" fillId="0" borderId="2" xfId="0" applyNumberFormat="1" applyFont="1" applyBorder="1"/>
    <xf numFmtId="37" fontId="6" fillId="0" borderId="15" xfId="0" applyFont="1" applyBorder="1"/>
    <xf numFmtId="37" fontId="6" fillId="0" borderId="3" xfId="0" applyFont="1" applyBorder="1"/>
    <xf numFmtId="10" fontId="6" fillId="0" borderId="3" xfId="0" applyNumberFormat="1" applyFont="1" applyBorder="1"/>
    <xf numFmtId="10" fontId="6" fillId="0" borderId="16" xfId="0" applyNumberFormat="1" applyFont="1" applyBorder="1"/>
    <xf numFmtId="44" fontId="6" fillId="0" borderId="2" xfId="57" applyFont="1" applyFill="1" applyBorder="1"/>
    <xf numFmtId="166" fontId="6" fillId="0" borderId="2" xfId="1" applyNumberFormat="1" applyFont="1" applyFill="1" applyBorder="1"/>
    <xf numFmtId="37" fontId="6" fillId="0" borderId="2" xfId="0" applyFont="1" applyBorder="1"/>
    <xf numFmtId="37" fontId="6" fillId="0" borderId="16" xfId="0" applyFont="1" applyBorder="1"/>
    <xf numFmtId="37" fontId="6" fillId="0" borderId="0" xfId="0" applyFont="1" applyFill="1" applyBorder="1" applyAlignment="1" applyProtection="1">
      <alignment horizontal="center"/>
      <protection locked="0"/>
    </xf>
    <xf numFmtId="37" fontId="6" fillId="0" borderId="3" xfId="0" applyFont="1" applyBorder="1" applyAlignment="1">
      <alignment horizontal="center"/>
    </xf>
    <xf numFmtId="37" fontId="0" fillId="0" borderId="0" xfId="0" applyAlignment="1">
      <alignment horizontal="center"/>
    </xf>
    <xf numFmtId="37" fontId="14" fillId="0" borderId="0" xfId="0" applyFont="1" applyBorder="1" applyAlignment="1">
      <alignment horizontal="center" wrapText="1"/>
    </xf>
    <xf numFmtId="37" fontId="6" fillId="0" borderId="13" xfId="0" applyFont="1" applyFill="1" applyBorder="1" applyAlignment="1" applyProtection="1">
      <alignment horizontal="center"/>
      <protection locked="0"/>
    </xf>
    <xf numFmtId="37" fontId="6" fillId="0" borderId="13" xfId="0" applyFont="1" applyBorder="1" applyAlignment="1">
      <alignment horizontal="center"/>
    </xf>
    <xf numFmtId="37" fontId="6" fillId="0" borderId="15" xfId="0" applyFont="1" applyBorder="1" applyAlignment="1">
      <alignment horizontal="center"/>
    </xf>
    <xf numFmtId="37" fontId="6" fillId="0" borderId="0" xfId="0" applyFont="1" applyFill="1" applyBorder="1"/>
    <xf numFmtId="37" fontId="6" fillId="0" borderId="0" xfId="0" applyFont="1" applyFill="1" applyBorder="1" applyAlignment="1">
      <alignment horizontal="center" wrapText="1"/>
    </xf>
    <xf numFmtId="0" fontId="6" fillId="0" borderId="0" xfId="58" applyFont="1" applyFill="1" applyBorder="1" applyAlignment="1">
      <alignment horizontal="center"/>
    </xf>
    <xf numFmtId="10" fontId="6" fillId="0" borderId="0" xfId="0" applyNumberFormat="1" applyFont="1" applyFill="1" applyBorder="1"/>
    <xf numFmtId="37" fontId="0" fillId="0" borderId="0" xfId="0" applyFill="1" applyBorder="1"/>
    <xf numFmtId="37" fontId="6" fillId="2" borderId="6" xfId="0" applyFont="1" applyFill="1" applyBorder="1" applyAlignment="1">
      <alignment horizontal="center" wrapText="1"/>
    </xf>
    <xf numFmtId="169" fontId="18" fillId="0" borderId="0" xfId="57" applyNumberFormat="1" applyFont="1"/>
    <xf numFmtId="169" fontId="18" fillId="0" borderId="13" xfId="57" applyNumberFormat="1" applyFont="1" applyBorder="1" applyProtection="1">
      <protection locked="0"/>
    </xf>
    <xf numFmtId="169" fontId="18" fillId="0" borderId="0" xfId="57" applyNumberFormat="1" applyFont="1" applyBorder="1" applyAlignment="1">
      <alignment horizontal="center"/>
    </xf>
    <xf numFmtId="169" fontId="18" fillId="0" borderId="0" xfId="57" applyNumberFormat="1" applyFont="1" applyBorder="1"/>
    <xf numFmtId="169" fontId="18" fillId="0" borderId="8" xfId="57" applyNumberFormat="1" applyFont="1" applyBorder="1"/>
    <xf numFmtId="169" fontId="18" fillId="0" borderId="2" xfId="57" applyNumberFormat="1" applyFont="1" applyBorder="1"/>
    <xf numFmtId="169" fontId="18" fillId="0" borderId="0" xfId="57" applyNumberFormat="1" applyFont="1" applyFill="1" applyBorder="1"/>
    <xf numFmtId="169" fontId="18" fillId="0" borderId="13" xfId="57" applyNumberFormat="1" applyFont="1" applyBorder="1" applyAlignment="1">
      <alignment horizontal="center"/>
    </xf>
    <xf numFmtId="169" fontId="18" fillId="0" borderId="0" xfId="57" applyNumberFormat="1" applyFont="1" applyBorder="1" applyProtection="1">
      <protection locked="0"/>
    </xf>
    <xf numFmtId="169" fontId="0" fillId="0" borderId="0" xfId="57" applyNumberFormat="1" applyFont="1"/>
    <xf numFmtId="37" fontId="14" fillId="0" borderId="0" xfId="0" applyFont="1"/>
    <xf numFmtId="37" fontId="14" fillId="0" borderId="0" xfId="0" applyFont="1" applyAlignment="1">
      <alignment horizontal="center"/>
    </xf>
    <xf numFmtId="37" fontId="14" fillId="0" borderId="0" xfId="0" applyFont="1" applyFill="1" applyBorder="1"/>
    <xf numFmtId="37" fontId="19" fillId="0" borderId="0" xfId="0" applyFont="1"/>
    <xf numFmtId="37" fontId="19" fillId="0" borderId="0" xfId="0" applyFont="1" applyAlignment="1">
      <alignment horizontal="center"/>
    </xf>
    <xf numFmtId="167" fontId="14" fillId="0" borderId="0" xfId="7" applyFont="1" applyAlignment="1">
      <alignment horizontal="right"/>
    </xf>
    <xf numFmtId="10" fontId="6" fillId="4" borderId="0" xfId="8" applyNumberFormat="1" applyFont="1" applyFill="1"/>
    <xf numFmtId="5" fontId="6" fillId="7" borderId="0" xfId="2" applyNumberFormat="1" applyFont="1" applyFill="1"/>
    <xf numFmtId="5" fontId="14" fillId="7" borderId="10" xfId="1" applyNumberFormat="1" applyFont="1" applyFill="1" applyBorder="1" applyAlignment="1">
      <alignment horizontal="center"/>
    </xf>
    <xf numFmtId="5" fontId="6" fillId="7" borderId="8" xfId="7" applyNumberFormat="1" applyFont="1" applyFill="1" applyBorder="1"/>
    <xf numFmtId="166" fontId="6" fillId="7" borderId="0" xfId="1" applyNumberFormat="1" applyFont="1" applyFill="1" applyProtection="1">
      <protection locked="0"/>
    </xf>
    <xf numFmtId="3" fontId="6" fillId="0" borderId="0" xfId="7" applyNumberFormat="1" applyFont="1" applyFill="1" applyAlignment="1">
      <alignment horizontal="center"/>
    </xf>
    <xf numFmtId="167" fontId="17" fillId="0" borderId="13" xfId="7" applyFont="1" applyBorder="1" applyAlignment="1">
      <alignment horizontal="left"/>
    </xf>
    <xf numFmtId="167" fontId="17" fillId="0" borderId="0" xfId="7" applyFont="1" applyAlignment="1">
      <alignment horizontal="left"/>
    </xf>
    <xf numFmtId="167" fontId="17" fillId="0" borderId="0" xfId="7" applyFont="1" applyBorder="1" applyAlignment="1">
      <alignment horizontal="left"/>
    </xf>
    <xf numFmtId="37" fontId="6" fillId="2" borderId="6" xfId="0" applyFont="1" applyFill="1" applyBorder="1" applyAlignment="1">
      <alignment horizontal="center" wrapText="1"/>
    </xf>
    <xf numFmtId="37" fontId="6" fillId="2" borderId="0" xfId="0" applyFont="1" applyFill="1" applyAlignment="1">
      <alignment horizontal="center"/>
    </xf>
    <xf numFmtId="37" fontId="6" fillId="2" borderId="6" xfId="0" applyFont="1" applyFill="1" applyBorder="1" applyAlignment="1">
      <alignment horizontal="center"/>
    </xf>
    <xf numFmtId="37" fontId="18" fillId="0" borderId="0" xfId="0" applyFont="1" applyFill="1" applyBorder="1" applyAlignment="1">
      <alignment horizontal="center"/>
    </xf>
    <xf numFmtId="0" fontId="6" fillId="2" borderId="17" xfId="58" applyFont="1" applyFill="1" applyBorder="1" applyAlignment="1">
      <alignment horizontal="center" wrapText="1"/>
    </xf>
    <xf numFmtId="0" fontId="6" fillId="2" borderId="7" xfId="58" applyFont="1" applyFill="1" applyBorder="1" applyAlignment="1">
      <alignment horizontal="center" wrapText="1"/>
    </xf>
    <xf numFmtId="167" fontId="14" fillId="0" borderId="0" xfId="7" applyFont="1" applyAlignment="1">
      <alignment horizontal="left"/>
    </xf>
    <xf numFmtId="37" fontId="14" fillId="0" borderId="0" xfId="0" applyFont="1" applyAlignment="1">
      <alignment horizontal="left"/>
    </xf>
  </cellXfs>
  <cellStyles count="60">
    <cellStyle name="Comma" xfId="1" builtinId="3"/>
    <cellStyle name="Comma 2" xfId="9"/>
    <cellStyle name="Comma 2 2" xfId="14"/>
    <cellStyle name="Comma 2 2 2" xfId="21"/>
    <cellStyle name="Comma 2 2 3" xfId="26"/>
    <cellStyle name="Comma 2 3" xfId="19"/>
    <cellStyle name="Comma 2 4" xfId="24"/>
    <cellStyle name="Comma 2 5" xfId="31"/>
    <cellStyle name="Comma 2 6" xfId="35"/>
    <cellStyle name="Comma 3" xfId="30"/>
    <cellStyle name="Comma 3 2" xfId="54"/>
    <cellStyle name="Comma 4" xfId="34"/>
    <cellStyle name="Comma 4 2" xfId="56"/>
    <cellStyle name="Comma 5" xfId="37"/>
    <cellStyle name="Comma_Avista WA GAS TY2006 Staff Rebuttal" xfId="2"/>
    <cellStyle name="Currency" xfId="57" builtinId="4"/>
    <cellStyle name="Currency 2" xfId="51"/>
    <cellStyle name="Currency 5" xfId="59"/>
    <cellStyle name="Date" xfId="3"/>
    <cellStyle name="Date 10" xfId="41"/>
    <cellStyle name="Date 11" xfId="42"/>
    <cellStyle name="Date 12" xfId="43"/>
    <cellStyle name="Date 2" xfId="13"/>
    <cellStyle name="Date 3" xfId="17"/>
    <cellStyle name="Date 4" xfId="18"/>
    <cellStyle name="Date 5" xfId="44"/>
    <cellStyle name="Date 6" xfId="45"/>
    <cellStyle name="Date 7" xfId="46"/>
    <cellStyle name="Date 8" xfId="47"/>
    <cellStyle name="Date 9" xfId="48"/>
    <cellStyle name="Normal" xfId="0" builtinId="0"/>
    <cellStyle name="Normal 2" xfId="10"/>
    <cellStyle name="Normal 2 2" xfId="49"/>
    <cellStyle name="Normal 3" xfId="11"/>
    <cellStyle name="Normal 3 2" xfId="50"/>
    <cellStyle name="Normal 3 3" xfId="40"/>
    <cellStyle name="Normal 4" xfId="16"/>
    <cellStyle name="Normal 4 2" xfId="23"/>
    <cellStyle name="Normal 4 3" xfId="28"/>
    <cellStyle name="Normal 4 4" xfId="52"/>
    <cellStyle name="Normal 4 5" xfId="39"/>
    <cellStyle name="Normal 5" xfId="29"/>
    <cellStyle name="Normal 5 2" xfId="53"/>
    <cellStyle name="Normal 6" xfId="12"/>
    <cellStyle name="Normal 6 2" xfId="15"/>
    <cellStyle name="Normal 6 2 2" xfId="22"/>
    <cellStyle name="Normal 6 2 3" xfId="27"/>
    <cellStyle name="Normal 6 3" xfId="20"/>
    <cellStyle name="Normal 6 4" xfId="25"/>
    <cellStyle name="Normal 6 5" xfId="38"/>
    <cellStyle name="Normal 7" xfId="33"/>
    <cellStyle name="Normal 7 2" xfId="55"/>
    <cellStyle name="Normal 8" xfId="36"/>
    <cellStyle name="Normal_DEPN2K" xfId="58"/>
    <cellStyle name="Normal_IDGas6_97" xfId="4"/>
    <cellStyle name="Normal_Inc. Stmt." xfId="5"/>
    <cellStyle name="Normal_WAElec6_97" xfId="6"/>
    <cellStyle name="Normal_WAGas6_97_Avista WA GAS TY2006 Staff Rebuttal" xfId="7"/>
    <cellStyle name="Percent" xfId="8" builtinId="5"/>
    <cellStyle name="Percent 2" xfId="32"/>
  </cellStyles>
  <dxfs count="0"/>
  <tableStyles count="0" defaultTableStyle="TableStyleMedium9" defaultPivotStyle="PivotStyleLight16"/>
  <colors>
    <mruColors>
      <color rgb="FFFFFFCC"/>
      <color rgb="FF0000FF"/>
      <color rgb="FF1317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276224</xdr:colOff>
      <xdr:row>28</xdr:row>
      <xdr:rowOff>95250</xdr:rowOff>
    </xdr:from>
    <xdr:to>
      <xdr:col>11</xdr:col>
      <xdr:colOff>1219199</xdr:colOff>
      <xdr:row>33</xdr:row>
      <xdr:rowOff>28575</xdr:rowOff>
    </xdr:to>
    <xdr:sp macro="" textlink="">
      <xdr:nvSpPr>
        <xdr:cNvPr id="16391" name="Text Box 7">
          <a:extLst>
            <a:ext uri="{FF2B5EF4-FFF2-40B4-BE49-F238E27FC236}">
              <a16:creationId xmlns="" xmlns:a16="http://schemas.microsoft.com/office/drawing/2014/main" id="{00000000-0008-0000-0100-000007400000}"/>
            </a:ext>
          </a:extLst>
        </xdr:cNvPr>
        <xdr:cNvSpPr txBox="1">
          <a:spLocks noChangeArrowheads="1"/>
        </xdr:cNvSpPr>
      </xdr:nvSpPr>
      <xdr:spPr bwMode="auto">
        <a:xfrm>
          <a:off x="10344149" y="4295775"/>
          <a:ext cx="942975" cy="9334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64008" rIns="64008" bIns="0" anchor="ctr" upright="1"/>
        <a:lstStyle/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Times New Roman"/>
              <a:cs typeface="Times New Roman"/>
            </a:rPr>
            <a:t>PSP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2:FF100"/>
  <sheetViews>
    <sheetView showGridLines="0" tabSelected="1" view="pageBreakPreview" zoomScale="60" zoomScaleNormal="90" zoomScalePageLayoutView="120" workbookViewId="0">
      <selection activeCell="C3" sqref="C3"/>
    </sheetView>
  </sheetViews>
  <sheetFormatPr defaultColWidth="9.25" defaultRowHeight="13"/>
  <cols>
    <col min="1" max="1" width="4.5" style="3" customWidth="1"/>
    <col min="2" max="2" width="5.75" style="2" customWidth="1"/>
    <col min="3" max="3" width="35.75" style="3" customWidth="1"/>
    <col min="4" max="8" width="13.75" style="4" customWidth="1"/>
    <col min="9" max="10" width="13.75" style="3" customWidth="1"/>
    <col min="11" max="11" width="7" style="5" customWidth="1"/>
    <col min="12" max="12" width="32.33203125" style="5" customWidth="1"/>
    <col min="13" max="13" width="9.25" style="5" customWidth="1"/>
    <col min="14" max="16384" width="9.25" style="3"/>
  </cols>
  <sheetData>
    <row r="2" spans="2:14" s="9" customFormat="1">
      <c r="B2" s="7"/>
      <c r="C2" s="9" t="s">
        <v>218</v>
      </c>
      <c r="D2" s="120"/>
      <c r="E2" s="120"/>
      <c r="F2" s="120"/>
      <c r="G2" s="120"/>
      <c r="H2" s="120"/>
      <c r="J2" s="197" t="s">
        <v>340</v>
      </c>
      <c r="K2" s="8"/>
      <c r="M2" s="8"/>
    </row>
    <row r="3" spans="2:14" s="9" customFormat="1">
      <c r="B3" s="7"/>
      <c r="C3" s="9" t="s">
        <v>341</v>
      </c>
      <c r="D3" s="120"/>
      <c r="E3" s="120"/>
      <c r="F3" s="120"/>
      <c r="G3" s="120"/>
      <c r="H3" s="120"/>
      <c r="J3" s="197" t="s">
        <v>219</v>
      </c>
      <c r="K3" s="8"/>
      <c r="M3" s="8"/>
    </row>
    <row r="4" spans="2:14" s="9" customFormat="1">
      <c r="B4" s="7"/>
      <c r="C4" s="9" t="s">
        <v>223</v>
      </c>
      <c r="D4" s="120"/>
      <c r="E4" s="120"/>
      <c r="F4" s="120"/>
      <c r="G4" s="120"/>
      <c r="H4" s="120"/>
      <c r="J4" s="197" t="s">
        <v>320</v>
      </c>
      <c r="K4" s="8"/>
      <c r="M4" s="8"/>
    </row>
    <row r="5" spans="2:14">
      <c r="B5" s="3"/>
      <c r="D5" s="3"/>
      <c r="E5" s="3"/>
      <c r="F5" s="3"/>
      <c r="G5" s="3"/>
      <c r="H5" s="203"/>
      <c r="I5" s="203"/>
      <c r="J5" s="203"/>
    </row>
    <row r="6" spans="2:14">
      <c r="B6" s="10"/>
      <c r="C6" s="11"/>
      <c r="D6" s="12"/>
      <c r="E6" s="12"/>
      <c r="F6" s="12"/>
      <c r="G6" s="12"/>
      <c r="H6" s="12"/>
      <c r="I6" s="5"/>
      <c r="J6" s="5"/>
      <c r="L6" s="6"/>
    </row>
    <row r="7" spans="2:14">
      <c r="B7" s="13"/>
      <c r="C7" s="5"/>
      <c r="D7" s="12"/>
      <c r="E7" s="12"/>
      <c r="F7" s="12"/>
      <c r="G7" s="12"/>
      <c r="H7" s="12"/>
      <c r="I7" s="5"/>
      <c r="J7" s="5"/>
      <c r="L7" s="6"/>
    </row>
    <row r="8" spans="2:14" s="15" customFormat="1">
      <c r="B8" s="13"/>
      <c r="C8" s="14" t="s">
        <v>12</v>
      </c>
      <c r="D8" s="14" t="s">
        <v>13</v>
      </c>
      <c r="E8" s="14" t="s">
        <v>14</v>
      </c>
      <c r="F8" s="15" t="s">
        <v>65</v>
      </c>
      <c r="G8" s="14" t="s">
        <v>15</v>
      </c>
      <c r="H8" s="14" t="s">
        <v>16</v>
      </c>
      <c r="I8" s="14" t="s">
        <v>17</v>
      </c>
      <c r="J8" s="14" t="s">
        <v>18</v>
      </c>
      <c r="K8" s="14"/>
      <c r="L8" s="16"/>
      <c r="M8" s="5"/>
      <c r="N8" s="3"/>
    </row>
    <row r="9" spans="2:14" s="15" customFormat="1">
      <c r="B9" s="13"/>
      <c r="C9" s="14"/>
      <c r="D9" s="14"/>
      <c r="E9" s="14"/>
      <c r="G9" s="14"/>
      <c r="H9" s="14"/>
      <c r="I9" s="14"/>
      <c r="J9" s="14"/>
      <c r="K9" s="14"/>
      <c r="L9" s="16"/>
      <c r="M9" s="5"/>
      <c r="N9" s="3"/>
    </row>
    <row r="10" spans="2:14" s="22" customFormat="1" ht="13.5" thickBot="1">
      <c r="B10" s="17"/>
      <c r="C10" s="18"/>
      <c r="D10" s="19"/>
      <c r="E10" s="19" t="s">
        <v>7</v>
      </c>
      <c r="F10" s="19"/>
      <c r="G10" s="19" t="s">
        <v>7</v>
      </c>
      <c r="H10" s="19"/>
      <c r="I10" s="19"/>
      <c r="J10" s="19" t="s">
        <v>20</v>
      </c>
      <c r="K10" s="20"/>
      <c r="L10" s="21" t="s">
        <v>66</v>
      </c>
      <c r="M10" s="5"/>
      <c r="N10" s="3"/>
    </row>
    <row r="11" spans="2:14" s="22" customFormat="1">
      <c r="B11" s="17" t="s">
        <v>1</v>
      </c>
      <c r="C11" s="18"/>
      <c r="D11" s="19" t="s">
        <v>21</v>
      </c>
      <c r="E11" s="19" t="s">
        <v>22</v>
      </c>
      <c r="F11" s="19" t="s">
        <v>2</v>
      </c>
      <c r="G11" s="19" t="s">
        <v>0</v>
      </c>
      <c r="H11" s="19" t="s">
        <v>0</v>
      </c>
      <c r="I11" s="19" t="s">
        <v>23</v>
      </c>
      <c r="J11" s="19" t="s">
        <v>24</v>
      </c>
      <c r="K11" s="20"/>
      <c r="L11" s="23"/>
      <c r="M11" s="5"/>
      <c r="N11" s="3"/>
    </row>
    <row r="12" spans="2:14" s="22" customFormat="1">
      <c r="B12" s="24" t="s">
        <v>3</v>
      </c>
      <c r="C12" s="25" t="s">
        <v>4</v>
      </c>
      <c r="D12" s="26" t="s">
        <v>20</v>
      </c>
      <c r="E12" s="26" t="s">
        <v>8</v>
      </c>
      <c r="F12" s="26" t="s">
        <v>20</v>
      </c>
      <c r="G12" s="26" t="s">
        <v>8</v>
      </c>
      <c r="H12" s="26" t="s">
        <v>20</v>
      </c>
      <c r="I12" s="26" t="s">
        <v>9</v>
      </c>
      <c r="J12" s="26" t="s">
        <v>25</v>
      </c>
      <c r="K12" s="20"/>
      <c r="L12" s="27"/>
      <c r="M12" s="5"/>
      <c r="N12" s="3"/>
    </row>
    <row r="13" spans="2:14" s="15" customFormat="1">
      <c r="B13" s="28"/>
      <c r="C13" s="29" t="s">
        <v>26</v>
      </c>
      <c r="D13" s="30" t="s">
        <v>222</v>
      </c>
      <c r="E13" s="31" t="s">
        <v>27</v>
      </c>
      <c r="F13" s="31" t="s">
        <v>28</v>
      </c>
      <c r="G13" s="31" t="s">
        <v>29</v>
      </c>
      <c r="H13" s="31" t="s">
        <v>74</v>
      </c>
      <c r="I13" s="32">
        <f ca="1">+I16/D19</f>
        <v>5.3576605421633665E-2</v>
      </c>
      <c r="J13" s="31" t="s">
        <v>73</v>
      </c>
      <c r="K13" s="20"/>
      <c r="L13" s="200">
        <v>20836160.784390565</v>
      </c>
      <c r="M13" s="5"/>
      <c r="N13" s="3"/>
    </row>
    <row r="14" spans="2:14">
      <c r="B14" s="33">
        <v>1</v>
      </c>
      <c r="C14" s="34" t="s">
        <v>11</v>
      </c>
      <c r="D14" s="12"/>
      <c r="E14" s="12"/>
      <c r="F14" s="12"/>
      <c r="G14" s="12"/>
      <c r="H14" s="12"/>
      <c r="I14" s="12"/>
      <c r="J14" s="12"/>
      <c r="K14" s="20"/>
      <c r="L14" s="35" t="s">
        <v>335</v>
      </c>
    </row>
    <row r="15" spans="2:14">
      <c r="B15" s="36">
        <f>+B14+1</f>
        <v>2</v>
      </c>
      <c r="C15" s="37" t="s">
        <v>10</v>
      </c>
      <c r="D15" s="12"/>
      <c r="E15" s="12"/>
      <c r="F15" s="12"/>
      <c r="G15" s="12"/>
      <c r="H15" s="12"/>
      <c r="J15" s="12"/>
      <c r="K15" s="20"/>
      <c r="L15" s="38"/>
    </row>
    <row r="16" spans="2:14" s="44" customFormat="1">
      <c r="B16" s="36">
        <f t="shared" ref="B16:B20" si="0">+B15+1</f>
        <v>3</v>
      </c>
      <c r="C16" s="39" t="s">
        <v>77</v>
      </c>
      <c r="D16" s="40">
        <v>32163924</v>
      </c>
      <c r="E16" s="41">
        <f>+'AMCL-2, Sch 1.2 Restating Adj '!D23</f>
        <v>0</v>
      </c>
      <c r="F16" s="42">
        <f>SUM(D16:E16)</f>
        <v>32163924</v>
      </c>
      <c r="G16" s="43"/>
      <c r="H16" s="43">
        <f>+G16+F16</f>
        <v>32163924</v>
      </c>
      <c r="I16" s="199">
        <f ca="1">L16</f>
        <v>1827494.7963355989</v>
      </c>
      <c r="J16" s="43">
        <f ca="1">+I16+H16</f>
        <v>33991418.7963356</v>
      </c>
      <c r="K16" s="20"/>
      <c r="L16" s="200">
        <f ca="1">(H96-L13-I86)*-1</f>
        <v>1827494.7963355989</v>
      </c>
      <c r="M16" s="5"/>
      <c r="N16" s="3"/>
    </row>
    <row r="17" spans="2:12">
      <c r="B17" s="36">
        <f t="shared" si="0"/>
        <v>4</v>
      </c>
      <c r="C17" s="45" t="s">
        <v>78</v>
      </c>
      <c r="D17" s="46">
        <v>1946016</v>
      </c>
      <c r="E17" s="47">
        <f>+'AMCL-2, Sch 1.2 Restating Adj '!D24</f>
        <v>0</v>
      </c>
      <c r="F17" s="47">
        <f>SUM(D17:E17)</f>
        <v>1946016</v>
      </c>
      <c r="G17" s="47">
        <f>+'AMCL-2, Sch 1.3 Pro Forma Adj '!D24</f>
        <v>0</v>
      </c>
      <c r="H17" s="47">
        <f>+G17+F17</f>
        <v>1946016</v>
      </c>
      <c r="I17" s="47"/>
      <c r="J17" s="47">
        <f t="shared" ref="J17" si="1">+I17+H17</f>
        <v>1946016</v>
      </c>
      <c r="K17" s="20"/>
      <c r="L17" s="35" t="s">
        <v>317</v>
      </c>
    </row>
    <row r="18" spans="2:12">
      <c r="B18" s="36">
        <f t="shared" si="0"/>
        <v>5</v>
      </c>
      <c r="C18" s="45"/>
      <c r="D18" s="46"/>
      <c r="E18" s="48"/>
      <c r="F18" s="48"/>
      <c r="G18" s="48"/>
      <c r="H18" s="48"/>
      <c r="I18" s="48"/>
      <c r="J18" s="48"/>
      <c r="K18" s="20"/>
      <c r="L18" s="38"/>
    </row>
    <row r="19" spans="2:12">
      <c r="B19" s="36">
        <f t="shared" si="0"/>
        <v>6</v>
      </c>
      <c r="C19" s="49" t="s">
        <v>79</v>
      </c>
      <c r="D19" s="50">
        <f>D16+D17+D18</f>
        <v>34109940</v>
      </c>
      <c r="E19" s="47">
        <f>SUM(E16:E18)</f>
        <v>0</v>
      </c>
      <c r="F19" s="47">
        <f>SUM(F16:F18)</f>
        <v>34109940</v>
      </c>
      <c r="G19" s="47">
        <f>SUM(G16:G18)</f>
        <v>0</v>
      </c>
      <c r="H19" s="47">
        <f>SUM(H16:H18)</f>
        <v>34109940</v>
      </c>
      <c r="I19" s="47">
        <f ca="1">SUM(I16:I18)</f>
        <v>1827494.7963355989</v>
      </c>
      <c r="J19" s="47">
        <f ca="1">+I19+H19</f>
        <v>35937434.7963356</v>
      </c>
      <c r="K19" s="20"/>
      <c r="L19" s="200">
        <f ca="1">+J24</f>
        <v>35937434.7963356</v>
      </c>
    </row>
    <row r="20" spans="2:12" ht="13.5" thickBot="1">
      <c r="B20" s="36">
        <f t="shared" si="0"/>
        <v>7</v>
      </c>
      <c r="C20" s="45" t="s">
        <v>221</v>
      </c>
      <c r="D20" s="46"/>
      <c r="E20" s="46"/>
      <c r="F20" s="46"/>
      <c r="G20" s="51"/>
      <c r="H20" s="46"/>
      <c r="I20" s="46"/>
      <c r="J20" s="46"/>
      <c r="K20" s="20"/>
      <c r="L20" s="52" t="s">
        <v>220</v>
      </c>
    </row>
    <row r="21" spans="2:12">
      <c r="B21" s="36">
        <v>8</v>
      </c>
      <c r="C21" s="45" t="s">
        <v>337</v>
      </c>
      <c r="D21" s="46">
        <v>16568</v>
      </c>
      <c r="E21" s="46">
        <f>'AMCL-2, Sch 1.2 Restating Adj '!D28</f>
        <v>-16568</v>
      </c>
      <c r="F21" s="46">
        <f>+D21+E21</f>
        <v>0</v>
      </c>
      <c r="G21" s="51"/>
      <c r="H21" s="46">
        <f>+F21+G21</f>
        <v>0</v>
      </c>
      <c r="I21" s="46"/>
      <c r="J21" s="46">
        <f>+I21+H21</f>
        <v>0</v>
      </c>
      <c r="K21" s="20"/>
      <c r="L21" s="53"/>
    </row>
    <row r="22" spans="2:12">
      <c r="B22" s="36">
        <v>9</v>
      </c>
      <c r="C22" s="45"/>
      <c r="D22" s="46"/>
      <c r="E22" s="46"/>
      <c r="F22" s="46"/>
      <c r="G22" s="51"/>
      <c r="H22" s="46"/>
      <c r="I22" s="46"/>
      <c r="J22" s="46"/>
      <c r="K22" s="20"/>
      <c r="L22" s="53"/>
    </row>
    <row r="23" spans="2:12">
      <c r="B23" s="36">
        <v>10</v>
      </c>
      <c r="C23" s="45"/>
      <c r="D23" s="46"/>
      <c r="E23" s="46"/>
      <c r="F23" s="46"/>
      <c r="G23" s="51"/>
      <c r="H23" s="46"/>
      <c r="I23" s="46"/>
      <c r="J23" s="46"/>
      <c r="K23" s="20"/>
      <c r="L23" s="53"/>
    </row>
    <row r="24" spans="2:12">
      <c r="B24" s="36">
        <v>11</v>
      </c>
      <c r="C24" s="49" t="s">
        <v>81</v>
      </c>
      <c r="D24" s="50">
        <f t="shared" ref="D24:J24" si="2">D19+D21+D23</f>
        <v>34126508</v>
      </c>
      <c r="E24" s="50">
        <f t="shared" si="2"/>
        <v>-16568</v>
      </c>
      <c r="F24" s="50">
        <f t="shared" si="2"/>
        <v>34109940</v>
      </c>
      <c r="G24" s="50">
        <f t="shared" si="2"/>
        <v>0</v>
      </c>
      <c r="H24" s="50">
        <f t="shared" si="2"/>
        <v>34109940</v>
      </c>
      <c r="I24" s="50">
        <f t="shared" ca="1" si="2"/>
        <v>1827494.7963355989</v>
      </c>
      <c r="J24" s="50">
        <f t="shared" ca="1" si="2"/>
        <v>35937434.7963356</v>
      </c>
      <c r="K24" s="20"/>
      <c r="L24" s="198">
        <f ca="1">+I16/H19</f>
        <v>5.3576605421633665E-2</v>
      </c>
    </row>
    <row r="25" spans="2:12">
      <c r="B25" s="36">
        <v>12</v>
      </c>
      <c r="C25" s="45"/>
      <c r="D25" s="47"/>
      <c r="E25" s="47"/>
      <c r="F25" s="47"/>
      <c r="G25" s="47"/>
      <c r="H25" s="47"/>
      <c r="I25" s="47"/>
      <c r="J25" s="47"/>
      <c r="K25" s="20"/>
      <c r="L25" s="6"/>
    </row>
    <row r="26" spans="2:12">
      <c r="B26" s="36">
        <v>13</v>
      </c>
      <c r="C26" s="45" t="s">
        <v>6</v>
      </c>
      <c r="D26" s="47"/>
      <c r="E26" s="47"/>
      <c r="F26" s="47"/>
      <c r="G26" s="47"/>
      <c r="H26" s="47"/>
      <c r="I26" s="47"/>
      <c r="J26" s="47"/>
      <c r="K26" s="20"/>
      <c r="L26" s="6"/>
    </row>
    <row r="27" spans="2:12" ht="13.5" thickBot="1">
      <c r="B27" s="36">
        <v>14</v>
      </c>
      <c r="C27" s="54" t="s">
        <v>76</v>
      </c>
      <c r="D27" s="47"/>
      <c r="E27" s="47"/>
      <c r="F27" s="47"/>
      <c r="G27" s="47"/>
      <c r="H27" s="47"/>
      <c r="I27" s="47"/>
      <c r="J27" s="47"/>
      <c r="L27" s="6"/>
    </row>
    <row r="28" spans="2:12">
      <c r="B28" s="36">
        <v>15</v>
      </c>
      <c r="C28" s="55" t="s">
        <v>131</v>
      </c>
      <c r="D28" s="3">
        <v>1480</v>
      </c>
      <c r="E28" s="46">
        <f>+'AMCL-2, Sch 1.2 Restating Adj '!D35</f>
        <v>8622</v>
      </c>
      <c r="F28" s="46">
        <f>SUM(D28:E28)</f>
        <v>10102</v>
      </c>
      <c r="G28" s="46">
        <f>+'AMCL-2, Sch 1.3 Pro Forma Adj '!D35</f>
        <v>0</v>
      </c>
      <c r="H28" s="46">
        <f>+G28+F28</f>
        <v>10102</v>
      </c>
      <c r="I28" s="46">
        <v>0</v>
      </c>
      <c r="J28" s="46">
        <f>+I28+H28</f>
        <v>10102</v>
      </c>
      <c r="L28" s="56"/>
    </row>
    <row r="29" spans="2:12">
      <c r="B29" s="36">
        <v>16</v>
      </c>
      <c r="C29" s="55" t="s">
        <v>82</v>
      </c>
      <c r="D29" s="47">
        <v>211503.99</v>
      </c>
      <c r="E29" s="46">
        <f>+'AMCL-2, Sch 1.2 Restating Adj '!D36</f>
        <v>0</v>
      </c>
      <c r="F29" s="46">
        <f t="shared" ref="F29:F43" si="3">SUM(D29:E29)</f>
        <v>211503.99</v>
      </c>
      <c r="G29" s="46">
        <f>+'AMCL-2, Sch 1.3 Pro Forma Adj '!D36</f>
        <v>0</v>
      </c>
      <c r="H29" s="46">
        <f t="shared" ref="H29:H43" si="4">+G29+F29</f>
        <v>211503.99</v>
      </c>
      <c r="I29" s="46">
        <v>0</v>
      </c>
      <c r="J29" s="46">
        <f t="shared" ref="J29:J43" si="5">+I29+H29</f>
        <v>211503.99</v>
      </c>
      <c r="L29" s="38"/>
    </row>
    <row r="30" spans="2:12">
      <c r="B30" s="36">
        <v>17</v>
      </c>
      <c r="C30" s="55" t="s">
        <v>83</v>
      </c>
      <c r="D30" s="47">
        <v>31378.600000000002</v>
      </c>
      <c r="E30" s="46">
        <f>+'AMCL-2, Sch 1.2 Restating Adj '!D37</f>
        <v>0</v>
      </c>
      <c r="F30" s="46">
        <f t="shared" si="3"/>
        <v>31378.600000000002</v>
      </c>
      <c r="G30" s="46">
        <f>+'AMCL-2, Sch 1.3 Pro Forma Adj '!D37</f>
        <v>0</v>
      </c>
      <c r="H30" s="46">
        <f t="shared" si="4"/>
        <v>31378.600000000002</v>
      </c>
      <c r="I30" s="46">
        <v>0</v>
      </c>
      <c r="J30" s="46">
        <f t="shared" si="5"/>
        <v>31378.600000000002</v>
      </c>
      <c r="L30" s="38"/>
    </row>
    <row r="31" spans="2:12">
      <c r="B31" s="36">
        <v>18</v>
      </c>
      <c r="C31" s="55" t="s">
        <v>84</v>
      </c>
      <c r="D31" s="47">
        <v>1971</v>
      </c>
      <c r="E31" s="46">
        <f>+'AMCL-2, Sch 1.2 Restating Adj '!D38</f>
        <v>0</v>
      </c>
      <c r="F31" s="46">
        <f t="shared" si="3"/>
        <v>1971</v>
      </c>
      <c r="G31" s="46">
        <f>+'AMCL-2, Sch 1.3 Pro Forma Adj '!D38</f>
        <v>0</v>
      </c>
      <c r="H31" s="46">
        <f t="shared" si="4"/>
        <v>1971</v>
      </c>
      <c r="I31" s="46">
        <v>0</v>
      </c>
      <c r="J31" s="46">
        <f t="shared" si="5"/>
        <v>1971</v>
      </c>
      <c r="L31" s="38"/>
    </row>
    <row r="32" spans="2:12">
      <c r="B32" s="36">
        <v>19</v>
      </c>
      <c r="C32" s="55" t="s">
        <v>85</v>
      </c>
      <c r="D32" s="47">
        <v>345</v>
      </c>
      <c r="E32" s="46">
        <f>+'AMCL-2, Sch 1.2 Restating Adj '!D39</f>
        <v>-345</v>
      </c>
      <c r="F32" s="46">
        <f t="shared" si="3"/>
        <v>0</v>
      </c>
      <c r="G32" s="46">
        <f>+'AMCL-2, Sch 1.3 Pro Forma Adj '!D39</f>
        <v>0</v>
      </c>
      <c r="H32" s="46">
        <f t="shared" si="4"/>
        <v>0</v>
      </c>
      <c r="I32" s="46">
        <v>0</v>
      </c>
      <c r="J32" s="46">
        <f t="shared" si="5"/>
        <v>0</v>
      </c>
      <c r="L32" s="38"/>
    </row>
    <row r="33" spans="2:12">
      <c r="B33" s="36">
        <v>20</v>
      </c>
      <c r="C33" s="55" t="s">
        <v>86</v>
      </c>
      <c r="D33" s="47">
        <v>156201</v>
      </c>
      <c r="E33" s="46">
        <f>+'AMCL-2, Sch 1.2 Restating Adj '!D40</f>
        <v>252889</v>
      </c>
      <c r="F33" s="46">
        <f t="shared" si="3"/>
        <v>409090</v>
      </c>
      <c r="G33" s="46">
        <f>+'AMCL-2, Sch 1.3 Pro Forma Adj '!D40</f>
        <v>0</v>
      </c>
      <c r="H33" s="46">
        <f t="shared" si="4"/>
        <v>409090</v>
      </c>
      <c r="I33" s="46">
        <v>0</v>
      </c>
      <c r="J33" s="46">
        <f t="shared" si="5"/>
        <v>409090</v>
      </c>
      <c r="L33" s="38"/>
    </row>
    <row r="34" spans="2:12">
      <c r="B34" s="36">
        <v>21</v>
      </c>
      <c r="C34" s="55" t="s">
        <v>87</v>
      </c>
      <c r="D34" s="47">
        <v>292</v>
      </c>
      <c r="E34" s="46">
        <f>+'AMCL-2, Sch 1.2 Restating Adj '!D41</f>
        <v>0</v>
      </c>
      <c r="F34" s="46">
        <f t="shared" si="3"/>
        <v>292</v>
      </c>
      <c r="G34" s="46">
        <f>+'AMCL-2, Sch 1.3 Pro Forma Adj '!D41</f>
        <v>0</v>
      </c>
      <c r="H34" s="46">
        <f t="shared" si="4"/>
        <v>292</v>
      </c>
      <c r="I34" s="46">
        <v>0</v>
      </c>
      <c r="J34" s="46">
        <f t="shared" si="5"/>
        <v>292</v>
      </c>
      <c r="L34" s="38"/>
    </row>
    <row r="35" spans="2:12" ht="13.5" thickBot="1">
      <c r="B35" s="36">
        <v>22</v>
      </c>
      <c r="C35" s="55" t="s">
        <v>88</v>
      </c>
      <c r="D35" s="47">
        <v>1097</v>
      </c>
      <c r="E35" s="46">
        <f>+'AMCL-2, Sch 1.2 Restating Adj '!D42</f>
        <v>0</v>
      </c>
      <c r="F35" s="46">
        <f t="shared" si="3"/>
        <v>1097</v>
      </c>
      <c r="G35" s="46">
        <f>+'AMCL-2, Sch 1.3 Pro Forma Adj '!D42</f>
        <v>0</v>
      </c>
      <c r="H35" s="46">
        <f t="shared" si="4"/>
        <v>1097</v>
      </c>
      <c r="I35" s="46">
        <v>0</v>
      </c>
      <c r="J35" s="46">
        <f t="shared" si="5"/>
        <v>1097</v>
      </c>
      <c r="L35" s="57"/>
    </row>
    <row r="36" spans="2:12">
      <c r="B36" s="36">
        <v>23</v>
      </c>
      <c r="C36" s="55" t="s">
        <v>89</v>
      </c>
      <c r="D36" s="47">
        <v>478532</v>
      </c>
      <c r="E36" s="46">
        <f>+'AMCL-2, Sch 1.2 Restating Adj '!D43</f>
        <v>0</v>
      </c>
      <c r="F36" s="46">
        <f t="shared" si="3"/>
        <v>478532</v>
      </c>
      <c r="G36" s="46">
        <f>+'AMCL-2, Sch 1.3 Pro Forma Adj '!D43</f>
        <v>0</v>
      </c>
      <c r="H36" s="46">
        <f t="shared" si="4"/>
        <v>478532</v>
      </c>
      <c r="I36" s="46">
        <v>0</v>
      </c>
      <c r="J36" s="46">
        <f t="shared" si="5"/>
        <v>478532</v>
      </c>
      <c r="L36" s="6"/>
    </row>
    <row r="37" spans="2:12">
      <c r="B37" s="36">
        <v>24</v>
      </c>
      <c r="C37" s="55" t="s">
        <v>90</v>
      </c>
      <c r="D37" s="47">
        <v>17838</v>
      </c>
      <c r="E37" s="46">
        <f>+'AMCL-2, Sch 1.2 Restating Adj '!D44</f>
        <v>0</v>
      </c>
      <c r="F37" s="46">
        <f t="shared" si="3"/>
        <v>17838</v>
      </c>
      <c r="G37" s="46">
        <f>+'AMCL-2, Sch 1.3 Pro Forma Adj '!D44</f>
        <v>0</v>
      </c>
      <c r="H37" s="46">
        <f t="shared" si="4"/>
        <v>17838</v>
      </c>
      <c r="I37" s="46">
        <v>0</v>
      </c>
      <c r="J37" s="46">
        <f t="shared" si="5"/>
        <v>17838</v>
      </c>
      <c r="L37" s="6"/>
    </row>
    <row r="38" spans="2:12">
      <c r="B38" s="36">
        <v>25</v>
      </c>
      <c r="C38" s="55" t="s">
        <v>91</v>
      </c>
      <c r="D38" s="47">
        <v>153689</v>
      </c>
      <c r="E38" s="46">
        <f>+'AMCL-2, Sch 1.2 Restating Adj '!D45</f>
        <v>0</v>
      </c>
      <c r="F38" s="46">
        <f t="shared" si="3"/>
        <v>153689</v>
      </c>
      <c r="G38" s="46">
        <f>+'AMCL-2, Sch 1.3 Pro Forma Adj '!D45</f>
        <v>42918</v>
      </c>
      <c r="H38" s="46">
        <f t="shared" si="4"/>
        <v>196607</v>
      </c>
      <c r="I38" s="46">
        <v>0</v>
      </c>
      <c r="J38" s="46">
        <f t="shared" si="5"/>
        <v>196607</v>
      </c>
      <c r="L38" s="6"/>
    </row>
    <row r="39" spans="2:12">
      <c r="B39" s="36">
        <v>26</v>
      </c>
      <c r="C39" s="55" t="s">
        <v>92</v>
      </c>
      <c r="D39" s="47">
        <v>15753</v>
      </c>
      <c r="E39" s="46">
        <f>+'AMCL-2, Sch 1.2 Restating Adj '!D46</f>
        <v>0</v>
      </c>
      <c r="F39" s="46">
        <f t="shared" si="3"/>
        <v>15753</v>
      </c>
      <c r="G39" s="46">
        <f>+'AMCL-2, Sch 1.3 Pro Forma Adj '!D46</f>
        <v>0</v>
      </c>
      <c r="H39" s="46">
        <f t="shared" si="4"/>
        <v>15753</v>
      </c>
      <c r="I39" s="46">
        <v>0</v>
      </c>
      <c r="J39" s="46">
        <f t="shared" si="5"/>
        <v>15753</v>
      </c>
      <c r="L39" s="6"/>
    </row>
    <row r="40" spans="2:12">
      <c r="B40" s="36">
        <v>27</v>
      </c>
      <c r="C40" s="55" t="s">
        <v>93</v>
      </c>
      <c r="D40" s="47">
        <v>49158</v>
      </c>
      <c r="E40" s="46">
        <f>+'AMCL-2, Sch 1.2 Restating Adj '!D47</f>
        <v>0</v>
      </c>
      <c r="F40" s="46">
        <f t="shared" si="3"/>
        <v>49158</v>
      </c>
      <c r="G40" s="46">
        <f>+'AMCL-2, Sch 1.3 Pro Forma Adj '!D47</f>
        <v>0</v>
      </c>
      <c r="H40" s="46">
        <f t="shared" si="4"/>
        <v>49158</v>
      </c>
      <c r="I40" s="46">
        <v>0</v>
      </c>
      <c r="J40" s="46">
        <f t="shared" si="5"/>
        <v>49158</v>
      </c>
      <c r="L40" s="6"/>
    </row>
    <row r="41" spans="2:12">
      <c r="B41" s="36">
        <v>28</v>
      </c>
      <c r="C41" s="55" t="s">
        <v>94</v>
      </c>
      <c r="D41" s="47">
        <v>16820</v>
      </c>
      <c r="E41" s="46">
        <f>+'AMCL-2, Sch 1.2 Restating Adj '!D48</f>
        <v>0</v>
      </c>
      <c r="F41" s="46">
        <f t="shared" si="3"/>
        <v>16820</v>
      </c>
      <c r="G41" s="46">
        <f>+'AMCL-2, Sch 1.3 Pro Forma Adj '!D48</f>
        <v>0</v>
      </c>
      <c r="H41" s="46">
        <f t="shared" si="4"/>
        <v>16820</v>
      </c>
      <c r="I41" s="46">
        <v>0</v>
      </c>
      <c r="J41" s="46">
        <f t="shared" si="5"/>
        <v>16820</v>
      </c>
      <c r="L41" s="6"/>
    </row>
    <row r="42" spans="2:12">
      <c r="B42" s="36">
        <v>29</v>
      </c>
      <c r="C42" s="55" t="s">
        <v>95</v>
      </c>
      <c r="D42" s="47">
        <v>1229599</v>
      </c>
      <c r="E42" s="46">
        <f>+'AMCL-2, Sch 1.2 Restating Adj '!D49</f>
        <v>0</v>
      </c>
      <c r="F42" s="46">
        <f t="shared" si="3"/>
        <v>1229599</v>
      </c>
      <c r="G42" s="46">
        <f>+'AMCL-2, Sch 1.3 Pro Forma Adj '!D49</f>
        <v>0</v>
      </c>
      <c r="H42" s="46">
        <f t="shared" si="4"/>
        <v>1229599</v>
      </c>
      <c r="I42" s="46">
        <v>0</v>
      </c>
      <c r="J42" s="46">
        <f t="shared" si="5"/>
        <v>1229599</v>
      </c>
      <c r="L42" s="6"/>
    </row>
    <row r="43" spans="2:12">
      <c r="B43" s="36">
        <v>30</v>
      </c>
      <c r="C43" s="55" t="s">
        <v>96</v>
      </c>
      <c r="D43" s="47">
        <v>102473</v>
      </c>
      <c r="E43" s="46">
        <f>+'AMCL-2, Sch 1.2 Restating Adj '!D50</f>
        <v>-36319</v>
      </c>
      <c r="F43" s="46">
        <f t="shared" si="3"/>
        <v>66154</v>
      </c>
      <c r="G43" s="46">
        <f>+'AMCL-2, Sch 1.3 Pro Forma Adj '!D50</f>
        <v>0</v>
      </c>
      <c r="H43" s="46">
        <f t="shared" si="4"/>
        <v>66154</v>
      </c>
      <c r="I43" s="46">
        <v>0</v>
      </c>
      <c r="J43" s="46">
        <f t="shared" si="5"/>
        <v>66154</v>
      </c>
      <c r="L43" s="6"/>
    </row>
    <row r="44" spans="2:12">
      <c r="B44" s="36">
        <v>31</v>
      </c>
      <c r="C44" s="54" t="s">
        <v>76</v>
      </c>
      <c r="D44" s="58">
        <f>SUM(D28:D43)</f>
        <v>2468130.59</v>
      </c>
      <c r="E44" s="58">
        <f>SUM(E28:E43)</f>
        <v>224847</v>
      </c>
      <c r="F44" s="58">
        <f>SUM(F28:F43)</f>
        <v>2692977.59</v>
      </c>
      <c r="G44" s="58">
        <f>SUM(G28:G43)</f>
        <v>42918</v>
      </c>
      <c r="H44" s="58">
        <f>SUM(H28:H43)</f>
        <v>2735895.59</v>
      </c>
      <c r="I44" s="58">
        <f t="shared" ref="I44" si="6">SUM(I28:I43)</f>
        <v>0</v>
      </c>
      <c r="J44" s="58">
        <f>SUM(J28:J43)</f>
        <v>2735895.59</v>
      </c>
      <c r="L44" s="6"/>
    </row>
    <row r="45" spans="2:12">
      <c r="B45" s="36">
        <v>32</v>
      </c>
      <c r="C45" s="55"/>
      <c r="D45" s="51"/>
      <c r="E45" s="51"/>
      <c r="F45" s="51"/>
      <c r="G45" s="51"/>
      <c r="H45" s="51"/>
      <c r="I45" s="51"/>
      <c r="J45" s="51"/>
      <c r="L45" s="6"/>
    </row>
    <row r="46" spans="2:12">
      <c r="B46" s="36">
        <v>33</v>
      </c>
      <c r="C46" s="54" t="s">
        <v>97</v>
      </c>
      <c r="D46" s="47"/>
      <c r="E46" s="47"/>
      <c r="F46" s="47"/>
      <c r="G46" s="47"/>
      <c r="H46" s="47"/>
      <c r="I46" s="47"/>
      <c r="J46" s="47"/>
      <c r="L46" s="6"/>
    </row>
    <row r="47" spans="2:12">
      <c r="B47" s="36">
        <v>34</v>
      </c>
      <c r="C47" s="55" t="s">
        <v>121</v>
      </c>
      <c r="D47" s="47">
        <v>1632676</v>
      </c>
      <c r="E47" s="46">
        <f>+'AMCL-2, Sch 1.2 Restating Adj '!D54</f>
        <v>18670</v>
      </c>
      <c r="F47" s="47">
        <f>+E47+D47</f>
        <v>1651346</v>
      </c>
      <c r="G47" s="46">
        <f>+'AMCL-2, Sch 1.3 Pro Forma Adj '!D54</f>
        <v>39374</v>
      </c>
      <c r="H47" s="47">
        <f>+G47+F47</f>
        <v>1690720</v>
      </c>
      <c r="I47" s="46">
        <v>0</v>
      </c>
      <c r="J47" s="47">
        <f>+I47+H47</f>
        <v>1690720</v>
      </c>
      <c r="L47" s="6"/>
    </row>
    <row r="48" spans="2:12">
      <c r="B48" s="36">
        <v>35</v>
      </c>
      <c r="C48" s="55" t="s">
        <v>98</v>
      </c>
      <c r="D48" s="47">
        <v>265134</v>
      </c>
      <c r="E48" s="46">
        <f>+'AMCL-2, Sch 1.2 Restating Adj '!D55</f>
        <v>6230</v>
      </c>
      <c r="F48" s="46">
        <f t="shared" ref="F48:F56" si="7">SUM(D48:E48)</f>
        <v>271364</v>
      </c>
      <c r="G48" s="46">
        <f>+'AMCL-2, Sch 1.3 Pro Forma Adj '!D55</f>
        <v>14438</v>
      </c>
      <c r="H48" s="46">
        <f t="shared" ref="H48:H56" si="8">+G48+F48</f>
        <v>285802</v>
      </c>
      <c r="I48" s="46">
        <v>0</v>
      </c>
      <c r="J48" s="46">
        <f t="shared" ref="J48:J56" si="9">+I48+H48</f>
        <v>285802</v>
      </c>
      <c r="L48" s="6"/>
    </row>
    <row r="49" spans="2:12">
      <c r="B49" s="36">
        <v>36</v>
      </c>
      <c r="C49" s="55" t="s">
        <v>99</v>
      </c>
      <c r="D49" s="47">
        <v>154519</v>
      </c>
      <c r="E49" s="46">
        <f>+'AMCL-2, Sch 1.2 Restating Adj '!D56</f>
        <v>-28</v>
      </c>
      <c r="F49" s="46">
        <f t="shared" si="7"/>
        <v>154491</v>
      </c>
      <c r="G49" s="46">
        <f>+'AMCL-2, Sch 1.3 Pro Forma Adj '!D56</f>
        <v>0</v>
      </c>
      <c r="H49" s="46">
        <f t="shared" si="8"/>
        <v>154491</v>
      </c>
      <c r="I49" s="46">
        <v>0</v>
      </c>
      <c r="J49" s="46">
        <f t="shared" si="9"/>
        <v>154491</v>
      </c>
      <c r="L49" s="6"/>
    </row>
    <row r="50" spans="2:12">
      <c r="B50" s="36">
        <v>37</v>
      </c>
      <c r="C50" s="55" t="s">
        <v>100</v>
      </c>
      <c r="D50" s="47">
        <v>2303</v>
      </c>
      <c r="E50" s="46">
        <f>+'AMCL-2, Sch 1.2 Restating Adj '!D57</f>
        <v>0</v>
      </c>
      <c r="F50" s="46">
        <f t="shared" si="7"/>
        <v>2303</v>
      </c>
      <c r="G50" s="46">
        <f>+'AMCL-2, Sch 1.3 Pro Forma Adj '!D57</f>
        <v>0</v>
      </c>
      <c r="H50" s="46">
        <f t="shared" si="8"/>
        <v>2303</v>
      </c>
      <c r="I50" s="46">
        <v>0</v>
      </c>
      <c r="J50" s="46">
        <f t="shared" si="9"/>
        <v>2303</v>
      </c>
      <c r="L50" s="6"/>
    </row>
    <row r="51" spans="2:12">
      <c r="B51" s="36">
        <v>38</v>
      </c>
      <c r="C51" s="55" t="s">
        <v>101</v>
      </c>
      <c r="D51" s="47">
        <v>1544615</v>
      </c>
      <c r="E51" s="46">
        <f>+'AMCL-2, Sch 1.2 Restating Adj '!D58</f>
        <v>22166</v>
      </c>
      <c r="F51" s="46">
        <f t="shared" si="7"/>
        <v>1566781</v>
      </c>
      <c r="G51" s="46">
        <f>+'AMCL-2, Sch 1.3 Pro Forma Adj '!D58</f>
        <v>144347</v>
      </c>
      <c r="H51" s="46">
        <f t="shared" si="8"/>
        <v>1711128</v>
      </c>
      <c r="I51" s="46">
        <v>0</v>
      </c>
      <c r="J51" s="46">
        <f t="shared" si="9"/>
        <v>1711128</v>
      </c>
      <c r="L51" s="6"/>
    </row>
    <row r="52" spans="2:12">
      <c r="B52" s="36">
        <v>39</v>
      </c>
      <c r="C52" s="55" t="s">
        <v>102</v>
      </c>
      <c r="D52" s="47">
        <v>332500</v>
      </c>
      <c r="E52" s="46">
        <f>+'AMCL-2, Sch 1.2 Restating Adj '!D59</f>
        <v>0</v>
      </c>
      <c r="F52" s="46">
        <f t="shared" si="7"/>
        <v>332500</v>
      </c>
      <c r="G52" s="46">
        <f>+'AMCL-2, Sch 1.3 Pro Forma Adj '!D59</f>
        <v>-19500</v>
      </c>
      <c r="H52" s="46">
        <f t="shared" si="8"/>
        <v>313000</v>
      </c>
      <c r="I52" s="46">
        <v>0</v>
      </c>
      <c r="J52" s="46">
        <f t="shared" si="9"/>
        <v>313000</v>
      </c>
      <c r="L52" s="6"/>
    </row>
    <row r="53" spans="2:12">
      <c r="B53" s="36">
        <v>40</v>
      </c>
      <c r="C53" s="55" t="s">
        <v>103</v>
      </c>
      <c r="D53" s="47">
        <v>4793277</v>
      </c>
      <c r="E53" s="46">
        <f>+'AMCL-2, Sch 1.2 Restating Adj '!D60</f>
        <v>167499</v>
      </c>
      <c r="F53" s="46">
        <f t="shared" si="7"/>
        <v>4960776</v>
      </c>
      <c r="G53" s="46">
        <f>+'AMCL-2, Sch 1.3 Pro Forma Adj '!D60</f>
        <v>314467</v>
      </c>
      <c r="H53" s="46">
        <f t="shared" si="8"/>
        <v>5275243</v>
      </c>
      <c r="I53" s="46">
        <v>0</v>
      </c>
      <c r="J53" s="46">
        <f t="shared" si="9"/>
        <v>5275243</v>
      </c>
      <c r="L53" s="6"/>
    </row>
    <row r="54" spans="2:12">
      <c r="B54" s="36">
        <v>41</v>
      </c>
      <c r="C54" s="55" t="s">
        <v>104</v>
      </c>
      <c r="D54" s="47">
        <v>76702</v>
      </c>
      <c r="E54" s="46">
        <f>+'AMCL-2, Sch 1.2 Restating Adj '!D61</f>
        <v>0</v>
      </c>
      <c r="F54" s="46">
        <f t="shared" si="7"/>
        <v>76702</v>
      </c>
      <c r="G54" s="46">
        <f>+'AMCL-2, Sch 1.3 Pro Forma Adj '!D61</f>
        <v>0</v>
      </c>
      <c r="H54" s="46">
        <f t="shared" si="8"/>
        <v>76702</v>
      </c>
      <c r="I54" s="46">
        <v>0</v>
      </c>
      <c r="J54" s="46">
        <f t="shared" si="9"/>
        <v>76702</v>
      </c>
      <c r="L54" s="6"/>
    </row>
    <row r="55" spans="2:12">
      <c r="B55" s="36">
        <v>42</v>
      </c>
      <c r="C55" s="55" t="s">
        <v>105</v>
      </c>
      <c r="D55" s="47">
        <v>115303</v>
      </c>
      <c r="E55" s="46">
        <f>+'AMCL-2, Sch 1.2 Restating Adj '!D62</f>
        <v>0</v>
      </c>
      <c r="F55" s="46">
        <f t="shared" si="7"/>
        <v>115303</v>
      </c>
      <c r="G55" s="46">
        <f>+'AMCL-2, Sch 1.3 Pro Forma Adj '!D62</f>
        <v>0</v>
      </c>
      <c r="H55" s="46">
        <f t="shared" si="8"/>
        <v>115303</v>
      </c>
      <c r="I55" s="46">
        <v>0</v>
      </c>
      <c r="J55" s="46">
        <f t="shared" si="9"/>
        <v>115303</v>
      </c>
      <c r="L55" s="6"/>
    </row>
    <row r="56" spans="2:12">
      <c r="B56" s="36">
        <v>43</v>
      </c>
      <c r="C56" s="55" t="s">
        <v>106</v>
      </c>
      <c r="D56" s="47">
        <v>184716</v>
      </c>
      <c r="E56" s="46">
        <f>+'AMCL-2, Sch 1.2 Restating Adj '!D63</f>
        <v>0</v>
      </c>
      <c r="F56" s="46">
        <f t="shared" si="7"/>
        <v>184716</v>
      </c>
      <c r="G56" s="46">
        <f>+'AMCL-2, Sch 1.3 Pro Forma Adj '!D63</f>
        <v>53880</v>
      </c>
      <c r="H56" s="46">
        <f t="shared" si="8"/>
        <v>238596</v>
      </c>
      <c r="I56" s="46">
        <v>0</v>
      </c>
      <c r="J56" s="46">
        <f t="shared" si="9"/>
        <v>238596</v>
      </c>
      <c r="L56" s="6"/>
    </row>
    <row r="57" spans="2:12">
      <c r="B57" s="36">
        <v>44</v>
      </c>
      <c r="C57" s="59" t="s">
        <v>134</v>
      </c>
      <c r="D57" s="58">
        <f>SUM(D47:D56)</f>
        <v>9101745</v>
      </c>
      <c r="E57" s="58">
        <f>SUM(E47:E56)</f>
        <v>214537</v>
      </c>
      <c r="F57" s="58">
        <f>SUM(F47:F56)</f>
        <v>9316282</v>
      </c>
      <c r="G57" s="58">
        <f>SUM(G47:G56)</f>
        <v>547006</v>
      </c>
      <c r="H57" s="58">
        <f>SUM(H47:H56)</f>
        <v>9863288</v>
      </c>
      <c r="I57" s="58">
        <f t="shared" ref="I57" si="10">SUM(I48:I56)</f>
        <v>0</v>
      </c>
      <c r="J57" s="58">
        <f>SUM(J47:J56)</f>
        <v>9863288</v>
      </c>
      <c r="L57" s="6"/>
    </row>
    <row r="58" spans="2:12">
      <c r="B58" s="36">
        <v>45</v>
      </c>
      <c r="C58" s="55"/>
      <c r="D58" s="51"/>
      <c r="E58" s="51"/>
      <c r="F58" s="51"/>
      <c r="G58" s="51"/>
      <c r="H58" s="51"/>
      <c r="I58" s="51"/>
      <c r="J58" s="51"/>
      <c r="L58" s="6"/>
    </row>
    <row r="59" spans="2:12">
      <c r="B59" s="36">
        <v>46</v>
      </c>
      <c r="C59" s="54" t="s">
        <v>107</v>
      </c>
      <c r="D59" s="47"/>
      <c r="E59" s="47"/>
      <c r="F59" s="47"/>
      <c r="G59" s="47"/>
      <c r="H59" s="47"/>
      <c r="I59" s="47"/>
      <c r="J59" s="47"/>
      <c r="L59" s="6"/>
    </row>
    <row r="60" spans="2:12">
      <c r="B60" s="36">
        <v>47</v>
      </c>
      <c r="C60" s="55" t="s">
        <v>108</v>
      </c>
      <c r="D60" s="47">
        <v>1525</v>
      </c>
      <c r="E60" s="46">
        <f>+'AMCL-2, Sch 1.2 Restating Adj '!D67</f>
        <v>0</v>
      </c>
      <c r="F60" s="46">
        <f t="shared" ref="F60" si="11">SUM(D60:E60)</f>
        <v>1525</v>
      </c>
      <c r="G60" s="46">
        <f>+'AMCL-2, Sch 1.3 Pro Forma Adj '!D67</f>
        <v>0</v>
      </c>
      <c r="H60" s="46">
        <f t="shared" ref="H60" si="12">+G60+F60</f>
        <v>1525</v>
      </c>
      <c r="I60" s="46">
        <v>0</v>
      </c>
      <c r="J60" s="46">
        <f t="shared" ref="J60" si="13">+I60+H60</f>
        <v>1525</v>
      </c>
      <c r="L60" s="6"/>
    </row>
    <row r="61" spans="2:12">
      <c r="B61" s="36">
        <v>48</v>
      </c>
      <c r="C61" s="55" t="s">
        <v>109</v>
      </c>
      <c r="D61" s="47">
        <v>83224</v>
      </c>
      <c r="E61" s="46">
        <f>+'AMCL-2, Sch 1.2 Restating Adj '!D68</f>
        <v>0</v>
      </c>
      <c r="F61" s="46">
        <f t="shared" ref="F61:F63" si="14">SUM(D61:E61)</f>
        <v>83224</v>
      </c>
      <c r="G61" s="46">
        <f>+'AMCL-2, Sch 1.3 Pro Forma Adj '!D68</f>
        <v>0</v>
      </c>
      <c r="H61" s="46">
        <f t="shared" ref="H61:H63" si="15">+G61+F61</f>
        <v>83224</v>
      </c>
      <c r="I61" s="46">
        <v>0</v>
      </c>
      <c r="J61" s="46">
        <f t="shared" ref="J61:J63" si="16">+I61+H61</f>
        <v>83224</v>
      </c>
      <c r="L61" s="6"/>
    </row>
    <row r="62" spans="2:12">
      <c r="B62" s="36">
        <v>49</v>
      </c>
      <c r="C62" s="55" t="s">
        <v>110</v>
      </c>
      <c r="D62" s="47">
        <v>17219</v>
      </c>
      <c r="E62" s="46">
        <f>+'AMCL-2, Sch 1.2 Restating Adj '!D69</f>
        <v>0</v>
      </c>
      <c r="F62" s="46">
        <f t="shared" si="14"/>
        <v>17219</v>
      </c>
      <c r="G62" s="46">
        <f>+'AMCL-2, Sch 1.3 Pro Forma Adj '!D69</f>
        <v>0</v>
      </c>
      <c r="H62" s="46">
        <f t="shared" si="15"/>
        <v>17219</v>
      </c>
      <c r="I62" s="46">
        <v>0</v>
      </c>
      <c r="J62" s="46">
        <f t="shared" si="16"/>
        <v>17219</v>
      </c>
      <c r="L62" s="6"/>
    </row>
    <row r="63" spans="2:12">
      <c r="B63" s="36">
        <v>50</v>
      </c>
      <c r="C63" s="55" t="s">
        <v>111</v>
      </c>
      <c r="D63" s="47">
        <v>25366</v>
      </c>
      <c r="E63" s="46">
        <f>+'AMCL-2, Sch 1.2 Restating Adj '!D70</f>
        <v>0</v>
      </c>
      <c r="F63" s="46">
        <f t="shared" si="14"/>
        <v>25366</v>
      </c>
      <c r="G63" s="46">
        <f>+'AMCL-2, Sch 1.3 Pro Forma Adj '!D70</f>
        <v>0</v>
      </c>
      <c r="H63" s="46">
        <f t="shared" si="15"/>
        <v>25366</v>
      </c>
      <c r="I63" s="46">
        <v>0</v>
      </c>
      <c r="J63" s="46">
        <f t="shared" si="16"/>
        <v>25366</v>
      </c>
      <c r="L63" s="6"/>
    </row>
    <row r="64" spans="2:12">
      <c r="B64" s="36">
        <v>51</v>
      </c>
      <c r="C64" s="59" t="s">
        <v>135</v>
      </c>
      <c r="D64" s="58">
        <f>SUM(D60:D63)</f>
        <v>127334</v>
      </c>
      <c r="E64" s="58">
        <f t="shared" ref="E64:I64" si="17">SUM(E60:E63)</f>
        <v>0</v>
      </c>
      <c r="F64" s="58">
        <f>SUM(F60:F63)</f>
        <v>127334</v>
      </c>
      <c r="G64" s="58">
        <f t="shared" si="17"/>
        <v>0</v>
      </c>
      <c r="H64" s="58">
        <f>SUM(H60:H63)</f>
        <v>127334</v>
      </c>
      <c r="I64" s="58">
        <f t="shared" si="17"/>
        <v>0</v>
      </c>
      <c r="J64" s="58">
        <f>SUM(J60:J63)</f>
        <v>127334</v>
      </c>
      <c r="L64" s="6"/>
    </row>
    <row r="65" spans="2:13">
      <c r="B65" s="36">
        <v>52</v>
      </c>
      <c r="C65" s="59"/>
      <c r="D65" s="51"/>
      <c r="E65" s="60"/>
      <c r="F65" s="12"/>
      <c r="G65" s="60"/>
      <c r="H65" s="12"/>
      <c r="I65" s="12"/>
      <c r="J65" s="12"/>
      <c r="L65" s="6"/>
    </row>
    <row r="66" spans="2:13">
      <c r="B66" s="36">
        <v>53</v>
      </c>
      <c r="C66" s="54" t="s">
        <v>112</v>
      </c>
      <c r="D66" s="47"/>
      <c r="E66" s="61"/>
      <c r="F66" s="12"/>
      <c r="G66" s="60"/>
      <c r="H66" s="12"/>
      <c r="I66" s="61"/>
      <c r="J66" s="12"/>
      <c r="L66" s="6"/>
    </row>
    <row r="67" spans="2:13">
      <c r="B67" s="36">
        <v>54</v>
      </c>
      <c r="C67" s="55" t="s">
        <v>128</v>
      </c>
      <c r="D67" s="47">
        <v>36106</v>
      </c>
      <c r="E67" s="47">
        <f>+'AMCL-2, Sch 1.2 Restating Adj '!D74</f>
        <v>-12000</v>
      </c>
      <c r="F67" s="47">
        <f t="shared" ref="F67:F80" si="18">+E67+D67</f>
        <v>24106</v>
      </c>
      <c r="G67" s="47">
        <f>+'AMCL-2, Sch 1.3 Pro Forma Adj '!D74</f>
        <v>0</v>
      </c>
      <c r="H67" s="47">
        <f>+G67+F67</f>
        <v>24106</v>
      </c>
      <c r="I67" s="47"/>
      <c r="J67" s="47">
        <f>+I67+H67</f>
        <v>24106</v>
      </c>
      <c r="L67" s="6"/>
    </row>
    <row r="68" spans="2:13">
      <c r="B68" s="36">
        <v>55</v>
      </c>
      <c r="C68" s="55" t="s">
        <v>129</v>
      </c>
      <c r="D68" s="47">
        <v>394744</v>
      </c>
      <c r="E68" s="47">
        <f>+'AMCL-2, Sch 1.2 Restating Adj '!D75</f>
        <v>-111362</v>
      </c>
      <c r="F68" s="47">
        <f t="shared" si="18"/>
        <v>283382</v>
      </c>
      <c r="G68" s="47">
        <f>+'AMCL-2, Sch 1.3 Pro Forma Adj '!D75</f>
        <v>187059</v>
      </c>
      <c r="H68" s="47">
        <f t="shared" ref="H68:H80" si="19">+G68+F68</f>
        <v>470441</v>
      </c>
      <c r="I68" s="47"/>
      <c r="J68" s="47">
        <f t="shared" ref="J68:J80" si="20">+I68+H68</f>
        <v>470441</v>
      </c>
      <c r="L68" s="6"/>
    </row>
    <row r="69" spans="2:13">
      <c r="B69" s="36">
        <v>56</v>
      </c>
      <c r="C69" s="55" t="s">
        <v>130</v>
      </c>
      <c r="D69" s="47">
        <v>15227</v>
      </c>
      <c r="E69" s="47">
        <f>+'AMCL-2, Sch 1.2 Restating Adj '!D76</f>
        <v>0</v>
      </c>
      <c r="F69" s="47">
        <f>+E67+D69</f>
        <v>3227</v>
      </c>
      <c r="G69" s="47">
        <f>+'AMCL-2, Sch 1.3 Pro Forma Adj '!D76</f>
        <v>0</v>
      </c>
      <c r="H69" s="47">
        <f t="shared" si="19"/>
        <v>3227</v>
      </c>
      <c r="I69" s="47"/>
      <c r="J69" s="47">
        <f t="shared" si="20"/>
        <v>3227</v>
      </c>
      <c r="L69" s="6"/>
    </row>
    <row r="70" spans="2:13">
      <c r="B70" s="36">
        <v>57</v>
      </c>
      <c r="C70" s="55" t="s">
        <v>113</v>
      </c>
      <c r="D70" s="47">
        <v>142229</v>
      </c>
      <c r="E70" s="47">
        <f>+'AMCL-2, Sch 1.2 Restating Adj '!D77</f>
        <v>-95648</v>
      </c>
      <c r="F70" s="47">
        <f t="shared" si="18"/>
        <v>46581</v>
      </c>
      <c r="G70" s="47">
        <f>+'AMCL-2, Sch 1.3 Pro Forma Adj '!D77</f>
        <v>56090</v>
      </c>
      <c r="H70" s="47">
        <f t="shared" si="19"/>
        <v>102671</v>
      </c>
      <c r="I70" s="47"/>
      <c r="J70" s="47">
        <f t="shared" si="20"/>
        <v>102671</v>
      </c>
      <c r="L70" s="62"/>
    </row>
    <row r="71" spans="2:13">
      <c r="B71" s="36">
        <v>58</v>
      </c>
      <c r="C71" s="55" t="s">
        <v>114</v>
      </c>
      <c r="D71" s="47">
        <v>70932</v>
      </c>
      <c r="E71" s="47">
        <f>+'AMCL-2, Sch 1.2 Restating Adj '!D78</f>
        <v>0</v>
      </c>
      <c r="F71" s="47">
        <f t="shared" si="18"/>
        <v>70932</v>
      </c>
      <c r="G71" s="47">
        <f>+'AMCL-2, Sch 1.3 Pro Forma Adj '!D78</f>
        <v>6848</v>
      </c>
      <c r="H71" s="47">
        <f t="shared" si="19"/>
        <v>77780</v>
      </c>
      <c r="I71" s="47"/>
      <c r="J71" s="47">
        <f t="shared" si="20"/>
        <v>77780</v>
      </c>
      <c r="L71" s="6"/>
    </row>
    <row r="72" spans="2:13">
      <c r="B72" s="36">
        <v>59</v>
      </c>
      <c r="C72" s="55" t="s">
        <v>115</v>
      </c>
      <c r="D72" s="47">
        <v>14670</v>
      </c>
      <c r="E72" s="47">
        <f>+'AMCL-2, Sch 1.2 Restating Adj '!D79</f>
        <v>-14670</v>
      </c>
      <c r="F72" s="47">
        <f t="shared" si="18"/>
        <v>0</v>
      </c>
      <c r="G72" s="47">
        <f>+'AMCL-2, Sch 1.3 Pro Forma Adj '!D79</f>
        <v>0</v>
      </c>
      <c r="H72" s="47">
        <f t="shared" si="19"/>
        <v>0</v>
      </c>
      <c r="I72" s="47"/>
      <c r="J72" s="47">
        <f t="shared" si="20"/>
        <v>0</v>
      </c>
      <c r="L72" s="6"/>
    </row>
    <row r="73" spans="2:13">
      <c r="B73" s="36">
        <v>60</v>
      </c>
      <c r="C73" s="55" t="s">
        <v>116</v>
      </c>
      <c r="D73" s="47">
        <v>163684</v>
      </c>
      <c r="E73" s="47">
        <f>+'AMCL-2, Sch 1.2 Restating Adj '!D80</f>
        <v>-6636</v>
      </c>
      <c r="F73" s="47">
        <f t="shared" si="18"/>
        <v>157048</v>
      </c>
      <c r="G73" s="47">
        <f>+'AMCL-2, Sch 1.3 Pro Forma Adj '!D80</f>
        <v>0</v>
      </c>
      <c r="H73" s="47">
        <f t="shared" si="19"/>
        <v>157048</v>
      </c>
      <c r="I73" s="47"/>
      <c r="J73" s="47">
        <f t="shared" si="20"/>
        <v>157048</v>
      </c>
      <c r="L73" s="6"/>
    </row>
    <row r="74" spans="2:13">
      <c r="B74" s="36">
        <v>61</v>
      </c>
      <c r="C74" s="55" t="s">
        <v>117</v>
      </c>
      <c r="D74" s="47">
        <v>339108</v>
      </c>
      <c r="E74" s="47">
        <f>+'AMCL-2, Sch 1.2 Restating Adj '!D81</f>
        <v>0</v>
      </c>
      <c r="F74" s="47">
        <f t="shared" si="18"/>
        <v>339108</v>
      </c>
      <c r="G74" s="47">
        <f>+'AMCL-2, Sch 1.3 Pro Forma Adj '!D81</f>
        <v>0</v>
      </c>
      <c r="H74" s="47">
        <f t="shared" si="19"/>
        <v>339108</v>
      </c>
      <c r="I74" s="47"/>
      <c r="J74" s="47">
        <f t="shared" si="20"/>
        <v>339108</v>
      </c>
      <c r="L74" s="6"/>
    </row>
    <row r="75" spans="2:13">
      <c r="B75" s="36">
        <v>62</v>
      </c>
      <c r="C75" s="55" t="s">
        <v>118</v>
      </c>
      <c r="D75" s="47">
        <v>292517</v>
      </c>
      <c r="E75" s="47">
        <f>+'AMCL-2, Sch 1.2 Restating Adj '!D82</f>
        <v>0</v>
      </c>
      <c r="F75" s="47">
        <f t="shared" si="18"/>
        <v>292517</v>
      </c>
      <c r="G75" s="47">
        <f>+'AMCL-2, Sch 1.3 Pro Forma Adj '!D82</f>
        <v>-12900</v>
      </c>
      <c r="H75" s="47">
        <f t="shared" si="19"/>
        <v>279617</v>
      </c>
      <c r="I75" s="47"/>
      <c r="J75" s="47">
        <f t="shared" si="20"/>
        <v>279617</v>
      </c>
      <c r="L75" s="6"/>
    </row>
    <row r="76" spans="2:13" s="65" customFormat="1">
      <c r="B76" s="36">
        <v>63</v>
      </c>
      <c r="C76" s="55" t="s">
        <v>119</v>
      </c>
      <c r="D76" s="47">
        <v>75914</v>
      </c>
      <c r="E76" s="47">
        <f>+'AMCL-2, Sch 1.2 Restating Adj '!D83</f>
        <v>-75914</v>
      </c>
      <c r="F76" s="47">
        <f t="shared" si="18"/>
        <v>0</v>
      </c>
      <c r="G76" s="47">
        <f>+'AMCL-2, Sch 1.3 Pro Forma Adj '!D83</f>
        <v>0</v>
      </c>
      <c r="H76" s="47">
        <f t="shared" si="19"/>
        <v>0</v>
      </c>
      <c r="I76" s="47"/>
      <c r="J76" s="47">
        <f t="shared" si="20"/>
        <v>0</v>
      </c>
      <c r="K76" s="5"/>
      <c r="L76" s="63"/>
      <c r="M76" s="64"/>
    </row>
    <row r="77" spans="2:13" s="65" customFormat="1">
      <c r="B77" s="36">
        <v>64</v>
      </c>
      <c r="C77" s="55" t="s">
        <v>132</v>
      </c>
      <c r="D77" s="47">
        <v>150000</v>
      </c>
      <c r="E77" s="47">
        <f>+'AMCL-2, Sch 1.2 Restating Adj '!D84</f>
        <v>0</v>
      </c>
      <c r="F77" s="47">
        <f t="shared" si="18"/>
        <v>150000</v>
      </c>
      <c r="G77" s="47">
        <f>+'AMCL-2, Sch 1.3 Pro Forma Adj '!D84</f>
        <v>0</v>
      </c>
      <c r="H77" s="47">
        <f t="shared" si="19"/>
        <v>150000</v>
      </c>
      <c r="I77" s="47"/>
      <c r="J77" s="47">
        <f t="shared" si="20"/>
        <v>150000</v>
      </c>
      <c r="K77" s="5"/>
      <c r="L77" s="63"/>
      <c r="M77" s="64"/>
    </row>
    <row r="78" spans="2:13" s="65" customFormat="1">
      <c r="B78" s="36">
        <v>65</v>
      </c>
      <c r="C78" s="55" t="s">
        <v>120</v>
      </c>
      <c r="D78" s="47">
        <v>2418</v>
      </c>
      <c r="E78" s="47">
        <f>+'AMCL-2, Sch 1.2 Restating Adj '!D85</f>
        <v>0</v>
      </c>
      <c r="F78" s="47">
        <f t="shared" si="18"/>
        <v>2418</v>
      </c>
      <c r="G78" s="47">
        <f>+'AMCL-2, Sch 1.3 Pro Forma Adj '!D85</f>
        <v>0</v>
      </c>
      <c r="H78" s="47">
        <f t="shared" si="19"/>
        <v>2418</v>
      </c>
      <c r="I78" s="47"/>
      <c r="J78" s="47">
        <f t="shared" si="20"/>
        <v>2418</v>
      </c>
      <c r="K78" s="5"/>
      <c r="L78" s="63"/>
      <c r="M78" s="64"/>
    </row>
    <row r="79" spans="2:13">
      <c r="B79" s="36">
        <v>66</v>
      </c>
      <c r="C79" s="55" t="s">
        <v>122</v>
      </c>
      <c r="D79" s="47">
        <v>8786</v>
      </c>
      <c r="E79" s="47">
        <f>+'AMCL-2, Sch 1.2 Restating Adj '!D86</f>
        <v>0</v>
      </c>
      <c r="F79" s="47">
        <f t="shared" si="18"/>
        <v>8786</v>
      </c>
      <c r="G79" s="47">
        <f>+'AMCL-2, Sch 1.3 Pro Forma Adj '!D86</f>
        <v>0</v>
      </c>
      <c r="H79" s="47">
        <f t="shared" si="19"/>
        <v>8786</v>
      </c>
      <c r="I79" s="47"/>
      <c r="J79" s="47">
        <f t="shared" si="20"/>
        <v>8786</v>
      </c>
      <c r="L79" s="62"/>
    </row>
    <row r="80" spans="2:13">
      <c r="B80" s="36">
        <v>67</v>
      </c>
      <c r="C80" s="55" t="s">
        <v>123</v>
      </c>
      <c r="D80" s="47">
        <v>34645</v>
      </c>
      <c r="E80" s="47">
        <f>+'AMCL-2, Sch 1.2 Restating Adj '!D87</f>
        <v>0</v>
      </c>
      <c r="F80" s="47">
        <f t="shared" si="18"/>
        <v>34645</v>
      </c>
      <c r="G80" s="47">
        <f>+'AMCL-2, Sch 1.3 Pro Forma Adj '!D87</f>
        <v>0</v>
      </c>
      <c r="H80" s="47">
        <f t="shared" si="19"/>
        <v>34645</v>
      </c>
      <c r="I80" s="47"/>
      <c r="J80" s="47">
        <f t="shared" si="20"/>
        <v>34645</v>
      </c>
      <c r="L80" s="62"/>
    </row>
    <row r="81" spans="2:162">
      <c r="B81" s="36">
        <v>68</v>
      </c>
      <c r="C81" s="59" t="s">
        <v>136</v>
      </c>
      <c r="D81" s="58">
        <f>SUM(D67:D80)</f>
        <v>1740980</v>
      </c>
      <c r="E81" s="58">
        <f>SUM(E67:E80)</f>
        <v>-316230</v>
      </c>
      <c r="F81" s="58">
        <f>SUM(F67:F80)</f>
        <v>1412750</v>
      </c>
      <c r="G81" s="58">
        <f>SUM(G67:G80)</f>
        <v>237097</v>
      </c>
      <c r="H81" s="58">
        <f>SUM(H67:H80)</f>
        <v>1649847</v>
      </c>
      <c r="I81" s="58">
        <f t="shared" ref="I81" si="21">SUM(I67:I80)</f>
        <v>0</v>
      </c>
      <c r="J81" s="58">
        <f>SUM(J67:J80)</f>
        <v>1649847</v>
      </c>
      <c r="L81" s="6"/>
    </row>
    <row r="82" spans="2:162">
      <c r="B82" s="36">
        <v>69</v>
      </c>
      <c r="C82" s="59"/>
      <c r="D82" s="51"/>
      <c r="E82" s="51"/>
      <c r="F82" s="51"/>
      <c r="G82" s="51"/>
      <c r="H82" s="51"/>
      <c r="I82" s="51"/>
      <c r="J82" s="51"/>
      <c r="L82" s="6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</row>
    <row r="83" spans="2:162">
      <c r="B83" s="36">
        <v>70</v>
      </c>
      <c r="C83" s="54" t="s">
        <v>133</v>
      </c>
      <c r="D83" s="47"/>
      <c r="L83" s="6"/>
    </row>
    <row r="84" spans="2:162">
      <c r="B84" s="36">
        <v>71</v>
      </c>
      <c r="C84" s="55" t="s">
        <v>124</v>
      </c>
      <c r="D84" s="47">
        <v>18691</v>
      </c>
      <c r="E84" s="47">
        <f>'AMCL-2, Sch 1.2 Restating Adj '!D91</f>
        <v>0</v>
      </c>
      <c r="F84" s="47">
        <f t="shared" ref="F84" si="22">+E84+D84</f>
        <v>18691</v>
      </c>
      <c r="G84" s="47">
        <f>+'AMCL-2, Sch 1.3 Pro Forma Adj '!D91</f>
        <v>0</v>
      </c>
      <c r="H84" s="47">
        <f t="shared" ref="H84" si="23">+G84+F84</f>
        <v>18691</v>
      </c>
      <c r="I84" s="47"/>
      <c r="J84" s="47">
        <f t="shared" ref="J84" si="24">+I84+H84</f>
        <v>18691</v>
      </c>
      <c r="L84" s="6"/>
    </row>
    <row r="85" spans="2:162">
      <c r="B85" s="36">
        <v>72</v>
      </c>
      <c r="C85" s="55" t="s">
        <v>125</v>
      </c>
      <c r="D85" s="47">
        <v>495</v>
      </c>
      <c r="E85" s="47">
        <f>'AMCL-2, Sch 1.2 Restating Adj '!D92</f>
        <v>0</v>
      </c>
      <c r="F85" s="47">
        <f t="shared" ref="F85:F87" si="25">+E85+D85</f>
        <v>495</v>
      </c>
      <c r="G85" s="47">
        <f>+'AMCL-2, Sch 1.3 Pro Forma Adj '!D92</f>
        <v>0</v>
      </c>
      <c r="H85" s="47">
        <f t="shared" ref="H85:H87" si="26">+G85+F85</f>
        <v>495</v>
      </c>
      <c r="I85" s="47"/>
      <c r="J85" s="47">
        <f t="shared" ref="J85:J87" si="27">+I85+H85</f>
        <v>495</v>
      </c>
      <c r="L85" s="6"/>
    </row>
    <row r="86" spans="2:162">
      <c r="B86" s="36">
        <v>73</v>
      </c>
      <c r="C86" s="55" t="s">
        <v>126</v>
      </c>
      <c r="D86" s="46">
        <v>555306</v>
      </c>
      <c r="E86" s="47">
        <f>'AMCL-2, Sch 1.2 Restating Adj '!D93</f>
        <v>0</v>
      </c>
      <c r="F86" s="46">
        <f t="shared" si="25"/>
        <v>555306</v>
      </c>
      <c r="G86" s="46">
        <f>+'AMCL-2, Sch 1.3 Pro Forma Adj '!D93</f>
        <v>0</v>
      </c>
      <c r="H86" s="46">
        <f t="shared" si="26"/>
        <v>555306</v>
      </c>
      <c r="I86" s="202">
        <f ca="1">+I19*1.5%</f>
        <v>27412.421945033984</v>
      </c>
      <c r="J86" s="46">
        <f t="shared" ca="1" si="27"/>
        <v>582718.42194503394</v>
      </c>
      <c r="L86" s="6"/>
    </row>
    <row r="87" spans="2:162">
      <c r="B87" s="36">
        <v>74</v>
      </c>
      <c r="C87" s="55" t="s">
        <v>127</v>
      </c>
      <c r="D87" s="66">
        <v>0</v>
      </c>
      <c r="E87" s="47">
        <f>'AMCL-2, Sch 1.2 Restating Adj '!D94</f>
        <v>0</v>
      </c>
      <c r="F87" s="66">
        <f t="shared" si="25"/>
        <v>0</v>
      </c>
      <c r="G87" s="66">
        <f>+'AMCL-2, Sch 1.3 Pro Forma Adj '!D94</f>
        <v>123333</v>
      </c>
      <c r="H87" s="66">
        <f t="shared" si="26"/>
        <v>123333</v>
      </c>
      <c r="I87" s="66"/>
      <c r="J87" s="66">
        <f t="shared" si="27"/>
        <v>123333</v>
      </c>
      <c r="L87" s="6"/>
    </row>
    <row r="88" spans="2:162">
      <c r="B88" s="36">
        <v>75</v>
      </c>
      <c r="C88" s="59" t="s">
        <v>133</v>
      </c>
      <c r="D88" s="58">
        <f>SUM(D84:D87)</f>
        <v>574492</v>
      </c>
      <c r="E88" s="58">
        <f t="shared" ref="E88:J88" si="28">SUM(E84:E87)</f>
        <v>0</v>
      </c>
      <c r="F88" s="58">
        <f>SUM(F84:F87)</f>
        <v>574492</v>
      </c>
      <c r="G88" s="58">
        <f t="shared" si="28"/>
        <v>123333</v>
      </c>
      <c r="H88" s="58">
        <f>SUM(H84:H87)</f>
        <v>697825</v>
      </c>
      <c r="I88" s="58">
        <f t="shared" ca="1" si="28"/>
        <v>27412.421945033984</v>
      </c>
      <c r="J88" s="58">
        <f t="shared" ca="1" si="28"/>
        <v>725237.42194503394</v>
      </c>
      <c r="L88" s="6"/>
    </row>
    <row r="89" spans="2:162">
      <c r="B89" s="36">
        <v>76</v>
      </c>
      <c r="C89" s="59" t="s">
        <v>336</v>
      </c>
      <c r="D89" s="67">
        <f t="shared" ref="D89:J89" si="29">+D44+D57+D64+D81+D88</f>
        <v>14012681.59</v>
      </c>
      <c r="E89" s="67">
        <f t="shared" si="29"/>
        <v>123154</v>
      </c>
      <c r="F89" s="67">
        <f t="shared" si="29"/>
        <v>14123835.59</v>
      </c>
      <c r="G89" s="67">
        <f t="shared" si="29"/>
        <v>950354</v>
      </c>
      <c r="H89" s="67">
        <f t="shared" si="29"/>
        <v>15074189.59</v>
      </c>
      <c r="I89" s="67">
        <f t="shared" ca="1" si="29"/>
        <v>27412.421945033984</v>
      </c>
      <c r="J89" s="67">
        <f t="shared" ca="1" si="29"/>
        <v>15101602.011945033</v>
      </c>
      <c r="L89" s="6"/>
    </row>
    <row r="90" spans="2:162">
      <c r="B90" s="36">
        <v>77</v>
      </c>
      <c r="C90" s="59"/>
      <c r="D90" s="66"/>
      <c r="E90" s="66"/>
      <c r="F90" s="66"/>
      <c r="G90" s="66"/>
      <c r="H90" s="66"/>
      <c r="I90" s="66"/>
      <c r="J90" s="66"/>
      <c r="L90" s="6"/>
    </row>
    <row r="91" spans="2:162">
      <c r="B91" s="36">
        <v>78</v>
      </c>
      <c r="C91" s="55"/>
      <c r="D91" s="66"/>
      <c r="E91" s="68"/>
      <c r="F91" s="68"/>
      <c r="G91" s="68"/>
      <c r="H91" s="68"/>
      <c r="I91" s="65"/>
      <c r="J91" s="65"/>
      <c r="L91" s="6"/>
    </row>
    <row r="92" spans="2:162">
      <c r="B92" s="36">
        <v>79</v>
      </c>
      <c r="C92" s="69" t="s">
        <v>171</v>
      </c>
      <c r="D92" s="70">
        <f t="shared" ref="D92:I92" si="30">+D24-D89</f>
        <v>20113826.41</v>
      </c>
      <c r="E92" s="70">
        <f t="shared" si="30"/>
        <v>-139722</v>
      </c>
      <c r="F92" s="70">
        <f t="shared" si="30"/>
        <v>19986104.41</v>
      </c>
      <c r="G92" s="48">
        <f t="shared" si="30"/>
        <v>-950354</v>
      </c>
      <c r="H92" s="70">
        <f t="shared" si="30"/>
        <v>19035750.41</v>
      </c>
      <c r="I92" s="70">
        <f t="shared" ca="1" si="30"/>
        <v>1800082.3743905649</v>
      </c>
      <c r="J92" s="70">
        <f ca="1">+J24-J89</f>
        <v>20835832.784390569</v>
      </c>
      <c r="L92" s="6"/>
    </row>
    <row r="93" spans="2:162">
      <c r="B93" s="36">
        <v>80</v>
      </c>
      <c r="C93" s="3" t="s">
        <v>173</v>
      </c>
      <c r="D93" s="46">
        <v>-45996</v>
      </c>
      <c r="E93" s="47">
        <f>'AMCL-2, Sch 1.2 Restating Adj '!D100</f>
        <v>37793</v>
      </c>
      <c r="F93" s="46">
        <f>+D93+E93</f>
        <v>-8203</v>
      </c>
      <c r="G93" s="47">
        <f>+'AMCL-2, Sch 1.3 Pro Forma Adj '!D100</f>
        <v>0</v>
      </c>
      <c r="H93" s="46">
        <f>+F93+G93</f>
        <v>-8203</v>
      </c>
      <c r="I93" s="46">
        <f>+'AMCL-2, Sch 1.3 Pro Forma Adj '!F100</f>
        <v>0</v>
      </c>
      <c r="J93" s="46">
        <f>+H93+I93</f>
        <v>-8203</v>
      </c>
      <c r="L93" s="6"/>
    </row>
    <row r="94" spans="2:162">
      <c r="B94" s="36">
        <v>81</v>
      </c>
      <c r="C94" s="3" t="s">
        <v>170</v>
      </c>
      <c r="D94" s="46">
        <v>8531</v>
      </c>
      <c r="E94" s="47">
        <f>'AMCL-2, Sch 1.2 Restating Adj '!D101</f>
        <v>0</v>
      </c>
      <c r="F94" s="46">
        <f t="shared" ref="F94:J94" si="31">+D94+E94</f>
        <v>8531</v>
      </c>
      <c r="G94" s="47">
        <f>+'AMCL-2, Sch 1.3 Pro Forma Adj '!D101</f>
        <v>0</v>
      </c>
      <c r="H94" s="46">
        <f t="shared" si="31"/>
        <v>8531</v>
      </c>
      <c r="I94" s="46">
        <f>+'AMCL-2, Sch 1.3 Pro Forma Adj '!F101</f>
        <v>0</v>
      </c>
      <c r="J94" s="46">
        <f t="shared" si="31"/>
        <v>8531</v>
      </c>
      <c r="L94" s="6"/>
    </row>
    <row r="95" spans="2:162">
      <c r="B95" s="36">
        <v>82</v>
      </c>
      <c r="D95" s="46"/>
      <c r="E95" s="47"/>
      <c r="F95" s="46"/>
      <c r="G95" s="47"/>
      <c r="H95" s="46"/>
      <c r="I95" s="46"/>
      <c r="J95" s="46"/>
      <c r="L95" s="6"/>
    </row>
    <row r="96" spans="2:162" ht="13.5" thickBot="1">
      <c r="B96" s="36">
        <v>83</v>
      </c>
      <c r="C96" s="69" t="s">
        <v>318</v>
      </c>
      <c r="D96" s="125">
        <f>+D92+SUM(D93:D95)</f>
        <v>20076361.41</v>
      </c>
      <c r="E96" s="125">
        <f t="shared" ref="E96:I96" si="32">+E92+SUM(E93:E95)</f>
        <v>-101929</v>
      </c>
      <c r="F96" s="125">
        <f t="shared" si="32"/>
        <v>19986432.41</v>
      </c>
      <c r="G96" s="125">
        <f t="shared" si="32"/>
        <v>-950354</v>
      </c>
      <c r="H96" s="125">
        <f t="shared" si="32"/>
        <v>19036078.41</v>
      </c>
      <c r="I96" s="125">
        <f t="shared" ca="1" si="32"/>
        <v>1800082.3743905649</v>
      </c>
      <c r="J96" s="201">
        <f ca="1">+J92+SUM(J93:J95)</f>
        <v>20836160.784390569</v>
      </c>
      <c r="L96" s="6"/>
    </row>
    <row r="97" spans="2:12" ht="13.5" thickTop="1">
      <c r="B97" s="36">
        <v>84</v>
      </c>
      <c r="L97" s="6"/>
    </row>
    <row r="98" spans="2:12">
      <c r="B98" s="36">
        <v>85</v>
      </c>
      <c r="C98" s="204" t="s">
        <v>174</v>
      </c>
      <c r="D98" s="205"/>
      <c r="E98" s="205"/>
      <c r="L98" s="6"/>
    </row>
    <row r="99" spans="2:12">
      <c r="B99" s="36">
        <v>86</v>
      </c>
      <c r="C99" s="204"/>
      <c r="D99" s="206"/>
      <c r="E99" s="206"/>
      <c r="F99" s="206"/>
      <c r="L99" s="6"/>
    </row>
    <row r="100" spans="2:12">
      <c r="B100" s="36">
        <v>87</v>
      </c>
    </row>
  </sheetData>
  <mergeCells count="3">
    <mergeCell ref="H5:J5"/>
    <mergeCell ref="C98:E98"/>
    <mergeCell ref="C99:F99"/>
  </mergeCells>
  <phoneticPr fontId="5" type="noConversion"/>
  <pageMargins left="0.7" right="0.7" top="1" bottom="0.75" header="0.3" footer="0.3"/>
  <pageSetup scale="49" firstPageNumber="4" fitToWidth="0" orientation="portrait" horizontalDpi="300" verticalDpi="30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Y104"/>
  <sheetViews>
    <sheetView view="pageBreakPreview" topLeftCell="D1" zoomScale="60" zoomScaleNormal="100" workbookViewId="0">
      <selection activeCell="V4" sqref="V4"/>
    </sheetView>
  </sheetViews>
  <sheetFormatPr defaultColWidth="9" defaultRowHeight="13"/>
  <cols>
    <col min="1" max="1" width="3.25" style="37" customWidth="1"/>
    <col min="2" max="2" width="4.25" style="84" bestFit="1" customWidth="1"/>
    <col min="3" max="3" width="33.58203125" style="106" bestFit="1" customWidth="1"/>
    <col min="4" max="4" width="10" style="79" bestFit="1" customWidth="1"/>
    <col min="5" max="5" width="8.33203125" style="101" bestFit="1" customWidth="1"/>
    <col min="6" max="6" width="11" style="101" bestFit="1" customWidth="1"/>
    <col min="7" max="7" width="9.58203125" style="101" bestFit="1" customWidth="1"/>
    <col min="8" max="8" width="12.08203125" style="101" bestFit="1" customWidth="1"/>
    <col min="9" max="9" width="8.83203125" style="101" bestFit="1" customWidth="1"/>
    <col min="10" max="10" width="13" style="101" bestFit="1" customWidth="1"/>
    <col min="11" max="11" width="10.75" style="79" bestFit="1" customWidth="1"/>
    <col min="12" max="12" width="9.75" style="101" bestFit="1" customWidth="1"/>
    <col min="13" max="13" width="14.75" style="101" bestFit="1" customWidth="1"/>
    <col min="14" max="14" width="11.08203125" style="101" bestFit="1" customWidth="1"/>
    <col min="15" max="15" width="14.5" style="101" bestFit="1" customWidth="1"/>
    <col min="16" max="16" width="11.75" style="101" bestFit="1" customWidth="1"/>
    <col min="17" max="17" width="9.83203125" style="101" bestFit="1" customWidth="1"/>
    <col min="18" max="18" width="7.58203125" style="101" bestFit="1" customWidth="1"/>
    <col min="19" max="19" width="11.58203125" style="101" bestFit="1" customWidth="1"/>
    <col min="20" max="20" width="12.33203125" style="101" bestFit="1" customWidth="1"/>
    <col min="21" max="21" width="12.08203125" style="101" bestFit="1" customWidth="1"/>
    <col min="22" max="22" width="12.25" style="101" bestFit="1" customWidth="1"/>
    <col min="23" max="24" width="14.75" style="101" bestFit="1" customWidth="1"/>
    <col min="25" max="25" width="13.75" style="101" bestFit="1" customWidth="1"/>
    <col min="26" max="16384" width="9" style="37"/>
  </cols>
  <sheetData>
    <row r="2" spans="2:25" s="74" customFormat="1">
      <c r="B2" s="71"/>
      <c r="C2" s="9" t="s">
        <v>218</v>
      </c>
      <c r="D2" s="72"/>
      <c r="E2" s="73"/>
      <c r="F2" s="73"/>
      <c r="G2" s="73"/>
      <c r="H2" s="73"/>
      <c r="I2" s="73"/>
      <c r="J2" s="73"/>
      <c r="K2" s="72"/>
      <c r="L2" s="73"/>
      <c r="N2" s="197" t="s">
        <v>340</v>
      </c>
      <c r="O2" s="197"/>
      <c r="P2" s="73"/>
      <c r="Q2" s="73"/>
      <c r="R2" s="73"/>
      <c r="T2" s="73"/>
      <c r="V2" s="73"/>
      <c r="X2" s="197" t="s">
        <v>340</v>
      </c>
      <c r="Y2" s="197"/>
    </row>
    <row r="3" spans="2:25" s="74" customFormat="1">
      <c r="B3" s="71"/>
      <c r="C3" s="9" t="s">
        <v>224</v>
      </c>
      <c r="D3" s="72"/>
      <c r="E3" s="73"/>
      <c r="F3" s="73"/>
      <c r="G3" s="73"/>
      <c r="H3" s="73"/>
      <c r="I3" s="73"/>
      <c r="J3" s="73"/>
      <c r="K3" s="72"/>
      <c r="L3" s="73"/>
      <c r="N3" s="9" t="s">
        <v>219</v>
      </c>
      <c r="O3" s="9"/>
      <c r="P3" s="73"/>
      <c r="Q3" s="73"/>
      <c r="R3" s="73"/>
      <c r="T3" s="73"/>
      <c r="V3" s="73"/>
      <c r="X3" s="9" t="s">
        <v>219</v>
      </c>
      <c r="Y3" s="9"/>
    </row>
    <row r="4" spans="2:25" s="74" customFormat="1">
      <c r="B4" s="71"/>
      <c r="C4" s="9" t="s">
        <v>223</v>
      </c>
      <c r="D4" s="72"/>
      <c r="E4" s="73"/>
      <c r="F4" s="73"/>
      <c r="G4" s="73"/>
      <c r="H4" s="73"/>
      <c r="I4" s="73"/>
      <c r="J4" s="73"/>
      <c r="K4" s="72"/>
      <c r="L4" s="73"/>
      <c r="N4" s="73" t="s">
        <v>321</v>
      </c>
      <c r="O4" s="73"/>
      <c r="P4" s="73"/>
      <c r="Q4" s="73"/>
      <c r="R4" s="73"/>
      <c r="T4" s="73"/>
      <c r="V4" s="73"/>
      <c r="X4" s="73" t="s">
        <v>322</v>
      </c>
      <c r="Y4" s="73"/>
    </row>
    <row r="5" spans="2:25" s="74" customFormat="1">
      <c r="B5" s="71"/>
      <c r="C5" s="9"/>
      <c r="D5" s="72"/>
      <c r="E5" s="73"/>
      <c r="F5" s="73"/>
      <c r="G5" s="73"/>
      <c r="H5" s="73"/>
      <c r="I5" s="73"/>
      <c r="J5" s="73"/>
      <c r="K5" s="72"/>
      <c r="L5" s="73"/>
      <c r="M5" s="73"/>
      <c r="N5" s="73"/>
      <c r="O5" s="73"/>
      <c r="P5" s="73"/>
      <c r="Q5" s="73"/>
      <c r="R5" s="73"/>
      <c r="T5" s="73"/>
      <c r="V5" s="73"/>
      <c r="X5" s="73"/>
      <c r="Y5" s="73"/>
    </row>
    <row r="6" spans="2:25" s="74" customFormat="1">
      <c r="B6" s="71"/>
      <c r="C6" s="9"/>
      <c r="D6" s="72"/>
      <c r="E6" s="73"/>
      <c r="F6" s="73"/>
      <c r="G6" s="73"/>
      <c r="H6" s="73"/>
      <c r="I6" s="73"/>
      <c r="J6" s="73"/>
      <c r="K6" s="72"/>
      <c r="L6" s="73"/>
      <c r="M6" s="73"/>
      <c r="N6" s="73"/>
      <c r="O6" s="73"/>
      <c r="P6" s="73"/>
      <c r="Q6" s="73"/>
      <c r="R6" s="73"/>
      <c r="T6" s="73"/>
      <c r="V6" s="73"/>
      <c r="W6" s="73"/>
      <c r="X6" s="73"/>
      <c r="Y6" s="73"/>
    </row>
    <row r="8" spans="2:25">
      <c r="B8" s="75"/>
      <c r="C8" s="76" t="s">
        <v>70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 t="s">
        <v>176</v>
      </c>
      <c r="O8" s="77"/>
      <c r="P8" s="77"/>
      <c r="Q8" s="77"/>
      <c r="R8" s="77"/>
      <c r="S8" s="77"/>
      <c r="T8" s="77"/>
      <c r="U8" s="77" t="s">
        <v>176</v>
      </c>
      <c r="V8" s="77" t="s">
        <v>176</v>
      </c>
      <c r="W8" s="77" t="s">
        <v>176</v>
      </c>
      <c r="X8" s="77" t="s">
        <v>176</v>
      </c>
      <c r="Y8" s="77" t="s">
        <v>176</v>
      </c>
    </row>
    <row r="9" spans="2:25">
      <c r="B9" s="75"/>
      <c r="C9" s="79" t="s">
        <v>23</v>
      </c>
      <c r="E9" s="80"/>
      <c r="F9" s="80"/>
      <c r="G9" s="80"/>
      <c r="H9" s="80"/>
      <c r="I9" s="80"/>
      <c r="J9" s="80"/>
      <c r="K9" s="80"/>
      <c r="L9" s="80"/>
      <c r="M9" s="80"/>
      <c r="N9" s="80" t="s">
        <v>235</v>
      </c>
      <c r="O9" s="80"/>
      <c r="P9" s="80"/>
      <c r="Q9" s="80"/>
      <c r="R9" s="80"/>
      <c r="S9" s="80"/>
      <c r="T9" s="80"/>
      <c r="U9" s="80" t="s">
        <v>235</v>
      </c>
      <c r="V9" s="80" t="s">
        <v>235</v>
      </c>
      <c r="W9" s="80" t="s">
        <v>235</v>
      </c>
      <c r="X9" s="80" t="s">
        <v>235</v>
      </c>
      <c r="Y9" s="80" t="s">
        <v>235</v>
      </c>
    </row>
    <row r="10" spans="2:25">
      <c r="B10" s="75"/>
      <c r="C10" s="79" t="s">
        <v>75</v>
      </c>
      <c r="E10" s="80"/>
      <c r="F10" s="80"/>
      <c r="G10" s="80"/>
      <c r="H10" s="80"/>
      <c r="I10" s="80"/>
      <c r="J10" s="80"/>
      <c r="K10" s="80"/>
      <c r="L10" s="80"/>
      <c r="M10" s="80"/>
      <c r="N10" s="80" t="s">
        <v>330</v>
      </c>
      <c r="O10" s="80"/>
      <c r="P10" s="80"/>
      <c r="Q10" s="80"/>
      <c r="R10" s="80"/>
      <c r="S10" s="80"/>
      <c r="T10" s="80"/>
      <c r="U10" s="80" t="s">
        <v>331</v>
      </c>
      <c r="V10" s="80" t="s">
        <v>332</v>
      </c>
      <c r="W10" s="80" t="s">
        <v>333</v>
      </c>
      <c r="X10" s="80" t="s">
        <v>333</v>
      </c>
      <c r="Y10" s="80" t="s">
        <v>334</v>
      </c>
    </row>
    <row r="11" spans="2:25" ht="13.5" thickBot="1">
      <c r="B11" s="75"/>
      <c r="C11" s="81" t="s">
        <v>71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 t="s">
        <v>176</v>
      </c>
      <c r="O11" s="82"/>
      <c r="P11" s="82"/>
      <c r="Q11" s="82"/>
      <c r="R11" s="82"/>
      <c r="S11" s="82"/>
      <c r="T11" s="82"/>
      <c r="U11" s="82" t="s">
        <v>176</v>
      </c>
      <c r="V11" s="82" t="s">
        <v>176</v>
      </c>
      <c r="W11" s="82" t="s">
        <v>176</v>
      </c>
      <c r="X11" s="82" t="s">
        <v>176</v>
      </c>
      <c r="Y11" s="82" t="s">
        <v>176</v>
      </c>
    </row>
    <row r="12" spans="2:25" ht="13.5" thickTop="1">
      <c r="B12" s="83"/>
      <c r="C12" s="84"/>
      <c r="E12" s="80"/>
      <c r="F12" s="79"/>
      <c r="G12" s="79"/>
      <c r="H12" s="79"/>
      <c r="I12" s="79"/>
      <c r="J12" s="79"/>
      <c r="K12" s="80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</row>
    <row r="13" spans="2:25">
      <c r="B13" s="86"/>
      <c r="C13" s="84"/>
      <c r="E13" s="80"/>
      <c r="F13" s="79"/>
      <c r="G13" s="79"/>
      <c r="H13" s="79"/>
      <c r="I13" s="79"/>
      <c r="J13" s="79"/>
      <c r="K13" s="80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</row>
    <row r="14" spans="2:25">
      <c r="B14" s="87"/>
      <c r="C14" s="80" t="s">
        <v>12</v>
      </c>
      <c r="D14" s="80" t="s">
        <v>13</v>
      </c>
      <c r="E14" s="80" t="s">
        <v>14</v>
      </c>
      <c r="F14" s="80" t="s">
        <v>65</v>
      </c>
      <c r="G14" s="80" t="s">
        <v>15</v>
      </c>
      <c r="H14" s="80" t="s">
        <v>16</v>
      </c>
      <c r="I14" s="80" t="s">
        <v>17</v>
      </c>
      <c r="J14" s="80" t="s">
        <v>18</v>
      </c>
      <c r="K14" s="78" t="s">
        <v>19</v>
      </c>
      <c r="L14" s="80" t="s">
        <v>50</v>
      </c>
      <c r="M14" s="80" t="s">
        <v>51</v>
      </c>
      <c r="N14" s="80" t="s">
        <v>52</v>
      </c>
      <c r="O14" s="80" t="s">
        <v>53</v>
      </c>
      <c r="P14" s="80" t="s">
        <v>54</v>
      </c>
      <c r="Q14" s="80" t="s">
        <v>58</v>
      </c>
      <c r="R14" s="80" t="s">
        <v>59</v>
      </c>
      <c r="S14" s="80" t="s">
        <v>60</v>
      </c>
      <c r="T14" s="80" t="s">
        <v>68</v>
      </c>
      <c r="U14" s="80" t="s">
        <v>61</v>
      </c>
      <c r="V14" s="80" t="s">
        <v>62</v>
      </c>
      <c r="W14" s="80" t="s">
        <v>63</v>
      </c>
      <c r="X14" s="80" t="s">
        <v>64</v>
      </c>
      <c r="Y14" s="80" t="s">
        <v>67</v>
      </c>
    </row>
    <row r="15" spans="2:25">
      <c r="B15" s="87"/>
      <c r="C15" s="80"/>
      <c r="D15" s="80"/>
      <c r="E15" s="80"/>
      <c r="F15" s="80"/>
      <c r="G15" s="80"/>
      <c r="H15" s="80" t="s">
        <v>226</v>
      </c>
      <c r="I15" s="80"/>
      <c r="J15" s="80"/>
      <c r="K15" s="78"/>
      <c r="L15" s="80"/>
      <c r="M15" s="80"/>
      <c r="N15" s="80" t="s">
        <v>177</v>
      </c>
      <c r="O15" s="80"/>
      <c r="P15" s="80"/>
      <c r="Q15" s="80"/>
      <c r="R15" s="80"/>
      <c r="S15" s="80"/>
      <c r="T15" s="80"/>
      <c r="U15" s="80" t="s">
        <v>177</v>
      </c>
      <c r="V15" s="80" t="s">
        <v>177</v>
      </c>
      <c r="W15" s="80" t="s">
        <v>177</v>
      </c>
      <c r="X15" s="88" t="s">
        <v>23</v>
      </c>
      <c r="Y15" s="88" t="s">
        <v>23</v>
      </c>
    </row>
    <row r="16" spans="2:25" s="91" customFormat="1">
      <c r="B16" s="71"/>
      <c r="C16" s="71"/>
      <c r="D16" s="79"/>
      <c r="E16" s="89" t="s">
        <v>30</v>
      </c>
      <c r="F16" s="88" t="s">
        <v>31</v>
      </c>
      <c r="G16" s="88" t="s">
        <v>32</v>
      </c>
      <c r="H16" s="88" t="s">
        <v>33</v>
      </c>
      <c r="I16" s="88" t="s">
        <v>34</v>
      </c>
      <c r="J16" s="88" t="s">
        <v>35</v>
      </c>
      <c r="K16" s="88" t="s">
        <v>36</v>
      </c>
      <c r="L16" s="88" t="s">
        <v>37</v>
      </c>
      <c r="M16" s="88" t="s">
        <v>38</v>
      </c>
      <c r="N16" s="88" t="s">
        <v>39</v>
      </c>
      <c r="O16" s="88" t="s">
        <v>40</v>
      </c>
      <c r="P16" s="88" t="s">
        <v>41</v>
      </c>
      <c r="Q16" s="88" t="s">
        <v>42</v>
      </c>
      <c r="R16" s="88" t="s">
        <v>43</v>
      </c>
      <c r="S16" s="88" t="s">
        <v>44</v>
      </c>
      <c r="T16" s="88" t="s">
        <v>45</v>
      </c>
      <c r="U16" s="88" t="s">
        <v>46</v>
      </c>
      <c r="V16" s="88" t="s">
        <v>47</v>
      </c>
      <c r="W16" s="88" t="s">
        <v>55</v>
      </c>
      <c r="X16" s="91" t="s">
        <v>56</v>
      </c>
      <c r="Y16" s="91" t="s">
        <v>57</v>
      </c>
    </row>
    <row r="17" spans="1:25" s="94" customFormat="1">
      <c r="B17" s="92"/>
      <c r="C17" s="93"/>
      <c r="D17" s="90" t="s">
        <v>7</v>
      </c>
      <c r="E17" s="90" t="s">
        <v>138</v>
      </c>
      <c r="F17" s="90" t="s">
        <v>141</v>
      </c>
      <c r="G17" s="90" t="s">
        <v>144</v>
      </c>
      <c r="H17" s="90" t="s">
        <v>146</v>
      </c>
      <c r="I17" s="90" t="s">
        <v>149</v>
      </c>
      <c r="J17" s="90" t="s">
        <v>150</v>
      </c>
      <c r="K17" s="90" t="s">
        <v>155</v>
      </c>
      <c r="L17" s="90" t="s">
        <v>154</v>
      </c>
      <c r="M17" s="90" t="s">
        <v>156</v>
      </c>
      <c r="N17" s="90" t="s">
        <v>48</v>
      </c>
      <c r="O17" s="90" t="s">
        <v>163</v>
      </c>
      <c r="P17" s="90" t="s">
        <v>159</v>
      </c>
      <c r="Q17" s="90" t="s">
        <v>160</v>
      </c>
      <c r="R17" s="90" t="s">
        <v>119</v>
      </c>
      <c r="S17" s="90" t="s">
        <v>163</v>
      </c>
      <c r="T17" s="90" t="s">
        <v>178</v>
      </c>
      <c r="U17" s="90" t="s">
        <v>168</v>
      </c>
      <c r="V17" s="90" t="s">
        <v>181</v>
      </c>
      <c r="W17" s="90" t="s">
        <v>184</v>
      </c>
      <c r="X17" s="90" t="s">
        <v>228</v>
      </c>
      <c r="Y17" s="90" t="s">
        <v>228</v>
      </c>
    </row>
    <row r="18" spans="1:25" s="94" customFormat="1">
      <c r="B18" s="92" t="s">
        <v>1</v>
      </c>
      <c r="C18" s="93"/>
      <c r="D18" s="90" t="s">
        <v>48</v>
      </c>
      <c r="E18" s="90" t="s">
        <v>139</v>
      </c>
      <c r="F18" s="90" t="s">
        <v>142</v>
      </c>
      <c r="G18" s="90" t="s">
        <v>145</v>
      </c>
      <c r="H18" s="90" t="s">
        <v>147</v>
      </c>
      <c r="I18" s="90" t="s">
        <v>115</v>
      </c>
      <c r="J18" s="90" t="s">
        <v>151</v>
      </c>
      <c r="K18" s="90" t="s">
        <v>152</v>
      </c>
      <c r="L18" s="90" t="s">
        <v>152</v>
      </c>
      <c r="M18" s="90" t="s">
        <v>69</v>
      </c>
      <c r="N18" s="90" t="s">
        <v>86</v>
      </c>
      <c r="O18" s="90" t="s">
        <v>164</v>
      </c>
      <c r="P18" s="90" t="s">
        <v>72</v>
      </c>
      <c r="Q18" s="90" t="s">
        <v>161</v>
      </c>
      <c r="R18" s="90" t="s">
        <v>5</v>
      </c>
      <c r="S18" s="90" t="s">
        <v>166</v>
      </c>
      <c r="T18" s="90" t="s">
        <v>179</v>
      </c>
      <c r="U18" s="90" t="s">
        <v>169</v>
      </c>
      <c r="V18" s="90" t="s">
        <v>182</v>
      </c>
      <c r="W18" s="90" t="s">
        <v>186</v>
      </c>
      <c r="X18" s="90" t="s">
        <v>229</v>
      </c>
      <c r="Y18" s="90" t="s">
        <v>315</v>
      </c>
    </row>
    <row r="19" spans="1:25" s="94" customFormat="1">
      <c r="B19" s="92" t="s">
        <v>3</v>
      </c>
      <c r="C19" s="93" t="s">
        <v>4</v>
      </c>
      <c r="D19" s="90" t="s">
        <v>8</v>
      </c>
      <c r="E19" s="90" t="s">
        <v>140</v>
      </c>
      <c r="F19" s="90" t="s">
        <v>143</v>
      </c>
      <c r="G19" s="90"/>
      <c r="H19" s="90" t="s">
        <v>140</v>
      </c>
      <c r="I19" s="90" t="s">
        <v>148</v>
      </c>
      <c r="J19" s="90" t="s">
        <v>148</v>
      </c>
      <c r="K19" s="90" t="s">
        <v>153</v>
      </c>
      <c r="L19" s="90" t="s">
        <v>153</v>
      </c>
      <c r="M19" s="90" t="s">
        <v>157</v>
      </c>
      <c r="N19" s="90" t="s">
        <v>158</v>
      </c>
      <c r="O19" s="90" t="s">
        <v>165</v>
      </c>
      <c r="P19" s="90" t="s">
        <v>227</v>
      </c>
      <c r="Q19" s="90" t="s">
        <v>162</v>
      </c>
      <c r="R19" s="90" t="s">
        <v>140</v>
      </c>
      <c r="S19" s="90" t="s">
        <v>167</v>
      </c>
      <c r="T19" s="126" t="s">
        <v>180</v>
      </c>
      <c r="U19" s="90"/>
      <c r="V19" s="90" t="s">
        <v>183</v>
      </c>
      <c r="W19" s="90" t="s">
        <v>185</v>
      </c>
      <c r="X19" s="90" t="s">
        <v>230</v>
      </c>
      <c r="Y19" s="90" t="s">
        <v>185</v>
      </c>
    </row>
    <row r="20" spans="1:25" s="117" customFormat="1">
      <c r="A20" s="128"/>
      <c r="B20" s="129"/>
      <c r="C20" s="130" t="s">
        <v>49</v>
      </c>
      <c r="D20" s="131" t="s">
        <v>339</v>
      </c>
      <c r="E20" s="131"/>
      <c r="F20" s="131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</row>
    <row r="21" spans="1:25">
      <c r="B21" s="99">
        <v>1</v>
      </c>
      <c r="C21" s="127" t="s">
        <v>11</v>
      </c>
      <c r="D21" s="101"/>
      <c r="K21" s="101"/>
    </row>
    <row r="22" spans="1:25">
      <c r="B22" s="103">
        <f>+B21+1</f>
        <v>2</v>
      </c>
      <c r="C22" s="37" t="s">
        <v>10</v>
      </c>
      <c r="E22" s="79"/>
      <c r="F22" s="79"/>
      <c r="G22" s="79"/>
      <c r="H22" s="79"/>
      <c r="I22" s="79"/>
      <c r="J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</row>
    <row r="23" spans="1:25" s="39" customFormat="1">
      <c r="B23" s="103">
        <f t="shared" ref="B23:B26" si="0">+B22+1</f>
        <v>3</v>
      </c>
      <c r="C23" s="39" t="s">
        <v>77</v>
      </c>
      <c r="D23" s="47">
        <f>SUM(E23:Y23)</f>
        <v>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 s="45" customFormat="1">
      <c r="B24" s="103">
        <f t="shared" si="0"/>
        <v>4</v>
      </c>
      <c r="C24" s="45" t="s">
        <v>78</v>
      </c>
      <c r="D24" s="47">
        <f>SUM(E24:Y24)</f>
        <v>0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</row>
    <row r="25" spans="1:25" s="45" customFormat="1">
      <c r="B25" s="103">
        <f t="shared" si="0"/>
        <v>5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1:25" s="45" customFormat="1">
      <c r="B26" s="103">
        <f t="shared" si="0"/>
        <v>6</v>
      </c>
      <c r="C26" s="49" t="s">
        <v>79</v>
      </c>
      <c r="D26" s="50">
        <f>SUM(E26:Y26)</f>
        <v>0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</row>
    <row r="27" spans="1:25" s="45" customFormat="1">
      <c r="B27" s="103">
        <v>7</v>
      </c>
      <c r="C27" s="104" t="s">
        <v>221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</row>
    <row r="28" spans="1:25" s="45" customFormat="1">
      <c r="B28" s="103">
        <v>8</v>
      </c>
      <c r="C28" s="45" t="s">
        <v>337</v>
      </c>
      <c r="D28" s="47">
        <f>SUM(E28:Y28)</f>
        <v>-16568</v>
      </c>
      <c r="E28" s="46"/>
      <c r="F28" s="46"/>
      <c r="G28" s="46"/>
      <c r="H28" s="46">
        <v>-16568</v>
      </c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</row>
    <row r="29" spans="1:25" s="45" customFormat="1">
      <c r="B29" s="103">
        <v>9</v>
      </c>
      <c r="D29" s="47">
        <f>SUM(E29:Y29)</f>
        <v>0</v>
      </c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spans="1:25" s="45" customFormat="1">
      <c r="B30" s="103">
        <v>10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pans="1:25" s="45" customFormat="1">
      <c r="B31" s="103">
        <v>11</v>
      </c>
      <c r="C31" s="49" t="s">
        <v>81</v>
      </c>
      <c r="D31" s="50">
        <f>SUM(E31:Y31)</f>
        <v>-16568</v>
      </c>
      <c r="E31" s="50">
        <f t="shared" ref="E31:M31" si="1">SUM(E26:E28)</f>
        <v>0</v>
      </c>
      <c r="F31" s="50">
        <f t="shared" si="1"/>
        <v>0</v>
      </c>
      <c r="G31" s="50">
        <f t="shared" si="1"/>
        <v>0</v>
      </c>
      <c r="H31" s="50">
        <f t="shared" si="1"/>
        <v>-16568</v>
      </c>
      <c r="I31" s="50">
        <f t="shared" si="1"/>
        <v>0</v>
      </c>
      <c r="J31" s="50">
        <f t="shared" si="1"/>
        <v>0</v>
      </c>
      <c r="K31" s="50">
        <f>SUM(K26:K28)</f>
        <v>0</v>
      </c>
      <c r="L31" s="50">
        <f>SUM(L26:L28)</f>
        <v>0</v>
      </c>
      <c r="M31" s="50">
        <f t="shared" si="1"/>
        <v>0</v>
      </c>
      <c r="N31" s="50">
        <f t="shared" ref="N31:S31" si="2">SUM(N26:N28)</f>
        <v>0</v>
      </c>
      <c r="O31" s="50">
        <f t="shared" si="2"/>
        <v>0</v>
      </c>
      <c r="P31" s="50">
        <f t="shared" si="2"/>
        <v>0</v>
      </c>
      <c r="Q31" s="50">
        <f t="shared" si="2"/>
        <v>0</v>
      </c>
      <c r="R31" s="50">
        <f t="shared" si="2"/>
        <v>0</v>
      </c>
      <c r="S31" s="50">
        <f t="shared" si="2"/>
        <v>0</v>
      </c>
      <c r="T31" s="50">
        <f t="shared" ref="T31:W31" si="3">SUM(T26:T28)</f>
        <v>0</v>
      </c>
      <c r="U31" s="50">
        <f t="shared" si="3"/>
        <v>0</v>
      </c>
      <c r="V31" s="50">
        <f t="shared" si="3"/>
        <v>0</v>
      </c>
      <c r="W31" s="50">
        <f t="shared" si="3"/>
        <v>0</v>
      </c>
      <c r="X31" s="50">
        <f>SUM(X26:X28)</f>
        <v>0</v>
      </c>
      <c r="Y31" s="50">
        <f t="shared" ref="Y31" si="4">SUM(Y26:Y28)</f>
        <v>0</v>
      </c>
    </row>
    <row r="32" spans="1:25" s="45" customFormat="1">
      <c r="B32" s="103">
        <v>12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</row>
    <row r="33" spans="2:25" s="45" customFormat="1">
      <c r="B33" s="103">
        <v>13</v>
      </c>
      <c r="C33" s="45" t="s">
        <v>6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</row>
    <row r="34" spans="2:25" s="45" customFormat="1">
      <c r="B34" s="103">
        <v>14</v>
      </c>
      <c r="C34" s="54" t="s">
        <v>76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</row>
    <row r="35" spans="2:25" s="45" customFormat="1">
      <c r="B35" s="103">
        <v>15</v>
      </c>
      <c r="C35" s="55" t="s">
        <v>131</v>
      </c>
      <c r="D35" s="47">
        <f t="shared" ref="D35:D50" si="5">SUM(E35:Y35)</f>
        <v>8622</v>
      </c>
      <c r="E35" s="3"/>
      <c r="F35" s="3"/>
      <c r="G35" s="3">
        <v>8622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2:25" s="45" customFormat="1">
      <c r="B36" s="103">
        <v>16</v>
      </c>
      <c r="C36" s="55" t="s">
        <v>82</v>
      </c>
      <c r="D36" s="47">
        <f t="shared" si="5"/>
        <v>0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</row>
    <row r="37" spans="2:25" s="45" customFormat="1">
      <c r="B37" s="103">
        <v>17</v>
      </c>
      <c r="C37" s="55" t="s">
        <v>83</v>
      </c>
      <c r="D37" s="47">
        <f t="shared" si="5"/>
        <v>0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</row>
    <row r="38" spans="2:25" s="45" customFormat="1">
      <c r="B38" s="103">
        <v>18</v>
      </c>
      <c r="C38" s="55" t="s">
        <v>84</v>
      </c>
      <c r="D38" s="47">
        <f t="shared" si="5"/>
        <v>0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</row>
    <row r="39" spans="2:25" s="45" customFormat="1">
      <c r="B39" s="103">
        <v>19</v>
      </c>
      <c r="C39" s="55" t="s">
        <v>85</v>
      </c>
      <c r="D39" s="47">
        <f t="shared" si="5"/>
        <v>-345</v>
      </c>
      <c r="E39" s="47"/>
      <c r="F39" s="47"/>
      <c r="G39" s="47"/>
      <c r="H39" s="47"/>
      <c r="I39" s="47"/>
      <c r="J39" s="47"/>
      <c r="K39" s="47"/>
      <c r="L39" s="47"/>
      <c r="M39" s="47">
        <v>-345</v>
      </c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</row>
    <row r="40" spans="2:25" s="45" customFormat="1">
      <c r="B40" s="103">
        <v>20</v>
      </c>
      <c r="C40" s="55" t="s">
        <v>86</v>
      </c>
      <c r="D40" s="47">
        <f t="shared" si="5"/>
        <v>252889</v>
      </c>
      <c r="E40" s="47"/>
      <c r="F40" s="47"/>
      <c r="G40" s="47"/>
      <c r="H40" s="47"/>
      <c r="I40" s="47"/>
      <c r="J40" s="47"/>
      <c r="K40" s="47"/>
      <c r="L40" s="47"/>
      <c r="M40" s="47"/>
      <c r="N40" s="47">
        <v>252889</v>
      </c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2:25" s="45" customFormat="1">
      <c r="B41" s="103">
        <v>21</v>
      </c>
      <c r="C41" s="55" t="s">
        <v>87</v>
      </c>
      <c r="D41" s="47">
        <f t="shared" si="5"/>
        <v>0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</row>
    <row r="42" spans="2:25" s="45" customFormat="1">
      <c r="B42" s="103">
        <v>22</v>
      </c>
      <c r="C42" s="55" t="s">
        <v>88</v>
      </c>
      <c r="D42" s="47">
        <f t="shared" si="5"/>
        <v>0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</row>
    <row r="43" spans="2:25" s="45" customFormat="1">
      <c r="B43" s="103">
        <v>23</v>
      </c>
      <c r="C43" s="55" t="s">
        <v>89</v>
      </c>
      <c r="D43" s="47">
        <f t="shared" si="5"/>
        <v>0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</row>
    <row r="44" spans="2:25" s="45" customFormat="1">
      <c r="B44" s="103">
        <v>24</v>
      </c>
      <c r="C44" s="55" t="s">
        <v>90</v>
      </c>
      <c r="D44" s="47">
        <f t="shared" si="5"/>
        <v>0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</row>
    <row r="45" spans="2:25" s="45" customFormat="1">
      <c r="B45" s="103">
        <v>25</v>
      </c>
      <c r="C45" s="55" t="s">
        <v>91</v>
      </c>
      <c r="D45" s="47">
        <f t="shared" si="5"/>
        <v>0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2:25" s="45" customFormat="1">
      <c r="B46" s="103">
        <v>26</v>
      </c>
      <c r="C46" s="55" t="s">
        <v>92</v>
      </c>
      <c r="D46" s="47">
        <f t="shared" si="5"/>
        <v>0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</row>
    <row r="47" spans="2:25" s="45" customFormat="1">
      <c r="B47" s="103">
        <v>27</v>
      </c>
      <c r="C47" s="55" t="s">
        <v>93</v>
      </c>
      <c r="D47" s="47">
        <f t="shared" si="5"/>
        <v>0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</row>
    <row r="48" spans="2:25" s="45" customFormat="1">
      <c r="B48" s="103">
        <v>28</v>
      </c>
      <c r="C48" s="55" t="s">
        <v>94</v>
      </c>
      <c r="D48" s="47">
        <f t="shared" si="5"/>
        <v>0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</row>
    <row r="49" spans="2:25" s="45" customFormat="1">
      <c r="B49" s="103">
        <v>29</v>
      </c>
      <c r="C49" s="55" t="s">
        <v>95</v>
      </c>
      <c r="D49" s="47">
        <f t="shared" si="5"/>
        <v>0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>
        <v>0</v>
      </c>
      <c r="V49" s="47"/>
      <c r="W49" s="47"/>
      <c r="X49" s="47"/>
      <c r="Y49" s="47"/>
    </row>
    <row r="50" spans="2:25" s="45" customFormat="1">
      <c r="B50" s="103">
        <v>30</v>
      </c>
      <c r="C50" s="55" t="s">
        <v>96</v>
      </c>
      <c r="D50" s="47">
        <f t="shared" si="5"/>
        <v>-36319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>
        <v>-36319</v>
      </c>
      <c r="W50" s="47"/>
      <c r="X50" s="47"/>
      <c r="Y50" s="47"/>
    </row>
    <row r="51" spans="2:25" s="45" customFormat="1">
      <c r="B51" s="103">
        <v>31</v>
      </c>
      <c r="C51" s="54" t="s">
        <v>76</v>
      </c>
      <c r="D51" s="58">
        <f>SUM(D35:D50)</f>
        <v>224847</v>
      </c>
      <c r="E51" s="58">
        <f t="shared" ref="E51:Y51" si="6">SUM(E35:E50)</f>
        <v>0</v>
      </c>
      <c r="F51" s="58">
        <f t="shared" si="6"/>
        <v>0</v>
      </c>
      <c r="G51" s="58">
        <f t="shared" si="6"/>
        <v>8622</v>
      </c>
      <c r="H51" s="58">
        <f t="shared" si="6"/>
        <v>0</v>
      </c>
      <c r="I51" s="58">
        <f t="shared" si="6"/>
        <v>0</v>
      </c>
      <c r="J51" s="58">
        <f t="shared" si="6"/>
        <v>0</v>
      </c>
      <c r="K51" s="58">
        <f t="shared" si="6"/>
        <v>0</v>
      </c>
      <c r="L51" s="58">
        <f t="shared" si="6"/>
        <v>0</v>
      </c>
      <c r="M51" s="58">
        <f t="shared" si="6"/>
        <v>-345</v>
      </c>
      <c r="N51" s="58">
        <f t="shared" si="6"/>
        <v>252889</v>
      </c>
      <c r="O51" s="58">
        <f t="shared" si="6"/>
        <v>0</v>
      </c>
      <c r="P51" s="58">
        <f t="shared" si="6"/>
        <v>0</v>
      </c>
      <c r="Q51" s="58">
        <f t="shared" si="6"/>
        <v>0</v>
      </c>
      <c r="R51" s="58">
        <f t="shared" si="6"/>
        <v>0</v>
      </c>
      <c r="S51" s="58">
        <f t="shared" si="6"/>
        <v>0</v>
      </c>
      <c r="T51" s="58">
        <f t="shared" si="6"/>
        <v>0</v>
      </c>
      <c r="U51" s="58">
        <f t="shared" si="6"/>
        <v>0</v>
      </c>
      <c r="V51" s="58">
        <f t="shared" si="6"/>
        <v>-36319</v>
      </c>
      <c r="W51" s="58">
        <f t="shared" si="6"/>
        <v>0</v>
      </c>
      <c r="X51" s="58">
        <f>SUM(X35:X50)</f>
        <v>0</v>
      </c>
      <c r="Y51" s="58">
        <f t="shared" si="6"/>
        <v>0</v>
      </c>
    </row>
    <row r="52" spans="2:25" s="45" customFormat="1">
      <c r="B52" s="103">
        <v>32</v>
      </c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</row>
    <row r="53" spans="2:25" s="45" customFormat="1">
      <c r="B53" s="103">
        <v>33</v>
      </c>
      <c r="C53" s="54" t="s">
        <v>97</v>
      </c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</row>
    <row r="54" spans="2:25" s="45" customFormat="1">
      <c r="B54" s="103">
        <v>34</v>
      </c>
      <c r="C54" s="55" t="s">
        <v>121</v>
      </c>
      <c r="D54" s="47">
        <f t="shared" ref="D54:D63" si="7">SUM(E54:Y54)</f>
        <v>18670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>
        <v>18670</v>
      </c>
      <c r="U54" s="47"/>
      <c r="V54" s="47"/>
      <c r="W54" s="47"/>
      <c r="X54" s="47"/>
      <c r="Y54" s="47"/>
    </row>
    <row r="55" spans="2:25" s="45" customFormat="1">
      <c r="B55" s="103">
        <v>35</v>
      </c>
      <c r="C55" s="55" t="s">
        <v>98</v>
      </c>
      <c r="D55" s="47">
        <f t="shared" si="7"/>
        <v>6230</v>
      </c>
      <c r="E55" s="47"/>
      <c r="F55" s="47"/>
      <c r="G55" s="47"/>
      <c r="H55" s="47"/>
      <c r="I55" s="47"/>
      <c r="J55" s="47"/>
      <c r="K55" s="47">
        <v>6230</v>
      </c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</row>
    <row r="56" spans="2:25" s="45" customFormat="1">
      <c r="B56" s="103">
        <v>36</v>
      </c>
      <c r="C56" s="55" t="s">
        <v>99</v>
      </c>
      <c r="D56" s="47">
        <f t="shared" si="7"/>
        <v>-28</v>
      </c>
      <c r="E56" s="47"/>
      <c r="F56" s="47"/>
      <c r="G56" s="47"/>
      <c r="H56" s="47"/>
      <c r="I56" s="47"/>
      <c r="J56" s="47"/>
      <c r="K56" s="47"/>
      <c r="L56" s="47">
        <v>-28</v>
      </c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</row>
    <row r="57" spans="2:25" s="45" customFormat="1">
      <c r="B57" s="103">
        <v>37</v>
      </c>
      <c r="C57" s="55" t="s">
        <v>100</v>
      </c>
      <c r="D57" s="47">
        <f t="shared" si="7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</row>
    <row r="58" spans="2:25" s="45" customFormat="1">
      <c r="B58" s="103">
        <v>38</v>
      </c>
      <c r="C58" s="55" t="s">
        <v>101</v>
      </c>
      <c r="D58" s="47">
        <f t="shared" si="7"/>
        <v>22166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>
        <v>18881</v>
      </c>
      <c r="P58" s="47">
        <v>3285</v>
      </c>
      <c r="Q58" s="47"/>
      <c r="R58" s="47"/>
      <c r="S58" s="47"/>
      <c r="T58" s="47"/>
      <c r="U58" s="47"/>
      <c r="V58" s="47"/>
      <c r="W58" s="47"/>
      <c r="X58" s="47"/>
      <c r="Y58" s="47"/>
    </row>
    <row r="59" spans="2:25" s="45" customFormat="1">
      <c r="B59" s="103">
        <v>39</v>
      </c>
      <c r="C59" s="55" t="s">
        <v>102</v>
      </c>
      <c r="D59" s="47">
        <f t="shared" si="7"/>
        <v>0</v>
      </c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</row>
    <row r="60" spans="2:25" s="45" customFormat="1">
      <c r="B60" s="103">
        <v>40</v>
      </c>
      <c r="C60" s="55" t="s">
        <v>103</v>
      </c>
      <c r="D60" s="47">
        <f t="shared" si="7"/>
        <v>167499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>
        <v>167499</v>
      </c>
      <c r="T60" s="47"/>
      <c r="U60" s="47"/>
      <c r="V60" s="47"/>
      <c r="W60" s="47"/>
      <c r="X60" s="47"/>
      <c r="Y60" s="47"/>
    </row>
    <row r="61" spans="2:25" s="45" customFormat="1">
      <c r="B61" s="103">
        <v>41</v>
      </c>
      <c r="C61" s="55" t="s">
        <v>104</v>
      </c>
      <c r="D61" s="47">
        <f t="shared" si="7"/>
        <v>0</v>
      </c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</row>
    <row r="62" spans="2:25" s="45" customFormat="1">
      <c r="B62" s="103">
        <v>42</v>
      </c>
      <c r="C62" s="55" t="s">
        <v>105</v>
      </c>
      <c r="D62" s="47">
        <f t="shared" si="7"/>
        <v>0</v>
      </c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2:25" s="45" customFormat="1">
      <c r="B63" s="103">
        <v>43</v>
      </c>
      <c r="C63" s="55" t="s">
        <v>106</v>
      </c>
      <c r="D63" s="47">
        <f t="shared" si="7"/>
        <v>0</v>
      </c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</row>
    <row r="64" spans="2:25" s="45" customFormat="1">
      <c r="B64" s="103">
        <v>44</v>
      </c>
      <c r="C64" s="59" t="s">
        <v>134</v>
      </c>
      <c r="D64" s="58">
        <f>SUM(D54:D63)</f>
        <v>214537</v>
      </c>
      <c r="E64" s="58">
        <f t="shared" ref="E64:Y64" si="8">SUM(E54:E63)</f>
        <v>0</v>
      </c>
      <c r="F64" s="58">
        <f t="shared" si="8"/>
        <v>0</v>
      </c>
      <c r="G64" s="58">
        <f t="shared" si="8"/>
        <v>0</v>
      </c>
      <c r="H64" s="58">
        <f t="shared" si="8"/>
        <v>0</v>
      </c>
      <c r="I64" s="58">
        <f t="shared" si="8"/>
        <v>0</v>
      </c>
      <c r="J64" s="58">
        <f t="shared" si="8"/>
        <v>0</v>
      </c>
      <c r="K64" s="58">
        <f t="shared" si="8"/>
        <v>6230</v>
      </c>
      <c r="L64" s="58">
        <f t="shared" si="8"/>
        <v>-28</v>
      </c>
      <c r="M64" s="58">
        <f t="shared" si="8"/>
        <v>0</v>
      </c>
      <c r="N64" s="58">
        <f t="shared" si="8"/>
        <v>0</v>
      </c>
      <c r="O64" s="58">
        <f t="shared" si="8"/>
        <v>18881</v>
      </c>
      <c r="P64" s="58">
        <f t="shared" si="8"/>
        <v>3285</v>
      </c>
      <c r="Q64" s="58">
        <f t="shared" si="8"/>
        <v>0</v>
      </c>
      <c r="R64" s="58">
        <f t="shared" si="8"/>
        <v>0</v>
      </c>
      <c r="S64" s="58">
        <f t="shared" si="8"/>
        <v>167499</v>
      </c>
      <c r="T64" s="58">
        <f t="shared" si="8"/>
        <v>18670</v>
      </c>
      <c r="U64" s="58">
        <f t="shared" si="8"/>
        <v>0</v>
      </c>
      <c r="V64" s="58">
        <f t="shared" si="8"/>
        <v>0</v>
      </c>
      <c r="W64" s="58">
        <f t="shared" si="8"/>
        <v>0</v>
      </c>
      <c r="X64" s="58">
        <f>SUM(X54:X63)</f>
        <v>0</v>
      </c>
      <c r="Y64" s="58">
        <f t="shared" si="8"/>
        <v>0</v>
      </c>
    </row>
    <row r="65" spans="2:25" s="45" customFormat="1">
      <c r="B65" s="103">
        <v>45</v>
      </c>
      <c r="C65" s="55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</row>
    <row r="66" spans="2:25" s="45" customFormat="1">
      <c r="B66" s="103">
        <v>46</v>
      </c>
      <c r="C66" s="54" t="s">
        <v>107</v>
      </c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</row>
    <row r="67" spans="2:25">
      <c r="B67" s="103">
        <v>47</v>
      </c>
      <c r="C67" s="55" t="s">
        <v>108</v>
      </c>
      <c r="D67" s="47">
        <f>SUM(E67:Y67)</f>
        <v>0</v>
      </c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</row>
    <row r="68" spans="2:25" s="39" customFormat="1">
      <c r="B68" s="103">
        <v>48</v>
      </c>
      <c r="C68" s="55" t="s">
        <v>109</v>
      </c>
      <c r="D68" s="47">
        <f>SUM(E68:Y68)</f>
        <v>0</v>
      </c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</row>
    <row r="69" spans="2:25">
      <c r="B69" s="103">
        <v>49</v>
      </c>
      <c r="C69" s="55" t="s">
        <v>110</v>
      </c>
      <c r="D69" s="47">
        <f>SUM(E69:Y69)</f>
        <v>0</v>
      </c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</row>
    <row r="70" spans="2:25">
      <c r="B70" s="103">
        <v>50</v>
      </c>
      <c r="C70" s="55" t="s">
        <v>111</v>
      </c>
      <c r="D70" s="47">
        <f>SUM(E70:Y70)</f>
        <v>0</v>
      </c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</row>
    <row r="71" spans="2:25">
      <c r="B71" s="103">
        <v>51</v>
      </c>
      <c r="C71" s="59" t="s">
        <v>135</v>
      </c>
      <c r="D71" s="58">
        <f>SUM(D67:D70)</f>
        <v>0</v>
      </c>
      <c r="E71" s="58">
        <f t="shared" ref="E71:Y71" si="9">SUM(E67:E70)</f>
        <v>0</v>
      </c>
      <c r="F71" s="58">
        <f t="shared" si="9"/>
        <v>0</v>
      </c>
      <c r="G71" s="58">
        <f t="shared" si="9"/>
        <v>0</v>
      </c>
      <c r="H71" s="58">
        <f t="shared" si="9"/>
        <v>0</v>
      </c>
      <c r="I71" s="58">
        <f t="shared" si="9"/>
        <v>0</v>
      </c>
      <c r="J71" s="58">
        <f t="shared" si="9"/>
        <v>0</v>
      </c>
      <c r="K71" s="58">
        <f t="shared" si="9"/>
        <v>0</v>
      </c>
      <c r="L71" s="58">
        <f t="shared" si="9"/>
        <v>0</v>
      </c>
      <c r="M71" s="58">
        <f t="shared" si="9"/>
        <v>0</v>
      </c>
      <c r="N71" s="58">
        <f t="shared" si="9"/>
        <v>0</v>
      </c>
      <c r="O71" s="58">
        <f t="shared" si="9"/>
        <v>0</v>
      </c>
      <c r="P71" s="58">
        <f t="shared" si="9"/>
        <v>0</v>
      </c>
      <c r="Q71" s="58">
        <f t="shared" si="9"/>
        <v>0</v>
      </c>
      <c r="R71" s="58">
        <f t="shared" si="9"/>
        <v>0</v>
      </c>
      <c r="S71" s="58">
        <f t="shared" si="9"/>
        <v>0</v>
      </c>
      <c r="T71" s="58">
        <f t="shared" si="9"/>
        <v>0</v>
      </c>
      <c r="U71" s="58">
        <f t="shared" si="9"/>
        <v>0</v>
      </c>
      <c r="V71" s="58">
        <f t="shared" si="9"/>
        <v>0</v>
      </c>
      <c r="W71" s="58">
        <f t="shared" si="9"/>
        <v>0</v>
      </c>
      <c r="X71" s="58">
        <f>SUM(X67:X70)</f>
        <v>0</v>
      </c>
      <c r="Y71" s="58">
        <f t="shared" si="9"/>
        <v>0</v>
      </c>
    </row>
    <row r="72" spans="2:25" s="39" customFormat="1">
      <c r="B72" s="103">
        <v>52</v>
      </c>
      <c r="C72" s="59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</row>
    <row r="73" spans="2:25" s="45" customFormat="1">
      <c r="B73" s="103">
        <v>53</v>
      </c>
      <c r="C73" s="54" t="s">
        <v>112</v>
      </c>
      <c r="D73" s="47">
        <f t="shared" ref="D73:D87" si="10">SUM(E73:Y73)</f>
        <v>0</v>
      </c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</row>
    <row r="74" spans="2:25" s="45" customFormat="1">
      <c r="B74" s="103">
        <v>54</v>
      </c>
      <c r="C74" s="55" t="s">
        <v>128</v>
      </c>
      <c r="D74" s="47">
        <f t="shared" si="10"/>
        <v>-12000</v>
      </c>
      <c r="E74" s="47"/>
      <c r="F74" s="47">
        <v>-12000</v>
      </c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</row>
    <row r="75" spans="2:25" s="45" customFormat="1">
      <c r="B75" s="103">
        <v>55</v>
      </c>
      <c r="C75" s="55" t="s">
        <v>129</v>
      </c>
      <c r="D75" s="47">
        <f t="shared" si="10"/>
        <v>-111362</v>
      </c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>
        <v>-111362</v>
      </c>
      <c r="Y75" s="47"/>
    </row>
    <row r="76" spans="2:25" s="45" customFormat="1">
      <c r="B76" s="103">
        <v>56</v>
      </c>
      <c r="C76" s="55" t="s">
        <v>130</v>
      </c>
      <c r="D76" s="47">
        <f t="shared" si="10"/>
        <v>0</v>
      </c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</row>
    <row r="77" spans="2:25" s="45" customFormat="1">
      <c r="B77" s="103">
        <v>57</v>
      </c>
      <c r="C77" s="55" t="s">
        <v>113</v>
      </c>
      <c r="D77" s="47">
        <f t="shared" si="10"/>
        <v>-95648</v>
      </c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>
        <v>-95648</v>
      </c>
    </row>
    <row r="78" spans="2:25" s="45" customFormat="1">
      <c r="B78" s="103">
        <v>58</v>
      </c>
      <c r="C78" s="55" t="s">
        <v>114</v>
      </c>
      <c r="D78" s="47">
        <f t="shared" si="10"/>
        <v>0</v>
      </c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</row>
    <row r="79" spans="2:25" s="45" customFormat="1">
      <c r="B79" s="103">
        <v>59</v>
      </c>
      <c r="C79" s="55" t="s">
        <v>115</v>
      </c>
      <c r="D79" s="47">
        <f t="shared" si="10"/>
        <v>-14670</v>
      </c>
      <c r="E79" s="47"/>
      <c r="F79" s="47"/>
      <c r="G79" s="47"/>
      <c r="H79" s="47"/>
      <c r="I79" s="47">
        <v>-14670</v>
      </c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</row>
    <row r="80" spans="2:25" s="45" customFormat="1">
      <c r="B80" s="103">
        <v>60</v>
      </c>
      <c r="C80" s="55" t="s">
        <v>116</v>
      </c>
      <c r="D80" s="47">
        <f t="shared" si="10"/>
        <v>-6636</v>
      </c>
      <c r="E80" s="47"/>
      <c r="F80" s="47"/>
      <c r="G80" s="47"/>
      <c r="H80" s="47"/>
      <c r="I80" s="47"/>
      <c r="J80" s="47">
        <v>-6636</v>
      </c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</row>
    <row r="81" spans="2:25" s="45" customFormat="1">
      <c r="B81" s="103">
        <v>61</v>
      </c>
      <c r="C81" s="55" t="s">
        <v>117</v>
      </c>
      <c r="D81" s="47">
        <f t="shared" si="10"/>
        <v>0</v>
      </c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</row>
    <row r="82" spans="2:25" s="45" customFormat="1">
      <c r="B82" s="103">
        <v>62</v>
      </c>
      <c r="C82" s="55" t="s">
        <v>118</v>
      </c>
      <c r="D82" s="47">
        <f t="shared" si="10"/>
        <v>0</v>
      </c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</row>
    <row r="83" spans="2:25" s="45" customFormat="1">
      <c r="B83" s="103">
        <v>63</v>
      </c>
      <c r="C83" s="55" t="s">
        <v>119</v>
      </c>
      <c r="D83" s="47">
        <f t="shared" si="10"/>
        <v>-75914</v>
      </c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>
        <v>-75914</v>
      </c>
      <c r="S83" s="47"/>
      <c r="T83" s="47"/>
      <c r="U83" s="47"/>
      <c r="V83" s="47"/>
      <c r="W83" s="47"/>
      <c r="X83" s="47"/>
      <c r="Y83" s="47"/>
    </row>
    <row r="84" spans="2:25" s="45" customFormat="1">
      <c r="B84" s="103">
        <v>64</v>
      </c>
      <c r="C84" s="55" t="s">
        <v>132</v>
      </c>
      <c r="D84" s="47">
        <f t="shared" si="10"/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</row>
    <row r="85" spans="2:25" s="45" customFormat="1">
      <c r="B85" s="103">
        <v>65</v>
      </c>
      <c r="C85" s="55" t="s">
        <v>120</v>
      </c>
      <c r="D85" s="47">
        <f t="shared" si="10"/>
        <v>0</v>
      </c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</row>
    <row r="86" spans="2:25" s="39" customFormat="1">
      <c r="B86" s="103">
        <v>66</v>
      </c>
      <c r="C86" s="55" t="s">
        <v>122</v>
      </c>
      <c r="D86" s="47">
        <f t="shared" si="10"/>
        <v>0</v>
      </c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</row>
    <row r="87" spans="2:25">
      <c r="B87" s="103">
        <v>67</v>
      </c>
      <c r="C87" s="55" t="s">
        <v>123</v>
      </c>
      <c r="D87" s="47">
        <f t="shared" si="10"/>
        <v>0</v>
      </c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</row>
    <row r="88" spans="2:25">
      <c r="B88" s="103">
        <v>68</v>
      </c>
      <c r="C88" s="59" t="s">
        <v>136</v>
      </c>
      <c r="D88" s="58">
        <f t="shared" ref="D88:Y88" si="11">SUM(D73:D87)</f>
        <v>-316230</v>
      </c>
      <c r="E88" s="58">
        <f t="shared" si="11"/>
        <v>0</v>
      </c>
      <c r="F88" s="58">
        <f t="shared" si="11"/>
        <v>-12000</v>
      </c>
      <c r="G88" s="58">
        <f t="shared" si="11"/>
        <v>0</v>
      </c>
      <c r="H88" s="58">
        <f t="shared" si="11"/>
        <v>0</v>
      </c>
      <c r="I88" s="58">
        <f t="shared" si="11"/>
        <v>-14670</v>
      </c>
      <c r="J88" s="58">
        <f t="shared" si="11"/>
        <v>-6636</v>
      </c>
      <c r="K88" s="58">
        <f t="shared" si="11"/>
        <v>0</v>
      </c>
      <c r="L88" s="58">
        <f t="shared" si="11"/>
        <v>0</v>
      </c>
      <c r="M88" s="58">
        <f t="shared" si="11"/>
        <v>0</v>
      </c>
      <c r="N88" s="58">
        <f t="shared" si="11"/>
        <v>0</v>
      </c>
      <c r="O88" s="58">
        <f t="shared" si="11"/>
        <v>0</v>
      </c>
      <c r="P88" s="58">
        <f t="shared" si="11"/>
        <v>0</v>
      </c>
      <c r="Q88" s="58">
        <f t="shared" si="11"/>
        <v>0</v>
      </c>
      <c r="R88" s="58">
        <f t="shared" si="11"/>
        <v>-75914</v>
      </c>
      <c r="S88" s="58">
        <f t="shared" si="11"/>
        <v>0</v>
      </c>
      <c r="T88" s="58">
        <f t="shared" si="11"/>
        <v>0</v>
      </c>
      <c r="U88" s="58">
        <f t="shared" si="11"/>
        <v>0</v>
      </c>
      <c r="V88" s="58">
        <f t="shared" si="11"/>
        <v>0</v>
      </c>
      <c r="W88" s="58">
        <f t="shared" si="11"/>
        <v>0</v>
      </c>
      <c r="X88" s="58">
        <f>SUM(X73:X87)</f>
        <v>-111362</v>
      </c>
      <c r="Y88" s="58">
        <f t="shared" si="11"/>
        <v>-95648</v>
      </c>
    </row>
    <row r="89" spans="2:25">
      <c r="B89" s="103">
        <v>69</v>
      </c>
      <c r="C89" s="59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</row>
    <row r="90" spans="2:25">
      <c r="B90" s="103">
        <v>70</v>
      </c>
      <c r="C90" s="54" t="s">
        <v>133</v>
      </c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2:25">
      <c r="B91" s="103">
        <v>71</v>
      </c>
      <c r="C91" s="55" t="s">
        <v>124</v>
      </c>
      <c r="D91" s="47">
        <f>SUM(E91:Y91)</f>
        <v>0</v>
      </c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</row>
    <row r="92" spans="2:25">
      <c r="B92" s="103">
        <v>72</v>
      </c>
      <c r="C92" s="55" t="s">
        <v>125</v>
      </c>
      <c r="D92" s="47">
        <f>SUM(E92:Y92)</f>
        <v>0</v>
      </c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</row>
    <row r="93" spans="2:25">
      <c r="B93" s="103">
        <v>73</v>
      </c>
      <c r="C93" s="55" t="s">
        <v>126</v>
      </c>
      <c r="D93" s="47">
        <f>SUM(E93:Y93)</f>
        <v>0</v>
      </c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</row>
    <row r="94" spans="2:25">
      <c r="B94" s="103">
        <v>74</v>
      </c>
      <c r="C94" s="55" t="s">
        <v>127</v>
      </c>
      <c r="D94" s="47">
        <f>SUM(E94:Y94)</f>
        <v>0</v>
      </c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</row>
    <row r="95" spans="2:25">
      <c r="B95" s="103">
        <v>75</v>
      </c>
      <c r="C95" s="59" t="s">
        <v>133</v>
      </c>
      <c r="D95" s="58">
        <f>SUM(D91:D94)</f>
        <v>0</v>
      </c>
      <c r="E95" s="58">
        <f t="shared" ref="E95:Y95" si="12">SUM(E91:E94)</f>
        <v>0</v>
      </c>
      <c r="F95" s="58">
        <f t="shared" si="12"/>
        <v>0</v>
      </c>
      <c r="G95" s="58">
        <f t="shared" si="12"/>
        <v>0</v>
      </c>
      <c r="H95" s="58">
        <f t="shared" si="12"/>
        <v>0</v>
      </c>
      <c r="I95" s="58">
        <f t="shared" si="12"/>
        <v>0</v>
      </c>
      <c r="J95" s="58">
        <f t="shared" si="12"/>
        <v>0</v>
      </c>
      <c r="K95" s="58">
        <f t="shared" si="12"/>
        <v>0</v>
      </c>
      <c r="L95" s="58">
        <f t="shared" si="12"/>
        <v>0</v>
      </c>
      <c r="M95" s="58">
        <f t="shared" si="12"/>
        <v>0</v>
      </c>
      <c r="N95" s="58">
        <f t="shared" si="12"/>
        <v>0</v>
      </c>
      <c r="O95" s="58">
        <f t="shared" si="12"/>
        <v>0</v>
      </c>
      <c r="P95" s="58">
        <f t="shared" si="12"/>
        <v>0</v>
      </c>
      <c r="Q95" s="58">
        <f t="shared" si="12"/>
        <v>0</v>
      </c>
      <c r="R95" s="58">
        <f t="shared" si="12"/>
        <v>0</v>
      </c>
      <c r="S95" s="58">
        <f t="shared" si="12"/>
        <v>0</v>
      </c>
      <c r="T95" s="58">
        <f t="shared" si="12"/>
        <v>0</v>
      </c>
      <c r="U95" s="58">
        <f t="shared" si="12"/>
        <v>0</v>
      </c>
      <c r="V95" s="58">
        <f t="shared" si="12"/>
        <v>0</v>
      </c>
      <c r="W95" s="58">
        <f t="shared" si="12"/>
        <v>0</v>
      </c>
      <c r="X95" s="58">
        <f>SUM(X91:X94)</f>
        <v>0</v>
      </c>
      <c r="Y95" s="58">
        <f t="shared" si="12"/>
        <v>0</v>
      </c>
    </row>
    <row r="96" spans="2:25">
      <c r="B96" s="103">
        <v>76</v>
      </c>
      <c r="C96" s="59" t="s">
        <v>137</v>
      </c>
      <c r="D96" s="58">
        <f t="shared" ref="D96:Y96" si="13">+D51+D64+D71+D88+D95</f>
        <v>123154</v>
      </c>
      <c r="E96" s="58">
        <f t="shared" si="13"/>
        <v>0</v>
      </c>
      <c r="F96" s="58">
        <f t="shared" si="13"/>
        <v>-12000</v>
      </c>
      <c r="G96" s="58">
        <f t="shared" si="13"/>
        <v>8622</v>
      </c>
      <c r="H96" s="58">
        <f t="shared" si="13"/>
        <v>0</v>
      </c>
      <c r="I96" s="58">
        <f t="shared" si="13"/>
        <v>-14670</v>
      </c>
      <c r="J96" s="58">
        <f t="shared" si="13"/>
        <v>-6636</v>
      </c>
      <c r="K96" s="58">
        <f t="shared" si="13"/>
        <v>6230</v>
      </c>
      <c r="L96" s="58">
        <f t="shared" si="13"/>
        <v>-28</v>
      </c>
      <c r="M96" s="58">
        <f t="shared" si="13"/>
        <v>-345</v>
      </c>
      <c r="N96" s="58">
        <f t="shared" si="13"/>
        <v>252889</v>
      </c>
      <c r="O96" s="58">
        <f t="shared" si="13"/>
        <v>18881</v>
      </c>
      <c r="P96" s="58">
        <f t="shared" si="13"/>
        <v>3285</v>
      </c>
      <c r="Q96" s="58">
        <f t="shared" si="13"/>
        <v>0</v>
      </c>
      <c r="R96" s="58">
        <f t="shared" si="13"/>
        <v>-75914</v>
      </c>
      <c r="S96" s="58">
        <f t="shared" si="13"/>
        <v>167499</v>
      </c>
      <c r="T96" s="58">
        <f t="shared" si="13"/>
        <v>18670</v>
      </c>
      <c r="U96" s="58">
        <f t="shared" si="13"/>
        <v>0</v>
      </c>
      <c r="V96" s="58">
        <f t="shared" si="13"/>
        <v>-36319</v>
      </c>
      <c r="W96" s="58">
        <f t="shared" si="13"/>
        <v>0</v>
      </c>
      <c r="X96" s="58">
        <f>+X51+X64+X71+X88+X95</f>
        <v>-111362</v>
      </c>
      <c r="Y96" s="58">
        <f t="shared" si="13"/>
        <v>-95648</v>
      </c>
    </row>
    <row r="97" spans="2:25">
      <c r="B97" s="103">
        <v>77</v>
      </c>
      <c r="C97" s="59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</row>
    <row r="98" spans="2:25">
      <c r="B98" s="103">
        <v>78</v>
      </c>
      <c r="C98" s="59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</row>
    <row r="99" spans="2:25">
      <c r="B99" s="103">
        <v>79</v>
      </c>
      <c r="C99" s="69" t="s">
        <v>171</v>
      </c>
      <c r="D99" s="70">
        <f>+D31-D96</f>
        <v>-139722</v>
      </c>
      <c r="E99" s="48">
        <f>+E31-E96</f>
        <v>0</v>
      </c>
      <c r="F99" s="48">
        <f t="shared" ref="F99:Y99" si="14">+F31-F96</f>
        <v>12000</v>
      </c>
      <c r="G99" s="48">
        <f t="shared" si="14"/>
        <v>-8622</v>
      </c>
      <c r="H99" s="48">
        <f t="shared" si="14"/>
        <v>-16568</v>
      </c>
      <c r="I99" s="48">
        <f t="shared" si="14"/>
        <v>14670</v>
      </c>
      <c r="J99" s="48">
        <f t="shared" si="14"/>
        <v>6636</v>
      </c>
      <c r="K99" s="48">
        <f t="shared" si="14"/>
        <v>-6230</v>
      </c>
      <c r="L99" s="48">
        <f t="shared" si="14"/>
        <v>28</v>
      </c>
      <c r="M99" s="48">
        <f t="shared" si="14"/>
        <v>345</v>
      </c>
      <c r="N99" s="48">
        <f t="shared" si="14"/>
        <v>-252889</v>
      </c>
      <c r="O99" s="48">
        <f t="shared" si="14"/>
        <v>-18881</v>
      </c>
      <c r="P99" s="48">
        <f t="shared" si="14"/>
        <v>-3285</v>
      </c>
      <c r="Q99" s="48">
        <f t="shared" si="14"/>
        <v>0</v>
      </c>
      <c r="R99" s="48">
        <f t="shared" si="14"/>
        <v>75914</v>
      </c>
      <c r="S99" s="48">
        <f t="shared" si="14"/>
        <v>-167499</v>
      </c>
      <c r="T99" s="48">
        <f t="shared" si="14"/>
        <v>-18670</v>
      </c>
      <c r="U99" s="48">
        <f t="shared" si="14"/>
        <v>0</v>
      </c>
      <c r="V99" s="48">
        <f t="shared" si="14"/>
        <v>36319</v>
      </c>
      <c r="W99" s="48">
        <f t="shared" si="14"/>
        <v>0</v>
      </c>
      <c r="X99" s="48">
        <f t="shared" si="14"/>
        <v>111362</v>
      </c>
      <c r="Y99" s="48">
        <f t="shared" si="14"/>
        <v>95648</v>
      </c>
    </row>
    <row r="100" spans="2:25">
      <c r="B100" s="103">
        <v>80</v>
      </c>
      <c r="C100" s="3" t="s">
        <v>173</v>
      </c>
      <c r="D100" s="47">
        <f>SUM(E100:Y100)</f>
        <v>37793</v>
      </c>
      <c r="E100" s="46">
        <v>37793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46">
        <v>0</v>
      </c>
      <c r="U100" s="46">
        <v>0</v>
      </c>
      <c r="V100" s="46">
        <v>0</v>
      </c>
      <c r="W100" s="46">
        <v>0</v>
      </c>
      <c r="X100" s="46">
        <v>0</v>
      </c>
      <c r="Y100" s="46">
        <v>0</v>
      </c>
    </row>
    <row r="101" spans="2:25">
      <c r="B101" s="103">
        <v>81</v>
      </c>
      <c r="C101" s="3" t="s">
        <v>170</v>
      </c>
      <c r="D101" s="47">
        <f>SUM(E101:Y101)</f>
        <v>0</v>
      </c>
      <c r="E101" s="46">
        <v>0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6">
        <v>0</v>
      </c>
      <c r="T101" s="46">
        <v>0</v>
      </c>
      <c r="U101" s="46">
        <v>0</v>
      </c>
      <c r="V101" s="46">
        <v>0</v>
      </c>
      <c r="W101" s="46">
        <v>0</v>
      </c>
      <c r="X101" s="46">
        <v>0</v>
      </c>
      <c r="Y101" s="46">
        <v>0</v>
      </c>
    </row>
    <row r="102" spans="2:25">
      <c r="B102" s="103">
        <v>82</v>
      </c>
      <c r="C102" s="3" t="s">
        <v>172</v>
      </c>
      <c r="D102" s="47">
        <f>SUM(E102:Y102)</f>
        <v>0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0</v>
      </c>
      <c r="U102" s="46">
        <v>0</v>
      </c>
      <c r="V102" s="46">
        <v>0</v>
      </c>
      <c r="W102" s="46">
        <v>0</v>
      </c>
      <c r="X102" s="46">
        <v>0</v>
      </c>
      <c r="Y102" s="46">
        <v>0</v>
      </c>
    </row>
    <row r="103" spans="2:25" ht="13.5" thickBot="1">
      <c r="B103" s="103">
        <v>83</v>
      </c>
      <c r="C103" s="69" t="s">
        <v>175</v>
      </c>
      <c r="D103" s="105">
        <f>+D99+SUM(D100:D102)</f>
        <v>-101929</v>
      </c>
      <c r="E103" s="123">
        <f>+E99+SUM(E100:E102)</f>
        <v>37793</v>
      </c>
      <c r="F103" s="123">
        <f t="shared" ref="F103:Y103" si="15">+F99+SUM(F100:F102)</f>
        <v>12000</v>
      </c>
      <c r="G103" s="123">
        <f t="shared" si="15"/>
        <v>-8622</v>
      </c>
      <c r="H103" s="123">
        <f t="shared" si="15"/>
        <v>-16568</v>
      </c>
      <c r="I103" s="123">
        <f t="shared" si="15"/>
        <v>14670</v>
      </c>
      <c r="J103" s="123">
        <f t="shared" si="15"/>
        <v>6636</v>
      </c>
      <c r="K103" s="123">
        <f t="shared" si="15"/>
        <v>-6230</v>
      </c>
      <c r="L103" s="123">
        <f t="shared" si="15"/>
        <v>28</v>
      </c>
      <c r="M103" s="123">
        <f t="shared" si="15"/>
        <v>345</v>
      </c>
      <c r="N103" s="123">
        <f t="shared" si="15"/>
        <v>-252889</v>
      </c>
      <c r="O103" s="123">
        <f t="shared" si="15"/>
        <v>-18881</v>
      </c>
      <c r="P103" s="123">
        <f t="shared" si="15"/>
        <v>-3285</v>
      </c>
      <c r="Q103" s="123">
        <f t="shared" si="15"/>
        <v>0</v>
      </c>
      <c r="R103" s="123">
        <f t="shared" si="15"/>
        <v>75914</v>
      </c>
      <c r="S103" s="123">
        <f t="shared" si="15"/>
        <v>-167499</v>
      </c>
      <c r="T103" s="123">
        <f t="shared" si="15"/>
        <v>-18670</v>
      </c>
      <c r="U103" s="123">
        <f t="shared" si="15"/>
        <v>0</v>
      </c>
      <c r="V103" s="123">
        <f t="shared" si="15"/>
        <v>36319</v>
      </c>
      <c r="W103" s="123">
        <f t="shared" si="15"/>
        <v>0</v>
      </c>
      <c r="X103" s="123">
        <f t="shared" si="15"/>
        <v>111362</v>
      </c>
      <c r="Y103" s="123">
        <f t="shared" si="15"/>
        <v>95648</v>
      </c>
    </row>
    <row r="104" spans="2:25" ht="13.5" thickTop="1">
      <c r="B104" s="103">
        <v>84</v>
      </c>
    </row>
  </sheetData>
  <phoneticPr fontId="0" type="noConversion"/>
  <pageMargins left="0.7" right="0.7" top="1" bottom="0.75" header="0.3" footer="0.3"/>
  <pageSetup scale="46" fitToWidth="4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2:AE104"/>
  <sheetViews>
    <sheetView view="pageBreakPreview" zoomScale="60" zoomScaleNormal="100" workbookViewId="0">
      <selection activeCell="AE2" sqref="AE2:AE4"/>
    </sheetView>
  </sheetViews>
  <sheetFormatPr defaultColWidth="10.58203125" defaultRowHeight="13"/>
  <cols>
    <col min="1" max="1" width="5" style="37" customWidth="1"/>
    <col min="2" max="2" width="4.25" style="84" bestFit="1" customWidth="1"/>
    <col min="3" max="3" width="33.58203125" style="106" bestFit="1" customWidth="1"/>
    <col min="4" max="4" width="10" style="79" bestFit="1" customWidth="1"/>
    <col min="5" max="5" width="12.33203125" style="101" bestFit="1" customWidth="1"/>
    <col min="6" max="6" width="11.25" style="101" bestFit="1" customWidth="1"/>
    <col min="7" max="7" width="10.75" style="101" bestFit="1" customWidth="1"/>
    <col min="8" max="8" width="13.08203125" style="101" bestFit="1" customWidth="1"/>
    <col min="9" max="11" width="15.75" style="101" bestFit="1" customWidth="1"/>
    <col min="12" max="12" width="15.08203125" style="101" bestFit="1" customWidth="1"/>
    <col min="13" max="13" width="12.33203125" style="101" bestFit="1" customWidth="1"/>
    <col min="14" max="14" width="14.75" style="79" bestFit="1" customWidth="1"/>
    <col min="15" max="15" width="12.75" style="101" bestFit="1" customWidth="1"/>
    <col min="16" max="16" width="12.58203125" style="101" bestFit="1" customWidth="1"/>
    <col min="17" max="17" width="12.75" style="101" bestFit="1" customWidth="1"/>
    <col min="18" max="18" width="12.58203125" style="101" bestFit="1" customWidth="1"/>
    <col min="19" max="19" width="14.25" style="101" bestFit="1" customWidth="1"/>
    <col min="20" max="20" width="12.58203125" style="101" bestFit="1" customWidth="1"/>
    <col min="21" max="24" width="14.58203125" style="101" bestFit="1" customWidth="1"/>
    <col min="25" max="30" width="10.58203125" style="37"/>
    <col min="31" max="32" width="14.75" style="37" bestFit="1" customWidth="1"/>
    <col min="33" max="16384" width="10.58203125" style="37"/>
  </cols>
  <sheetData>
    <row r="2" spans="2:31">
      <c r="C2" s="9" t="s">
        <v>218</v>
      </c>
      <c r="K2" s="197" t="s">
        <v>340</v>
      </c>
      <c r="L2" s="197"/>
      <c r="T2" s="197" t="s">
        <v>340</v>
      </c>
      <c r="U2" s="9"/>
      <c r="V2" s="37"/>
      <c r="AD2" s="197" t="s">
        <v>340</v>
      </c>
      <c r="AE2" s="9"/>
    </row>
    <row r="3" spans="2:31">
      <c r="C3" s="9" t="s">
        <v>225</v>
      </c>
      <c r="K3" s="9" t="s">
        <v>219</v>
      </c>
      <c r="L3" s="9"/>
      <c r="T3" s="9" t="s">
        <v>219</v>
      </c>
      <c r="U3" s="9"/>
      <c r="V3" s="37"/>
      <c r="AD3" s="9" t="s">
        <v>219</v>
      </c>
      <c r="AE3" s="9"/>
    </row>
    <row r="4" spans="2:31">
      <c r="C4" s="9" t="s">
        <v>223</v>
      </c>
      <c r="K4" s="9" t="s">
        <v>323</v>
      </c>
      <c r="L4" s="9"/>
      <c r="T4" s="9" t="s">
        <v>324</v>
      </c>
      <c r="U4" s="9"/>
      <c r="V4" s="37"/>
      <c r="AD4" s="9" t="s">
        <v>325</v>
      </c>
      <c r="AE4" s="9"/>
    </row>
    <row r="8" spans="2:31">
      <c r="B8" s="75"/>
      <c r="C8" s="76" t="s">
        <v>70</v>
      </c>
      <c r="D8" s="77"/>
      <c r="E8" s="77" t="s">
        <v>176</v>
      </c>
      <c r="F8" s="77" t="s">
        <v>176</v>
      </c>
      <c r="G8" s="77" t="s">
        <v>176</v>
      </c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 t="s">
        <v>176</v>
      </c>
      <c r="V8" s="77" t="s">
        <v>176</v>
      </c>
      <c r="W8" s="77" t="s">
        <v>176</v>
      </c>
      <c r="X8" s="77" t="s">
        <v>176</v>
      </c>
    </row>
    <row r="9" spans="2:31">
      <c r="B9" s="75"/>
      <c r="C9" s="79" t="s">
        <v>23</v>
      </c>
      <c r="E9" s="80" t="s">
        <v>235</v>
      </c>
      <c r="F9" s="80" t="s">
        <v>235</v>
      </c>
      <c r="G9" s="80" t="s">
        <v>235</v>
      </c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 t="s">
        <v>235</v>
      </c>
      <c r="V9" s="80" t="s">
        <v>235</v>
      </c>
      <c r="W9" s="80" t="s">
        <v>235</v>
      </c>
      <c r="X9" s="80" t="s">
        <v>235</v>
      </c>
    </row>
    <row r="10" spans="2:31">
      <c r="B10" s="75"/>
      <c r="C10" s="79" t="s">
        <v>75</v>
      </c>
      <c r="E10" s="80" t="s">
        <v>333</v>
      </c>
      <c r="F10" s="80" t="s">
        <v>333</v>
      </c>
      <c r="G10" s="80" t="s">
        <v>334</v>
      </c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 t="s">
        <v>333</v>
      </c>
      <c r="V10" s="80" t="s">
        <v>333</v>
      </c>
      <c r="W10" s="80" t="s">
        <v>334</v>
      </c>
      <c r="X10" s="80" t="s">
        <v>334</v>
      </c>
    </row>
    <row r="11" spans="2:31" ht="13.5" thickBot="1">
      <c r="B11" s="75"/>
      <c r="C11" s="81" t="s">
        <v>71</v>
      </c>
      <c r="D11" s="82"/>
      <c r="E11" s="82" t="s">
        <v>176</v>
      </c>
      <c r="F11" s="82" t="s">
        <v>176</v>
      </c>
      <c r="G11" s="82" t="s">
        <v>176</v>
      </c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 t="s">
        <v>176</v>
      </c>
      <c r="V11" s="82" t="s">
        <v>176</v>
      </c>
      <c r="W11" s="82" t="s">
        <v>176</v>
      </c>
      <c r="X11" s="82" t="s">
        <v>176</v>
      </c>
    </row>
    <row r="12" spans="2:31" ht="13.5" thickTop="1">
      <c r="B12" s="83"/>
      <c r="C12" s="84"/>
    </row>
    <row r="13" spans="2:31">
      <c r="B13" s="86"/>
    </row>
    <row r="14" spans="2:31">
      <c r="B14" s="87"/>
      <c r="C14" s="84" t="s">
        <v>12</v>
      </c>
      <c r="D14" s="80" t="s">
        <v>13</v>
      </c>
      <c r="E14" s="107" t="s">
        <v>14</v>
      </c>
      <c r="F14" s="108" t="s">
        <v>65</v>
      </c>
      <c r="G14" s="108" t="s">
        <v>15</v>
      </c>
      <c r="H14" s="108" t="s">
        <v>16</v>
      </c>
      <c r="I14" s="108" t="s">
        <v>17</v>
      </c>
      <c r="J14" s="108" t="s">
        <v>18</v>
      </c>
      <c r="K14" s="108" t="s">
        <v>19</v>
      </c>
      <c r="L14" s="108" t="s">
        <v>50</v>
      </c>
      <c r="M14" s="108" t="s">
        <v>51</v>
      </c>
      <c r="N14" s="80" t="s">
        <v>52</v>
      </c>
      <c r="O14" s="108" t="s">
        <v>53</v>
      </c>
      <c r="P14" s="108" t="s">
        <v>54</v>
      </c>
      <c r="Q14" s="108" t="s">
        <v>53</v>
      </c>
      <c r="R14" s="108" t="s">
        <v>54</v>
      </c>
      <c r="S14" s="108" t="s">
        <v>53</v>
      </c>
      <c r="T14" s="108" t="s">
        <v>54</v>
      </c>
      <c r="U14" s="80" t="s">
        <v>58</v>
      </c>
      <c r="V14" s="80" t="s">
        <v>59</v>
      </c>
      <c r="W14" s="80" t="s">
        <v>60</v>
      </c>
      <c r="X14" s="80" t="s">
        <v>68</v>
      </c>
    </row>
    <row r="15" spans="2:31">
      <c r="B15" s="87"/>
      <c r="C15" s="84"/>
      <c r="D15" s="80"/>
      <c r="E15" s="107" t="s">
        <v>177</v>
      </c>
      <c r="F15" s="108" t="s">
        <v>177</v>
      </c>
      <c r="G15" s="108" t="s">
        <v>177</v>
      </c>
      <c r="H15" s="108"/>
      <c r="I15" s="108"/>
      <c r="J15" s="108"/>
      <c r="K15" s="108"/>
      <c r="L15" s="108"/>
      <c r="M15" s="108"/>
      <c r="N15" s="80"/>
      <c r="O15" s="108"/>
      <c r="P15" s="108"/>
      <c r="Q15" s="108"/>
      <c r="R15" s="108"/>
      <c r="S15" s="108"/>
      <c r="T15" s="108"/>
      <c r="U15" s="88" t="s">
        <v>310</v>
      </c>
      <c r="V15" s="88" t="s">
        <v>311</v>
      </c>
      <c r="W15" s="88" t="s">
        <v>312</v>
      </c>
      <c r="X15" s="88" t="s">
        <v>313</v>
      </c>
    </row>
    <row r="16" spans="2:31">
      <c r="B16" s="86"/>
      <c r="E16" s="88" t="s">
        <v>294</v>
      </c>
      <c r="F16" s="88" t="s">
        <v>295</v>
      </c>
      <c r="G16" s="88" t="s">
        <v>296</v>
      </c>
      <c r="H16" s="88" t="s">
        <v>297</v>
      </c>
      <c r="I16" s="88" t="s">
        <v>298</v>
      </c>
      <c r="J16" s="88" t="s">
        <v>299</v>
      </c>
      <c r="K16" s="88" t="s">
        <v>300</v>
      </c>
      <c r="L16" s="88" t="s">
        <v>301</v>
      </c>
      <c r="M16" s="88" t="s">
        <v>302</v>
      </c>
      <c r="N16" s="88" t="s">
        <v>303</v>
      </c>
      <c r="O16" s="88" t="s">
        <v>304</v>
      </c>
      <c r="P16" s="88" t="s">
        <v>305</v>
      </c>
      <c r="Q16" s="88" t="s">
        <v>306</v>
      </c>
      <c r="R16" s="88" t="s">
        <v>307</v>
      </c>
      <c r="S16" s="88" t="s">
        <v>308</v>
      </c>
      <c r="T16" s="88" t="s">
        <v>309</v>
      </c>
      <c r="U16" s="109" t="s">
        <v>23</v>
      </c>
      <c r="V16" s="109" t="s">
        <v>23</v>
      </c>
      <c r="W16" s="109" t="s">
        <v>23</v>
      </c>
      <c r="X16" s="109" t="s">
        <v>23</v>
      </c>
    </row>
    <row r="17" spans="2:24" s="94" customFormat="1">
      <c r="B17" s="92"/>
      <c r="C17" s="93"/>
      <c r="D17" s="90" t="s">
        <v>7</v>
      </c>
      <c r="E17" s="110" t="s">
        <v>190</v>
      </c>
      <c r="F17" s="110" t="s">
        <v>189</v>
      </c>
      <c r="G17" s="110" t="s">
        <v>191</v>
      </c>
      <c r="H17" s="110" t="s">
        <v>191</v>
      </c>
      <c r="I17" s="110" t="s">
        <v>195</v>
      </c>
      <c r="J17" s="110" t="s">
        <v>195</v>
      </c>
      <c r="K17" s="110" t="s">
        <v>195</v>
      </c>
      <c r="L17" s="110" t="s">
        <v>198</v>
      </c>
      <c r="M17" s="110" t="s">
        <v>201</v>
      </c>
      <c r="N17" s="110" t="s">
        <v>203</v>
      </c>
      <c r="O17" s="110" t="s">
        <v>206</v>
      </c>
      <c r="P17" s="110" t="s">
        <v>209</v>
      </c>
      <c r="Q17" s="110" t="s">
        <v>211</v>
      </c>
      <c r="R17" s="110" t="s">
        <v>212</v>
      </c>
      <c r="S17" s="110" t="s">
        <v>213</v>
      </c>
      <c r="T17" s="110" t="s">
        <v>215</v>
      </c>
      <c r="U17" s="110" t="s">
        <v>231</v>
      </c>
      <c r="V17" s="110" t="s">
        <v>231</v>
      </c>
      <c r="W17" s="110" t="s">
        <v>231</v>
      </c>
      <c r="X17" s="110" t="s">
        <v>231</v>
      </c>
    </row>
    <row r="18" spans="2:24" s="94" customFormat="1">
      <c r="B18" s="92" t="s">
        <v>1</v>
      </c>
      <c r="C18" s="93"/>
      <c r="D18" s="90" t="s">
        <v>0</v>
      </c>
      <c r="E18" s="110" t="s">
        <v>129</v>
      </c>
      <c r="F18" s="110" t="s">
        <v>188</v>
      </c>
      <c r="G18" s="111" t="s">
        <v>185</v>
      </c>
      <c r="H18" s="111" t="s">
        <v>185</v>
      </c>
      <c r="I18" s="111" t="s">
        <v>193</v>
      </c>
      <c r="J18" s="111" t="s">
        <v>193</v>
      </c>
      <c r="K18" s="111" t="s">
        <v>196</v>
      </c>
      <c r="L18" s="111" t="s">
        <v>199</v>
      </c>
      <c r="M18" s="111" t="s">
        <v>179</v>
      </c>
      <c r="N18" s="90" t="s">
        <v>204</v>
      </c>
      <c r="O18" s="111" t="s">
        <v>205</v>
      </c>
      <c r="P18" s="90" t="s">
        <v>207</v>
      </c>
      <c r="Q18" s="111" t="s">
        <v>205</v>
      </c>
      <c r="R18" s="90" t="s">
        <v>207</v>
      </c>
      <c r="S18" s="111" t="s">
        <v>319</v>
      </c>
      <c r="T18" s="90" t="s">
        <v>216</v>
      </c>
      <c r="U18" s="90" t="s">
        <v>232</v>
      </c>
      <c r="V18" s="90" t="s">
        <v>232</v>
      </c>
      <c r="W18" s="111" t="s">
        <v>113</v>
      </c>
      <c r="X18" s="111" t="s">
        <v>113</v>
      </c>
    </row>
    <row r="19" spans="2:24" s="94" customFormat="1">
      <c r="B19" s="95" t="s">
        <v>3</v>
      </c>
      <c r="C19" s="96" t="s">
        <v>4</v>
      </c>
      <c r="D19" s="97" t="s">
        <v>8</v>
      </c>
      <c r="E19" s="97" t="s">
        <v>187</v>
      </c>
      <c r="F19" s="97" t="s">
        <v>129</v>
      </c>
      <c r="G19" s="112" t="s">
        <v>187</v>
      </c>
      <c r="H19" s="112" t="s">
        <v>192</v>
      </c>
      <c r="I19" s="113" t="s">
        <v>194</v>
      </c>
      <c r="J19" s="113" t="s">
        <v>194</v>
      </c>
      <c r="K19" s="113" t="s">
        <v>197</v>
      </c>
      <c r="L19" s="113" t="s">
        <v>200</v>
      </c>
      <c r="M19" s="113" t="s">
        <v>200</v>
      </c>
      <c r="N19" s="97" t="s">
        <v>202</v>
      </c>
      <c r="O19" s="112" t="s">
        <v>204</v>
      </c>
      <c r="P19" s="97" t="s">
        <v>208</v>
      </c>
      <c r="Q19" s="112" t="s">
        <v>210</v>
      </c>
      <c r="R19" s="97" t="s">
        <v>208</v>
      </c>
      <c r="S19" s="112" t="s">
        <v>214</v>
      </c>
      <c r="T19" s="97" t="s">
        <v>217</v>
      </c>
      <c r="U19" s="97" t="s">
        <v>234</v>
      </c>
      <c r="V19" s="97" t="s">
        <v>233</v>
      </c>
      <c r="W19" s="112" t="s">
        <v>241</v>
      </c>
      <c r="X19" s="112" t="s">
        <v>242</v>
      </c>
    </row>
    <row r="20" spans="2:24" s="117" customFormat="1">
      <c r="B20" s="98"/>
      <c r="C20" s="114" t="s">
        <v>49</v>
      </c>
      <c r="D20" s="115" t="s">
        <v>338</v>
      </c>
      <c r="E20" s="90"/>
      <c r="F20" s="78"/>
      <c r="G20" s="116"/>
      <c r="H20" s="116"/>
      <c r="I20" s="116"/>
      <c r="J20" s="116"/>
      <c r="K20" s="116"/>
      <c r="L20" s="78"/>
      <c r="M20" s="116"/>
      <c r="N20" s="78"/>
      <c r="O20" s="116"/>
      <c r="P20" s="78"/>
      <c r="Q20" s="116"/>
      <c r="R20" s="78"/>
      <c r="S20" s="116"/>
      <c r="T20" s="78"/>
      <c r="U20" s="78"/>
      <c r="V20" s="78"/>
      <c r="W20" s="116"/>
      <c r="X20" s="116"/>
    </row>
    <row r="21" spans="2:24">
      <c r="B21" s="99">
        <v>1</v>
      </c>
      <c r="C21" s="100" t="s">
        <v>11</v>
      </c>
      <c r="D21" s="101"/>
      <c r="E21" s="102"/>
      <c r="F21" s="102"/>
    </row>
    <row r="22" spans="2:24">
      <c r="B22" s="103">
        <f>+B21+1</f>
        <v>2</v>
      </c>
      <c r="C22" s="37" t="s">
        <v>10</v>
      </c>
      <c r="D22" s="102"/>
      <c r="E22" s="79"/>
      <c r="F22" s="79"/>
      <c r="G22" s="79"/>
      <c r="H22" s="79"/>
      <c r="I22" s="79"/>
      <c r="J22" s="79"/>
      <c r="K22" s="79"/>
      <c r="L22" s="79"/>
      <c r="M22" s="79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spans="2:24" s="39" customFormat="1">
      <c r="B23" s="103">
        <f t="shared" ref="B23:B89" si="0">+B22+1</f>
        <v>3</v>
      </c>
      <c r="C23" s="39" t="s">
        <v>77</v>
      </c>
      <c r="D23" s="47">
        <f>SUM(E23:AN23)</f>
        <v>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2:24" s="45" customFormat="1">
      <c r="B24" s="103">
        <f t="shared" si="0"/>
        <v>4</v>
      </c>
      <c r="C24" s="45" t="s">
        <v>78</v>
      </c>
      <c r="D24" s="47">
        <f>SUM(E24:AN24)</f>
        <v>0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</row>
    <row r="25" spans="2:24" s="45" customFormat="1">
      <c r="B25" s="103">
        <f t="shared" si="0"/>
        <v>5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</row>
    <row r="26" spans="2:24" s="45" customFormat="1">
      <c r="B26" s="103">
        <f t="shared" si="0"/>
        <v>6</v>
      </c>
      <c r="C26" s="49" t="s">
        <v>79</v>
      </c>
      <c r="D26" s="50">
        <f t="shared" ref="D26:D31" si="1">SUM(E26:AN26)</f>
        <v>0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</row>
    <row r="27" spans="2:24" s="45" customFormat="1">
      <c r="B27" s="103">
        <f t="shared" si="0"/>
        <v>7</v>
      </c>
      <c r="C27" s="45" t="s">
        <v>80</v>
      </c>
      <c r="D27" s="46">
        <f t="shared" si="1"/>
        <v>0</v>
      </c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</row>
    <row r="28" spans="2:24" s="45" customFormat="1">
      <c r="B28" s="103">
        <v>8</v>
      </c>
      <c r="D28" s="46">
        <f t="shared" si="1"/>
        <v>0</v>
      </c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</row>
    <row r="29" spans="2:24" s="45" customFormat="1">
      <c r="B29" s="103">
        <v>9</v>
      </c>
      <c r="D29" s="46">
        <f t="shared" si="1"/>
        <v>0</v>
      </c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</row>
    <row r="30" spans="2:24" s="45" customFormat="1">
      <c r="B30" s="103">
        <v>10</v>
      </c>
      <c r="D30" s="46">
        <f t="shared" si="1"/>
        <v>0</v>
      </c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</row>
    <row r="31" spans="2:24" s="45" customFormat="1">
      <c r="B31" s="103">
        <v>11</v>
      </c>
      <c r="C31" s="49" t="s">
        <v>81</v>
      </c>
      <c r="D31" s="50">
        <f t="shared" si="1"/>
        <v>0</v>
      </c>
      <c r="E31" s="50">
        <f t="shared" ref="E31:V31" si="2">SUM(E26:E27)</f>
        <v>0</v>
      </c>
      <c r="F31" s="50">
        <f t="shared" si="2"/>
        <v>0</v>
      </c>
      <c r="G31" s="50">
        <f t="shared" si="2"/>
        <v>0</v>
      </c>
      <c r="H31" s="50">
        <f t="shared" si="2"/>
        <v>0</v>
      </c>
      <c r="I31" s="50">
        <f t="shared" si="2"/>
        <v>0</v>
      </c>
      <c r="J31" s="50">
        <f t="shared" si="2"/>
        <v>0</v>
      </c>
      <c r="K31" s="50">
        <f>SUM(K26:K27)</f>
        <v>0</v>
      </c>
      <c r="L31" s="50">
        <f>SUM(L26:L27)</f>
        <v>0</v>
      </c>
      <c r="M31" s="50">
        <f t="shared" si="2"/>
        <v>0</v>
      </c>
      <c r="N31" s="50">
        <f t="shared" si="2"/>
        <v>0</v>
      </c>
      <c r="O31" s="50">
        <f t="shared" ref="O31:R31" si="3">SUM(O26:O27)</f>
        <v>0</v>
      </c>
      <c r="P31" s="50">
        <f t="shared" si="3"/>
        <v>0</v>
      </c>
      <c r="Q31" s="50">
        <f t="shared" si="3"/>
        <v>0</v>
      </c>
      <c r="R31" s="50">
        <f t="shared" si="3"/>
        <v>0</v>
      </c>
      <c r="S31" s="50">
        <f t="shared" ref="S31:T31" si="4">SUM(S26:S27)</f>
        <v>0</v>
      </c>
      <c r="T31" s="50">
        <f t="shared" si="4"/>
        <v>0</v>
      </c>
      <c r="U31" s="50">
        <f t="shared" ref="U31" si="5">SUM(U26:U27)</f>
        <v>0</v>
      </c>
      <c r="V31" s="50">
        <f t="shared" si="2"/>
        <v>0</v>
      </c>
      <c r="W31" s="50">
        <f t="shared" ref="W31:X31" si="6">SUM(W26:W27)</f>
        <v>0</v>
      </c>
      <c r="X31" s="50">
        <f t="shared" si="6"/>
        <v>0</v>
      </c>
    </row>
    <row r="32" spans="2:24" s="45" customFormat="1">
      <c r="B32" s="103">
        <v>12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</row>
    <row r="33" spans="2:24" s="45" customFormat="1">
      <c r="B33" s="103">
        <f t="shared" si="0"/>
        <v>13</v>
      </c>
      <c r="C33" s="45" t="s">
        <v>6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</row>
    <row r="34" spans="2:24" s="45" customFormat="1">
      <c r="B34" s="103">
        <v>14</v>
      </c>
      <c r="C34" s="54" t="s">
        <v>76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</row>
    <row r="35" spans="2:24" s="45" customFormat="1">
      <c r="B35" s="103">
        <f t="shared" si="0"/>
        <v>15</v>
      </c>
      <c r="C35" s="55" t="s">
        <v>131</v>
      </c>
      <c r="D35" s="47">
        <f t="shared" ref="D35:D50" si="7">SUM(E35:AN35)</f>
        <v>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2:24" s="45" customFormat="1">
      <c r="B36" s="103">
        <f t="shared" si="0"/>
        <v>16</v>
      </c>
      <c r="C36" s="55" t="s">
        <v>82</v>
      </c>
      <c r="D36" s="47">
        <f t="shared" si="7"/>
        <v>0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</row>
    <row r="37" spans="2:24" s="45" customFormat="1">
      <c r="B37" s="103">
        <f t="shared" si="0"/>
        <v>17</v>
      </c>
      <c r="C37" s="55" t="s">
        <v>83</v>
      </c>
      <c r="D37" s="47">
        <f t="shared" si="7"/>
        <v>0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</row>
    <row r="38" spans="2:24" s="45" customFormat="1">
      <c r="B38" s="103">
        <f t="shared" si="0"/>
        <v>18</v>
      </c>
      <c r="C38" s="55" t="s">
        <v>84</v>
      </c>
      <c r="D38" s="47">
        <f t="shared" si="7"/>
        <v>0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</row>
    <row r="39" spans="2:24" s="45" customFormat="1">
      <c r="B39" s="103">
        <f t="shared" si="0"/>
        <v>19</v>
      </c>
      <c r="C39" s="55" t="s">
        <v>85</v>
      </c>
      <c r="D39" s="47">
        <f t="shared" si="7"/>
        <v>0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</row>
    <row r="40" spans="2:24" s="45" customFormat="1">
      <c r="B40" s="103">
        <f t="shared" si="0"/>
        <v>20</v>
      </c>
      <c r="C40" s="55" t="s">
        <v>86</v>
      </c>
      <c r="D40" s="47">
        <f t="shared" si="7"/>
        <v>0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</row>
    <row r="41" spans="2:24" s="45" customFormat="1">
      <c r="B41" s="103">
        <f t="shared" si="0"/>
        <v>21</v>
      </c>
      <c r="C41" s="55" t="s">
        <v>87</v>
      </c>
      <c r="D41" s="47">
        <f t="shared" si="7"/>
        <v>0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</row>
    <row r="42" spans="2:24" s="45" customFormat="1">
      <c r="B42" s="103">
        <f t="shared" si="0"/>
        <v>22</v>
      </c>
      <c r="C42" s="55" t="s">
        <v>88</v>
      </c>
      <c r="D42" s="47">
        <f t="shared" si="7"/>
        <v>0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</row>
    <row r="43" spans="2:24" s="45" customFormat="1">
      <c r="B43" s="103">
        <f t="shared" si="0"/>
        <v>23</v>
      </c>
      <c r="C43" s="55" t="s">
        <v>89</v>
      </c>
      <c r="D43" s="47">
        <f t="shared" si="7"/>
        <v>0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</row>
    <row r="44" spans="2:24" s="45" customFormat="1">
      <c r="B44" s="103">
        <f t="shared" si="0"/>
        <v>24</v>
      </c>
      <c r="C44" s="55" t="s">
        <v>90</v>
      </c>
      <c r="D44" s="47">
        <f t="shared" si="7"/>
        <v>0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</row>
    <row r="45" spans="2:24" s="45" customFormat="1">
      <c r="B45" s="103">
        <f t="shared" si="0"/>
        <v>25</v>
      </c>
      <c r="C45" s="55" t="s">
        <v>91</v>
      </c>
      <c r="D45" s="47">
        <f t="shared" si="7"/>
        <v>42918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>
        <v>42918</v>
      </c>
      <c r="U45" s="47"/>
      <c r="V45" s="47"/>
      <c r="W45" s="47"/>
      <c r="X45" s="47"/>
    </row>
    <row r="46" spans="2:24" s="45" customFormat="1">
      <c r="B46" s="103">
        <f t="shared" si="0"/>
        <v>26</v>
      </c>
      <c r="C46" s="55" t="s">
        <v>92</v>
      </c>
      <c r="D46" s="47">
        <f t="shared" si="7"/>
        <v>0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</row>
    <row r="47" spans="2:24" s="45" customFormat="1">
      <c r="B47" s="103">
        <f t="shared" si="0"/>
        <v>27</v>
      </c>
      <c r="C47" s="55" t="s">
        <v>93</v>
      </c>
      <c r="D47" s="47">
        <f t="shared" si="7"/>
        <v>0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</row>
    <row r="48" spans="2:24" s="45" customFormat="1">
      <c r="B48" s="103">
        <f t="shared" si="0"/>
        <v>28</v>
      </c>
      <c r="C48" s="55" t="s">
        <v>94</v>
      </c>
      <c r="D48" s="47">
        <f t="shared" si="7"/>
        <v>0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</row>
    <row r="49" spans="2:24" s="45" customFormat="1">
      <c r="B49" s="103">
        <f t="shared" si="0"/>
        <v>29</v>
      </c>
      <c r="C49" s="55" t="s">
        <v>95</v>
      </c>
      <c r="D49" s="47">
        <f t="shared" si="7"/>
        <v>0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</row>
    <row r="50" spans="2:24" s="45" customFormat="1">
      <c r="B50" s="103">
        <f t="shared" si="0"/>
        <v>30</v>
      </c>
      <c r="C50" s="55" t="s">
        <v>96</v>
      </c>
      <c r="D50" s="47">
        <f t="shared" si="7"/>
        <v>0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</row>
    <row r="51" spans="2:24" s="45" customFormat="1">
      <c r="B51" s="103">
        <f t="shared" si="0"/>
        <v>31</v>
      </c>
      <c r="C51" s="54" t="s">
        <v>76</v>
      </c>
      <c r="D51" s="58">
        <f>SUM(D35:D50)</f>
        <v>42918</v>
      </c>
      <c r="E51" s="58">
        <f t="shared" ref="E51:V51" si="8">SUM(E35:E50)</f>
        <v>0</v>
      </c>
      <c r="F51" s="58">
        <f t="shared" si="8"/>
        <v>0</v>
      </c>
      <c r="G51" s="58">
        <f t="shared" si="8"/>
        <v>0</v>
      </c>
      <c r="H51" s="58">
        <f t="shared" si="8"/>
        <v>0</v>
      </c>
      <c r="I51" s="58">
        <f t="shared" si="8"/>
        <v>0</v>
      </c>
      <c r="J51" s="58">
        <f t="shared" si="8"/>
        <v>0</v>
      </c>
      <c r="K51" s="58">
        <f t="shared" si="8"/>
        <v>0</v>
      </c>
      <c r="L51" s="58">
        <f t="shared" si="8"/>
        <v>0</v>
      </c>
      <c r="M51" s="58">
        <f t="shared" si="8"/>
        <v>0</v>
      </c>
      <c r="N51" s="58">
        <f t="shared" si="8"/>
        <v>0</v>
      </c>
      <c r="O51" s="58">
        <f t="shared" ref="O51:R51" si="9">SUM(O35:O50)</f>
        <v>0</v>
      </c>
      <c r="P51" s="58">
        <f t="shared" si="9"/>
        <v>0</v>
      </c>
      <c r="Q51" s="58">
        <f t="shared" si="9"/>
        <v>0</v>
      </c>
      <c r="R51" s="58">
        <f t="shared" si="9"/>
        <v>0</v>
      </c>
      <c r="S51" s="58">
        <f t="shared" ref="S51:T51" si="10">SUM(S35:S50)</f>
        <v>0</v>
      </c>
      <c r="T51" s="58">
        <f t="shared" si="10"/>
        <v>42918</v>
      </c>
      <c r="U51" s="58">
        <f t="shared" ref="U51" si="11">SUM(U35:U50)</f>
        <v>0</v>
      </c>
      <c r="V51" s="58">
        <f t="shared" si="8"/>
        <v>0</v>
      </c>
      <c r="W51" s="58">
        <f t="shared" ref="W51:X51" si="12">SUM(W35:W50)</f>
        <v>0</v>
      </c>
      <c r="X51" s="58">
        <f t="shared" si="12"/>
        <v>0</v>
      </c>
    </row>
    <row r="52" spans="2:24" s="45" customFormat="1">
      <c r="B52" s="103">
        <f t="shared" si="0"/>
        <v>32</v>
      </c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2:24" s="45" customFormat="1">
      <c r="B53" s="103">
        <f t="shared" si="0"/>
        <v>33</v>
      </c>
      <c r="C53" s="54" t="s">
        <v>97</v>
      </c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</row>
    <row r="54" spans="2:24" s="45" customFormat="1">
      <c r="B54" s="103">
        <f t="shared" si="0"/>
        <v>34</v>
      </c>
      <c r="C54" s="55" t="s">
        <v>121</v>
      </c>
      <c r="D54" s="47">
        <f t="shared" ref="D54:D63" si="13">SUM(E54:AN54)</f>
        <v>39374</v>
      </c>
      <c r="E54" s="47"/>
      <c r="F54" s="47"/>
      <c r="G54" s="47"/>
      <c r="H54" s="47"/>
      <c r="I54" s="47"/>
      <c r="J54" s="47"/>
      <c r="K54" s="47"/>
      <c r="L54" s="47"/>
      <c r="M54" s="47">
        <v>39374</v>
      </c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</row>
    <row r="55" spans="2:24" s="45" customFormat="1">
      <c r="B55" s="103">
        <f t="shared" si="0"/>
        <v>35</v>
      </c>
      <c r="C55" s="55" t="s">
        <v>98</v>
      </c>
      <c r="D55" s="47">
        <f t="shared" si="13"/>
        <v>14438</v>
      </c>
      <c r="E55" s="47"/>
      <c r="F55" s="47"/>
      <c r="G55" s="47"/>
      <c r="H55" s="47"/>
      <c r="I55" s="47">
        <v>14438</v>
      </c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</row>
    <row r="56" spans="2:24" s="45" customFormat="1">
      <c r="B56" s="103">
        <f t="shared" si="0"/>
        <v>36</v>
      </c>
      <c r="C56" s="55" t="s">
        <v>99</v>
      </c>
      <c r="D56" s="47">
        <f t="shared" si="13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</row>
    <row r="57" spans="2:24" s="45" customFormat="1">
      <c r="B57" s="103">
        <f t="shared" si="0"/>
        <v>37</v>
      </c>
      <c r="C57" s="55" t="s">
        <v>100</v>
      </c>
      <c r="D57" s="47">
        <f t="shared" si="13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</row>
    <row r="58" spans="2:24" s="45" customFormat="1">
      <c r="B58" s="103">
        <f t="shared" si="0"/>
        <v>38</v>
      </c>
      <c r="C58" s="55" t="s">
        <v>101</v>
      </c>
      <c r="D58" s="47">
        <f t="shared" si="13"/>
        <v>144347</v>
      </c>
      <c r="E58" s="47"/>
      <c r="F58" s="47"/>
      <c r="G58" s="47"/>
      <c r="H58" s="47"/>
      <c r="I58" s="47"/>
      <c r="J58" s="47">
        <v>25239</v>
      </c>
      <c r="K58" s="47">
        <v>119108</v>
      </c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</row>
    <row r="59" spans="2:24" s="45" customFormat="1">
      <c r="B59" s="103">
        <f t="shared" si="0"/>
        <v>39</v>
      </c>
      <c r="C59" s="55" t="s">
        <v>102</v>
      </c>
      <c r="D59" s="47">
        <f t="shared" si="13"/>
        <v>-19500</v>
      </c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>
        <v>39000</v>
      </c>
      <c r="Q59" s="47">
        <v>-58500</v>
      </c>
      <c r="S59" s="47"/>
      <c r="T59" s="47"/>
      <c r="U59" s="47"/>
      <c r="V59" s="47"/>
      <c r="W59" s="47"/>
      <c r="X59" s="47"/>
    </row>
    <row r="60" spans="2:24" s="45" customFormat="1">
      <c r="B60" s="103">
        <f t="shared" si="0"/>
        <v>40</v>
      </c>
      <c r="C60" s="55" t="s">
        <v>103</v>
      </c>
      <c r="D60" s="47">
        <f t="shared" si="13"/>
        <v>314467</v>
      </c>
      <c r="E60" s="47"/>
      <c r="F60" s="47"/>
      <c r="G60" s="47"/>
      <c r="H60" s="47"/>
      <c r="I60" s="47"/>
      <c r="J60" s="47"/>
      <c r="K60" s="47"/>
      <c r="L60" s="47">
        <v>314467</v>
      </c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</row>
    <row r="61" spans="2:24" s="45" customFormat="1">
      <c r="B61" s="103">
        <f t="shared" si="0"/>
        <v>41</v>
      </c>
      <c r="C61" s="55" t="s">
        <v>104</v>
      </c>
      <c r="D61" s="47">
        <f t="shared" si="13"/>
        <v>0</v>
      </c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</row>
    <row r="62" spans="2:24" s="45" customFormat="1">
      <c r="B62" s="103">
        <f t="shared" si="0"/>
        <v>42</v>
      </c>
      <c r="C62" s="55" t="s">
        <v>105</v>
      </c>
      <c r="D62" s="47">
        <f t="shared" si="13"/>
        <v>0</v>
      </c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</row>
    <row r="63" spans="2:24" s="45" customFormat="1">
      <c r="B63" s="103">
        <f t="shared" si="0"/>
        <v>43</v>
      </c>
      <c r="C63" s="55" t="s">
        <v>106</v>
      </c>
      <c r="D63" s="47">
        <f t="shared" si="13"/>
        <v>53880</v>
      </c>
      <c r="E63" s="47"/>
      <c r="F63" s="47"/>
      <c r="G63" s="47"/>
      <c r="H63" s="47"/>
      <c r="I63" s="47"/>
      <c r="J63" s="47"/>
      <c r="K63" s="47"/>
      <c r="L63" s="47"/>
      <c r="M63" s="47"/>
      <c r="N63" s="47">
        <v>53880</v>
      </c>
      <c r="O63" s="47"/>
      <c r="P63" s="47"/>
      <c r="Q63" s="47"/>
      <c r="R63" s="47"/>
      <c r="S63" s="47"/>
      <c r="T63" s="47"/>
      <c r="U63" s="47"/>
      <c r="V63" s="47"/>
      <c r="W63" s="47"/>
      <c r="X63" s="47"/>
    </row>
    <row r="64" spans="2:24" s="45" customFormat="1">
      <c r="B64" s="103">
        <f t="shared" si="0"/>
        <v>44</v>
      </c>
      <c r="C64" s="59" t="s">
        <v>134</v>
      </c>
      <c r="D64" s="58">
        <f>SUM(D54:D63)</f>
        <v>547006</v>
      </c>
      <c r="E64" s="58">
        <f t="shared" ref="E64:V64" si="14">SUM(E55:E63)</f>
        <v>0</v>
      </c>
      <c r="F64" s="58">
        <f t="shared" si="14"/>
        <v>0</v>
      </c>
      <c r="G64" s="58">
        <f t="shared" si="14"/>
        <v>0</v>
      </c>
      <c r="H64" s="58">
        <f t="shared" si="14"/>
        <v>0</v>
      </c>
      <c r="I64" s="58">
        <f t="shared" si="14"/>
        <v>14438</v>
      </c>
      <c r="J64" s="58">
        <f t="shared" si="14"/>
        <v>25239</v>
      </c>
      <c r="K64" s="58">
        <f t="shared" si="14"/>
        <v>119108</v>
      </c>
      <c r="L64" s="58">
        <f t="shared" si="14"/>
        <v>314467</v>
      </c>
      <c r="M64" s="58">
        <f t="shared" si="14"/>
        <v>0</v>
      </c>
      <c r="N64" s="58">
        <f t="shared" si="14"/>
        <v>53880</v>
      </c>
      <c r="O64" s="58">
        <f t="shared" ref="O64:R64" si="15">SUM(O55:O63)</f>
        <v>39000</v>
      </c>
      <c r="P64" s="58">
        <f t="shared" si="15"/>
        <v>0</v>
      </c>
      <c r="Q64" s="58">
        <f t="shared" si="15"/>
        <v>-58500</v>
      </c>
      <c r="R64" s="58">
        <f t="shared" si="15"/>
        <v>0</v>
      </c>
      <c r="S64" s="58">
        <f t="shared" ref="S64:T64" si="16">SUM(S55:S63)</f>
        <v>0</v>
      </c>
      <c r="T64" s="58">
        <f t="shared" si="16"/>
        <v>0</v>
      </c>
      <c r="U64" s="58">
        <f t="shared" ref="U64" si="17">SUM(U55:U63)</f>
        <v>0</v>
      </c>
      <c r="V64" s="58">
        <f t="shared" si="14"/>
        <v>0</v>
      </c>
      <c r="W64" s="58">
        <f t="shared" ref="W64:X64" si="18">SUM(W55:W63)</f>
        <v>0</v>
      </c>
      <c r="X64" s="58">
        <f t="shared" si="18"/>
        <v>0</v>
      </c>
    </row>
    <row r="65" spans="2:24" s="45" customFormat="1">
      <c r="B65" s="103">
        <f t="shared" si="0"/>
        <v>45</v>
      </c>
      <c r="C65" s="55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</row>
    <row r="66" spans="2:24" s="45" customFormat="1">
      <c r="B66" s="103">
        <f t="shared" si="0"/>
        <v>46</v>
      </c>
      <c r="C66" s="54" t="s">
        <v>107</v>
      </c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</row>
    <row r="67" spans="2:24">
      <c r="B67" s="103">
        <f t="shared" si="0"/>
        <v>47</v>
      </c>
      <c r="C67" s="55" t="s">
        <v>108</v>
      </c>
      <c r="D67" s="47">
        <f>SUM(E67:AN67)</f>
        <v>0</v>
      </c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</row>
    <row r="68" spans="2:24" s="39" customFormat="1">
      <c r="B68" s="103">
        <f t="shared" si="0"/>
        <v>48</v>
      </c>
      <c r="C68" s="55" t="s">
        <v>109</v>
      </c>
      <c r="D68" s="47">
        <f>SUM(E68:AN68)</f>
        <v>0</v>
      </c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</row>
    <row r="69" spans="2:24">
      <c r="B69" s="103">
        <f t="shared" si="0"/>
        <v>49</v>
      </c>
      <c r="C69" s="55" t="s">
        <v>110</v>
      </c>
      <c r="D69" s="47">
        <f>SUM(E69:AN69)</f>
        <v>0</v>
      </c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</row>
    <row r="70" spans="2:24">
      <c r="B70" s="103">
        <f t="shared" si="0"/>
        <v>50</v>
      </c>
      <c r="C70" s="55" t="s">
        <v>111</v>
      </c>
      <c r="D70" s="47">
        <f>SUM(E70:AN70)</f>
        <v>0</v>
      </c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</row>
    <row r="71" spans="2:24">
      <c r="B71" s="103">
        <f t="shared" si="0"/>
        <v>51</v>
      </c>
      <c r="C71" s="59" t="s">
        <v>135</v>
      </c>
      <c r="D71" s="58">
        <f>SUM(D67:D70)</f>
        <v>0</v>
      </c>
      <c r="E71" s="58">
        <f t="shared" ref="E71:V71" si="19">SUM(E67:E70)</f>
        <v>0</v>
      </c>
      <c r="F71" s="58">
        <f t="shared" si="19"/>
        <v>0</v>
      </c>
      <c r="G71" s="58">
        <f t="shared" si="19"/>
        <v>0</v>
      </c>
      <c r="H71" s="58">
        <f t="shared" si="19"/>
        <v>0</v>
      </c>
      <c r="I71" s="58">
        <f t="shared" si="19"/>
        <v>0</v>
      </c>
      <c r="J71" s="58">
        <f t="shared" si="19"/>
        <v>0</v>
      </c>
      <c r="K71" s="58">
        <f t="shared" si="19"/>
        <v>0</v>
      </c>
      <c r="L71" s="58">
        <f t="shared" si="19"/>
        <v>0</v>
      </c>
      <c r="M71" s="58">
        <f t="shared" si="19"/>
        <v>0</v>
      </c>
      <c r="N71" s="58">
        <f t="shared" si="19"/>
        <v>0</v>
      </c>
      <c r="O71" s="58">
        <f t="shared" ref="O71:R71" si="20">SUM(O67:O70)</f>
        <v>0</v>
      </c>
      <c r="P71" s="58">
        <f t="shared" si="20"/>
        <v>0</v>
      </c>
      <c r="Q71" s="58">
        <f t="shared" si="20"/>
        <v>0</v>
      </c>
      <c r="R71" s="58">
        <f t="shared" si="20"/>
        <v>0</v>
      </c>
      <c r="S71" s="58">
        <f t="shared" ref="S71:T71" si="21">SUM(S67:S70)</f>
        <v>0</v>
      </c>
      <c r="T71" s="58">
        <f t="shared" si="21"/>
        <v>0</v>
      </c>
      <c r="U71" s="58">
        <f t="shared" ref="U71" si="22">SUM(U67:U70)</f>
        <v>0</v>
      </c>
      <c r="V71" s="58">
        <f t="shared" si="19"/>
        <v>0</v>
      </c>
      <c r="W71" s="58">
        <f t="shared" ref="W71:X71" si="23">SUM(W67:W70)</f>
        <v>0</v>
      </c>
      <c r="X71" s="58">
        <f t="shared" si="23"/>
        <v>0</v>
      </c>
    </row>
    <row r="72" spans="2:24" s="39" customFormat="1">
      <c r="B72" s="103">
        <f t="shared" si="0"/>
        <v>52</v>
      </c>
      <c r="C72" s="59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</row>
    <row r="73" spans="2:24" s="45" customFormat="1">
      <c r="B73" s="103">
        <f t="shared" si="0"/>
        <v>53</v>
      </c>
      <c r="C73" s="54" t="s">
        <v>112</v>
      </c>
      <c r="D73" s="47">
        <f t="shared" ref="D73:D87" si="24">SUM(E73:AN73)</f>
        <v>0</v>
      </c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</row>
    <row r="74" spans="2:24" s="45" customFormat="1">
      <c r="B74" s="103">
        <f t="shared" si="0"/>
        <v>54</v>
      </c>
      <c r="C74" s="55" t="s">
        <v>128</v>
      </c>
      <c r="D74" s="47">
        <f t="shared" si="24"/>
        <v>0</v>
      </c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</row>
    <row r="75" spans="2:24" s="45" customFormat="1">
      <c r="B75" s="103">
        <f t="shared" si="0"/>
        <v>55</v>
      </c>
      <c r="C75" s="55" t="s">
        <v>129</v>
      </c>
      <c r="D75" s="47">
        <f t="shared" si="24"/>
        <v>187059</v>
      </c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>
        <v>130941</v>
      </c>
      <c r="V75" s="47">
        <v>56118</v>
      </c>
      <c r="W75" s="47"/>
      <c r="X75" s="47"/>
    </row>
    <row r="76" spans="2:24" s="45" customFormat="1">
      <c r="B76" s="103">
        <f t="shared" si="0"/>
        <v>56</v>
      </c>
      <c r="C76" s="55" t="s">
        <v>130</v>
      </c>
      <c r="D76" s="47">
        <f t="shared" si="24"/>
        <v>0</v>
      </c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</row>
    <row r="77" spans="2:24" s="45" customFormat="1">
      <c r="B77" s="103">
        <f t="shared" si="0"/>
        <v>57</v>
      </c>
      <c r="C77" s="55" t="s">
        <v>113</v>
      </c>
      <c r="D77" s="47">
        <f t="shared" si="24"/>
        <v>56090</v>
      </c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>
        <v>39263</v>
      </c>
      <c r="X77" s="47">
        <v>16827</v>
      </c>
    </row>
    <row r="78" spans="2:24" s="45" customFormat="1">
      <c r="B78" s="103">
        <f t="shared" si="0"/>
        <v>58</v>
      </c>
      <c r="C78" s="55" t="s">
        <v>114</v>
      </c>
      <c r="D78" s="47">
        <f t="shared" si="24"/>
        <v>6848</v>
      </c>
      <c r="E78" s="47"/>
      <c r="F78" s="47"/>
      <c r="G78" s="47"/>
      <c r="H78" s="47">
        <v>6848</v>
      </c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</row>
    <row r="79" spans="2:24" s="45" customFormat="1">
      <c r="B79" s="103">
        <f t="shared" si="0"/>
        <v>59</v>
      </c>
      <c r="C79" s="55" t="s">
        <v>115</v>
      </c>
      <c r="D79" s="47">
        <f t="shared" si="24"/>
        <v>0</v>
      </c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</row>
    <row r="80" spans="2:24" s="45" customFormat="1">
      <c r="B80" s="103">
        <f t="shared" si="0"/>
        <v>60</v>
      </c>
      <c r="C80" s="55" t="s">
        <v>116</v>
      </c>
      <c r="D80" s="47">
        <f t="shared" si="24"/>
        <v>0</v>
      </c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</row>
    <row r="81" spans="2:24" s="45" customFormat="1">
      <c r="B81" s="103">
        <f t="shared" si="0"/>
        <v>61</v>
      </c>
      <c r="C81" s="55" t="s">
        <v>117</v>
      </c>
      <c r="D81" s="47">
        <f t="shared" si="24"/>
        <v>0</v>
      </c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</row>
    <row r="82" spans="2:24" s="45" customFormat="1">
      <c r="B82" s="103">
        <f t="shared" si="0"/>
        <v>62</v>
      </c>
      <c r="C82" s="55" t="s">
        <v>118</v>
      </c>
      <c r="D82" s="47">
        <f t="shared" si="24"/>
        <v>-12900</v>
      </c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>
        <v>6450</v>
      </c>
      <c r="Q82" s="47"/>
      <c r="R82" s="47">
        <v>-19350</v>
      </c>
      <c r="S82" s="47"/>
      <c r="T82" s="47"/>
      <c r="U82" s="47"/>
      <c r="V82" s="47"/>
      <c r="W82" s="47"/>
      <c r="X82" s="47"/>
    </row>
    <row r="83" spans="2:24" s="45" customFormat="1">
      <c r="B83" s="103">
        <f t="shared" si="0"/>
        <v>63</v>
      </c>
      <c r="C83" s="55" t="s">
        <v>119</v>
      </c>
      <c r="D83" s="47">
        <f t="shared" si="24"/>
        <v>0</v>
      </c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</row>
    <row r="84" spans="2:24" s="45" customFormat="1">
      <c r="B84" s="103">
        <f t="shared" si="0"/>
        <v>64</v>
      </c>
      <c r="C84" s="55" t="s">
        <v>132</v>
      </c>
      <c r="D84" s="47">
        <f t="shared" si="24"/>
        <v>0</v>
      </c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</row>
    <row r="85" spans="2:24" s="45" customFormat="1">
      <c r="B85" s="103">
        <f t="shared" si="0"/>
        <v>65</v>
      </c>
      <c r="C85" s="55" t="s">
        <v>120</v>
      </c>
      <c r="D85" s="47">
        <f t="shared" si="24"/>
        <v>0</v>
      </c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</row>
    <row r="86" spans="2:24">
      <c r="B86" s="103">
        <f t="shared" si="0"/>
        <v>66</v>
      </c>
      <c r="C86" s="55" t="s">
        <v>122</v>
      </c>
      <c r="D86" s="47">
        <f t="shared" si="24"/>
        <v>0</v>
      </c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</row>
    <row r="87" spans="2:24">
      <c r="B87" s="103">
        <f t="shared" si="0"/>
        <v>67</v>
      </c>
      <c r="C87" s="55" t="s">
        <v>123</v>
      </c>
      <c r="D87" s="47">
        <f t="shared" si="24"/>
        <v>0</v>
      </c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</row>
    <row r="88" spans="2:24">
      <c r="B88" s="103">
        <f t="shared" si="0"/>
        <v>68</v>
      </c>
      <c r="C88" s="59" t="s">
        <v>136</v>
      </c>
      <c r="D88" s="58">
        <f t="shared" ref="D88:V88" si="25">SUM(D73:D87)</f>
        <v>237097</v>
      </c>
      <c r="E88" s="58">
        <f t="shared" si="25"/>
        <v>0</v>
      </c>
      <c r="F88" s="58">
        <f t="shared" si="25"/>
        <v>0</v>
      </c>
      <c r="G88" s="58">
        <f t="shared" si="25"/>
        <v>0</v>
      </c>
      <c r="H88" s="58">
        <f t="shared" si="25"/>
        <v>6848</v>
      </c>
      <c r="I88" s="58">
        <f t="shared" si="25"/>
        <v>0</v>
      </c>
      <c r="J88" s="58">
        <f t="shared" si="25"/>
        <v>0</v>
      </c>
      <c r="K88" s="58">
        <f t="shared" si="25"/>
        <v>0</v>
      </c>
      <c r="L88" s="58">
        <f t="shared" si="25"/>
        <v>0</v>
      </c>
      <c r="M88" s="58">
        <f t="shared" si="25"/>
        <v>0</v>
      </c>
      <c r="N88" s="58">
        <f t="shared" si="25"/>
        <v>0</v>
      </c>
      <c r="O88" s="58">
        <f t="shared" si="25"/>
        <v>0</v>
      </c>
      <c r="P88" s="58">
        <f t="shared" si="25"/>
        <v>6450</v>
      </c>
      <c r="Q88" s="58">
        <f t="shared" si="25"/>
        <v>0</v>
      </c>
      <c r="R88" s="58">
        <f t="shared" si="25"/>
        <v>-19350</v>
      </c>
      <c r="S88" s="58">
        <f t="shared" si="25"/>
        <v>0</v>
      </c>
      <c r="T88" s="58">
        <f t="shared" si="25"/>
        <v>0</v>
      </c>
      <c r="U88" s="58">
        <f t="shared" si="25"/>
        <v>130941</v>
      </c>
      <c r="V88" s="58">
        <f t="shared" si="25"/>
        <v>56118</v>
      </c>
      <c r="W88" s="58">
        <f t="shared" ref="W88:X88" si="26">SUM(W73:W87)</f>
        <v>39263</v>
      </c>
      <c r="X88" s="58">
        <f t="shared" si="26"/>
        <v>16827</v>
      </c>
    </row>
    <row r="89" spans="2:24">
      <c r="B89" s="103">
        <f t="shared" si="0"/>
        <v>69</v>
      </c>
      <c r="C89" s="59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</row>
    <row r="90" spans="2:24">
      <c r="B90" s="103">
        <f t="shared" ref="B90:B104" si="27">+B89+1</f>
        <v>70</v>
      </c>
      <c r="C90" s="54" t="s">
        <v>133</v>
      </c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</row>
    <row r="91" spans="2:24">
      <c r="B91" s="103">
        <f t="shared" si="27"/>
        <v>71</v>
      </c>
      <c r="C91" s="55" t="s">
        <v>124</v>
      </c>
      <c r="D91" s="47">
        <f>SUM(E91:AN91)</f>
        <v>0</v>
      </c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</row>
    <row r="92" spans="2:24">
      <c r="B92" s="103">
        <f t="shared" si="27"/>
        <v>72</v>
      </c>
      <c r="C92" s="55" t="s">
        <v>125</v>
      </c>
      <c r="D92" s="47">
        <f>SUM(E92:AN92)</f>
        <v>0</v>
      </c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</row>
    <row r="93" spans="2:24">
      <c r="B93" s="103">
        <f t="shared" si="27"/>
        <v>73</v>
      </c>
      <c r="C93" s="55" t="s">
        <v>126</v>
      </c>
      <c r="D93" s="47">
        <f>SUM(E93:AN93)</f>
        <v>0</v>
      </c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</row>
    <row r="94" spans="2:24">
      <c r="B94" s="103">
        <f t="shared" si="27"/>
        <v>74</v>
      </c>
      <c r="C94" s="55" t="s">
        <v>127</v>
      </c>
      <c r="D94" s="47">
        <f>SUM(E94:AN94)</f>
        <v>123333</v>
      </c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>
        <v>123333</v>
      </c>
      <c r="T94" s="66"/>
      <c r="U94" s="66"/>
      <c r="V94" s="66"/>
      <c r="W94" s="66"/>
      <c r="X94" s="66"/>
    </row>
    <row r="95" spans="2:24">
      <c r="B95" s="103">
        <f t="shared" si="27"/>
        <v>75</v>
      </c>
      <c r="C95" s="59" t="s">
        <v>133</v>
      </c>
      <c r="D95" s="58">
        <f>SUM(D91:D94)</f>
        <v>123333</v>
      </c>
      <c r="E95" s="58">
        <f t="shared" ref="E95:V95" si="28">SUM(E91:E94)</f>
        <v>0</v>
      </c>
      <c r="F95" s="58">
        <f t="shared" si="28"/>
        <v>0</v>
      </c>
      <c r="G95" s="58">
        <f t="shared" si="28"/>
        <v>0</v>
      </c>
      <c r="H95" s="58">
        <f t="shared" si="28"/>
        <v>0</v>
      </c>
      <c r="I95" s="58">
        <f t="shared" si="28"/>
        <v>0</v>
      </c>
      <c r="J95" s="58">
        <f t="shared" si="28"/>
        <v>0</v>
      </c>
      <c r="K95" s="58">
        <f t="shared" si="28"/>
        <v>0</v>
      </c>
      <c r="L95" s="58">
        <f t="shared" si="28"/>
        <v>0</v>
      </c>
      <c r="M95" s="58">
        <f t="shared" si="28"/>
        <v>0</v>
      </c>
      <c r="N95" s="58">
        <f t="shared" si="28"/>
        <v>0</v>
      </c>
      <c r="O95" s="58">
        <f t="shared" ref="O95:R95" si="29">SUM(O91:O94)</f>
        <v>0</v>
      </c>
      <c r="P95" s="58">
        <f t="shared" si="29"/>
        <v>0</v>
      </c>
      <c r="Q95" s="58">
        <f t="shared" si="29"/>
        <v>0</v>
      </c>
      <c r="R95" s="58">
        <f t="shared" si="29"/>
        <v>0</v>
      </c>
      <c r="S95" s="58">
        <f t="shared" ref="S95:T95" si="30">SUM(S91:S94)</f>
        <v>123333</v>
      </c>
      <c r="T95" s="58">
        <f t="shared" si="30"/>
        <v>0</v>
      </c>
      <c r="U95" s="58">
        <f t="shared" ref="U95" si="31">SUM(U91:U94)</f>
        <v>0</v>
      </c>
      <c r="V95" s="58">
        <f t="shared" si="28"/>
        <v>0</v>
      </c>
      <c r="W95" s="58">
        <f t="shared" ref="W95:X95" si="32">SUM(W91:W94)</f>
        <v>0</v>
      </c>
      <c r="X95" s="58">
        <f t="shared" si="32"/>
        <v>0</v>
      </c>
    </row>
    <row r="96" spans="2:24">
      <c r="B96" s="103">
        <f t="shared" si="27"/>
        <v>76</v>
      </c>
      <c r="C96" s="59" t="s">
        <v>137</v>
      </c>
      <c r="D96" s="58">
        <f t="shared" ref="D96:V96" si="33">+D51+D64+D71+D88+D95</f>
        <v>950354</v>
      </c>
      <c r="E96" s="58">
        <f t="shared" si="33"/>
        <v>0</v>
      </c>
      <c r="F96" s="58">
        <f t="shared" si="33"/>
        <v>0</v>
      </c>
      <c r="G96" s="58">
        <f t="shared" si="33"/>
        <v>0</v>
      </c>
      <c r="H96" s="58">
        <f t="shared" si="33"/>
        <v>6848</v>
      </c>
      <c r="I96" s="58">
        <f t="shared" si="33"/>
        <v>14438</v>
      </c>
      <c r="J96" s="58">
        <f t="shared" si="33"/>
        <v>25239</v>
      </c>
      <c r="K96" s="58">
        <f t="shared" si="33"/>
        <v>119108</v>
      </c>
      <c r="L96" s="58">
        <f t="shared" si="33"/>
        <v>314467</v>
      </c>
      <c r="M96" s="58">
        <f t="shared" si="33"/>
        <v>0</v>
      </c>
      <c r="N96" s="58">
        <f t="shared" si="33"/>
        <v>53880</v>
      </c>
      <c r="O96" s="58">
        <f t="shared" si="33"/>
        <v>39000</v>
      </c>
      <c r="P96" s="58">
        <f t="shared" si="33"/>
        <v>6450</v>
      </c>
      <c r="Q96" s="58">
        <f t="shared" si="33"/>
        <v>-58500</v>
      </c>
      <c r="R96" s="58">
        <f t="shared" si="33"/>
        <v>-19350</v>
      </c>
      <c r="S96" s="58">
        <f t="shared" si="33"/>
        <v>123333</v>
      </c>
      <c r="T96" s="58">
        <f t="shared" si="33"/>
        <v>42918</v>
      </c>
      <c r="U96" s="58">
        <f t="shared" si="33"/>
        <v>130941</v>
      </c>
      <c r="V96" s="58">
        <f t="shared" si="33"/>
        <v>56118</v>
      </c>
      <c r="W96" s="58">
        <f t="shared" ref="W96:X96" si="34">+W51+W64+W71+W88+W95</f>
        <v>39263</v>
      </c>
      <c r="X96" s="58">
        <f t="shared" si="34"/>
        <v>16827</v>
      </c>
    </row>
    <row r="97" spans="2:24">
      <c r="B97" s="103">
        <f t="shared" si="27"/>
        <v>77</v>
      </c>
      <c r="C97" s="59"/>
      <c r="D97" s="51"/>
      <c r="E97" s="51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</row>
    <row r="98" spans="2:24" s="47" customFormat="1">
      <c r="B98" s="103">
        <f t="shared" si="27"/>
        <v>78</v>
      </c>
      <c r="C98" s="118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</row>
    <row r="99" spans="2:24">
      <c r="B99" s="103">
        <f t="shared" si="27"/>
        <v>79</v>
      </c>
      <c r="C99" s="69" t="s">
        <v>171</v>
      </c>
      <c r="D99" s="70">
        <f>+D31-D96</f>
        <v>-950354</v>
      </c>
      <c r="E99" s="48">
        <f>+E31-E96</f>
        <v>0</v>
      </c>
      <c r="F99" s="48">
        <f t="shared" ref="F99:X99" si="35">+F31-F96</f>
        <v>0</v>
      </c>
      <c r="G99" s="48">
        <f t="shared" si="35"/>
        <v>0</v>
      </c>
      <c r="H99" s="48">
        <f t="shared" si="35"/>
        <v>-6848</v>
      </c>
      <c r="I99" s="48">
        <f t="shared" si="35"/>
        <v>-14438</v>
      </c>
      <c r="J99" s="48">
        <f t="shared" si="35"/>
        <v>-25239</v>
      </c>
      <c r="K99" s="48">
        <f t="shared" si="35"/>
        <v>-119108</v>
      </c>
      <c r="L99" s="48">
        <f t="shared" si="35"/>
        <v>-314467</v>
      </c>
      <c r="M99" s="48">
        <f t="shared" si="35"/>
        <v>0</v>
      </c>
      <c r="N99" s="48">
        <f t="shared" si="35"/>
        <v>-53880</v>
      </c>
      <c r="O99" s="48">
        <f t="shared" si="35"/>
        <v>-39000</v>
      </c>
      <c r="P99" s="48">
        <f t="shared" si="35"/>
        <v>-6450</v>
      </c>
      <c r="Q99" s="48">
        <f t="shared" si="35"/>
        <v>58500</v>
      </c>
      <c r="R99" s="48">
        <f t="shared" si="35"/>
        <v>19350</v>
      </c>
      <c r="S99" s="48">
        <f t="shared" si="35"/>
        <v>-123333</v>
      </c>
      <c r="T99" s="48">
        <f t="shared" si="35"/>
        <v>-42918</v>
      </c>
      <c r="U99" s="48">
        <f t="shared" si="35"/>
        <v>-130941</v>
      </c>
      <c r="V99" s="48">
        <f t="shared" si="35"/>
        <v>-56118</v>
      </c>
      <c r="W99" s="48">
        <f t="shared" si="35"/>
        <v>-39263</v>
      </c>
      <c r="X99" s="48">
        <f t="shared" si="35"/>
        <v>-16827</v>
      </c>
    </row>
    <row r="100" spans="2:24">
      <c r="B100" s="103">
        <f t="shared" si="27"/>
        <v>80</v>
      </c>
      <c r="C100" s="3" t="s">
        <v>173</v>
      </c>
      <c r="D100" s="47">
        <f>SUM(E100:AN100)</f>
        <v>0</v>
      </c>
      <c r="E100" s="46">
        <v>0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46">
        <v>0</v>
      </c>
      <c r="U100" s="46">
        <v>0</v>
      </c>
      <c r="V100" s="46">
        <v>0</v>
      </c>
      <c r="W100" s="46">
        <v>0</v>
      </c>
      <c r="X100" s="46">
        <v>0</v>
      </c>
    </row>
    <row r="101" spans="2:24">
      <c r="B101" s="103">
        <f t="shared" si="27"/>
        <v>81</v>
      </c>
      <c r="C101" s="3" t="s">
        <v>170</v>
      </c>
      <c r="D101" s="47">
        <f>SUM(E101:AN101)</f>
        <v>0</v>
      </c>
      <c r="E101" s="46">
        <v>0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6">
        <v>0</v>
      </c>
      <c r="T101" s="46">
        <v>0</v>
      </c>
      <c r="U101" s="46">
        <v>0</v>
      </c>
      <c r="V101" s="46">
        <v>0</v>
      </c>
      <c r="W101" s="46">
        <v>0</v>
      </c>
      <c r="X101" s="46">
        <v>0</v>
      </c>
    </row>
    <row r="102" spans="2:24">
      <c r="B102" s="103">
        <f t="shared" si="27"/>
        <v>82</v>
      </c>
      <c r="C102" s="3" t="s">
        <v>172</v>
      </c>
      <c r="D102" s="47">
        <f>SUM(E102:AN102)</f>
        <v>0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0</v>
      </c>
      <c r="U102" s="46">
        <v>0</v>
      </c>
      <c r="V102" s="46">
        <v>0</v>
      </c>
      <c r="W102" s="46">
        <v>0</v>
      </c>
      <c r="X102" s="46">
        <v>0</v>
      </c>
    </row>
    <row r="103" spans="2:24" ht="13.5" thickBot="1">
      <c r="B103" s="103">
        <f t="shared" si="27"/>
        <v>83</v>
      </c>
      <c r="C103" s="69" t="s">
        <v>175</v>
      </c>
      <c r="D103" s="105">
        <f>+D99+SUM(D100:D102)</f>
        <v>-950354</v>
      </c>
      <c r="E103" s="123">
        <f>+E99+SUM(E100:E102)</f>
        <v>0</v>
      </c>
      <c r="F103" s="123">
        <f t="shared" ref="F103:X103" si="36">+F99+SUM(F100:F102)</f>
        <v>0</v>
      </c>
      <c r="G103" s="123">
        <f t="shared" si="36"/>
        <v>0</v>
      </c>
      <c r="H103" s="123">
        <f t="shared" si="36"/>
        <v>-6848</v>
      </c>
      <c r="I103" s="123">
        <f t="shared" si="36"/>
        <v>-14438</v>
      </c>
      <c r="J103" s="123">
        <f t="shared" si="36"/>
        <v>-25239</v>
      </c>
      <c r="K103" s="123">
        <f t="shared" si="36"/>
        <v>-119108</v>
      </c>
      <c r="L103" s="123">
        <f t="shared" si="36"/>
        <v>-314467</v>
      </c>
      <c r="M103" s="123">
        <f t="shared" si="36"/>
        <v>0</v>
      </c>
      <c r="N103" s="123">
        <f t="shared" si="36"/>
        <v>-53880</v>
      </c>
      <c r="O103" s="123">
        <f t="shared" si="36"/>
        <v>-39000</v>
      </c>
      <c r="P103" s="123">
        <f t="shared" si="36"/>
        <v>-6450</v>
      </c>
      <c r="Q103" s="123">
        <f t="shared" si="36"/>
        <v>58500</v>
      </c>
      <c r="R103" s="123">
        <f t="shared" si="36"/>
        <v>19350</v>
      </c>
      <c r="S103" s="123">
        <f t="shared" si="36"/>
        <v>-123333</v>
      </c>
      <c r="T103" s="123">
        <f t="shared" si="36"/>
        <v>-42918</v>
      </c>
      <c r="U103" s="123">
        <f t="shared" si="36"/>
        <v>-130941</v>
      </c>
      <c r="V103" s="123">
        <f t="shared" si="36"/>
        <v>-56118</v>
      </c>
      <c r="W103" s="123">
        <f t="shared" si="36"/>
        <v>-39263</v>
      </c>
      <c r="X103" s="123">
        <f t="shared" si="36"/>
        <v>-16827</v>
      </c>
    </row>
    <row r="104" spans="2:24" ht="13.5" thickTop="1">
      <c r="B104" s="103">
        <f t="shared" si="27"/>
        <v>84</v>
      </c>
    </row>
  </sheetData>
  <phoneticPr fontId="0" type="noConversion"/>
  <pageMargins left="0.7" right="0.7" top="1" bottom="0.75" header="0.3" footer="0.3"/>
  <pageSetup scale="50" firstPageNumber="2" fitToWidth="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view="pageBreakPreview" topLeftCell="D1" zoomScale="60" zoomScaleNormal="80" workbookViewId="0">
      <selection activeCell="P5" sqref="P5"/>
    </sheetView>
  </sheetViews>
  <sheetFormatPr defaultRowHeight="15.5"/>
  <cols>
    <col min="1" max="1" width="5.83203125" customWidth="1"/>
    <col min="2" max="2" width="6.5" customWidth="1"/>
    <col min="3" max="3" width="30.25" customWidth="1"/>
    <col min="4" max="4" width="8.75" style="171"/>
    <col min="5" max="5" width="37.25" bestFit="1" customWidth="1"/>
    <col min="8" max="8" width="13.5" customWidth="1"/>
    <col min="13" max="13" width="8.75" style="180"/>
    <col min="15" max="15" width="8.75" style="171"/>
    <col min="16" max="16" width="37.25" bestFit="1" customWidth="1"/>
    <col min="18" max="18" width="10" customWidth="1"/>
    <col min="19" max="19" width="9.58203125" bestFit="1" customWidth="1"/>
    <col min="20" max="20" width="12.25" bestFit="1" customWidth="1"/>
    <col min="22" max="22" width="12.75" customWidth="1"/>
    <col min="23" max="23" width="18.83203125" bestFit="1" customWidth="1"/>
    <col min="24" max="24" width="15.25" customWidth="1"/>
  </cols>
  <sheetData>
    <row r="1" spans="1:24" s="195" customFormat="1" ht="15">
      <c r="A1" s="192"/>
      <c r="B1" s="213" t="s">
        <v>218</v>
      </c>
      <c r="C1" s="213"/>
      <c r="D1" s="193"/>
      <c r="E1" s="192"/>
      <c r="F1" s="192"/>
      <c r="G1" s="192"/>
      <c r="H1" s="192"/>
      <c r="I1" s="192"/>
      <c r="J1" s="192"/>
      <c r="K1" s="197" t="s">
        <v>340</v>
      </c>
      <c r="L1" s="192"/>
      <c r="M1" s="194"/>
      <c r="N1" s="214" t="s">
        <v>218</v>
      </c>
      <c r="O1" s="214"/>
      <c r="P1" s="214"/>
      <c r="Q1" s="192"/>
      <c r="R1" s="192"/>
      <c r="S1" s="192"/>
      <c r="T1" s="192"/>
      <c r="U1" s="192"/>
      <c r="V1" s="192"/>
      <c r="W1" s="197" t="s">
        <v>340</v>
      </c>
    </row>
    <row r="2" spans="1:24" s="195" customFormat="1" ht="15">
      <c r="A2" s="192"/>
      <c r="B2" s="213" t="s">
        <v>314</v>
      </c>
      <c r="C2" s="213"/>
      <c r="D2" s="193"/>
      <c r="E2" s="192"/>
      <c r="F2" s="192"/>
      <c r="G2" s="192"/>
      <c r="H2" s="192"/>
      <c r="I2" s="192"/>
      <c r="J2" s="192"/>
      <c r="K2" s="9" t="s">
        <v>219</v>
      </c>
      <c r="L2" s="192"/>
      <c r="M2" s="194"/>
      <c r="N2" s="214" t="s">
        <v>314</v>
      </c>
      <c r="O2" s="214"/>
      <c r="P2" s="214"/>
      <c r="Q2" s="192"/>
      <c r="R2" s="192"/>
      <c r="S2" s="192"/>
      <c r="T2" s="192"/>
      <c r="U2" s="192"/>
      <c r="V2" s="192"/>
      <c r="W2" s="9" t="s">
        <v>219</v>
      </c>
    </row>
    <row r="3" spans="1:24" s="195" customFormat="1" ht="15">
      <c r="A3" s="192"/>
      <c r="B3" s="213" t="s">
        <v>223</v>
      </c>
      <c r="C3" s="213"/>
      <c r="D3" s="196"/>
      <c r="E3" s="192"/>
      <c r="F3" s="192"/>
      <c r="G3" s="192"/>
      <c r="H3" s="192"/>
      <c r="I3" s="192"/>
      <c r="J3" s="192"/>
      <c r="K3" s="9" t="s">
        <v>326</v>
      </c>
      <c r="L3" s="192"/>
      <c r="M3" s="194"/>
      <c r="N3" s="214" t="s">
        <v>223</v>
      </c>
      <c r="O3" s="214"/>
      <c r="P3" s="214"/>
      <c r="Q3" s="192"/>
      <c r="R3" s="192"/>
      <c r="S3" s="192"/>
      <c r="T3" s="192"/>
      <c r="U3" s="192"/>
      <c r="V3" s="192"/>
      <c r="W3" s="9" t="s">
        <v>327</v>
      </c>
    </row>
    <row r="4" spans="1:24">
      <c r="A4" s="85"/>
      <c r="B4" s="121"/>
      <c r="C4" s="85"/>
      <c r="D4" s="121"/>
      <c r="E4" s="85"/>
      <c r="F4" s="85"/>
      <c r="G4" s="85"/>
      <c r="H4" s="85"/>
      <c r="I4" s="85"/>
      <c r="J4" s="85"/>
      <c r="K4" s="85"/>
      <c r="L4" s="85"/>
      <c r="M4" s="176"/>
      <c r="N4" s="85"/>
      <c r="O4" s="121"/>
      <c r="P4" s="85"/>
      <c r="Q4" s="85"/>
      <c r="R4" s="85"/>
      <c r="S4" s="85"/>
      <c r="T4" s="85"/>
      <c r="U4" s="85"/>
      <c r="V4" s="85"/>
      <c r="W4" s="85"/>
      <c r="X4" s="85"/>
    </row>
    <row r="5" spans="1:24">
      <c r="A5" s="85"/>
      <c r="B5" s="121"/>
      <c r="C5" s="85"/>
      <c r="D5" s="121"/>
      <c r="E5" s="85"/>
      <c r="F5" s="85"/>
      <c r="G5" s="85" t="s">
        <v>243</v>
      </c>
      <c r="H5" s="208" t="s">
        <v>239</v>
      </c>
      <c r="I5" s="208"/>
      <c r="J5" s="208"/>
      <c r="K5" s="208"/>
      <c r="L5" s="85"/>
      <c r="M5" s="176"/>
      <c r="N5" s="85"/>
      <c r="O5" s="121"/>
      <c r="P5" s="85"/>
      <c r="Q5" s="85"/>
      <c r="R5" s="85"/>
      <c r="S5" s="85"/>
      <c r="T5" s="85"/>
      <c r="U5" s="85"/>
      <c r="V5" s="85"/>
      <c r="W5" s="85"/>
      <c r="X5" s="85"/>
    </row>
    <row r="6" spans="1:24">
      <c r="A6" s="85"/>
      <c r="B6" s="121"/>
      <c r="C6" s="85"/>
      <c r="D6" s="121"/>
      <c r="E6" s="85"/>
      <c r="F6" s="85"/>
      <c r="G6" s="85"/>
      <c r="H6" s="209" t="s">
        <v>237</v>
      </c>
      <c r="I6" s="209"/>
      <c r="J6" s="209" t="s">
        <v>244</v>
      </c>
      <c r="K6" s="209"/>
      <c r="L6" s="85"/>
      <c r="M6" s="176"/>
      <c r="N6" s="85"/>
      <c r="O6" s="121"/>
      <c r="P6" s="85"/>
      <c r="Q6" s="85"/>
      <c r="R6" s="85"/>
      <c r="S6" s="85"/>
      <c r="T6" s="85"/>
      <c r="U6" s="85"/>
      <c r="V6" s="85"/>
      <c r="W6" s="85"/>
      <c r="X6" s="85"/>
    </row>
    <row r="7" spans="1:24">
      <c r="A7" s="85"/>
      <c r="B7" s="121"/>
      <c r="C7" s="85"/>
      <c r="D7" s="121"/>
      <c r="E7" s="85"/>
      <c r="F7" s="85"/>
      <c r="G7" s="85"/>
      <c r="H7" s="133" t="s">
        <v>236</v>
      </c>
      <c r="I7" s="133" t="s">
        <v>245</v>
      </c>
      <c r="J7" s="133" t="s">
        <v>236</v>
      </c>
      <c r="K7" s="133" t="s">
        <v>245</v>
      </c>
      <c r="L7" s="85"/>
      <c r="M7" s="176"/>
      <c r="N7" s="85"/>
      <c r="O7" s="121"/>
      <c r="P7" s="85"/>
      <c r="Q7" s="85"/>
      <c r="R7" s="85"/>
      <c r="S7" s="85"/>
      <c r="T7" s="85"/>
      <c r="U7" s="85"/>
      <c r="V7" s="85"/>
      <c r="W7" s="85"/>
      <c r="X7" s="85"/>
    </row>
    <row r="8" spans="1:24">
      <c r="A8" s="85"/>
      <c r="B8" s="121"/>
      <c r="C8" s="85"/>
      <c r="D8" s="121"/>
      <c r="E8" s="85"/>
      <c r="F8" s="85"/>
      <c r="G8" s="85"/>
      <c r="H8" s="134">
        <v>7</v>
      </c>
      <c r="I8" s="135">
        <v>2018</v>
      </c>
      <c r="J8" s="134">
        <v>6</v>
      </c>
      <c r="K8" s="136">
        <v>2019</v>
      </c>
      <c r="L8" s="85"/>
      <c r="M8" s="176"/>
      <c r="N8" s="85"/>
      <c r="O8" s="121"/>
      <c r="P8" s="85"/>
      <c r="Q8" s="85"/>
      <c r="R8" s="85"/>
      <c r="S8" s="85"/>
      <c r="T8" s="85"/>
      <c r="U8" s="85"/>
      <c r="V8" s="85"/>
      <c r="W8" s="85"/>
      <c r="X8" s="85"/>
    </row>
    <row r="9" spans="1:24">
      <c r="A9" s="85"/>
      <c r="B9" s="121"/>
      <c r="C9" s="85"/>
      <c r="D9" s="121"/>
      <c r="E9" s="85"/>
      <c r="F9" s="85"/>
      <c r="G9" s="85"/>
      <c r="H9" s="85"/>
      <c r="I9" s="85"/>
      <c r="J9" s="85"/>
      <c r="K9" s="85"/>
      <c r="L9" s="85"/>
      <c r="M9" s="176"/>
      <c r="N9" s="85"/>
      <c r="O9" s="121"/>
      <c r="P9" s="85"/>
      <c r="Q9" s="85"/>
      <c r="R9" s="85"/>
      <c r="S9" s="85"/>
      <c r="T9" s="85"/>
      <c r="U9" s="85"/>
      <c r="V9" s="85"/>
      <c r="W9" s="85"/>
      <c r="X9" s="85"/>
    </row>
    <row r="10" spans="1:24" ht="26.5">
      <c r="A10" s="85"/>
      <c r="B10" s="122" t="s">
        <v>316</v>
      </c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155"/>
      <c r="N10" s="122" t="s">
        <v>316</v>
      </c>
      <c r="O10" s="172"/>
      <c r="P10" s="124"/>
      <c r="Q10" s="153"/>
      <c r="R10" s="153"/>
      <c r="S10" s="153"/>
      <c r="T10" s="153"/>
      <c r="U10" s="153"/>
      <c r="V10" s="153"/>
      <c r="W10" s="153"/>
      <c r="X10" s="85"/>
    </row>
    <row r="11" spans="1:24" ht="39.5">
      <c r="A11" s="85"/>
      <c r="B11" s="140"/>
      <c r="C11" s="156" t="s">
        <v>246</v>
      </c>
      <c r="D11" s="137"/>
      <c r="E11" s="139" t="s">
        <v>247</v>
      </c>
      <c r="F11" s="211" t="s">
        <v>238</v>
      </c>
      <c r="G11" s="212"/>
      <c r="H11" s="138" t="s">
        <v>248</v>
      </c>
      <c r="I11" s="139" t="s">
        <v>249</v>
      </c>
      <c r="J11" s="139" t="s">
        <v>250</v>
      </c>
      <c r="K11" s="139" t="s">
        <v>251</v>
      </c>
      <c r="L11" s="156" t="s">
        <v>252</v>
      </c>
      <c r="M11" s="177"/>
      <c r="N11" s="140"/>
      <c r="O11" s="137"/>
      <c r="P11" s="139" t="s">
        <v>247</v>
      </c>
      <c r="Q11" s="139" t="s">
        <v>253</v>
      </c>
      <c r="R11" s="181" t="s">
        <v>328</v>
      </c>
      <c r="S11" s="181" t="s">
        <v>249</v>
      </c>
      <c r="T11" s="138" t="s">
        <v>254</v>
      </c>
      <c r="U11" s="207" t="s">
        <v>255</v>
      </c>
      <c r="V11" s="207"/>
      <c r="W11" s="207" t="s">
        <v>329</v>
      </c>
      <c r="X11" s="207"/>
    </row>
    <row r="12" spans="1:24">
      <c r="A12" s="85"/>
      <c r="B12" s="141"/>
      <c r="C12" s="154" t="s">
        <v>256</v>
      </c>
      <c r="D12" s="137" t="s">
        <v>257</v>
      </c>
      <c r="E12" s="137" t="s">
        <v>256</v>
      </c>
      <c r="F12" s="137" t="s">
        <v>236</v>
      </c>
      <c r="G12" s="137" t="s">
        <v>245</v>
      </c>
      <c r="H12" s="138" t="s">
        <v>258</v>
      </c>
      <c r="I12" s="139" t="s">
        <v>259</v>
      </c>
      <c r="J12" s="137" t="s">
        <v>245</v>
      </c>
      <c r="K12" s="137" t="s">
        <v>259</v>
      </c>
      <c r="L12" s="137" t="s">
        <v>259</v>
      </c>
      <c r="M12" s="178"/>
      <c r="N12" s="141"/>
      <c r="O12" s="137" t="s">
        <v>257</v>
      </c>
      <c r="P12" s="137" t="s">
        <v>256</v>
      </c>
      <c r="Q12" s="137" t="s">
        <v>245</v>
      </c>
      <c r="R12" s="137" t="s">
        <v>245</v>
      </c>
      <c r="S12" s="137" t="s">
        <v>258</v>
      </c>
      <c r="T12" s="137" t="s">
        <v>258</v>
      </c>
      <c r="U12" s="137" t="s">
        <v>236</v>
      </c>
      <c r="V12" s="137" t="s">
        <v>245</v>
      </c>
      <c r="W12" s="137" t="s">
        <v>260</v>
      </c>
      <c r="X12" s="137" t="s">
        <v>244</v>
      </c>
    </row>
    <row r="13" spans="1:24">
      <c r="A13" s="85"/>
      <c r="B13" s="141">
        <v>1</v>
      </c>
      <c r="C13" s="157" t="s">
        <v>261</v>
      </c>
      <c r="D13" s="169">
        <v>333</v>
      </c>
      <c r="E13" s="142" t="s">
        <v>262</v>
      </c>
      <c r="F13" s="142">
        <v>11</v>
      </c>
      <c r="G13" s="143">
        <v>2013</v>
      </c>
      <c r="H13" s="144">
        <v>1083</v>
      </c>
      <c r="I13" s="145">
        <v>0</v>
      </c>
      <c r="J13" s="142">
        <v>5</v>
      </c>
      <c r="K13" s="146">
        <v>1</v>
      </c>
      <c r="L13" s="158">
        <v>1</v>
      </c>
      <c r="M13" s="145"/>
      <c r="N13" s="141">
        <v>1</v>
      </c>
      <c r="O13" s="173">
        <v>333</v>
      </c>
      <c r="P13" s="142" t="s">
        <v>262</v>
      </c>
      <c r="Q13" s="143">
        <f t="shared" ref="Q13:Q41" si="0">(G13-$K$9)+J13</f>
        <v>2018</v>
      </c>
      <c r="R13" s="147">
        <f>$G13+$J13</f>
        <v>2018</v>
      </c>
      <c r="S13" s="148">
        <f>$I13*$H13</f>
        <v>0</v>
      </c>
      <c r="T13" s="148">
        <f t="shared" ref="T13:T41" si="1">$H13-$S13</f>
        <v>1083</v>
      </c>
      <c r="U13" s="149">
        <f>$V13/12</f>
        <v>0</v>
      </c>
      <c r="V13" s="149"/>
      <c r="W13" s="149">
        <f t="shared" ref="W13:W41" si="2">$V13*($J13-$Q13)</f>
        <v>0</v>
      </c>
      <c r="X13" s="165">
        <f>$W13+$V13</f>
        <v>0</v>
      </c>
    </row>
    <row r="14" spans="1:24">
      <c r="A14" s="85"/>
      <c r="B14" s="141">
        <v>2</v>
      </c>
      <c r="C14" s="157" t="s">
        <v>261</v>
      </c>
      <c r="D14" s="169">
        <v>347</v>
      </c>
      <c r="E14" s="142" t="s">
        <v>263</v>
      </c>
      <c r="F14" s="142">
        <v>10</v>
      </c>
      <c r="G14" s="143">
        <v>2015</v>
      </c>
      <c r="H14" s="150">
        <v>296654</v>
      </c>
      <c r="I14" s="145">
        <v>0</v>
      </c>
      <c r="J14" s="142">
        <v>5</v>
      </c>
      <c r="K14" s="146">
        <v>1</v>
      </c>
      <c r="L14" s="158">
        <v>1</v>
      </c>
      <c r="M14" s="145"/>
      <c r="N14" s="141">
        <v>2</v>
      </c>
      <c r="O14" s="173">
        <v>347</v>
      </c>
      <c r="P14" s="142" t="s">
        <v>263</v>
      </c>
      <c r="Q14" s="143">
        <f t="shared" si="0"/>
        <v>2020</v>
      </c>
      <c r="R14" s="147">
        <f t="shared" ref="R14:R41" si="3">$G14+$J14</f>
        <v>2020</v>
      </c>
      <c r="S14" s="51">
        <f t="shared" ref="S14:S41" si="4">$I14*$H14</f>
        <v>0</v>
      </c>
      <c r="T14" s="51">
        <f t="shared" si="1"/>
        <v>296654</v>
      </c>
      <c r="U14" s="51">
        <f t="shared" ref="U14:U41" si="5">$V14/12</f>
        <v>4944.2333333333336</v>
      </c>
      <c r="V14" s="51">
        <f t="shared" ref="V14:V19" si="6">$T14/$J14</f>
        <v>59330.8</v>
      </c>
      <c r="W14" s="51">
        <f t="shared" si="2"/>
        <v>-119551562</v>
      </c>
      <c r="X14" s="166">
        <f t="shared" ref="X14:X41" si="7">$W14+$V14</f>
        <v>-119492231.2</v>
      </c>
    </row>
    <row r="15" spans="1:24">
      <c r="A15" s="85"/>
      <c r="B15" s="141">
        <v>3</v>
      </c>
      <c r="C15" s="157" t="s">
        <v>261</v>
      </c>
      <c r="D15" s="169">
        <v>348</v>
      </c>
      <c r="E15" s="142" t="s">
        <v>264</v>
      </c>
      <c r="F15" s="142">
        <v>11</v>
      </c>
      <c r="G15" s="143">
        <v>2015</v>
      </c>
      <c r="H15" s="150">
        <v>43754</v>
      </c>
      <c r="I15" s="145">
        <v>0</v>
      </c>
      <c r="J15" s="142">
        <v>5</v>
      </c>
      <c r="K15" s="146">
        <v>1</v>
      </c>
      <c r="L15" s="158">
        <v>1</v>
      </c>
      <c r="M15" s="145"/>
      <c r="N15" s="141">
        <v>3</v>
      </c>
      <c r="O15" s="173">
        <v>348</v>
      </c>
      <c r="P15" s="142" t="s">
        <v>264</v>
      </c>
      <c r="Q15" s="143">
        <f t="shared" si="0"/>
        <v>2020</v>
      </c>
      <c r="R15" s="147">
        <f t="shared" si="3"/>
        <v>2020</v>
      </c>
      <c r="S15" s="51">
        <f t="shared" si="4"/>
        <v>0</v>
      </c>
      <c r="T15" s="51">
        <f t="shared" si="1"/>
        <v>43754</v>
      </c>
      <c r="U15" s="51">
        <f t="shared" si="5"/>
        <v>729.23333333333323</v>
      </c>
      <c r="V15" s="51">
        <f t="shared" si="6"/>
        <v>8750.7999999999993</v>
      </c>
      <c r="W15" s="51">
        <f t="shared" si="2"/>
        <v>-17632862</v>
      </c>
      <c r="X15" s="166">
        <f t="shared" si="7"/>
        <v>-17624111.199999999</v>
      </c>
    </row>
    <row r="16" spans="1:24">
      <c r="A16" s="85"/>
      <c r="B16" s="141">
        <v>4</v>
      </c>
      <c r="C16" s="157" t="s">
        <v>261</v>
      </c>
      <c r="D16" s="169">
        <v>351</v>
      </c>
      <c r="E16" s="142" t="s">
        <v>265</v>
      </c>
      <c r="F16" s="142">
        <v>1</v>
      </c>
      <c r="G16" s="143">
        <v>2016</v>
      </c>
      <c r="H16" s="150">
        <v>1150</v>
      </c>
      <c r="I16" s="145">
        <v>0</v>
      </c>
      <c r="J16" s="142">
        <v>5</v>
      </c>
      <c r="K16" s="146">
        <v>1</v>
      </c>
      <c r="L16" s="158">
        <v>1</v>
      </c>
      <c r="M16" s="145"/>
      <c r="N16" s="141">
        <v>4</v>
      </c>
      <c r="O16" s="173">
        <v>351</v>
      </c>
      <c r="P16" s="142" t="s">
        <v>265</v>
      </c>
      <c r="Q16" s="143">
        <f t="shared" si="0"/>
        <v>2021</v>
      </c>
      <c r="R16" s="147">
        <f t="shared" si="3"/>
        <v>2021</v>
      </c>
      <c r="S16" s="51">
        <f t="shared" si="4"/>
        <v>0</v>
      </c>
      <c r="T16" s="51">
        <f t="shared" si="1"/>
        <v>1150</v>
      </c>
      <c r="U16" s="51">
        <f t="shared" si="5"/>
        <v>19.166666666666668</v>
      </c>
      <c r="V16" s="51">
        <f t="shared" si="6"/>
        <v>230</v>
      </c>
      <c r="W16" s="51">
        <f t="shared" si="2"/>
        <v>-463680</v>
      </c>
      <c r="X16" s="166">
        <f t="shared" si="7"/>
        <v>-463450</v>
      </c>
    </row>
    <row r="17" spans="1:24">
      <c r="A17" s="85"/>
      <c r="B17" s="141">
        <v>5</v>
      </c>
      <c r="C17" s="157" t="s">
        <v>261</v>
      </c>
      <c r="D17" s="169">
        <v>352</v>
      </c>
      <c r="E17" s="142" t="s">
        <v>263</v>
      </c>
      <c r="F17" s="142">
        <v>10</v>
      </c>
      <c r="G17" s="143">
        <v>2016</v>
      </c>
      <c r="H17" s="150">
        <v>207570</v>
      </c>
      <c r="I17" s="145">
        <v>0</v>
      </c>
      <c r="J17" s="142">
        <v>5</v>
      </c>
      <c r="K17" s="146">
        <v>1</v>
      </c>
      <c r="L17" s="158">
        <v>1</v>
      </c>
      <c r="M17" s="145"/>
      <c r="N17" s="141">
        <v>5</v>
      </c>
      <c r="O17" s="173">
        <v>352</v>
      </c>
      <c r="P17" s="142" t="s">
        <v>263</v>
      </c>
      <c r="Q17" s="143">
        <f t="shared" si="0"/>
        <v>2021</v>
      </c>
      <c r="R17" s="147">
        <f t="shared" si="3"/>
        <v>2021</v>
      </c>
      <c r="S17" s="51">
        <f t="shared" si="4"/>
        <v>0</v>
      </c>
      <c r="T17" s="51">
        <f t="shared" si="1"/>
        <v>207570</v>
      </c>
      <c r="U17" s="51">
        <f t="shared" si="5"/>
        <v>3459.5</v>
      </c>
      <c r="V17" s="51">
        <f t="shared" si="6"/>
        <v>41514</v>
      </c>
      <c r="W17" s="51">
        <f t="shared" si="2"/>
        <v>-83692224</v>
      </c>
      <c r="X17" s="166">
        <f t="shared" si="7"/>
        <v>-83650710</v>
      </c>
    </row>
    <row r="18" spans="1:24">
      <c r="A18" s="85"/>
      <c r="B18" s="141">
        <v>6</v>
      </c>
      <c r="C18" s="157" t="s">
        <v>261</v>
      </c>
      <c r="D18" s="169">
        <v>308</v>
      </c>
      <c r="E18" s="142" t="s">
        <v>266</v>
      </c>
      <c r="F18" s="142">
        <v>9</v>
      </c>
      <c r="G18" s="143">
        <v>2011</v>
      </c>
      <c r="H18" s="150">
        <v>36467</v>
      </c>
      <c r="I18" s="145">
        <v>0</v>
      </c>
      <c r="J18" s="142">
        <v>10</v>
      </c>
      <c r="K18" s="146">
        <v>1</v>
      </c>
      <c r="L18" s="158">
        <v>1</v>
      </c>
      <c r="M18" s="145"/>
      <c r="N18" s="141">
        <v>6</v>
      </c>
      <c r="O18" s="173">
        <v>308</v>
      </c>
      <c r="P18" s="142" t="s">
        <v>266</v>
      </c>
      <c r="Q18" s="143">
        <f t="shared" si="0"/>
        <v>2021</v>
      </c>
      <c r="R18" s="147">
        <f t="shared" si="3"/>
        <v>2021</v>
      </c>
      <c r="S18" s="51">
        <f t="shared" si="4"/>
        <v>0</v>
      </c>
      <c r="T18" s="51">
        <f t="shared" si="1"/>
        <v>36467</v>
      </c>
      <c r="U18" s="51">
        <f t="shared" si="5"/>
        <v>303.89166666666665</v>
      </c>
      <c r="V18" s="51">
        <f t="shared" si="6"/>
        <v>3646.7</v>
      </c>
      <c r="W18" s="51">
        <f t="shared" si="2"/>
        <v>-7333513.6999999993</v>
      </c>
      <c r="X18" s="166">
        <f t="shared" si="7"/>
        <v>-7329866.9999999991</v>
      </c>
    </row>
    <row r="19" spans="1:24">
      <c r="A19" s="85"/>
      <c r="B19" s="141">
        <v>7</v>
      </c>
      <c r="C19" s="157" t="s">
        <v>261</v>
      </c>
      <c r="D19" s="169">
        <v>323</v>
      </c>
      <c r="E19" s="142" t="s">
        <v>267</v>
      </c>
      <c r="F19" s="142">
        <v>12</v>
      </c>
      <c r="G19" s="143">
        <v>2012</v>
      </c>
      <c r="H19" s="150">
        <v>5475</v>
      </c>
      <c r="I19" s="145">
        <v>0</v>
      </c>
      <c r="J19" s="142">
        <v>10</v>
      </c>
      <c r="K19" s="146">
        <v>1</v>
      </c>
      <c r="L19" s="158">
        <v>1</v>
      </c>
      <c r="M19" s="145"/>
      <c r="N19" s="141">
        <v>7</v>
      </c>
      <c r="O19" s="173">
        <v>323</v>
      </c>
      <c r="P19" s="142" t="s">
        <v>267</v>
      </c>
      <c r="Q19" s="143">
        <f t="shared" si="0"/>
        <v>2022</v>
      </c>
      <c r="R19" s="147">
        <f t="shared" si="3"/>
        <v>2022</v>
      </c>
      <c r="S19" s="51">
        <f t="shared" si="4"/>
        <v>0</v>
      </c>
      <c r="T19" s="51">
        <f t="shared" si="1"/>
        <v>5475</v>
      </c>
      <c r="U19" s="51">
        <f t="shared" si="5"/>
        <v>45.625</v>
      </c>
      <c r="V19" s="51">
        <f t="shared" si="6"/>
        <v>547.5</v>
      </c>
      <c r="W19" s="51">
        <f t="shared" si="2"/>
        <v>-1101570</v>
      </c>
      <c r="X19" s="166">
        <f t="shared" si="7"/>
        <v>-1101022.5</v>
      </c>
    </row>
    <row r="20" spans="1:24">
      <c r="A20" s="85"/>
      <c r="B20" s="141">
        <v>8</v>
      </c>
      <c r="C20" s="157" t="s">
        <v>261</v>
      </c>
      <c r="D20" s="169">
        <v>331</v>
      </c>
      <c r="E20" s="142" t="s">
        <v>268</v>
      </c>
      <c r="F20" s="142">
        <v>10</v>
      </c>
      <c r="G20" s="143">
        <v>2013</v>
      </c>
      <c r="H20" s="150">
        <v>1199</v>
      </c>
      <c r="I20" s="145">
        <v>0</v>
      </c>
      <c r="J20" s="142">
        <v>5</v>
      </c>
      <c r="K20" s="146">
        <v>1</v>
      </c>
      <c r="L20" s="158">
        <v>1</v>
      </c>
      <c r="M20" s="145"/>
      <c r="N20" s="141">
        <v>8</v>
      </c>
      <c r="O20" s="173">
        <v>331</v>
      </c>
      <c r="P20" s="142" t="s">
        <v>268</v>
      </c>
      <c r="Q20" s="143">
        <f t="shared" si="0"/>
        <v>2018</v>
      </c>
      <c r="R20" s="147">
        <f t="shared" si="3"/>
        <v>2018</v>
      </c>
      <c r="S20" s="51">
        <f t="shared" si="4"/>
        <v>0</v>
      </c>
      <c r="T20" s="51">
        <f t="shared" si="1"/>
        <v>1199</v>
      </c>
      <c r="U20" s="51">
        <f t="shared" si="5"/>
        <v>0</v>
      </c>
      <c r="V20" s="51"/>
      <c r="W20" s="51">
        <f t="shared" si="2"/>
        <v>0</v>
      </c>
      <c r="X20" s="166">
        <f t="shared" si="7"/>
        <v>0</v>
      </c>
    </row>
    <row r="21" spans="1:24">
      <c r="A21" s="85"/>
      <c r="B21" s="141">
        <v>9</v>
      </c>
      <c r="C21" s="157" t="s">
        <v>269</v>
      </c>
      <c r="D21" s="169">
        <v>329</v>
      </c>
      <c r="E21" s="142" t="s">
        <v>270</v>
      </c>
      <c r="F21" s="142">
        <v>6</v>
      </c>
      <c r="G21" s="143">
        <v>2013</v>
      </c>
      <c r="H21" s="150">
        <v>3239</v>
      </c>
      <c r="I21" s="145">
        <v>0</v>
      </c>
      <c r="J21" s="142">
        <v>7</v>
      </c>
      <c r="K21" s="146">
        <v>1</v>
      </c>
      <c r="L21" s="158">
        <v>1</v>
      </c>
      <c r="M21" s="145"/>
      <c r="N21" s="141">
        <v>9</v>
      </c>
      <c r="O21" s="173">
        <v>329</v>
      </c>
      <c r="P21" s="142" t="s">
        <v>270</v>
      </c>
      <c r="Q21" s="143">
        <f t="shared" si="0"/>
        <v>2020</v>
      </c>
      <c r="R21" s="147">
        <f t="shared" si="3"/>
        <v>2020</v>
      </c>
      <c r="S21" s="51">
        <f t="shared" si="4"/>
        <v>0</v>
      </c>
      <c r="T21" s="51">
        <f t="shared" si="1"/>
        <v>3239</v>
      </c>
      <c r="U21" s="51">
        <f t="shared" si="5"/>
        <v>38.55952380952381</v>
      </c>
      <c r="V21" s="51">
        <f>$T21/$J21</f>
        <v>462.71428571428572</v>
      </c>
      <c r="W21" s="51">
        <f t="shared" si="2"/>
        <v>-931443.85714285716</v>
      </c>
      <c r="X21" s="166">
        <f t="shared" si="7"/>
        <v>-930981.14285714284</v>
      </c>
    </row>
    <row r="22" spans="1:24">
      <c r="A22" s="85"/>
      <c r="B22" s="141">
        <v>10</v>
      </c>
      <c r="C22" s="157" t="s">
        <v>271</v>
      </c>
      <c r="D22" s="169">
        <v>228</v>
      </c>
      <c r="E22" s="142" t="s">
        <v>272</v>
      </c>
      <c r="F22" s="142">
        <v>5</v>
      </c>
      <c r="G22" s="143">
        <v>2005</v>
      </c>
      <c r="H22" s="150">
        <v>10250</v>
      </c>
      <c r="I22" s="145">
        <v>0</v>
      </c>
      <c r="J22" s="142">
        <v>14</v>
      </c>
      <c r="K22" s="146">
        <v>1</v>
      </c>
      <c r="L22" s="158">
        <v>1</v>
      </c>
      <c r="M22" s="145"/>
      <c r="N22" s="141">
        <v>10</v>
      </c>
      <c r="O22" s="173">
        <v>228</v>
      </c>
      <c r="P22" s="142" t="s">
        <v>272</v>
      </c>
      <c r="Q22" s="143">
        <f t="shared" si="0"/>
        <v>2019</v>
      </c>
      <c r="R22" s="147">
        <f t="shared" si="3"/>
        <v>2019</v>
      </c>
      <c r="S22" s="51">
        <f t="shared" si="4"/>
        <v>0</v>
      </c>
      <c r="T22" s="51">
        <f t="shared" si="1"/>
        <v>10250</v>
      </c>
      <c r="U22" s="51">
        <f t="shared" si="5"/>
        <v>61.011904761904759</v>
      </c>
      <c r="V22" s="51">
        <f>$T22/$J22</f>
        <v>732.14285714285711</v>
      </c>
      <c r="W22" s="51">
        <f t="shared" si="2"/>
        <v>-1467946.4285714284</v>
      </c>
      <c r="X22" s="166">
        <f t="shared" si="7"/>
        <v>-1467214.2857142854</v>
      </c>
    </row>
    <row r="23" spans="1:24">
      <c r="A23" s="85"/>
      <c r="B23" s="141">
        <v>11</v>
      </c>
      <c r="C23" s="157" t="s">
        <v>271</v>
      </c>
      <c r="D23" s="169">
        <v>266</v>
      </c>
      <c r="E23" s="142" t="s">
        <v>273</v>
      </c>
      <c r="F23" s="142">
        <v>12</v>
      </c>
      <c r="G23" s="143">
        <v>2007</v>
      </c>
      <c r="H23" s="150">
        <v>10427</v>
      </c>
      <c r="I23" s="145">
        <v>0</v>
      </c>
      <c r="J23" s="142">
        <v>12</v>
      </c>
      <c r="K23" s="146">
        <v>1</v>
      </c>
      <c r="L23" s="158">
        <v>1</v>
      </c>
      <c r="M23" s="145"/>
      <c r="N23" s="141">
        <v>11</v>
      </c>
      <c r="O23" s="173">
        <v>266</v>
      </c>
      <c r="P23" s="142" t="s">
        <v>273</v>
      </c>
      <c r="Q23" s="143">
        <f t="shared" si="0"/>
        <v>2019</v>
      </c>
      <c r="R23" s="147">
        <f t="shared" si="3"/>
        <v>2019</v>
      </c>
      <c r="S23" s="51">
        <f t="shared" si="4"/>
        <v>0</v>
      </c>
      <c r="T23" s="51">
        <f t="shared" si="1"/>
        <v>10427</v>
      </c>
      <c r="U23" s="51">
        <f t="shared" si="5"/>
        <v>72.409722222222214</v>
      </c>
      <c r="V23" s="51">
        <f>$T23/$J23</f>
        <v>868.91666666666663</v>
      </c>
      <c r="W23" s="51">
        <f t="shared" si="2"/>
        <v>-1743915.75</v>
      </c>
      <c r="X23" s="166">
        <f t="shared" si="7"/>
        <v>-1743046.8333333333</v>
      </c>
    </row>
    <row r="24" spans="1:24">
      <c r="A24" s="85"/>
      <c r="B24" s="141">
        <v>12</v>
      </c>
      <c r="C24" s="157" t="s">
        <v>271</v>
      </c>
      <c r="D24" s="169"/>
      <c r="E24" s="142" t="s">
        <v>274</v>
      </c>
      <c r="F24" s="142">
        <v>7</v>
      </c>
      <c r="G24" s="143">
        <v>2018</v>
      </c>
      <c r="H24" s="150">
        <v>130764</v>
      </c>
      <c r="I24" s="145">
        <v>0</v>
      </c>
      <c r="J24" s="142">
        <v>7</v>
      </c>
      <c r="K24" s="146">
        <v>1</v>
      </c>
      <c r="L24" s="158">
        <v>1</v>
      </c>
      <c r="M24" s="145"/>
      <c r="N24" s="141">
        <v>12</v>
      </c>
      <c r="O24" s="173"/>
      <c r="P24" s="142" t="s">
        <v>274</v>
      </c>
      <c r="Q24" s="143">
        <f t="shared" si="0"/>
        <v>2025</v>
      </c>
      <c r="R24" s="147">
        <f t="shared" si="3"/>
        <v>2025</v>
      </c>
      <c r="S24" s="51">
        <f t="shared" si="4"/>
        <v>0</v>
      </c>
      <c r="T24" s="51">
        <f t="shared" si="1"/>
        <v>130764</v>
      </c>
      <c r="U24" s="51">
        <f t="shared" si="5"/>
        <v>1556.7142857142856</v>
      </c>
      <c r="V24" s="51">
        <f>$T24/$J24</f>
        <v>18680.571428571428</v>
      </c>
      <c r="W24" s="51">
        <f t="shared" si="2"/>
        <v>-37697393.142857142</v>
      </c>
      <c r="X24" s="166">
        <f t="shared" si="7"/>
        <v>-37678712.571428567</v>
      </c>
    </row>
    <row r="25" spans="1:24">
      <c r="A25" s="85"/>
      <c r="B25" s="141">
        <v>13</v>
      </c>
      <c r="C25" s="157" t="s">
        <v>261</v>
      </c>
      <c r="D25" s="169">
        <v>330</v>
      </c>
      <c r="E25" s="142" t="s">
        <v>275</v>
      </c>
      <c r="F25" s="142">
        <v>8</v>
      </c>
      <c r="G25" s="143">
        <v>2013</v>
      </c>
      <c r="H25" s="150">
        <v>601</v>
      </c>
      <c r="I25" s="145">
        <v>0</v>
      </c>
      <c r="J25" s="142">
        <v>5</v>
      </c>
      <c r="K25" s="146">
        <v>1</v>
      </c>
      <c r="L25" s="158">
        <v>1</v>
      </c>
      <c r="M25" s="145"/>
      <c r="N25" s="141">
        <v>13</v>
      </c>
      <c r="O25" s="173">
        <v>330</v>
      </c>
      <c r="P25" s="142" t="s">
        <v>275</v>
      </c>
      <c r="Q25" s="143">
        <f t="shared" si="0"/>
        <v>2018</v>
      </c>
      <c r="R25" s="147">
        <f t="shared" si="3"/>
        <v>2018</v>
      </c>
      <c r="S25" s="51">
        <f t="shared" si="4"/>
        <v>0</v>
      </c>
      <c r="T25" s="51">
        <f t="shared" si="1"/>
        <v>601</v>
      </c>
      <c r="U25" s="51">
        <f t="shared" si="5"/>
        <v>0</v>
      </c>
      <c r="V25" s="51"/>
      <c r="W25" s="51">
        <f t="shared" si="2"/>
        <v>0</v>
      </c>
      <c r="X25" s="166">
        <f t="shared" si="7"/>
        <v>0</v>
      </c>
    </row>
    <row r="26" spans="1:24">
      <c r="A26" s="85"/>
      <c r="B26" s="141">
        <v>14</v>
      </c>
      <c r="C26" s="157" t="s">
        <v>261</v>
      </c>
      <c r="D26" s="169">
        <v>332</v>
      </c>
      <c r="E26" s="142" t="s">
        <v>276</v>
      </c>
      <c r="F26" s="142">
        <v>10</v>
      </c>
      <c r="G26" s="143">
        <v>2013</v>
      </c>
      <c r="H26" s="150">
        <v>692</v>
      </c>
      <c r="I26" s="145">
        <v>0</v>
      </c>
      <c r="J26" s="142">
        <v>5</v>
      </c>
      <c r="K26" s="146">
        <v>1</v>
      </c>
      <c r="L26" s="158">
        <v>1</v>
      </c>
      <c r="M26" s="145"/>
      <c r="N26" s="141">
        <v>14</v>
      </c>
      <c r="O26" s="173">
        <v>332</v>
      </c>
      <c r="P26" s="142" t="s">
        <v>276</v>
      </c>
      <c r="Q26" s="143">
        <f t="shared" si="0"/>
        <v>2018</v>
      </c>
      <c r="R26" s="147">
        <f t="shared" si="3"/>
        <v>2018</v>
      </c>
      <c r="S26" s="51">
        <f t="shared" si="4"/>
        <v>0</v>
      </c>
      <c r="T26" s="51">
        <f t="shared" si="1"/>
        <v>692</v>
      </c>
      <c r="U26" s="51">
        <f t="shared" si="5"/>
        <v>0</v>
      </c>
      <c r="V26" s="51"/>
      <c r="W26" s="51">
        <f t="shared" si="2"/>
        <v>0</v>
      </c>
      <c r="X26" s="166">
        <f t="shared" si="7"/>
        <v>0</v>
      </c>
    </row>
    <row r="27" spans="1:24">
      <c r="A27" s="85"/>
      <c r="B27" s="141">
        <v>15</v>
      </c>
      <c r="C27" s="157" t="s">
        <v>261</v>
      </c>
      <c r="D27" s="169">
        <v>317</v>
      </c>
      <c r="E27" s="142" t="s">
        <v>277</v>
      </c>
      <c r="F27" s="142">
        <v>4</v>
      </c>
      <c r="G27" s="143">
        <v>2012</v>
      </c>
      <c r="H27" s="150">
        <v>3685</v>
      </c>
      <c r="I27" s="145">
        <v>0</v>
      </c>
      <c r="J27" s="142">
        <v>7</v>
      </c>
      <c r="K27" s="146">
        <v>1</v>
      </c>
      <c r="L27" s="158">
        <v>1</v>
      </c>
      <c r="M27" s="145"/>
      <c r="N27" s="141">
        <v>15</v>
      </c>
      <c r="O27" s="173">
        <v>317</v>
      </c>
      <c r="P27" s="142" t="s">
        <v>277</v>
      </c>
      <c r="Q27" s="143">
        <f t="shared" si="0"/>
        <v>2019</v>
      </c>
      <c r="R27" s="147">
        <f t="shared" si="3"/>
        <v>2019</v>
      </c>
      <c r="S27" s="51">
        <f t="shared" si="4"/>
        <v>0</v>
      </c>
      <c r="T27" s="51">
        <f t="shared" si="1"/>
        <v>3685</v>
      </c>
      <c r="U27" s="51">
        <f t="shared" si="5"/>
        <v>0</v>
      </c>
      <c r="V27" s="51"/>
      <c r="W27" s="51">
        <f t="shared" si="2"/>
        <v>0</v>
      </c>
      <c r="X27" s="166">
        <f t="shared" si="7"/>
        <v>0</v>
      </c>
    </row>
    <row r="28" spans="1:24">
      <c r="A28" s="85"/>
      <c r="B28" s="141">
        <v>16</v>
      </c>
      <c r="C28" s="157" t="s">
        <v>269</v>
      </c>
      <c r="D28" s="169">
        <v>318</v>
      </c>
      <c r="E28" s="142" t="s">
        <v>278</v>
      </c>
      <c r="F28" s="142">
        <v>6</v>
      </c>
      <c r="G28" s="143">
        <v>2012</v>
      </c>
      <c r="H28" s="150">
        <v>1430</v>
      </c>
      <c r="I28" s="145">
        <v>0</v>
      </c>
      <c r="J28" s="142">
        <v>7</v>
      </c>
      <c r="K28" s="146">
        <v>1</v>
      </c>
      <c r="L28" s="158">
        <v>1</v>
      </c>
      <c r="M28" s="145"/>
      <c r="N28" s="141">
        <v>16</v>
      </c>
      <c r="O28" s="173">
        <v>318</v>
      </c>
      <c r="P28" s="142" t="s">
        <v>278</v>
      </c>
      <c r="Q28" s="143">
        <f t="shared" si="0"/>
        <v>2019</v>
      </c>
      <c r="R28" s="147">
        <f t="shared" si="3"/>
        <v>2019</v>
      </c>
      <c r="S28" s="51">
        <f t="shared" si="4"/>
        <v>0</v>
      </c>
      <c r="T28" s="51">
        <f t="shared" si="1"/>
        <v>1430</v>
      </c>
      <c r="U28" s="51">
        <f t="shared" si="5"/>
        <v>0</v>
      </c>
      <c r="V28" s="51"/>
      <c r="W28" s="51">
        <f t="shared" si="2"/>
        <v>0</v>
      </c>
      <c r="X28" s="166">
        <f t="shared" si="7"/>
        <v>0</v>
      </c>
    </row>
    <row r="29" spans="1:24">
      <c r="A29" s="85"/>
      <c r="B29" s="141">
        <v>17</v>
      </c>
      <c r="C29" s="157" t="s">
        <v>261</v>
      </c>
      <c r="D29" s="169">
        <v>324</v>
      </c>
      <c r="E29" s="142" t="s">
        <v>279</v>
      </c>
      <c r="F29" s="142">
        <v>12</v>
      </c>
      <c r="G29" s="143">
        <v>2012</v>
      </c>
      <c r="H29" s="150">
        <v>580</v>
      </c>
      <c r="I29" s="145">
        <v>0</v>
      </c>
      <c r="J29" s="142">
        <v>7</v>
      </c>
      <c r="K29" s="146">
        <v>1</v>
      </c>
      <c r="L29" s="158">
        <v>1</v>
      </c>
      <c r="M29" s="145"/>
      <c r="N29" s="141">
        <v>17</v>
      </c>
      <c r="O29" s="173">
        <v>324</v>
      </c>
      <c r="P29" s="142" t="s">
        <v>279</v>
      </c>
      <c r="Q29" s="143">
        <f t="shared" si="0"/>
        <v>2019</v>
      </c>
      <c r="R29" s="147">
        <f t="shared" si="3"/>
        <v>2019</v>
      </c>
      <c r="S29" s="51">
        <f t="shared" si="4"/>
        <v>0</v>
      </c>
      <c r="T29" s="51">
        <f t="shared" si="1"/>
        <v>580</v>
      </c>
      <c r="U29" s="51">
        <f t="shared" si="5"/>
        <v>0</v>
      </c>
      <c r="V29" s="51"/>
      <c r="W29" s="51">
        <f t="shared" si="2"/>
        <v>0</v>
      </c>
      <c r="X29" s="166">
        <f t="shared" si="7"/>
        <v>0</v>
      </c>
    </row>
    <row r="30" spans="1:24">
      <c r="A30" s="85"/>
      <c r="B30" s="141">
        <v>18</v>
      </c>
      <c r="C30" s="157" t="s">
        <v>269</v>
      </c>
      <c r="D30" s="169">
        <v>334</v>
      </c>
      <c r="E30" s="142" t="s">
        <v>280</v>
      </c>
      <c r="F30" s="142">
        <v>12</v>
      </c>
      <c r="G30" s="143">
        <v>2013</v>
      </c>
      <c r="H30" s="150">
        <v>7332</v>
      </c>
      <c r="I30" s="145">
        <v>0</v>
      </c>
      <c r="J30" s="142">
        <v>7</v>
      </c>
      <c r="K30" s="146">
        <v>1</v>
      </c>
      <c r="L30" s="158">
        <v>1</v>
      </c>
      <c r="M30" s="145"/>
      <c r="N30" s="141">
        <v>18</v>
      </c>
      <c r="O30" s="173">
        <v>334</v>
      </c>
      <c r="P30" s="142" t="s">
        <v>280</v>
      </c>
      <c r="Q30" s="143">
        <f t="shared" si="0"/>
        <v>2020</v>
      </c>
      <c r="R30" s="147">
        <f t="shared" si="3"/>
        <v>2020</v>
      </c>
      <c r="S30" s="51">
        <f t="shared" si="4"/>
        <v>0</v>
      </c>
      <c r="T30" s="51">
        <f t="shared" si="1"/>
        <v>7332</v>
      </c>
      <c r="U30" s="51">
        <f t="shared" si="5"/>
        <v>87.285714285714278</v>
      </c>
      <c r="V30" s="51">
        <f>$T30/$J30</f>
        <v>1047.4285714285713</v>
      </c>
      <c r="W30" s="51">
        <f t="shared" si="2"/>
        <v>-2108473.7142857141</v>
      </c>
      <c r="X30" s="166">
        <f t="shared" si="7"/>
        <v>-2107426.2857142854</v>
      </c>
    </row>
    <row r="31" spans="1:24">
      <c r="A31" s="85"/>
      <c r="B31" s="141">
        <v>19</v>
      </c>
      <c r="C31" s="157" t="s">
        <v>269</v>
      </c>
      <c r="D31" s="169"/>
      <c r="E31" s="142" t="s">
        <v>240</v>
      </c>
      <c r="F31" s="142">
        <v>6</v>
      </c>
      <c r="G31" s="143">
        <v>2017</v>
      </c>
      <c r="H31" s="150">
        <v>176170</v>
      </c>
      <c r="I31" s="145">
        <v>0</v>
      </c>
      <c r="J31" s="142">
        <v>10</v>
      </c>
      <c r="K31" s="146">
        <v>1</v>
      </c>
      <c r="L31" s="158">
        <v>1</v>
      </c>
      <c r="M31" s="145"/>
      <c r="N31" s="141">
        <v>19</v>
      </c>
      <c r="O31" s="173"/>
      <c r="P31" s="142" t="s">
        <v>240</v>
      </c>
      <c r="Q31" s="143">
        <f t="shared" si="0"/>
        <v>2027</v>
      </c>
      <c r="R31" s="147">
        <f t="shared" si="3"/>
        <v>2027</v>
      </c>
      <c r="S31" s="51">
        <f t="shared" si="4"/>
        <v>0</v>
      </c>
      <c r="T31" s="51">
        <f t="shared" si="1"/>
        <v>176170</v>
      </c>
      <c r="U31" s="51">
        <f t="shared" si="5"/>
        <v>1468.0833333333333</v>
      </c>
      <c r="V31" s="51">
        <f>$T31/$J31</f>
        <v>17617</v>
      </c>
      <c r="W31" s="51">
        <f t="shared" si="2"/>
        <v>-35533489</v>
      </c>
      <c r="X31" s="166">
        <f t="shared" si="7"/>
        <v>-35515872</v>
      </c>
    </row>
    <row r="32" spans="1:24">
      <c r="A32" s="85"/>
      <c r="B32" s="141">
        <v>20</v>
      </c>
      <c r="C32" s="157" t="s">
        <v>281</v>
      </c>
      <c r="D32" s="169">
        <v>210</v>
      </c>
      <c r="E32" s="142" t="s">
        <v>282</v>
      </c>
      <c r="F32" s="142">
        <v>4</v>
      </c>
      <c r="G32" s="143">
        <v>2004</v>
      </c>
      <c r="H32" s="150">
        <v>5000</v>
      </c>
      <c r="I32" s="145">
        <v>0</v>
      </c>
      <c r="J32" s="142">
        <v>15</v>
      </c>
      <c r="K32" s="146">
        <v>1</v>
      </c>
      <c r="L32" s="158">
        <v>1</v>
      </c>
      <c r="M32" s="145"/>
      <c r="N32" s="141">
        <v>20</v>
      </c>
      <c r="O32" s="173">
        <v>210</v>
      </c>
      <c r="P32" s="142" t="s">
        <v>282</v>
      </c>
      <c r="Q32" s="143">
        <f t="shared" si="0"/>
        <v>2019</v>
      </c>
      <c r="R32" s="147">
        <f t="shared" si="3"/>
        <v>2019</v>
      </c>
      <c r="S32" s="51">
        <f t="shared" si="4"/>
        <v>0</v>
      </c>
      <c r="T32" s="51">
        <f t="shared" si="1"/>
        <v>5000</v>
      </c>
      <c r="U32" s="51">
        <f t="shared" si="5"/>
        <v>0</v>
      </c>
      <c r="V32" s="51"/>
      <c r="W32" s="51">
        <f t="shared" si="2"/>
        <v>0</v>
      </c>
      <c r="X32" s="166">
        <f t="shared" si="7"/>
        <v>0</v>
      </c>
    </row>
    <row r="33" spans="1:24">
      <c r="A33" s="85"/>
      <c r="B33" s="141">
        <v>21</v>
      </c>
      <c r="C33" s="157" t="s">
        <v>271</v>
      </c>
      <c r="D33" s="169">
        <v>311</v>
      </c>
      <c r="E33" s="142" t="s">
        <v>283</v>
      </c>
      <c r="F33" s="142">
        <v>5</v>
      </c>
      <c r="G33" s="143">
        <v>2011</v>
      </c>
      <c r="H33" s="150">
        <v>14681</v>
      </c>
      <c r="I33" s="145">
        <v>0</v>
      </c>
      <c r="J33" s="142">
        <v>15</v>
      </c>
      <c r="K33" s="146">
        <v>1</v>
      </c>
      <c r="L33" s="158">
        <v>1</v>
      </c>
      <c r="M33" s="145"/>
      <c r="N33" s="141">
        <v>21</v>
      </c>
      <c r="O33" s="173">
        <v>311</v>
      </c>
      <c r="P33" s="142" t="s">
        <v>283</v>
      </c>
      <c r="Q33" s="143">
        <f t="shared" si="0"/>
        <v>2026</v>
      </c>
      <c r="R33" s="147">
        <f t="shared" si="3"/>
        <v>2026</v>
      </c>
      <c r="S33" s="51">
        <f t="shared" si="4"/>
        <v>0</v>
      </c>
      <c r="T33" s="51">
        <f t="shared" si="1"/>
        <v>14681</v>
      </c>
      <c r="U33" s="51">
        <f t="shared" si="5"/>
        <v>81.561111111111117</v>
      </c>
      <c r="V33" s="51">
        <f t="shared" ref="V33:V39" si="8">$T33/$J33</f>
        <v>978.73333333333335</v>
      </c>
      <c r="W33" s="51">
        <f t="shared" si="2"/>
        <v>-1968232.7333333334</v>
      </c>
      <c r="X33" s="166">
        <f t="shared" si="7"/>
        <v>-1967254</v>
      </c>
    </row>
    <row r="34" spans="1:24">
      <c r="A34" s="85"/>
      <c r="B34" s="141">
        <v>22</v>
      </c>
      <c r="C34" s="157" t="s">
        <v>271</v>
      </c>
      <c r="D34" s="169">
        <v>312</v>
      </c>
      <c r="E34" s="142" t="s">
        <v>284</v>
      </c>
      <c r="F34" s="142">
        <v>6</v>
      </c>
      <c r="G34" s="143">
        <v>2011</v>
      </c>
      <c r="H34" s="150">
        <v>14647</v>
      </c>
      <c r="I34" s="145">
        <v>0</v>
      </c>
      <c r="J34" s="142">
        <v>15</v>
      </c>
      <c r="K34" s="146">
        <v>1</v>
      </c>
      <c r="L34" s="158">
        <v>1</v>
      </c>
      <c r="M34" s="145"/>
      <c r="N34" s="141">
        <v>22</v>
      </c>
      <c r="O34" s="173">
        <v>312</v>
      </c>
      <c r="P34" s="142" t="s">
        <v>284</v>
      </c>
      <c r="Q34" s="143">
        <f t="shared" si="0"/>
        <v>2026</v>
      </c>
      <c r="R34" s="147">
        <f t="shared" si="3"/>
        <v>2026</v>
      </c>
      <c r="S34" s="51">
        <f t="shared" si="4"/>
        <v>0</v>
      </c>
      <c r="T34" s="51">
        <f t="shared" si="1"/>
        <v>14647</v>
      </c>
      <c r="U34" s="51">
        <f t="shared" si="5"/>
        <v>81.37222222222222</v>
      </c>
      <c r="V34" s="51">
        <f t="shared" si="8"/>
        <v>976.4666666666667</v>
      </c>
      <c r="W34" s="51">
        <f t="shared" si="2"/>
        <v>-1963674.4666666668</v>
      </c>
      <c r="X34" s="166">
        <f t="shared" si="7"/>
        <v>-1962698.0000000002</v>
      </c>
    </row>
    <row r="35" spans="1:24">
      <c r="A35" s="85"/>
      <c r="B35" s="141">
        <v>23</v>
      </c>
      <c r="C35" s="157" t="s">
        <v>271</v>
      </c>
      <c r="D35" s="169">
        <v>313</v>
      </c>
      <c r="E35" s="142" t="s">
        <v>285</v>
      </c>
      <c r="F35" s="142">
        <v>5</v>
      </c>
      <c r="G35" s="143">
        <v>2011</v>
      </c>
      <c r="H35" s="150">
        <v>23994</v>
      </c>
      <c r="I35" s="145">
        <v>0</v>
      </c>
      <c r="J35" s="142">
        <v>15</v>
      </c>
      <c r="K35" s="146">
        <v>1</v>
      </c>
      <c r="L35" s="158">
        <v>1</v>
      </c>
      <c r="M35" s="145"/>
      <c r="N35" s="141">
        <v>23</v>
      </c>
      <c r="O35" s="173">
        <v>313</v>
      </c>
      <c r="P35" s="142" t="s">
        <v>285</v>
      </c>
      <c r="Q35" s="143">
        <f t="shared" si="0"/>
        <v>2026</v>
      </c>
      <c r="R35" s="147">
        <f t="shared" si="3"/>
        <v>2026</v>
      </c>
      <c r="S35" s="51">
        <f t="shared" si="4"/>
        <v>0</v>
      </c>
      <c r="T35" s="51">
        <f t="shared" si="1"/>
        <v>23994</v>
      </c>
      <c r="U35" s="51">
        <f t="shared" si="5"/>
        <v>133.29999999999998</v>
      </c>
      <c r="V35" s="51">
        <f t="shared" si="8"/>
        <v>1599.6</v>
      </c>
      <c r="W35" s="51">
        <f t="shared" si="2"/>
        <v>-3216795.5999999996</v>
      </c>
      <c r="X35" s="166">
        <f t="shared" si="7"/>
        <v>-3215195.9999999995</v>
      </c>
    </row>
    <row r="36" spans="1:24">
      <c r="A36" s="85"/>
      <c r="B36" s="141">
        <v>24</v>
      </c>
      <c r="C36" s="157" t="s">
        <v>271</v>
      </c>
      <c r="D36" s="169">
        <v>314</v>
      </c>
      <c r="E36" s="142" t="s">
        <v>286</v>
      </c>
      <c r="F36" s="142">
        <v>5</v>
      </c>
      <c r="G36" s="143">
        <v>2011</v>
      </c>
      <c r="H36" s="150">
        <v>5475</v>
      </c>
      <c r="I36" s="145">
        <v>0</v>
      </c>
      <c r="J36" s="142">
        <v>15</v>
      </c>
      <c r="K36" s="146">
        <v>1</v>
      </c>
      <c r="L36" s="158">
        <v>1</v>
      </c>
      <c r="M36" s="145"/>
      <c r="N36" s="141">
        <v>24</v>
      </c>
      <c r="O36" s="173">
        <v>314</v>
      </c>
      <c r="P36" s="142" t="s">
        <v>286</v>
      </c>
      <c r="Q36" s="143">
        <f t="shared" si="0"/>
        <v>2026</v>
      </c>
      <c r="R36" s="147">
        <f t="shared" si="3"/>
        <v>2026</v>
      </c>
      <c r="S36" s="51">
        <f t="shared" si="4"/>
        <v>0</v>
      </c>
      <c r="T36" s="51">
        <f t="shared" si="1"/>
        <v>5475</v>
      </c>
      <c r="U36" s="51">
        <f t="shared" si="5"/>
        <v>30.416666666666668</v>
      </c>
      <c r="V36" s="51">
        <f t="shared" si="8"/>
        <v>365</v>
      </c>
      <c r="W36" s="51">
        <f t="shared" si="2"/>
        <v>-734015</v>
      </c>
      <c r="X36" s="166">
        <f t="shared" si="7"/>
        <v>-733650</v>
      </c>
    </row>
    <row r="37" spans="1:24">
      <c r="A37" s="85"/>
      <c r="B37" s="141">
        <v>25</v>
      </c>
      <c r="C37" s="157" t="s">
        <v>271</v>
      </c>
      <c r="D37" s="169">
        <v>350</v>
      </c>
      <c r="E37" s="142" t="s">
        <v>287</v>
      </c>
      <c r="F37" s="142">
        <v>8</v>
      </c>
      <c r="G37" s="143">
        <v>2016</v>
      </c>
      <c r="H37" s="150">
        <v>9278</v>
      </c>
      <c r="I37" s="145">
        <v>0</v>
      </c>
      <c r="J37" s="142">
        <v>15</v>
      </c>
      <c r="K37" s="146">
        <v>1</v>
      </c>
      <c r="L37" s="158">
        <v>1</v>
      </c>
      <c r="M37" s="145"/>
      <c r="N37" s="141">
        <v>25</v>
      </c>
      <c r="O37" s="173">
        <v>350</v>
      </c>
      <c r="P37" s="142" t="s">
        <v>287</v>
      </c>
      <c r="Q37" s="143">
        <f t="shared" si="0"/>
        <v>2031</v>
      </c>
      <c r="R37" s="147">
        <f t="shared" si="3"/>
        <v>2031</v>
      </c>
      <c r="S37" s="51">
        <f t="shared" si="4"/>
        <v>0</v>
      </c>
      <c r="T37" s="51">
        <f t="shared" si="1"/>
        <v>9278</v>
      </c>
      <c r="U37" s="51">
        <f t="shared" si="5"/>
        <v>51.544444444444444</v>
      </c>
      <c r="V37" s="51">
        <f t="shared" si="8"/>
        <v>618.5333333333333</v>
      </c>
      <c r="W37" s="51">
        <f t="shared" si="2"/>
        <v>-1246963.2</v>
      </c>
      <c r="X37" s="166">
        <f t="shared" si="7"/>
        <v>-1246344.6666666665</v>
      </c>
    </row>
    <row r="38" spans="1:24">
      <c r="A38" s="85"/>
      <c r="B38" s="141">
        <v>26</v>
      </c>
      <c r="C38" s="157" t="s">
        <v>288</v>
      </c>
      <c r="D38" s="169">
        <v>184</v>
      </c>
      <c r="E38" s="142" t="s">
        <v>289</v>
      </c>
      <c r="F38" s="142">
        <v>12</v>
      </c>
      <c r="G38" s="143">
        <v>2019</v>
      </c>
      <c r="H38" s="150">
        <v>322034</v>
      </c>
      <c r="I38" s="145">
        <v>0</v>
      </c>
      <c r="J38" s="142">
        <v>4</v>
      </c>
      <c r="K38" s="146">
        <v>1</v>
      </c>
      <c r="L38" s="158">
        <v>1</v>
      </c>
      <c r="M38" s="145"/>
      <c r="N38" s="141">
        <v>26</v>
      </c>
      <c r="O38" s="173">
        <v>184</v>
      </c>
      <c r="P38" s="142" t="s">
        <v>289</v>
      </c>
      <c r="Q38" s="143">
        <f t="shared" si="0"/>
        <v>2023</v>
      </c>
      <c r="R38" s="147">
        <f t="shared" si="3"/>
        <v>2023</v>
      </c>
      <c r="S38" s="51">
        <f t="shared" si="4"/>
        <v>0</v>
      </c>
      <c r="T38" s="51">
        <f>$H38-$S38</f>
        <v>322034</v>
      </c>
      <c r="U38" s="51">
        <f t="shared" si="5"/>
        <v>6709.041666666667</v>
      </c>
      <c r="V38" s="51">
        <f>$T38/$J38</f>
        <v>80508.5</v>
      </c>
      <c r="W38" s="51">
        <f t="shared" si="2"/>
        <v>-162546661.5</v>
      </c>
      <c r="X38" s="166">
        <f t="shared" si="7"/>
        <v>-162466153</v>
      </c>
    </row>
    <row r="39" spans="1:24">
      <c r="A39" s="85"/>
      <c r="B39" s="141">
        <v>27</v>
      </c>
      <c r="C39" s="157" t="s">
        <v>269</v>
      </c>
      <c r="D39" s="169"/>
      <c r="E39" s="142" t="s">
        <v>290</v>
      </c>
      <c r="F39" s="142">
        <v>7</v>
      </c>
      <c r="G39" s="143">
        <v>2018</v>
      </c>
      <c r="H39" s="150">
        <v>362265</v>
      </c>
      <c r="I39" s="145">
        <v>0</v>
      </c>
      <c r="J39" s="142">
        <v>4</v>
      </c>
      <c r="K39" s="146">
        <v>1</v>
      </c>
      <c r="L39" s="158">
        <v>1</v>
      </c>
      <c r="M39" s="145"/>
      <c r="N39" s="141">
        <v>27</v>
      </c>
      <c r="O39" s="173"/>
      <c r="P39" s="142" t="s">
        <v>290</v>
      </c>
      <c r="Q39" s="143">
        <f t="shared" si="0"/>
        <v>2022</v>
      </c>
      <c r="R39" s="147">
        <f t="shared" si="3"/>
        <v>2022</v>
      </c>
      <c r="S39" s="51">
        <f t="shared" si="4"/>
        <v>0</v>
      </c>
      <c r="T39" s="51">
        <f t="shared" si="1"/>
        <v>362265</v>
      </c>
      <c r="U39" s="51">
        <f t="shared" si="5"/>
        <v>7547.1875</v>
      </c>
      <c r="V39" s="51">
        <f t="shared" si="8"/>
        <v>90566.25</v>
      </c>
      <c r="W39" s="51">
        <f t="shared" si="2"/>
        <v>-182762692.5</v>
      </c>
      <c r="X39" s="166">
        <f t="shared" si="7"/>
        <v>-182672126.25</v>
      </c>
    </row>
    <row r="40" spans="1:24">
      <c r="A40" s="85"/>
      <c r="B40" s="141">
        <v>28</v>
      </c>
      <c r="C40" s="157" t="s">
        <v>288</v>
      </c>
      <c r="D40" s="169">
        <v>167</v>
      </c>
      <c r="E40" s="142" t="s">
        <v>291</v>
      </c>
      <c r="F40" s="142">
        <v>12</v>
      </c>
      <c r="G40" s="143">
        <v>1999</v>
      </c>
      <c r="H40" s="150">
        <v>3632659</v>
      </c>
      <c r="I40" s="145">
        <v>0</v>
      </c>
      <c r="J40" s="142">
        <v>20</v>
      </c>
      <c r="K40" s="146">
        <v>1</v>
      </c>
      <c r="L40" s="158">
        <v>1</v>
      </c>
      <c r="M40" s="145"/>
      <c r="N40" s="141">
        <v>28</v>
      </c>
      <c r="O40" s="173">
        <v>167</v>
      </c>
      <c r="P40" s="142" t="s">
        <v>291</v>
      </c>
      <c r="Q40" s="143">
        <f t="shared" si="0"/>
        <v>2019</v>
      </c>
      <c r="R40" s="147">
        <f t="shared" si="3"/>
        <v>2019</v>
      </c>
      <c r="S40" s="51">
        <f t="shared" si="4"/>
        <v>0</v>
      </c>
      <c r="T40" s="51">
        <f t="shared" si="1"/>
        <v>3632659</v>
      </c>
      <c r="U40" s="51">
        <f t="shared" si="5"/>
        <v>0</v>
      </c>
      <c r="V40" s="51"/>
      <c r="W40" s="51">
        <f t="shared" si="2"/>
        <v>0</v>
      </c>
      <c r="X40" s="166">
        <f t="shared" si="7"/>
        <v>0</v>
      </c>
    </row>
    <row r="41" spans="1:24">
      <c r="A41" s="85"/>
      <c r="B41" s="141">
        <v>29</v>
      </c>
      <c r="C41" s="157" t="s">
        <v>269</v>
      </c>
      <c r="D41" s="169"/>
      <c r="E41" s="142" t="s">
        <v>292</v>
      </c>
      <c r="F41" s="142">
        <v>5</v>
      </c>
      <c r="G41" s="143">
        <v>2016</v>
      </c>
      <c r="H41" s="150">
        <v>320193</v>
      </c>
      <c r="I41" s="145">
        <v>0</v>
      </c>
      <c r="J41" s="142">
        <v>4</v>
      </c>
      <c r="K41" s="146">
        <v>1</v>
      </c>
      <c r="L41" s="158">
        <v>1</v>
      </c>
      <c r="M41" s="145"/>
      <c r="N41" s="141">
        <v>29</v>
      </c>
      <c r="O41" s="173"/>
      <c r="P41" s="142" t="s">
        <v>292</v>
      </c>
      <c r="Q41" s="143">
        <f t="shared" si="0"/>
        <v>2020</v>
      </c>
      <c r="R41" s="147">
        <f t="shared" si="3"/>
        <v>2020</v>
      </c>
      <c r="S41" s="51">
        <f t="shared" si="4"/>
        <v>0</v>
      </c>
      <c r="T41" s="51">
        <f t="shared" si="1"/>
        <v>320193</v>
      </c>
      <c r="U41" s="51">
        <f t="shared" si="5"/>
        <v>6670.6875</v>
      </c>
      <c r="V41" s="51">
        <f>$T41/$J41</f>
        <v>80048.25</v>
      </c>
      <c r="W41" s="51">
        <f t="shared" si="2"/>
        <v>-161377272</v>
      </c>
      <c r="X41" s="166">
        <f t="shared" si="7"/>
        <v>-161297223.75</v>
      </c>
    </row>
    <row r="42" spans="1:24">
      <c r="A42" s="85"/>
      <c r="B42" s="141">
        <v>30</v>
      </c>
      <c r="C42" s="159"/>
      <c r="D42" s="141"/>
      <c r="E42" s="151"/>
      <c r="F42" s="151"/>
      <c r="G42" s="151"/>
      <c r="H42" s="151"/>
      <c r="I42" s="151"/>
      <c r="J42" s="151"/>
      <c r="K42" s="152"/>
      <c r="L42" s="160"/>
      <c r="M42" s="179"/>
      <c r="N42" s="141">
        <v>30</v>
      </c>
      <c r="O42" s="174"/>
      <c r="P42" s="151"/>
      <c r="Q42" s="151"/>
      <c r="R42" s="151"/>
      <c r="S42" s="151"/>
      <c r="T42" s="151"/>
      <c r="U42" s="151"/>
      <c r="V42" s="151"/>
      <c r="W42" s="151"/>
      <c r="X42" s="167"/>
    </row>
    <row r="43" spans="1:24" s="191" customFormat="1" ht="16" thickBot="1">
      <c r="A43" s="182"/>
      <c r="B43" s="141">
        <v>31</v>
      </c>
      <c r="C43" s="183" t="s">
        <v>293</v>
      </c>
      <c r="D43" s="184"/>
      <c r="E43" s="185"/>
      <c r="F43" s="185"/>
      <c r="G43" s="185"/>
      <c r="H43" s="186">
        <f>SUM(H13:H42)</f>
        <v>5648748</v>
      </c>
      <c r="I43" s="185"/>
      <c r="J43" s="185"/>
      <c r="K43" s="185"/>
      <c r="L43" s="187"/>
      <c r="M43" s="188"/>
      <c r="N43" s="141">
        <v>31</v>
      </c>
      <c r="O43" s="189"/>
      <c r="P43" s="190" t="s">
        <v>293</v>
      </c>
      <c r="Q43" s="185"/>
      <c r="R43" s="185"/>
      <c r="S43" s="185"/>
      <c r="T43" s="186">
        <f>SUM(T13:T42)</f>
        <v>5648748</v>
      </c>
      <c r="U43" s="185"/>
      <c r="V43" s="186">
        <f>SUM(V13:V42)</f>
        <v>409089.90714285721</v>
      </c>
      <c r="W43" s="185"/>
      <c r="X43" s="187"/>
    </row>
    <row r="44" spans="1:24" ht="16" thickTop="1">
      <c r="A44" s="85"/>
      <c r="B44" s="141">
        <v>32</v>
      </c>
      <c r="C44" s="159"/>
      <c r="D44" s="141"/>
      <c r="E44" s="151"/>
      <c r="F44" s="151"/>
      <c r="G44" s="151"/>
      <c r="H44" s="151"/>
      <c r="I44" s="151"/>
      <c r="J44" s="151"/>
      <c r="K44" s="152"/>
      <c r="L44" s="160"/>
      <c r="M44" s="179"/>
      <c r="N44" s="141">
        <v>32</v>
      </c>
      <c r="O44" s="174"/>
      <c r="P44" s="151"/>
      <c r="Q44" s="151"/>
      <c r="R44" s="151"/>
      <c r="S44" s="151"/>
      <c r="T44" s="151"/>
      <c r="U44" s="151"/>
      <c r="V44" s="151"/>
      <c r="W44" s="151"/>
      <c r="X44" s="167"/>
    </row>
    <row r="45" spans="1:24">
      <c r="A45" s="85"/>
      <c r="B45" s="141">
        <v>33</v>
      </c>
      <c r="C45" s="161"/>
      <c r="D45" s="170"/>
      <c r="E45" s="162"/>
      <c r="F45" s="162"/>
      <c r="G45" s="162"/>
      <c r="H45" s="162"/>
      <c r="I45" s="162"/>
      <c r="J45" s="162"/>
      <c r="K45" s="163"/>
      <c r="L45" s="164"/>
      <c r="M45" s="179"/>
      <c r="N45" s="141">
        <v>33</v>
      </c>
      <c r="O45" s="175"/>
      <c r="P45" s="162"/>
      <c r="Q45" s="162"/>
      <c r="R45" s="162"/>
      <c r="S45" s="162"/>
      <c r="T45" s="162"/>
      <c r="U45" s="162"/>
      <c r="V45" s="162"/>
      <c r="W45" s="162"/>
      <c r="X45" s="168"/>
    </row>
    <row r="46" spans="1:24">
      <c r="A46" s="85"/>
      <c r="B46" s="121"/>
      <c r="C46" s="85"/>
      <c r="D46" s="121"/>
      <c r="E46" s="85"/>
      <c r="F46" s="85"/>
      <c r="G46" s="85"/>
      <c r="H46" s="85"/>
      <c r="I46" s="85"/>
      <c r="J46" s="85"/>
      <c r="K46" s="119"/>
      <c r="L46" s="119"/>
      <c r="M46" s="179"/>
      <c r="N46" s="119"/>
      <c r="O46" s="121"/>
      <c r="P46" s="119"/>
      <c r="Q46" s="85"/>
      <c r="R46" s="85"/>
      <c r="S46" s="85"/>
      <c r="T46" s="85"/>
      <c r="U46" s="85"/>
      <c r="V46" s="85"/>
      <c r="W46" s="85"/>
      <c r="X46" s="85"/>
    </row>
  </sheetData>
  <mergeCells count="13">
    <mergeCell ref="B1:C1"/>
    <mergeCell ref="B2:C2"/>
    <mergeCell ref="B3:C3"/>
    <mergeCell ref="N1:P1"/>
    <mergeCell ref="N2:P2"/>
    <mergeCell ref="N3:P3"/>
    <mergeCell ref="U11:V11"/>
    <mergeCell ref="W11:X11"/>
    <mergeCell ref="H5:K5"/>
    <mergeCell ref="H6:I6"/>
    <mergeCell ref="J6:K6"/>
    <mergeCell ref="C10:L10"/>
    <mergeCell ref="F11:G11"/>
  </mergeCells>
  <dataValidations count="2">
    <dataValidation type="whole" allowBlank="1" showInputMessage="1" showErrorMessage="1" sqref="H8 J8">
      <formula1>1</formula1>
      <formula2>12</formula2>
    </dataValidation>
    <dataValidation type="whole" allowBlank="1" showInputMessage="1" showErrorMessage="1" sqref="F13:F41">
      <formula1>1</formula1>
      <formula2>31</formula2>
    </dataValidation>
  </dataValidations>
  <pageMargins left="0.7" right="0.7" top="0.75" bottom="0.75" header="0.3" footer="0.3"/>
  <pageSetup scale="70" fitToWidth="2" orientation="landscape" horizontalDpi="300" verticalDpi="300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indexed="10"/>
  </sheetPr>
  <dimension ref="A1"/>
  <sheetViews>
    <sheetView zoomScaleNormal="100" workbookViewId="0"/>
  </sheetViews>
  <sheetFormatPr defaultColWidth="9" defaultRowHeight="15.5"/>
  <cols>
    <col min="1" max="16384" width="9" style="1"/>
  </cols>
  <sheetData/>
  <phoneticPr fontId="9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>
  <documentManagement>
    <Prefix xmlns="dc463f71-b30c-4ab2-9473-d307f9d35888">TP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2019-11-20T08:00:00+00:00</OpenedDate>
    <Date1 xmlns="dc463f71-b30c-4ab2-9473-d307f9d35888">2020-07-13T23:25:10+00:00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190976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45DDC509B45C478FAB6DD6BD075772" ma:contentTypeVersion="56" ma:contentTypeDescription="" ma:contentTypeScope="" ma:versionID="de6c6aa20818f4e908147677790fea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C341D4-2248-4863-8576-D6C786A766BA}"/>
</file>

<file path=customXml/itemProps2.xml><?xml version="1.0" encoding="utf-8"?>
<ds:datastoreItem xmlns:ds="http://schemas.openxmlformats.org/officeDocument/2006/customXml" ds:itemID="{0180B5A8-74E7-4A0F-8B3A-669BBFF681DE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0689114-bdb9-4146-803a-240f5368dce0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323C7B4-15A5-427D-9336-CD49BF1EA9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D03A850-E968-47F6-B98F-928F91E350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AMCL-2, Sch1.1 Results of Oper </vt:lpstr>
      <vt:lpstr>AMCL-2, Sch 1.2 Restating Adj </vt:lpstr>
      <vt:lpstr>AMCL-2, Sch 1.3 Pro Forma Adj </vt:lpstr>
      <vt:lpstr>AMCL-2, Sch 1.4 Depreciation</vt:lpstr>
      <vt:lpstr>END RR Model</vt:lpstr>
      <vt:lpstr>'AMCL-2, Sch 1.4 Depreciation'!Print_Area</vt:lpstr>
      <vt:lpstr>'AMCL-2, Sch1.1 Results of Oper '!Print_Area</vt:lpstr>
      <vt:lpstr>'AMCL-2, Sch 1.2 Restating Adj '!Print_Titles</vt:lpstr>
      <vt:lpstr>'AMCL-2, Sch 1.3 Pro Forma Adj '!Print_Titles</vt:lpstr>
      <vt:lpstr>'AMCL-2, Sch1.1 Results of Oper '!Print_Titles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 of Operations</dc:title>
  <dc:subject>TP-190976</dc:subject>
  <dc:creator>Kermode</dc:creator>
  <cp:keywords>Puget Sound Pilots</cp:keywords>
  <cp:lastModifiedBy>DeMarco, Betsy (UTC)</cp:lastModifiedBy>
  <cp:lastPrinted>2020-07-13T19:57:10Z</cp:lastPrinted>
  <dcterms:created xsi:type="dcterms:W3CDTF">1997-05-15T21:41:44Z</dcterms:created>
  <dcterms:modified xsi:type="dcterms:W3CDTF">2020-07-13T20:09:20Z</dcterms:modified>
  <cp:category>GRC</cp:category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0x0101006E56B4D1795A2E4DB2F0B01679ED314A000B45DDC509B45C478FAB6DD6BD075772</vt:lpwstr>
  </property>
  <property fmtid="{D5CDD505-2E9C-101B-9397-08002B2CF9AE}" pid="4" name="{A44787D4-0540-4523-9961-78E4036D8C6D}">
    <vt:lpwstr>{D132C10C-3DFA-4993-A0D9-29BE3A9E25FC}</vt:lpwstr>
  </property>
  <property fmtid="{D5CDD505-2E9C-101B-9397-08002B2CF9AE}" pid="5" name="Document Type">
    <vt:lpwstr>Exhibit</vt:lpwstr>
  </property>
  <property fmtid="{D5CDD505-2E9C-101B-9397-08002B2CF9AE}" pid="7" name="EfsecDocumentType">
    <vt:lpwstr>Documents</vt:lpwstr>
  </property>
  <property fmtid="{D5CDD505-2E9C-101B-9397-08002B2CF9AE}" pid="13" name="IsOfficialRecord">
    <vt:bool>false</vt:bool>
  </property>
  <property fmtid="{D5CDD505-2E9C-101B-9397-08002B2CF9AE}" pid="14" name="IsVisibleToEfsecCouncil">
    <vt:bool>false</vt:bool>
  </property>
  <property fmtid="{D5CDD505-2E9C-101B-9397-08002B2CF9AE}" pid="15" name="_docset_NoMedatataSyncRequired">
    <vt:lpwstr>False</vt:lpwstr>
  </property>
  <property fmtid="{D5CDD505-2E9C-101B-9397-08002B2CF9AE}" pid="16" name="IsEFSEC">
    <vt:bool>false</vt:bool>
  </property>
</Properties>
</file>