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30" windowWidth="19320" windowHeight="5790" tabRatio="936" activeTab="0"/>
  </bookViews>
  <sheets>
    <sheet name="6.12 G" sheetId="1" r:id="rId1"/>
    <sheet name="WUTC Annual Filing Fee 2010" sheetId="2" r:id="rId2"/>
    <sheet name="2010 WUTC Extract" sheetId="3" r:id="rId3"/>
    <sheet name="2010 Excise Taxes Extract" sheetId="4" r:id="rId4"/>
    <sheet name="GAS" sheetId="5" r:id="rId5"/>
    <sheet name="3.05" sheetId="6" r:id="rId6"/>
  </sheets>
  <externalReferences>
    <externalReference r:id="rId9"/>
    <externalReference r:id="rId10"/>
    <externalReference r:id="rId11"/>
  </externalReferences>
  <definedNames>
    <definedName name="__123Graph_D" hidden="1">#REF!</definedName>
    <definedName name="__123Graph_ECURRENT" localSheetId="5" hidden="1">'[2]ConsolidatingPL'!#REF!</definedName>
    <definedName name="__123Graph_ECURRENT" hidden="1">#N/A</definedName>
    <definedName name="_Fill" hidden="1">#REF!</definedName>
    <definedName name="_Key1" hidden="1">#REF!</definedName>
    <definedName name="_Key2" hidden="1">#REF!</definedName>
    <definedName name="_Order1" hidden="1">255</definedName>
    <definedName name="_Order2" hidden="1">255</definedName>
    <definedName name="_Sort" hidden="1">#REF!</definedName>
    <definedName name="a" hidden="1">{#N/A,#N/A,FALSE,"Coversheet";#N/A,#N/A,FALSE,"QA"}</definedName>
    <definedName name="AccessDatabase" hidden="1">"I:\COMTREL\FINICLE\TradeSummary.mdb"</definedName>
    <definedName name="AS2DocOpenMode" hidden="1">"AS2DocumentEdit"</definedName>
    <definedName name="b" localSheetId="5" hidden="1">{#N/A,#N/A,FALSE,"Coversheet";#N/A,#N/A,FALSE,"QA"}</definedName>
    <definedName name="b" localSheetId="0" hidden="1">{#N/A,#N/A,FALSE,"Coversheet";#N/A,#N/A,FALSE,"QA"}</definedName>
    <definedName name="b" hidden="1">{#N/A,#N/A,FALSE,"Coversheet";#N/A,#N/A,FALSE,"QA"}</definedName>
    <definedName name="CBWorkbookPriority" hidden="1">-2060790043</definedName>
    <definedName name="DELETE01" localSheetId="5" hidden="1">{#N/A,#N/A,FALSE,"Coversheet";#N/A,#N/A,FALSE,"QA"}</definedName>
    <definedName name="DELETE01" localSheetId="0" hidden="1">{#N/A,#N/A,FALSE,"Coversheet";#N/A,#N/A,FALSE,"QA"}</definedName>
    <definedName name="DELETE01" hidden="1">{#N/A,#N/A,FALSE,"Coversheet";#N/A,#N/A,FALSE,"QA"}</definedName>
    <definedName name="DELETE02" localSheetId="5" hidden="1">{#N/A,#N/A,FALSE,"Schedule F";#N/A,#N/A,FALSE,"Schedule G"}</definedName>
    <definedName name="DELETE02" localSheetId="0" hidden="1">{#N/A,#N/A,FALSE,"Schedule F";#N/A,#N/A,FALSE,"Schedule G"}</definedName>
    <definedName name="DELETE02" hidden="1">{#N/A,#N/A,FALSE,"Schedule F";#N/A,#N/A,FALSE,"Schedule G"}</definedName>
    <definedName name="Delete06" localSheetId="5" hidden="1">{#N/A,#N/A,FALSE,"Coversheet";#N/A,#N/A,FALSE,"QA"}</definedName>
    <definedName name="Delete06" hidden="1">{#N/A,#N/A,FALSE,"Coversheet";#N/A,#N/A,FALSE,"QA"}</definedName>
    <definedName name="Delete09" localSheetId="5" hidden="1">{#N/A,#N/A,FALSE,"Coversheet";#N/A,#N/A,FALSE,"QA"}</definedName>
    <definedName name="Delete09" hidden="1">{#N/A,#N/A,FALSE,"Coversheet";#N/A,#N/A,FALSE,"QA"}</definedName>
    <definedName name="Delete1" localSheetId="5" hidden="1">{#N/A,#N/A,FALSE,"Coversheet";#N/A,#N/A,FALSE,"QA"}</definedName>
    <definedName name="Delete1" localSheetId="0" hidden="1">{#N/A,#N/A,FALSE,"Coversheet";#N/A,#N/A,FALSE,"QA"}</definedName>
    <definedName name="Delete1" hidden="1">{#N/A,#N/A,FALSE,"Coversheet";#N/A,#N/A,FALSE,"QA"}</definedName>
    <definedName name="Delete10" localSheetId="5" hidden="1">{#N/A,#N/A,FALSE,"Schedule F";#N/A,#N/A,FALSE,"Schedule G"}</definedName>
    <definedName name="Delete10" hidden="1">{#N/A,#N/A,FALSE,"Schedule F";#N/A,#N/A,FALSE,"Schedule G"}</definedName>
    <definedName name="Delete21" localSheetId="5" hidden="1">{#N/A,#N/A,FALSE,"Coversheet";#N/A,#N/A,FALSE,"QA"}</definedName>
    <definedName name="Delete21" hidden="1">{#N/A,#N/A,FALSE,"Coversheet";#N/A,#N/A,FALSE,"QA"}</definedName>
    <definedName name="DFIT" localSheetId="5" hidden="1">{#N/A,#N/A,FALSE,"Coversheet";#N/A,#N/A,FALSE,"QA"}</definedName>
    <definedName name="DFIT" hidden="1">{#N/A,#N/A,FALSE,"Coversheet";#N/A,#N/A,FALSE,"QA"}</definedName>
    <definedName name="ee" hidden="1">{#N/A,#N/A,FALSE,"Month ";#N/A,#N/A,FALSE,"YTD";#N/A,#N/A,FALSE,"12 mo ended"}</definedName>
    <definedName name="Estimate" hidden="1">{#N/A,#N/A,FALSE,"Summ";#N/A,#N/A,FALSE,"General"}</definedName>
    <definedName name="ex" hidden="1">{#N/A,#N/A,FALSE,"Summ";#N/A,#N/A,FALSE,"General"}</definedName>
    <definedName name="fdasfdas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fdsafdasfdsa" hidden="1">{#N/A,#N/A,FALSE,"Month ";#N/A,#N/A,FALSE,"YTD";#N/A,#N/A,FALSE,"12 mo ended"}</definedName>
    <definedName name="Jane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k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l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Miller" hidden="1">{#N/A,#N/A,FALSE,"Expenditures";#N/A,#N/A,FALSE,"Property Placed In-Service";#N/A,#N/A,FALSE,"CWIP Balances"}</definedName>
    <definedName name="new" hidden="1">{#N/A,#N/A,FALSE,"Summ";#N/A,#N/A,FALSE,"General"}</definedName>
    <definedName name="p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qqq" hidden="1">{#N/A,#N/A,FALSE,"schA"}</definedName>
    <definedName name="six" hidden="1">{#N/A,#N/A,FALSE,"Drill Sites";"WP 212",#N/A,FALSE,"MWAG EOR";"WP 213",#N/A,FALSE,"MWAG EOR";#N/A,#N/A,FALSE,"Misc. Facility";#N/A,#N/A,FALSE,"WWTP"}</definedName>
    <definedName name="six6" hidden="1">{#N/A,#N/A,FALSE,"CRPT";#N/A,#N/A,FALSE,"TREND";#N/A,#N/A,FALSE,"%Curve"}</definedName>
    <definedName name="t" hidden="1">{#N/A,#N/A,FALSE,"CESTSUM";#N/A,#N/A,FALSE,"est sum A";#N/A,#N/A,FALSE,"est detail A"}</definedName>
    <definedName name="TEMP" hidden="1">{#N/A,#N/A,FALSE,"Summ";#N/A,#N/A,FALSE,"General"}</definedName>
    <definedName name="Temp1" hidden="1">{#N/A,#N/A,FALSE,"CESTSUM";#N/A,#N/A,FALSE,"est sum A";#N/A,#N/A,FALSE,"est detail A"}</definedName>
    <definedName name="Transfer" hidden="1">#REF!</definedName>
    <definedName name="Transfers" hidden="1">#REF!</definedName>
    <definedName name="u" hidden="1">{#N/A,#N/A,FALSE,"Summ";#N/A,#N/A,FALSE,"General"}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we" hidden="1">{#N/A,#N/A,FALSE,"Pg 6b CustCount_Gas";#N/A,#N/A,FALSE,"QA";#N/A,#N/A,FALSE,"Report";#N/A,#N/A,FALSE,"forecast"}</definedName>
    <definedName name="wrn.1._.Bi._.Monthly._.CR." hidden="1">{#N/A,#N/A,FALSE,"Drill Sites";"WP 212",#N/A,FALSE,"MWAG EOR";"WP 213",#N/A,FALSE,"MWAG EOR";#N/A,#N/A,FALSE,"Misc. Facility";#N/A,#N/A,FALSE,"WWTP"}</definedName>
    <definedName name="wrn.AAI." hidden="1">{#N/A,#N/A,FALSE,"CRPT";#N/A,#N/A,FALSE,"TREND";#N/A,#N/A,FALSE,"%Curve"}</definedName>
    <definedName name="wrn.AAI._.Report." hidden="1">{#N/A,#N/A,FALSE,"CRPT";#N/A,#N/A,FALSE,"TREND";#N/A,#N/A,FALSE,"% CURVE"}</definedName>
    <definedName name="wrn.Anvil." hidden="1">{#N/A,#N/A,FALSE,"CRPT";#N/A,#N/A,FALSE,"PCS ";#N/A,#N/A,FALSE,"TREND";#N/A,#N/A,FALSE,"% CURVE";#N/A,#N/A,FALSE,"FWICALC";#N/A,#N/A,FALSE,"CONTINGENCY";#N/A,#N/A,FALSE,"7616 Fab";#N/A,#N/A,FALSE,"7616 NSK"}</definedName>
    <definedName name="wrn.Customer._.Counts._.Electric." localSheetId="5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localSheetId="0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Electric." hidden="1">{#N/A,#N/A,FALSE,"Pg 6a CustCount_Electric";#N/A,#N/A,FALSE,"QA";"monthly",#N/A,FALSE,"Elect_Cust#Avg";"Year To Date",#N/A,FALSE,"Elect_Cust#Avg";"Rollling 12 months ended",#N/A,FALSE,"Elect_Cust#Avg";"Budget Month",#N/A,FALSE,"Electric";"Budget YTD",#N/A,FALSE,"Electric";"Budget 12 months",#N/A,FALSE,"Electric"}</definedName>
    <definedName name="wrn.Customer._.Counts._.Gas." localSheetId="5" hidden="1">{#N/A,#N/A,FALSE,"Pg 6b CustCount_Gas";#N/A,#N/A,FALSE,"QA";#N/A,#N/A,FALSE,"Report";#N/A,#N/A,FALSE,"forecast"}</definedName>
    <definedName name="wrn.Customer._.Counts._.Gas." localSheetId="0" hidden="1">{#N/A,#N/A,FALSE,"Pg 6b CustCount_Gas";#N/A,#N/A,FALSE,"QA";#N/A,#N/A,FALSE,"Report";#N/A,#N/A,FALSE,"forecast"}</definedName>
    <definedName name="wrn.Customer._.Counts._.Gas." hidden="1">{#N/A,#N/A,FALSE,"Pg 6b CustCount_Gas";#N/A,#N/A,FALSE,"QA";#N/A,#N/A,FALSE,"Report";#N/A,#N/A,FALSE,"forecast"}</definedName>
    <definedName name="wrn.ECR." hidden="1">{#N/A,#N/A,FALSE,"schA"}</definedName>
    <definedName name="wrn.ESTIMATE." hidden="1">{#N/A,#N/A,FALSE,"CESTSUM";#N/A,#N/A,FALSE,"est sum A";#N/A,#N/A,FALSE,"est detail A"}</definedName>
    <definedName name="wrn.Fundamental." localSheetId="5" hidden="1">{#N/A,#N/A,TRUE,"CoverPage";#N/A,#N/A,TRUE,"Gas";#N/A,#N/A,TRUE,"Power";#N/A,#N/A,TRUE,"Historical DJ Mthly Prices"}</definedName>
    <definedName name="wrn.Fundamental." hidden="1">{#N/A,#N/A,TRUE,"CoverPage";#N/A,#N/A,TRUE,"Gas";#N/A,#N/A,TRUE,"Power";#N/A,#N/A,TRUE,"Historical DJ Mthly Prices"}</definedName>
    <definedName name="wrn.IEO." hidden="1">{#N/A,#N/A,FALSE,"SUMMARY";#N/A,#N/A,FALSE,"AE7616";#N/A,#N/A,FALSE,"AE7617";#N/A,#N/A,FALSE,"AE7618";#N/A,#N/A,FALSE,"AE7619"}</definedName>
    <definedName name="wrn.Incentive._.Overhead." localSheetId="5" hidden="1">{#N/A,#N/A,FALSE,"Coversheet";#N/A,#N/A,FALSE,"QA"}</definedName>
    <definedName name="wrn.Incentive._.Overhead." localSheetId="0" hidden="1">{#N/A,#N/A,FALSE,"Coversheet";#N/A,#N/A,FALSE,"QA"}</definedName>
    <definedName name="wrn.Incentive._.Overhead." hidden="1">{#N/A,#N/A,FALSE,"Coversheet";#N/A,#N/A,FALSE,"QA"}</definedName>
    <definedName name="wrn.limit_reports." localSheetId="5" hidden="1">{#N/A,#N/A,FALSE,"Schedule F";#N/A,#N/A,FALSE,"Schedule G"}</definedName>
    <definedName name="wrn.limit_reports." localSheetId="0" hidden="1">{#N/A,#N/A,FALSE,"Schedule F";#N/A,#N/A,FALSE,"Schedule G"}</definedName>
    <definedName name="wrn.limit_reports." hidden="1">{#N/A,#N/A,FALSE,"Schedule F";#N/A,#N/A,FALSE,"Schedule G"}</definedName>
    <definedName name="wrn.MARGIN_WO_QTR." localSheetId="5" hidden="1">{#N/A,#N/A,FALSE,"Month ";#N/A,#N/A,FALSE,"YTD";#N/A,#N/A,FALSE,"12 mo ended"}</definedName>
    <definedName name="wrn.MARGIN_WO_QTR." localSheetId="0" hidden="1">{#N/A,#N/A,FALSE,"Month ";#N/A,#N/A,FALSE,"YTD";#N/A,#N/A,FALSE,"12 mo ended"}</definedName>
    <definedName name="wrn.MARGIN_WO_QTR." hidden="1">{#N/A,#N/A,FALSE,"Month ";#N/A,#N/A,FALSE,"YTD";#N/A,#N/A,FALSE,"12 mo ended"}</definedName>
    <definedName name="wrn.Municipal._.Reports." localSheetId="5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0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localSheetId="1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Municipal._.Reports." hidden="1">{#N/A,#N/A,FALSE,"Bonney Lake";#N/A,#N/A,FALSE,"Bothell";#N/A,#N/A,FALSE,"Bremerton";#N/A,#N/A,FALSE,"Carnation";#N/A,#N/A,FALSE,"Cle Elum";#N/A,#N/A,FALSE,"Clyde Hill";#N/A,#N/A,FALSE,"Coupeville";#N/A,#N/A,FALSE,"Des Moines";#N/A,#N/A,FALSE,"Enumclaw";#N/A,#N/A,FALSE,"Federal Way";#N/A,#N/A,FALSE,"Ferndale";#N/A,#N/A,FALSE,"Kent";#N/A,#N/A,FALSE,"Lacey";#N/A,#N/A,FALSE,"Mount Vernon";#N/A,#N/A,FALSE,"Oak Harbor";#N/A,#N/A,FALSE,"Redmond";#N/A,#N/A,FALSE,"Renton";#N/A,#N/A,FALSE,"Tenino"}</definedName>
    <definedName name="wrn.Project._.Services." hidden="1">{#N/A,#N/A,FALSE,"BASE";#N/A,#N/A,FALSE,"LOOPS";#N/A,#N/A,FALSE,"PLC"}</definedName>
    <definedName name="wrn.SCHEDULE." hidden="1">{#N/A,#N/A,FALSE,"7617 Fab";#N/A,#N/A,FALSE,"7617 NSK"}</definedName>
    <definedName name="wrn.SLB." hidden="1">{#N/A,#N/A,FALSE,"SUMMARY";#N/A,#N/A,FALSE,"AE7616";#N/A,#N/A,FALSE,"AE7617";#N/A,#N/A,FALSE,"AE7618";#N/A,#N/A,FALSE,"AE7619";#N/A,#N/A,FALSE,"Target Materials"}</definedName>
    <definedName name="wrn.Small._.Tools._.Overhead." localSheetId="5" hidden="1">{#N/A,#N/A,FALSE,"2002 Small Tool OH";#N/A,#N/A,FALSE,"QA"}</definedName>
    <definedName name="wrn.Small._.Tools._.Overhead." hidden="1">{#N/A,#N/A,FALSE,"2002 Small Tool OH";#N/A,#N/A,FALSE,"QA"}</definedName>
    <definedName name="wrn.Summary." hidden="1">{#N/A,#N/A,FALSE,"Summ";#N/A,#N/A,FALSE,"General"}</definedName>
    <definedName name="wrn.USIM_Data." hidden="1">{#N/A,#N/A,FALSE,"Expenditures";#N/A,#N/A,FALSE,"Property Placed In-Service";#N/A,#N/A,FALSE,"Removals";#N/A,#N/A,FALSE,"Retirements";#N/A,#N/A,FALSE,"CWIP Balances";#N/A,#N/A,FALSE,"CWIP_Expend_Ratios";#N/A,#N/A,FALSE,"CWIP_Yr_End";#N/A,#N/A,FALSE,"Nuc_Fuel";#N/A,#N/A,FALSE,"New_Gen";#N/A,#N/A,FALSE,"New_Trans";#N/A,#N/A,FALSE,"DSM";#N/A,#N/A,FALSE,"Factors"}</definedName>
    <definedName name="wrn.USIM_Data_Abbrev." hidden="1">{#N/A,#N/A,FALSE,"Expenditures";#N/A,#N/A,FALSE,"Property Placed In-Service";#N/A,#N/A,FALSE,"Removals";#N/A,#N/A,FALSE,"Retirements";#N/A,#N/A,FALSE,"CWIP Balances";#N/A,#N/A,FALSE,"CWIP_Expend_Ratios";#N/A,#N/A,FALSE,"CWIP_Yr_End"}</definedName>
    <definedName name="wrn.USIM_Data_Abbrev3." hidden="1">{#N/A,#N/A,FALSE,"Expenditures";#N/A,#N/A,FALSE,"Property Placed In-Service";#N/A,#N/A,FALSE,"CWIP Balances"}</definedName>
    <definedName name="www" hidden="1">{#N/A,#N/A,FALSE,"schA"}</definedName>
    <definedName name="www1" hidden="1">{#N/A,#N/A,FALSE,"schA"}</definedName>
  </definedNames>
  <calcPr calcMode="autoNoTable" fullCalcOnLoad="1"/>
</workbook>
</file>

<file path=xl/comments2.xml><?xml version="1.0" encoding="utf-8"?>
<comments xmlns="http://schemas.openxmlformats.org/spreadsheetml/2006/main">
  <authors>
    <author>A satisfied Microsoft Office user</author>
    <author>pdelac</author>
  </authors>
  <commentList>
    <comment ref="C13" authorId="0">
      <text>
        <r>
          <rPr>
            <sz val="8"/>
            <rFont val="Tahoma"/>
            <family val="0"/>
          </rPr>
          <t>Account 17300001</t>
        </r>
      </text>
    </comment>
    <comment ref="E13" authorId="0">
      <text>
        <r>
          <rPr>
            <sz val="8"/>
            <rFont val="Tahoma"/>
            <family val="0"/>
          </rPr>
          <t xml:space="preserve">Account 17300002
</t>
        </r>
      </text>
    </comment>
    <comment ref="C14" authorId="1">
      <text>
        <r>
          <rPr>
            <b/>
            <sz val="8"/>
            <rFont val="Tahoma"/>
            <family val="0"/>
          </rPr>
          <t>pdelac:</t>
        </r>
        <r>
          <rPr>
            <sz val="8"/>
            <rFont val="Tahoma"/>
            <family val="0"/>
          </rPr>
          <t xml:space="preserve">
17300011
</t>
        </r>
      </text>
    </comment>
  </commentList>
</comments>
</file>

<file path=xl/sharedStrings.xml><?xml version="1.0" encoding="utf-8"?>
<sst xmlns="http://schemas.openxmlformats.org/spreadsheetml/2006/main" count="763" uniqueCount="185">
  <si>
    <t xml:space="preserve"> </t>
  </si>
  <si>
    <t>LINE</t>
  </si>
  <si>
    <t>NO.</t>
  </si>
  <si>
    <t>DESCRIPTION</t>
  </si>
  <si>
    <t>INCREASE(DECREASE) FIT @</t>
  </si>
  <si>
    <t>INCREASE(DECREASE) NOI</t>
  </si>
  <si>
    <t>Electric</t>
  </si>
  <si>
    <t>Gas</t>
  </si>
  <si>
    <t>Order</t>
  </si>
  <si>
    <t>Puget Sound Energy, Inc.</t>
  </si>
  <si>
    <t>WUTC Annual Filing Fee</t>
  </si>
  <si>
    <t>ELECTRIC</t>
  </si>
  <si>
    <t>GAS</t>
  </si>
  <si>
    <t>Operating Revenue</t>
  </si>
  <si>
    <t>Gross Intrastate Operating Revenues</t>
  </si>
  <si>
    <t>Less Revenue &lt; $50,000</t>
  </si>
  <si>
    <t>Revenue &gt; $50,000</t>
  </si>
  <si>
    <t>Fee on Revenue &gt; $50,000</t>
  </si>
  <si>
    <t>(A)</t>
  </si>
  <si>
    <t>Revenue &lt; $50,000</t>
  </si>
  <si>
    <t>Fee Rate of 0.1% on Revenue &lt; $50,000</t>
  </si>
  <si>
    <t>Fee on Revenue &lt; $50,000</t>
  </si>
  <si>
    <t>(B)</t>
  </si>
  <si>
    <t>WUTC Fee</t>
  </si>
  <si>
    <t>(A) + (B)</t>
  </si>
  <si>
    <t>Total</t>
  </si>
  <si>
    <t>Regulatory Fees</t>
  </si>
  <si>
    <t>ALLOCATION METHODS</t>
  </si>
  <si>
    <t>Method</t>
  </si>
  <si>
    <t>Description</t>
  </si>
  <si>
    <t>*</t>
  </si>
  <si>
    <t>12 Month Average Number of Customers</t>
  </si>
  <si>
    <t>Percent</t>
  </si>
  <si>
    <t>Joint Meter Reading Customers</t>
  </si>
  <si>
    <t>Non-Production Plant</t>
  </si>
  <si>
    <t xml:space="preserve"> Distribution</t>
  </si>
  <si>
    <t xml:space="preserve"> Transmission </t>
  </si>
  <si>
    <t xml:space="preserve"> Direct General Plant</t>
  </si>
  <si>
    <t>4-Factor Allocator</t>
  </si>
  <si>
    <t xml:space="preserve">  </t>
  </si>
  <si>
    <t xml:space="preserve">     Number of Customers</t>
  </si>
  <si>
    <t xml:space="preserve">     Percent</t>
  </si>
  <si>
    <t xml:space="preserve">     Labor - Direct Charge to O&amp;M</t>
  </si>
  <si>
    <t xml:space="preserve">     T&amp;D O&amp;M Expense (Less Labor)</t>
  </si>
  <si>
    <t>Total Percentages</t>
  </si>
  <si>
    <t>Reclass:</t>
  </si>
  <si>
    <t>Unbilled Revenue Transportation</t>
  </si>
  <si>
    <t>Sales for Resale - Firm</t>
  </si>
  <si>
    <t>Sales to Other Utilities</t>
  </si>
  <si>
    <t>State Excise Tax Accrual - Common</t>
  </si>
  <si>
    <t>State Excise Tax True-up - Common</t>
  </si>
  <si>
    <t>State Excise Tax True-up - Gas</t>
  </si>
  <si>
    <t>State Excise Tax Accrual - Gas</t>
  </si>
  <si>
    <t>Accrue Utility Tax on Unbilled Gas Revenue</t>
  </si>
  <si>
    <t>PUGET SOUND ENERGY-ELECTRIC &amp; GAS</t>
  </si>
  <si>
    <t>Name</t>
  </si>
  <si>
    <t>Cost element name</t>
  </si>
  <si>
    <t>Val.in rep.cur.</t>
  </si>
  <si>
    <t>Electric Sales for Resale- Purchases</t>
  </si>
  <si>
    <t>92800310</t>
  </si>
  <si>
    <t>63000100</t>
  </si>
  <si>
    <t>PUGET SOUND ENERGY-GAS</t>
  </si>
  <si>
    <t xml:space="preserve">Unbilled Revenue </t>
  </si>
  <si>
    <t>Fee Rate of 0.20% on Revenue &gt; $50,000</t>
  </si>
  <si>
    <t>PUGET SOUND ENERGY</t>
  </si>
  <si>
    <t>Cost Element</t>
  </si>
  <si>
    <t>Posting Date</t>
  </si>
  <si>
    <t>Offsetting acct no.</t>
  </si>
  <si>
    <t>Name of offsetting account</t>
  </si>
  <si>
    <t>updated</t>
  </si>
  <si>
    <t xml:space="preserve">     Net Classified Plant (Excluding General (Common) Plant)</t>
  </si>
  <si>
    <t>Employee Benefits</t>
  </si>
  <si>
    <t>Direct Labor Accts 500-935</t>
  </si>
  <si>
    <t>24200511</t>
  </si>
  <si>
    <t>Wash St Annual Filin</t>
  </si>
  <si>
    <t>Accrue Wutc Gas Utility Fee</t>
  </si>
  <si>
    <t>92800010</t>
  </si>
  <si>
    <t xml:space="preserve"> Accrue Wutc Electric Utility Fee</t>
  </si>
  <si>
    <t>Accrue Utility Tax on Unbilled Electric Revenue</t>
  </si>
  <si>
    <t>State Excise Tax True-up - Electric</t>
  </si>
  <si>
    <t>State Excise Tax Accrual - Electric</t>
  </si>
  <si>
    <t>Rev Tax expense accrued on REC Sales for Mar-10</t>
  </si>
  <si>
    <t xml:space="preserve">Docket Numbers </t>
  </si>
  <si>
    <t xml:space="preserve">Exhibit No. ______ </t>
  </si>
  <si>
    <t>PAGE 3.01</t>
  </si>
  <si>
    <t>INCOME STATEMENT</t>
  </si>
  <si>
    <t>WUTC Docket No. UG-10</t>
  </si>
  <si>
    <t>Actual Results of Operation</t>
  </si>
  <si>
    <t>Total Gas</t>
  </si>
  <si>
    <t>1 - OPERATING REVENUES:</t>
  </si>
  <si>
    <t>2 - SALES TO CUSTOMERS</t>
  </si>
  <si>
    <t>3 - MUNICIPAL ADDITIONS</t>
  </si>
  <si>
    <t>4 - OTHER OPERATING REVENUES</t>
  </si>
  <si>
    <t>5 - TOTAL OPERATING REVENUES</t>
  </si>
  <si>
    <t>8 - OPERATING REVENUE DEDUCTIONS:</t>
  </si>
  <si>
    <t>10 - GAS COSTS:</t>
  </si>
  <si>
    <t>12 - PURCHASED GAS</t>
  </si>
  <si>
    <t>14 - TOTAL PRODUCTION EXPENSES</t>
  </si>
  <si>
    <t>16 - OTHER ENERGY SUPPLY EXPENSES:</t>
  </si>
  <si>
    <t>17 - TRANSMISSION EXPENSE</t>
  </si>
  <si>
    <t>18 - DISTRIBUTION EXPENSE</t>
  </si>
  <si>
    <t>19 - CUSTOMER ACCOUNT EXPENSES</t>
  </si>
  <si>
    <t>20 - CUSTOMER SERVICE EXPENSES</t>
  </si>
  <si>
    <t>21 - CONSERVATION AMORTIZATION</t>
  </si>
  <si>
    <t>22 - ADMIN &amp; GENERAL EXPENSE</t>
  </si>
  <si>
    <t>23 - DEPRECIATION</t>
  </si>
  <si>
    <t>24 - AMORTIZATION</t>
  </si>
  <si>
    <t>25 - AMORTIZATION OF PROPERTY LOSS</t>
  </si>
  <si>
    <t>26 - OTHER OPERATING EXPENSES</t>
  </si>
  <si>
    <t>27 - FAS 133</t>
  </si>
  <si>
    <t>28 - TAXES OTHER THAN F.I.T.</t>
  </si>
  <si>
    <t>29 - FEDERAL INCOME TAXES</t>
  </si>
  <si>
    <t>30 - DEFERRED INCOME TAXES</t>
  </si>
  <si>
    <t>31 - TOTAL OPERATING REV. DEDUCT.</t>
  </si>
  <si>
    <t>33 - NET OPERATING INCOME</t>
  </si>
  <si>
    <t xml:space="preserve">35 - RATE BASE </t>
  </si>
  <si>
    <t>38 - RATE OF RETURN</t>
  </si>
  <si>
    <t>7</t>
  </si>
  <si>
    <t>Test Year</t>
  </si>
  <si>
    <t>Restated</t>
  </si>
  <si>
    <t>Restating</t>
  </si>
  <si>
    <t>Adjustments</t>
  </si>
  <si>
    <t>Reason for</t>
  </si>
  <si>
    <t>Adjustment</t>
  </si>
  <si>
    <t>SA</t>
  </si>
  <si>
    <t>Accrue City B&amp;O Taxes</t>
  </si>
  <si>
    <t>[1]</t>
  </si>
  <si>
    <t>KC</t>
  </si>
  <si>
    <t>Z4</t>
  </si>
  <si>
    <t>Z3</t>
  </si>
  <si>
    <t>[1] Remove audit assessments / refunds applicable to prior periods.</t>
  </si>
  <si>
    <t>EXCISE TAX, B&amp;O TAX &amp; FILING FEE</t>
  </si>
  <si>
    <t>TEST YEAR</t>
  </si>
  <si>
    <t>RESTATED</t>
  </si>
  <si>
    <t>ADJUSTMENT</t>
  </si>
  <si>
    <t>EXCISE TAXES</t>
  </si>
  <si>
    <t>WUTC FILING FEE</t>
  </si>
  <si>
    <t>INCREASE(DECREASE) EXCISE AND WUTC FILING FEE</t>
  </si>
  <si>
    <t xml:space="preserve">INCREASE(DECREASE) OPERATING EXPENSE </t>
  </si>
  <si>
    <t>Rev Tax expense accrued on REC Sales for Feb-10</t>
  </si>
  <si>
    <t>Rev tax expense accrued on REC Sales for Jan-10</t>
  </si>
  <si>
    <t>Rev Tax expense accrued on REC Sales for Apr-10</t>
  </si>
  <si>
    <t>Reverse tax on REC sales for May 2010</t>
  </si>
  <si>
    <t>Record Bellingham tax refund for Encogen audit</t>
  </si>
  <si>
    <t>Account 40810602 State Excise Taxes - Common</t>
  </si>
  <si>
    <t>Account 40810302 State Excise Taxes - Gas</t>
  </si>
  <si>
    <t>FOR THE TWELVE MONTHS ENDED DECEMBER 31, 2010</t>
  </si>
  <si>
    <t>2011 GENERAL RATE CASE</t>
  </si>
  <si>
    <t>Document type</t>
  </si>
  <si>
    <t>Fiscal Year</t>
  </si>
  <si>
    <t>Period</t>
  </si>
  <si>
    <t>Var.val.in rep.cur.</t>
  </si>
  <si>
    <t>40810002</t>
  </si>
  <si>
    <t>2010</t>
  </si>
  <si>
    <t>1</t>
  </si>
  <si>
    <t>2</t>
  </si>
  <si>
    <t>3</t>
  </si>
  <si>
    <t>Order correction for JE10-5280</t>
  </si>
  <si>
    <t>4</t>
  </si>
  <si>
    <t>5</t>
  </si>
  <si>
    <t>6</t>
  </si>
  <si>
    <t>State Excise Tax Refund - Electric</t>
  </si>
  <si>
    <t>8</t>
  </si>
  <si>
    <t>9</t>
  </si>
  <si>
    <t>10</t>
  </si>
  <si>
    <t>11</t>
  </si>
  <si>
    <t>12</t>
  </si>
  <si>
    <t>40810302</t>
  </si>
  <si>
    <t>State Excise Tax Refund - Gas</t>
  </si>
  <si>
    <t>40810602</t>
  </si>
  <si>
    <t>State Excise Tax True-up Common</t>
  </si>
  <si>
    <t xml:space="preserve">Total </t>
  </si>
  <si>
    <t>40810002- State Excise Taxes - Electric</t>
  </si>
  <si>
    <t>WUTC GAS Utility Fee</t>
  </si>
  <si>
    <t>WUTC Electric Utility Fee</t>
  </si>
  <si>
    <t>For the Year To Date 2010</t>
  </si>
  <si>
    <t>(2)</t>
  </si>
  <si>
    <t>(3)</t>
  </si>
  <si>
    <t>(2) Remove Tax State Refund for the Years 2004 to 2008</t>
  </si>
  <si>
    <t>(3) Remove True-up for 2009</t>
  </si>
  <si>
    <t>For TheTwelve Months Ended June 30, 2010 and December 31, 2010</t>
  </si>
  <si>
    <t>WUTC Docket No. UG-</t>
  </si>
  <si>
    <t>Docket Number UG-11______</t>
  </si>
  <si>
    <t>Exhibit No. ______ (MJS-6)</t>
  </si>
  <si>
    <t>PAGE 6.12</t>
  </si>
</sst>
</file>

<file path=xl/styles.xml><?xml version="1.0" encoding="utf-8"?>
<styleSheet xmlns="http://schemas.openxmlformats.org/spreadsheetml/2006/main">
  <numFmts count="4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\ ;\(#,##0.00\)"/>
    <numFmt numFmtId="165" formatCode="#,##0;\(#,##0\)"/>
    <numFmt numFmtId="166" formatCode="mmmm\-yy"/>
    <numFmt numFmtId="167" formatCode="0.000%"/>
    <numFmt numFmtId="168" formatCode="0.0%"/>
    <numFmt numFmtId="169" formatCode="_(&quot;$&quot;* #,##0_);_(&quot;$&quot;* \(#,##0\);_(&quot;$&quot;* &quot;-&quot;??_);_(@_)"/>
    <numFmt numFmtId="170" formatCode="[$-409]mmm\-yy;@"/>
    <numFmt numFmtId="171" formatCode="&quot;$&quot;#,##0.00"/>
    <numFmt numFmtId="172" formatCode="_(* #,##0.00_);_(* \(#,##0.00\);_(* &quot;-&quot;_);_(@_)"/>
    <numFmt numFmtId="173" formatCode="_(* #,##0_);_(* \(#,##0\);_(* &quot;-&quot;??_);_(@_)"/>
    <numFmt numFmtId="174" formatCode="_(&quot;$&quot;* #,##0.0000_);_(&quot;$&quot;* \(#,##0.0000\);_(&quot;$&quot;* &quot;-&quot;??_);_(@_)"/>
    <numFmt numFmtId="175" formatCode="mmmm\ d\,\ yyyy"/>
    <numFmt numFmtId="176" formatCode="0_);[Red]\(0\)"/>
    <numFmt numFmtId="177" formatCode="_(* #,##0.0_);_(* \(#,##0.0\);_(* &quot;-&quot;_);_(@_)"/>
    <numFmt numFmtId="178" formatCode="_(* #,##0.000_);_(* \(#,##0.000\);_(* &quot;-&quot;_);_(@_)"/>
    <numFmt numFmtId="179" formatCode="_(* #,##0.000_);_(* \(#,##0.000\);_(* &quot;-&quot;??_);_(@_)"/>
    <numFmt numFmtId="180" formatCode="_(* #,##0.0000_);_(* \(#,##0.0000\);_(* &quot;-&quot;??_);_(@_)"/>
    <numFmt numFmtId="181" formatCode="[$-409]dddd\,\ mmmm\ dd\,\ yyyy"/>
    <numFmt numFmtId="182" formatCode="[$-409]mmmm\-yy;@"/>
    <numFmt numFmtId="183" formatCode="_(* #,##0.00000_);_(* \(#,##0.00000\);_(* &quot;-&quot;??_);_(@_)"/>
    <numFmt numFmtId="184" formatCode="0.000000"/>
    <numFmt numFmtId="185" formatCode="0.0000000"/>
    <numFmt numFmtId="186" formatCode="d\.mmm\.yy"/>
    <numFmt numFmtId="187" formatCode="#."/>
    <numFmt numFmtId="188" formatCode="_(* ###0_);_(* \(###0\);_(* &quot;-&quot;_);_(@_)"/>
    <numFmt numFmtId="189" formatCode="_([$€-2]* #,##0.00_);_([$€-2]* \(#,##0.00\);_([$€-2]* &quot;-&quot;??_)"/>
    <numFmt numFmtId="190" formatCode="_(&quot;$&quot;* #,##0.000000_);_(&quot;$&quot;* \(#,##0.000000\);_(&quot;$&quot;* &quot;-&quot;??????_);_(@_)"/>
    <numFmt numFmtId="191" formatCode="&quot;$&quot;#,##0;\-&quot;$&quot;#,##0"/>
    <numFmt numFmtId="192" formatCode="_(&quot;$&quot;* #,##0.0000_);_(&quot;$&quot;* \(#,##0.0000\);_(&quot;$&quot;* &quot;-&quot;????_);_(@_)"/>
    <numFmt numFmtId="193" formatCode="0.000"/>
    <numFmt numFmtId="194" formatCode="m/d/yy;@"/>
    <numFmt numFmtId="195" formatCode="_(* #,##0.0_);_(* \(#,##0.0\);_(* &quot;-&quot;??_);_(@_)"/>
    <numFmt numFmtId="196" formatCode="_(&quot;$&quot;* #,##0.0_);_(&quot;$&quot;* \(#,##0.0\);_(&quot;$&quot;* &quot;-&quot;??_);_(@_)"/>
    <numFmt numFmtId="197" formatCode="_(* #,##0.000_);_(* \(#,##0.000\);_(* &quot;-&quot;???_);_(@_)"/>
    <numFmt numFmtId="198" formatCode="0000"/>
    <numFmt numFmtId="199" formatCode="000000"/>
  </numFmts>
  <fonts count="91">
    <font>
      <sz val="11"/>
      <name val="Arial"/>
      <family val="0"/>
    </font>
    <font>
      <sz val="8"/>
      <name val="Arial"/>
      <family val="2"/>
    </font>
    <font>
      <sz val="10"/>
      <name val="Times New Roman"/>
      <family val="1"/>
    </font>
    <font>
      <sz val="10"/>
      <name val="Arial"/>
      <family val="2"/>
    </font>
    <font>
      <b/>
      <sz val="10"/>
      <name val="Times New Roman"/>
      <family val="1"/>
    </font>
    <font>
      <sz val="8"/>
      <name val="Times New Roman"/>
      <family val="1"/>
    </font>
    <font>
      <sz val="12"/>
      <name val="Times New Roman"/>
      <family val="1"/>
    </font>
    <font>
      <b/>
      <sz val="10"/>
      <name val="Arial"/>
      <family val="2"/>
    </font>
    <font>
      <b/>
      <sz val="11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b/>
      <u val="single"/>
      <sz val="9"/>
      <name val="Arial"/>
      <family val="2"/>
    </font>
    <font>
      <sz val="11"/>
      <name val="univers (E1)"/>
      <family val="0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name val="Helv"/>
      <family val="0"/>
    </font>
    <font>
      <sz val="12"/>
      <name val="Times"/>
      <family val="1"/>
    </font>
    <font>
      <sz val="10"/>
      <color indexed="24"/>
      <name val="Arial"/>
      <family val="2"/>
    </font>
    <font>
      <sz val="1"/>
      <color indexed="16"/>
      <name val="Courier"/>
      <family val="3"/>
    </font>
    <font>
      <sz val="10"/>
      <name val="MS Serif"/>
      <family val="1"/>
    </font>
    <font>
      <sz val="10"/>
      <name val="Courier"/>
      <family val="3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2"/>
      <color indexed="20"/>
      <name val="Arial"/>
      <family val="2"/>
    </font>
    <font>
      <sz val="7"/>
      <name val="Small Fonts"/>
      <family val="2"/>
    </font>
    <font>
      <sz val="8"/>
      <name val="Helv"/>
      <family val="0"/>
    </font>
    <font>
      <sz val="10"/>
      <name val="MS Sans Serif"/>
      <family val="2"/>
    </font>
    <font>
      <b/>
      <sz val="10"/>
      <name val="MS Sans Serif"/>
      <family val="2"/>
    </font>
    <font>
      <sz val="12"/>
      <color indexed="10"/>
      <name val="Arial"/>
      <family val="2"/>
    </font>
    <font>
      <sz val="12"/>
      <color indexed="10"/>
      <name val="Times"/>
      <family val="1"/>
    </font>
    <font>
      <i/>
      <sz val="10"/>
      <name val="Arial"/>
      <family val="2"/>
    </font>
    <font>
      <b/>
      <sz val="8"/>
      <color indexed="8"/>
      <name val="Helv"/>
      <family val="0"/>
    </font>
    <font>
      <b/>
      <i/>
      <sz val="10"/>
      <name val="Arial"/>
      <family val="2"/>
    </font>
    <font>
      <b/>
      <sz val="12"/>
      <color indexed="56"/>
      <name val="Arial"/>
      <family val="2"/>
    </font>
    <font>
      <b/>
      <sz val="14"/>
      <color indexed="56"/>
      <name val="Arial"/>
      <family val="2"/>
    </font>
    <font>
      <sz val="10"/>
      <color indexed="8"/>
      <name val="Arial"/>
      <family val="2"/>
    </font>
    <font>
      <sz val="10"/>
      <color indexed="39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sz val="16"/>
      <color indexed="23"/>
      <name val="Arial"/>
      <family val="2"/>
    </font>
    <font>
      <sz val="10"/>
      <color indexed="10"/>
      <name val="Arial"/>
      <family val="2"/>
    </font>
    <font>
      <sz val="11"/>
      <name val="Times New Roman"/>
      <family val="1"/>
    </font>
    <font>
      <b/>
      <u val="single"/>
      <sz val="10"/>
      <name val="Arial"/>
      <family val="2"/>
    </font>
    <font>
      <sz val="8"/>
      <name val="Antique Olive"/>
      <family val="2"/>
    </font>
    <font>
      <sz val="8"/>
      <name val="Geneva"/>
      <family val="2"/>
    </font>
    <font>
      <b/>
      <sz val="8"/>
      <name val="Times New Roman"/>
      <family val="1"/>
    </font>
    <font>
      <b/>
      <sz val="10"/>
      <color indexed="10"/>
      <name val="Arial"/>
      <family val="2"/>
    </font>
    <font>
      <b/>
      <u val="single"/>
      <sz val="12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12"/>
      <name val="Arial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8"/>
      <color indexed="62"/>
      <name val="Cambria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sz val="11"/>
      <color indexed="10"/>
      <name val="Calibri"/>
      <family val="2"/>
    </font>
    <font>
      <b/>
      <u val="single"/>
      <sz val="10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u val="single"/>
      <sz val="10"/>
      <color theme="1"/>
      <name val="Arial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lightUp">
        <fgColor indexed="9"/>
        <bgColor indexed="55"/>
      </patternFill>
    </fill>
    <fill>
      <patternFill patternType="lightUp">
        <fgColor indexed="9"/>
        <bgColor indexed="29"/>
      </patternFill>
    </fill>
    <fill>
      <patternFill patternType="lightUp">
        <fgColor indexed="9"/>
        <bgColor indexed="57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1"/>
        <bgColor indexed="64"/>
      </patternFill>
    </fill>
    <fill>
      <patternFill patternType="mediumGray">
        <fgColor indexed="22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0"/>
        <bgColor indexed="64"/>
      </patternFill>
    </fill>
    <fill>
      <patternFill patternType="lightUp">
        <fgColor indexed="22"/>
        <bgColor indexed="35"/>
      </patternFill>
    </fill>
    <fill>
      <patternFill patternType="solid">
        <fgColor indexed="35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55"/>
        <bgColor indexed="64"/>
      </patternFill>
    </fill>
    <fill>
      <patternFill patternType="gray0625">
        <fgColor indexed="8"/>
      </patternFill>
    </fill>
    <fill>
      <patternFill patternType="gray125">
        <fgColor indexed="8"/>
      </patternFill>
    </fill>
    <fill>
      <patternFill patternType="solid">
        <fgColor rgb="FFDDDDDD"/>
        <bgColor indexed="64"/>
      </patternFill>
    </fill>
    <fill>
      <patternFill patternType="solid">
        <fgColor rgb="FFFFEE09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 style="hair"/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 style="thick"/>
      <right style="thick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 style="thin"/>
    </border>
  </borders>
  <cellStyleXfs count="55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5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5" fontId="3" fillId="0" borderId="0">
      <alignment horizontal="left" wrapText="1"/>
      <protection/>
    </xf>
    <xf numFmtId="185" fontId="3" fillId="0" borderId="0">
      <alignment horizontal="left" wrapText="1"/>
      <protection/>
    </xf>
    <xf numFmtId="185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0" fontId="6" fillId="0" borderId="0">
      <alignment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5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0" fontId="6" fillId="0" borderId="0">
      <alignment/>
      <protection/>
    </xf>
    <xf numFmtId="0" fontId="6" fillId="0" borderId="0">
      <alignment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183" fontId="3" fillId="0" borderId="0">
      <alignment horizontal="left" wrapText="1"/>
      <protection/>
    </xf>
    <xf numFmtId="0" fontId="6" fillId="0" borderId="0">
      <alignment/>
      <protection/>
    </xf>
    <xf numFmtId="198" fontId="47" fillId="0" borderId="0">
      <alignment horizontal="left"/>
      <protection/>
    </xf>
    <xf numFmtId="199" fontId="48" fillId="0" borderId="0">
      <alignment horizontal="left"/>
      <protection/>
    </xf>
    <xf numFmtId="0" fontId="73" fillId="2" borderId="0" applyNumberFormat="0" applyBorder="0" applyAlignment="0" applyProtection="0"/>
    <xf numFmtId="0" fontId="16" fillId="3" borderId="0" applyNumberFormat="0" applyBorder="0" applyAlignment="0" applyProtection="0"/>
    <xf numFmtId="0" fontId="16" fillId="3" borderId="0" applyNumberFormat="0" applyBorder="0" applyAlignment="0" applyProtection="0"/>
    <xf numFmtId="0" fontId="73" fillId="4" borderId="0" applyNumberFormat="0" applyBorder="0" applyAlignment="0" applyProtection="0"/>
    <xf numFmtId="0" fontId="16" fillId="5" borderId="0" applyNumberFormat="0" applyBorder="0" applyAlignment="0" applyProtection="0"/>
    <xf numFmtId="0" fontId="16" fillId="5" borderId="0" applyNumberFormat="0" applyBorder="0" applyAlignment="0" applyProtection="0"/>
    <xf numFmtId="0" fontId="73" fillId="6" borderId="0" applyNumberFormat="0" applyBorder="0" applyAlignment="0" applyProtection="0"/>
    <xf numFmtId="0" fontId="16" fillId="7" borderId="0" applyNumberFormat="0" applyBorder="0" applyAlignment="0" applyProtection="0"/>
    <xf numFmtId="0" fontId="16" fillId="7" borderId="0" applyNumberFormat="0" applyBorder="0" applyAlignment="0" applyProtection="0"/>
    <xf numFmtId="0" fontId="73" fillId="8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3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1" borderId="0" applyNumberFormat="0" applyBorder="0" applyAlignment="0" applyProtection="0"/>
    <xf numFmtId="0" fontId="73" fillId="12" borderId="0" applyNumberFormat="0" applyBorder="0" applyAlignment="0" applyProtection="0"/>
    <xf numFmtId="0" fontId="16" fillId="13" borderId="0" applyNumberFormat="0" applyBorder="0" applyAlignment="0" applyProtection="0"/>
    <xf numFmtId="0" fontId="16" fillId="13" borderId="0" applyNumberFormat="0" applyBorder="0" applyAlignment="0" applyProtection="0"/>
    <xf numFmtId="0" fontId="73" fillId="14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3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7" borderId="0" applyNumberFormat="0" applyBorder="0" applyAlignment="0" applyProtection="0"/>
    <xf numFmtId="0" fontId="73" fillId="18" borderId="0" applyNumberFormat="0" applyBorder="0" applyAlignment="0" applyProtection="0"/>
    <xf numFmtId="0" fontId="16" fillId="19" borderId="0" applyNumberFormat="0" applyBorder="0" applyAlignment="0" applyProtection="0"/>
    <xf numFmtId="0" fontId="16" fillId="19" borderId="0" applyNumberFormat="0" applyBorder="0" applyAlignment="0" applyProtection="0"/>
    <xf numFmtId="0" fontId="73" fillId="20" borderId="0" applyNumberFormat="0" applyBorder="0" applyAlignment="0" applyProtection="0"/>
    <xf numFmtId="0" fontId="16" fillId="9" borderId="0" applyNumberFormat="0" applyBorder="0" applyAlignment="0" applyProtection="0"/>
    <xf numFmtId="0" fontId="16" fillId="9" borderId="0" applyNumberFormat="0" applyBorder="0" applyAlignment="0" applyProtection="0"/>
    <xf numFmtId="0" fontId="73" fillId="21" borderId="0" applyNumberFormat="0" applyBorder="0" applyAlignment="0" applyProtection="0"/>
    <xf numFmtId="0" fontId="16" fillId="15" borderId="0" applyNumberFormat="0" applyBorder="0" applyAlignment="0" applyProtection="0"/>
    <xf numFmtId="0" fontId="16" fillId="15" borderId="0" applyNumberFormat="0" applyBorder="0" applyAlignment="0" applyProtection="0"/>
    <xf numFmtId="0" fontId="73" fillId="22" borderId="0" applyNumberFormat="0" applyBorder="0" applyAlignment="0" applyProtection="0"/>
    <xf numFmtId="0" fontId="16" fillId="23" borderId="0" applyNumberFormat="0" applyBorder="0" applyAlignment="0" applyProtection="0"/>
    <xf numFmtId="0" fontId="16" fillId="23" borderId="0" applyNumberFormat="0" applyBorder="0" applyAlignment="0" applyProtection="0"/>
    <xf numFmtId="0" fontId="74" fillId="24" borderId="0" applyNumberFormat="0" applyBorder="0" applyAlignment="0" applyProtection="0"/>
    <xf numFmtId="0" fontId="74" fillId="25" borderId="0" applyNumberFormat="0" applyBorder="0" applyAlignment="0" applyProtection="0"/>
    <xf numFmtId="0" fontId="74" fillId="26" borderId="0" applyNumberFormat="0" applyBorder="0" applyAlignment="0" applyProtection="0"/>
    <xf numFmtId="0" fontId="74" fillId="27" borderId="0" applyNumberFormat="0" applyBorder="0" applyAlignment="0" applyProtection="0"/>
    <xf numFmtId="0" fontId="74" fillId="28" borderId="0" applyNumberFormat="0" applyBorder="0" applyAlignment="0" applyProtection="0"/>
    <xf numFmtId="0" fontId="74" fillId="29" borderId="0" applyNumberFormat="0" applyBorder="0" applyAlignment="0" applyProtection="0"/>
    <xf numFmtId="0" fontId="74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5" fillId="33" borderId="0" applyNumberFormat="0" applyBorder="0" applyAlignment="0" applyProtection="0"/>
    <xf numFmtId="0" fontId="74" fillId="34" borderId="0" applyNumberFormat="0" applyBorder="0" applyAlignment="0" applyProtection="0"/>
    <xf numFmtId="0" fontId="16" fillId="35" borderId="0" applyNumberFormat="0" applyBorder="0" applyAlignment="0" applyProtection="0"/>
    <xf numFmtId="0" fontId="16" fillId="36" borderId="0" applyNumberFormat="0" applyBorder="0" applyAlignment="0" applyProtection="0"/>
    <xf numFmtId="0" fontId="55" fillId="37" borderId="0" applyNumberFormat="0" applyBorder="0" applyAlignment="0" applyProtection="0"/>
    <xf numFmtId="0" fontId="74" fillId="38" borderId="0" applyNumberFormat="0" applyBorder="0" applyAlignment="0" applyProtection="0"/>
    <xf numFmtId="0" fontId="16" fillId="39" borderId="0" applyNumberFormat="0" applyBorder="0" applyAlignment="0" applyProtection="0"/>
    <xf numFmtId="0" fontId="16" fillId="40" borderId="0" applyNumberFormat="0" applyBorder="0" applyAlignment="0" applyProtection="0"/>
    <xf numFmtId="0" fontId="55" fillId="41" borderId="0" applyNumberFormat="0" applyBorder="0" applyAlignment="0" applyProtection="0"/>
    <xf numFmtId="0" fontId="74" fillId="42" borderId="0" applyNumberFormat="0" applyBorder="0" applyAlignment="0" applyProtection="0"/>
    <xf numFmtId="0" fontId="16" fillId="40" borderId="0" applyNumberFormat="0" applyBorder="0" applyAlignment="0" applyProtection="0"/>
    <xf numFmtId="0" fontId="16" fillId="41" borderId="0" applyNumberFormat="0" applyBorder="0" applyAlignment="0" applyProtection="0"/>
    <xf numFmtId="0" fontId="55" fillId="41" borderId="0" applyNumberFormat="0" applyBorder="0" applyAlignment="0" applyProtection="0"/>
    <xf numFmtId="0" fontId="74" fillId="43" borderId="0" applyNumberFormat="0" applyBorder="0" applyAlignment="0" applyProtection="0"/>
    <xf numFmtId="0" fontId="16" fillId="31" borderId="0" applyNumberFormat="0" applyBorder="0" applyAlignment="0" applyProtection="0"/>
    <xf numFmtId="0" fontId="16" fillId="32" borderId="0" applyNumberFormat="0" applyBorder="0" applyAlignment="0" applyProtection="0"/>
    <xf numFmtId="0" fontId="55" fillId="32" borderId="0" applyNumberFormat="0" applyBorder="0" applyAlignment="0" applyProtection="0"/>
    <xf numFmtId="0" fontId="74" fillId="44" borderId="0" applyNumberFormat="0" applyBorder="0" applyAlignment="0" applyProtection="0"/>
    <xf numFmtId="0" fontId="16" fillId="45" borderId="0" applyNumberFormat="0" applyBorder="0" applyAlignment="0" applyProtection="0"/>
    <xf numFmtId="0" fontId="16" fillId="36" borderId="0" applyNumberFormat="0" applyBorder="0" applyAlignment="0" applyProtection="0"/>
    <xf numFmtId="0" fontId="55" fillId="46" borderId="0" applyNumberFormat="0" applyBorder="0" applyAlignment="0" applyProtection="0"/>
    <xf numFmtId="0" fontId="75" fillId="47" borderId="0" applyNumberFormat="0" applyBorder="0" applyAlignment="0" applyProtection="0"/>
    <xf numFmtId="0" fontId="48" fillId="0" borderId="0" applyFont="0" applyFill="0" applyBorder="0" applyAlignment="0" applyProtection="0"/>
    <xf numFmtId="186" fontId="17" fillId="0" borderId="0" applyFill="0" applyBorder="0" applyAlignment="0">
      <protection/>
    </xf>
    <xf numFmtId="0" fontId="76" fillId="48" borderId="1" applyNumberFormat="0" applyAlignment="0" applyProtection="0"/>
    <xf numFmtId="0" fontId="77" fillId="49" borderId="2" applyNumberFormat="0" applyAlignment="0" applyProtection="0"/>
    <xf numFmtId="41" fontId="3" fillId="50" borderId="0">
      <alignment/>
      <protection/>
    </xf>
    <xf numFmtId="43" fontId="3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6" fillId="0" borderId="0" applyFont="0" applyFill="0" applyBorder="0" applyAlignment="0" applyProtection="0"/>
    <xf numFmtId="40" fontId="30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" fontId="12" fillId="0" borderId="0" applyFont="0" applyFill="0" applyBorder="0" applyAlignment="0" applyProtection="0"/>
    <xf numFmtId="3" fontId="18" fillId="0" borderId="0" applyFont="0" applyFill="0" applyBorder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3" fontId="21" fillId="0" borderId="0" applyFont="0" applyFill="0" applyBorder="0" applyAlignment="0" applyProtection="0"/>
    <xf numFmtId="187" fontId="22" fillId="0" borderId="0">
      <alignment/>
      <protection locked="0"/>
    </xf>
    <xf numFmtId="0" fontId="20" fillId="0" borderId="0">
      <alignment/>
      <protection/>
    </xf>
    <xf numFmtId="0" fontId="23" fillId="0" borderId="0" applyNumberFormat="0" applyAlignment="0">
      <protection/>
    </xf>
    <xf numFmtId="0" fontId="24" fillId="0" borderId="0" applyNumberFormat="0" applyAlignment="0">
      <protection/>
    </xf>
    <xf numFmtId="0" fontId="19" fillId="0" borderId="0">
      <alignment/>
      <protection/>
    </xf>
    <xf numFmtId="0" fontId="20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44" fontId="3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2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7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44" fontId="3" fillId="0" borderId="0" applyFont="0" applyFill="0" applyBorder="0" applyAlignment="0" applyProtection="0"/>
    <xf numFmtId="8" fontId="12" fillId="0" borderId="0" applyFont="0" applyFill="0" applyBorder="0" applyAlignment="0" applyProtection="0"/>
    <xf numFmtId="188" fontId="3" fillId="0" borderId="0" applyFont="0" applyFill="0" applyBorder="0" applyAlignment="0" applyProtection="0"/>
    <xf numFmtId="0" fontId="18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56" fillId="51" borderId="0" applyNumberFormat="0" applyBorder="0" applyAlignment="0" applyProtection="0"/>
    <xf numFmtId="0" fontId="56" fillId="52" borderId="0" applyNumberFormat="0" applyBorder="0" applyAlignment="0" applyProtection="0"/>
    <xf numFmtId="0" fontId="56" fillId="53" borderId="0" applyNumberFormat="0" applyBorder="0" applyAlignment="0" applyProtection="0"/>
    <xf numFmtId="184" fontId="3" fillId="0" borderId="0">
      <alignment/>
      <protection/>
    </xf>
    <xf numFmtId="189" fontId="3" fillId="0" borderId="0" applyFont="0" applyFill="0" applyBorder="0" applyAlignment="0" applyProtection="0"/>
    <xf numFmtId="0" fontId="78" fillId="0" borderId="0" applyNumberFormat="0" applyFill="0" applyBorder="0" applyAlignment="0" applyProtection="0"/>
    <xf numFmtId="2" fontId="18" fillId="0" borderId="0" applyFont="0" applyFill="0" applyBorder="0" applyAlignment="0" applyProtection="0"/>
    <xf numFmtId="0" fontId="19" fillId="0" borderId="0">
      <alignment/>
      <protection/>
    </xf>
    <xf numFmtId="0" fontId="13" fillId="0" borderId="0" applyNumberFormat="0" applyFill="0" applyBorder="0" applyAlignment="0" applyProtection="0"/>
    <xf numFmtId="0" fontId="79" fillId="54" borderId="0" applyNumberFormat="0" applyBorder="0" applyAlignment="0" applyProtection="0"/>
    <xf numFmtId="38" fontId="1" fillId="50" borderId="0" applyNumberFormat="0" applyBorder="0" applyAlignment="0" applyProtection="0"/>
    <xf numFmtId="38" fontId="1" fillId="50" borderId="0" applyNumberFormat="0" applyBorder="0" applyAlignment="0" applyProtection="0"/>
    <xf numFmtId="38" fontId="1" fillId="50" borderId="0" applyNumberFormat="0" applyBorder="0" applyAlignment="0" applyProtection="0"/>
    <xf numFmtId="38" fontId="1" fillId="50" borderId="0" applyNumberFormat="0" applyBorder="0" applyAlignment="0" applyProtection="0"/>
    <xf numFmtId="196" fontId="8" fillId="0" borderId="0" applyNumberFormat="0" applyFill="0" applyBorder="0" applyProtection="0">
      <alignment horizontal="right"/>
    </xf>
    <xf numFmtId="0" fontId="15" fillId="0" borderId="3" applyNumberFormat="0" applyAlignment="0" applyProtection="0"/>
    <xf numFmtId="0" fontId="15" fillId="0" borderId="4">
      <alignment horizontal="left"/>
      <protection/>
    </xf>
    <xf numFmtId="14" fontId="7" fillId="11" borderId="5">
      <alignment horizontal="center" vertical="center" wrapText="1"/>
      <protection/>
    </xf>
    <xf numFmtId="0" fontId="80" fillId="0" borderId="6" applyNumberFormat="0" applyFill="0" applyAlignment="0" applyProtection="0"/>
    <xf numFmtId="0" fontId="81" fillId="0" borderId="7" applyNumberFormat="0" applyFill="0" applyAlignment="0" applyProtection="0"/>
    <xf numFmtId="0" fontId="82" fillId="0" borderId="8" applyNumberFormat="0" applyFill="0" applyAlignment="0" applyProtection="0"/>
    <xf numFmtId="0" fontId="82" fillId="0" borderId="0" applyNumberFormat="0" applyFill="0" applyBorder="0" applyAlignment="0" applyProtection="0"/>
    <xf numFmtId="38" fontId="25" fillId="0" borderId="0">
      <alignment/>
      <protection/>
    </xf>
    <xf numFmtId="40" fontId="25" fillId="0" borderId="0">
      <alignment/>
      <protection/>
    </xf>
    <xf numFmtId="0" fontId="14" fillId="0" borderId="0" applyNumberFormat="0" applyFill="0" applyBorder="0" applyAlignment="0" applyProtection="0"/>
    <xf numFmtId="0" fontId="83" fillId="55" borderId="1" applyNumberFormat="0" applyAlignment="0" applyProtection="0"/>
    <xf numFmtId="10" fontId="1" fillId="56" borderId="9" applyNumberFormat="0" applyBorder="0" applyAlignment="0" applyProtection="0"/>
    <xf numFmtId="10" fontId="1" fillId="56" borderId="9" applyNumberFormat="0" applyBorder="0" applyAlignment="0" applyProtection="0"/>
    <xf numFmtId="10" fontId="1" fillId="56" borderId="9" applyNumberFormat="0" applyBorder="0" applyAlignment="0" applyProtection="0"/>
    <xf numFmtId="10" fontId="1" fillId="56" borderId="9" applyNumberFormat="0" applyBorder="0" applyAlignment="0" applyProtection="0"/>
    <xf numFmtId="41" fontId="26" fillId="57" borderId="10">
      <alignment horizontal="left"/>
      <protection locked="0"/>
    </xf>
    <xf numFmtId="10" fontId="26" fillId="57" borderId="10">
      <alignment horizontal="right"/>
      <protection locked="0"/>
    </xf>
    <xf numFmtId="41" fontId="26" fillId="57" borderId="10">
      <alignment horizontal="left"/>
      <protection locked="0"/>
    </xf>
    <xf numFmtId="0" fontId="1" fillId="50" borderId="0">
      <alignment/>
      <protection/>
    </xf>
    <xf numFmtId="3" fontId="27" fillId="0" borderId="0" applyFill="0" applyBorder="0" applyAlignment="0" applyProtection="0"/>
    <xf numFmtId="0" fontId="84" fillId="0" borderId="11" applyNumberFormat="0" applyFill="0" applyAlignment="0" applyProtection="0"/>
    <xf numFmtId="44" fontId="7" fillId="0" borderId="12" applyNumberFormat="0" applyFont="0" applyAlignment="0">
      <protection/>
    </xf>
    <xf numFmtId="44" fontId="7" fillId="0" borderId="12" applyNumberFormat="0" applyFont="0" applyAlignment="0">
      <protection/>
    </xf>
    <xf numFmtId="44" fontId="7" fillId="0" borderId="12" applyNumberFormat="0" applyFont="0" applyAlignment="0">
      <protection/>
    </xf>
    <xf numFmtId="44" fontId="7" fillId="0" borderId="12" applyNumberFormat="0" applyFont="0" applyAlignment="0">
      <protection/>
    </xf>
    <xf numFmtId="44" fontId="7" fillId="0" borderId="13" applyNumberFormat="0" applyFont="0" applyAlignment="0">
      <protection/>
    </xf>
    <xf numFmtId="44" fontId="7" fillId="0" borderId="13" applyNumberFormat="0" applyFont="0" applyAlignment="0">
      <protection/>
    </xf>
    <xf numFmtId="44" fontId="7" fillId="0" borderId="13" applyNumberFormat="0" applyFont="0" applyAlignment="0">
      <protection/>
    </xf>
    <xf numFmtId="44" fontId="7" fillId="0" borderId="13" applyNumberFormat="0" applyFont="0" applyAlignment="0">
      <protection/>
    </xf>
    <xf numFmtId="0" fontId="85" fillId="58" borderId="0" applyNumberFormat="0" applyBorder="0" applyAlignment="0" applyProtection="0"/>
    <xf numFmtId="37" fontId="28" fillId="0" borderId="0">
      <alignment/>
      <protection/>
    </xf>
    <xf numFmtId="190" fontId="29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191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16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0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16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70" fontId="3" fillId="0" borderId="0">
      <alignment horizontal="left" wrapText="1"/>
      <protection/>
    </xf>
    <xf numFmtId="170" fontId="3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184" fontId="29" fillId="0" borderId="0">
      <alignment horizontal="left" wrapText="1"/>
      <protection/>
    </xf>
    <xf numFmtId="0" fontId="3" fillId="0" borderId="0">
      <alignment/>
      <protection/>
    </xf>
    <xf numFmtId="0" fontId="2" fillId="0" borderId="0">
      <alignment/>
      <protection/>
    </xf>
    <xf numFmtId="184" fontId="3" fillId="0" borderId="0">
      <alignment horizontal="left" wrapText="1"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73" fillId="59" borderId="14" applyNumberFormat="0" applyFont="0" applyAlignment="0" applyProtection="0"/>
    <xf numFmtId="0" fontId="73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59" borderId="14" applyNumberFormat="0" applyFont="0" applyAlignment="0" applyProtection="0"/>
    <xf numFmtId="0" fontId="16" fillId="60" borderId="15" applyNumberFormat="0" applyFont="0" applyAlignment="0" applyProtection="0"/>
    <xf numFmtId="0" fontId="16" fillId="60" borderId="15" applyNumberFormat="0" applyFont="0" applyAlignment="0" applyProtection="0"/>
    <xf numFmtId="0" fontId="86" fillId="48" borderId="16" applyNumberFormat="0" applyAlignment="0" applyProtection="0"/>
    <xf numFmtId="0" fontId="19" fillId="0" borderId="0">
      <alignment/>
      <protection/>
    </xf>
    <xf numFmtId="0" fontId="19" fillId="0" borderId="0">
      <alignment/>
      <protection/>
    </xf>
    <xf numFmtId="0" fontId="20" fillId="0" borderId="0">
      <alignment/>
      <protection/>
    </xf>
    <xf numFmtId="9" fontId="3" fillId="0" borderId="0" applyFont="0" applyFill="0" applyBorder="0" applyAlignment="0" applyProtection="0"/>
    <xf numFmtId="168" fontId="3" fillId="0" borderId="0" applyFont="0" applyFill="0" applyBorder="0" applyAlignment="0" applyProtection="0"/>
    <xf numFmtId="10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29" fillId="0" borderId="0" applyFont="0" applyFill="0" applyBorder="0" applyAlignment="0" applyProtection="0"/>
    <xf numFmtId="9" fontId="16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0" fillId="0" borderId="0" applyFont="0" applyFill="0" applyBorder="0" applyAlignment="0" applyProtection="0"/>
    <xf numFmtId="9" fontId="2" fillId="0" borderId="0" applyFont="0" applyFill="0" applyBorder="0" applyAlignment="0" applyProtection="0"/>
    <xf numFmtId="41" fontId="3" fillId="61" borderId="10">
      <alignment/>
      <protection/>
    </xf>
    <xf numFmtId="0" fontId="30" fillId="0" borderId="0" applyNumberFormat="0" applyFont="0" applyFill="0" applyBorder="0" applyAlignment="0" applyProtection="0"/>
    <xf numFmtId="15" fontId="30" fillId="0" borderId="0" applyFont="0" applyFill="0" applyBorder="0" applyAlignment="0" applyProtection="0"/>
    <xf numFmtId="4" fontId="30" fillId="0" borderId="0" applyFont="0" applyFill="0" applyBorder="0" applyAlignment="0" applyProtection="0"/>
    <xf numFmtId="0" fontId="31" fillId="0" borderId="5">
      <alignment horizontal="center"/>
      <protection/>
    </xf>
    <xf numFmtId="3" fontId="30" fillId="0" borderId="0" applyFont="0" applyFill="0" applyBorder="0" applyAlignment="0" applyProtection="0"/>
    <xf numFmtId="0" fontId="30" fillId="62" borderId="0" applyNumberFormat="0" applyFont="0" applyBorder="0" applyAlignment="0" applyProtection="0"/>
    <xf numFmtId="0" fontId="20" fillId="0" borderId="0">
      <alignment/>
      <protection/>
    </xf>
    <xf numFmtId="3" fontId="32" fillId="0" borderId="0" applyFill="0" applyBorder="0" applyAlignment="0" applyProtection="0"/>
    <xf numFmtId="0" fontId="33" fillId="0" borderId="0">
      <alignment/>
      <protection/>
    </xf>
    <xf numFmtId="3" fontId="32" fillId="0" borderId="0" applyFill="0" applyBorder="0" applyAlignment="0" applyProtection="0"/>
    <xf numFmtId="42" fontId="3" fillId="56" borderId="0">
      <alignment/>
      <protection/>
    </xf>
    <xf numFmtId="42" fontId="3" fillId="56" borderId="17">
      <alignment vertical="center"/>
      <protection/>
    </xf>
    <xf numFmtId="0" fontId="7" fillId="56" borderId="18" applyNumberFormat="0">
      <alignment horizontal="center" vertical="center" wrapText="1"/>
      <protection/>
    </xf>
    <xf numFmtId="10" fontId="3" fillId="56" borderId="0">
      <alignment/>
      <protection/>
    </xf>
    <xf numFmtId="192" fontId="3" fillId="56" borderId="0">
      <alignment/>
      <protection/>
    </xf>
    <xf numFmtId="173" fontId="25" fillId="0" borderId="0" applyBorder="0" applyAlignment="0">
      <protection/>
    </xf>
    <xf numFmtId="42" fontId="3" fillId="56" borderId="19">
      <alignment horizontal="left"/>
      <protection/>
    </xf>
    <xf numFmtId="192" fontId="34" fillId="56" borderId="19">
      <alignment horizontal="left"/>
      <protection/>
    </xf>
    <xf numFmtId="173" fontId="25" fillId="0" borderId="0" applyBorder="0" applyAlignment="0">
      <protection/>
    </xf>
    <xf numFmtId="14" fontId="29" fillId="0" borderId="0" applyNumberFormat="0" applyFill="0" applyBorder="0" applyAlignment="0" applyProtection="0"/>
    <xf numFmtId="177" fontId="3" fillId="0" borderId="0" applyFont="0" applyFill="0" applyAlignment="0">
      <protection/>
    </xf>
    <xf numFmtId="4" fontId="39" fillId="57" borderId="20" applyNumberFormat="0" applyProtection="0">
      <alignment vertical="center"/>
    </xf>
    <xf numFmtId="4" fontId="40" fillId="57" borderId="20" applyNumberFormat="0" applyProtection="0">
      <alignment vertical="center"/>
    </xf>
    <xf numFmtId="4" fontId="39" fillId="57" borderId="20" applyNumberFormat="0" applyProtection="0">
      <alignment horizontal="left" vertical="center" indent="1"/>
    </xf>
    <xf numFmtId="4" fontId="39" fillId="57" borderId="2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0" fontId="3" fillId="63" borderId="0" applyNumberFormat="0" applyProtection="0">
      <alignment horizontal="left" vertical="center" indent="1"/>
    </xf>
    <xf numFmtId="4" fontId="39" fillId="5" borderId="20" applyNumberFormat="0" applyProtection="0">
      <alignment horizontal="right" vertical="center"/>
    </xf>
    <xf numFmtId="4" fontId="39" fillId="17" borderId="20" applyNumberFormat="0" applyProtection="0">
      <alignment horizontal="right" vertical="center"/>
    </xf>
    <xf numFmtId="4" fontId="39" fillId="64" borderId="20" applyNumberFormat="0" applyProtection="0">
      <alignment horizontal="right" vertical="center"/>
    </xf>
    <xf numFmtId="4" fontId="39" fillId="23" borderId="20" applyNumberFormat="0" applyProtection="0">
      <alignment horizontal="right" vertical="center"/>
    </xf>
    <xf numFmtId="4" fontId="39" fillId="65" borderId="20" applyNumberFormat="0" applyProtection="0">
      <alignment horizontal="right" vertical="center"/>
    </xf>
    <xf numFmtId="4" fontId="39" fillId="66" borderId="20" applyNumberFormat="0" applyProtection="0">
      <alignment horizontal="right" vertical="center"/>
    </xf>
    <xf numFmtId="4" fontId="39" fillId="67" borderId="20" applyNumberFormat="0" applyProtection="0">
      <alignment horizontal="right" vertical="center"/>
    </xf>
    <xf numFmtId="4" fontId="39" fillId="68" borderId="20" applyNumberFormat="0" applyProtection="0">
      <alignment horizontal="right" vertical="center"/>
    </xf>
    <xf numFmtId="4" fontId="39" fillId="19" borderId="20" applyNumberFormat="0" applyProtection="0">
      <alignment horizontal="right" vertical="center"/>
    </xf>
    <xf numFmtId="4" fontId="41" fillId="69" borderId="20" applyNumberFormat="0" applyProtection="0">
      <alignment horizontal="left" vertical="center" indent="1"/>
    </xf>
    <xf numFmtId="4" fontId="39" fillId="70" borderId="21" applyNumberFormat="0" applyProtection="0">
      <alignment horizontal="left" vertical="center" indent="1"/>
    </xf>
    <xf numFmtId="4" fontId="42" fillId="71" borderId="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4" fontId="39" fillId="70" borderId="20" applyNumberFormat="0" applyProtection="0">
      <alignment horizontal="left" vertical="center" indent="1"/>
    </xf>
    <xf numFmtId="4" fontId="39" fillId="72" borderId="20" applyNumberFormat="0" applyProtection="0">
      <alignment horizontal="left" vertical="center" indent="1"/>
    </xf>
    <xf numFmtId="0" fontId="3" fillId="72" borderId="20" applyNumberFormat="0" applyProtection="0">
      <alignment horizontal="left" vertical="center" indent="1"/>
    </xf>
    <xf numFmtId="0" fontId="3" fillId="72" borderId="20" applyNumberFormat="0" applyProtection="0">
      <alignment horizontal="left" vertical="center" indent="1"/>
    </xf>
    <xf numFmtId="0" fontId="3" fillId="73" borderId="20" applyNumberFormat="0" applyProtection="0">
      <alignment horizontal="left" vertical="center" indent="1"/>
    </xf>
    <xf numFmtId="0" fontId="3" fillId="73" borderId="20" applyNumberFormat="0" applyProtection="0">
      <alignment horizontal="left" vertical="center" indent="1"/>
    </xf>
    <xf numFmtId="0" fontId="3" fillId="50" borderId="20" applyNumberFormat="0" applyProtection="0">
      <alignment horizontal="left" vertical="center" indent="1"/>
    </xf>
    <xf numFmtId="0" fontId="3" fillId="50" borderId="2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0" fontId="3" fillId="0" borderId="0">
      <alignment/>
      <protection/>
    </xf>
    <xf numFmtId="4" fontId="39" fillId="60" borderId="20" applyNumberFormat="0" applyProtection="0">
      <alignment vertical="center"/>
    </xf>
    <xf numFmtId="4" fontId="40" fillId="60" borderId="20" applyNumberFormat="0" applyProtection="0">
      <alignment vertical="center"/>
    </xf>
    <xf numFmtId="4" fontId="39" fillId="60" borderId="20" applyNumberFormat="0" applyProtection="0">
      <alignment horizontal="left" vertical="center" indent="1"/>
    </xf>
    <xf numFmtId="4" fontId="39" fillId="60" borderId="20" applyNumberFormat="0" applyProtection="0">
      <alignment horizontal="left" vertical="center" indent="1"/>
    </xf>
    <xf numFmtId="4" fontId="39" fillId="70" borderId="20" applyNumberFormat="0" applyProtection="0">
      <alignment horizontal="right" vertical="center"/>
    </xf>
    <xf numFmtId="4" fontId="40" fillId="70" borderId="20" applyNumberFormat="0" applyProtection="0">
      <alignment horizontal="right" vertical="center"/>
    </xf>
    <xf numFmtId="0" fontId="3" fillId="3" borderId="20" applyNumberFormat="0" applyProtection="0">
      <alignment horizontal="left" vertical="center" indent="1"/>
    </xf>
    <xf numFmtId="0" fontId="3" fillId="3" borderId="20" applyNumberFormat="0" applyProtection="0">
      <alignment horizontal="left" vertical="center" indent="1"/>
    </xf>
    <xf numFmtId="0" fontId="43" fillId="0" borderId="0">
      <alignment/>
      <protection/>
    </xf>
    <xf numFmtId="4" fontId="44" fillId="70" borderId="20" applyNumberFormat="0" applyProtection="0">
      <alignment horizontal="right" vertical="center"/>
    </xf>
    <xf numFmtId="39" fontId="3" fillId="74" borderId="0">
      <alignment/>
      <protection/>
    </xf>
    <xf numFmtId="0" fontId="57" fillId="0" borderId="0" applyNumberFormat="0" applyFill="0" applyBorder="0" applyAlignment="0" applyProtection="0"/>
    <xf numFmtId="38" fontId="1" fillId="0" borderId="22">
      <alignment/>
      <protection/>
    </xf>
    <xf numFmtId="38" fontId="1" fillId="0" borderId="22">
      <alignment/>
      <protection/>
    </xf>
    <xf numFmtId="38" fontId="1" fillId="0" borderId="22">
      <alignment/>
      <protection/>
    </xf>
    <xf numFmtId="38" fontId="1" fillId="0" borderId="22">
      <alignment/>
      <protection/>
    </xf>
    <xf numFmtId="38" fontId="25" fillId="0" borderId="19">
      <alignment/>
      <protection/>
    </xf>
    <xf numFmtId="39" fontId="29" fillId="75" borderId="0">
      <alignment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184" fontId="3" fillId="0" borderId="0">
      <alignment horizontal="left" wrapText="1"/>
      <protection/>
    </xf>
    <xf numFmtId="40" fontId="35" fillId="0" borderId="0" applyBorder="0">
      <alignment horizontal="right"/>
      <protection/>
    </xf>
    <xf numFmtId="41" fontId="36" fillId="56" borderId="0">
      <alignment horizontal="left"/>
      <protection/>
    </xf>
    <xf numFmtId="0" fontId="49" fillId="0" borderId="0">
      <alignment/>
      <protection/>
    </xf>
    <xf numFmtId="0" fontId="50" fillId="0" borderId="0" applyFill="0" applyBorder="0" applyProtection="0">
      <alignment horizontal="left" vertical="top"/>
    </xf>
    <xf numFmtId="0" fontId="87" fillId="0" borderId="0" applyNumberFormat="0" applyFill="0" applyBorder="0" applyAlignment="0" applyProtection="0"/>
    <xf numFmtId="171" fontId="37" fillId="56" borderId="0">
      <alignment horizontal="left" vertical="center"/>
      <protection/>
    </xf>
    <xf numFmtId="0" fontId="7" fillId="56" borderId="0">
      <alignment horizontal="left" wrapText="1"/>
      <protection/>
    </xf>
    <xf numFmtId="0" fontId="38" fillId="0" borderId="0">
      <alignment horizontal="left" vertical="center"/>
      <protection/>
    </xf>
    <xf numFmtId="0" fontId="88" fillId="0" borderId="23" applyNumberFormat="0" applyFill="0" applyAlignment="0" applyProtection="0"/>
    <xf numFmtId="0" fontId="20" fillId="0" borderId="24">
      <alignment/>
      <protection/>
    </xf>
    <xf numFmtId="0" fontId="89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3" fontId="2" fillId="0" borderId="0" xfId="239" applyNumberFormat="1" applyFont="1" applyFill="1" applyAlignment="1">
      <alignment/>
    </xf>
    <xf numFmtId="0" fontId="4" fillId="0" borderId="0" xfId="0" applyFont="1" applyFill="1" applyAlignment="1">
      <alignment/>
    </xf>
    <xf numFmtId="0" fontId="4" fillId="0" borderId="25" xfId="0" applyFont="1" applyFill="1" applyBorder="1" applyAlignment="1" quotePrefix="1">
      <alignment horizontal="right"/>
    </xf>
    <xf numFmtId="0" fontId="4" fillId="0" borderId="0" xfId="0" applyFont="1" applyFill="1" applyAlignment="1">
      <alignment horizontal="centerContinuous" vertical="center" wrapText="1"/>
    </xf>
    <xf numFmtId="0" fontId="4" fillId="0" borderId="0" xfId="0" applyFont="1" applyFill="1" applyAlignment="1" applyProtection="1">
      <alignment/>
      <protection locked="0"/>
    </xf>
    <xf numFmtId="0" fontId="4" fillId="0" borderId="0" xfId="0" applyFont="1" applyFill="1" applyAlignment="1">
      <alignment horizontal="center"/>
    </xf>
    <xf numFmtId="0" fontId="4" fillId="0" borderId="18" xfId="0" applyFont="1" applyFill="1" applyBorder="1" applyAlignment="1">
      <alignment horizontal="center"/>
    </xf>
    <xf numFmtId="0" fontId="4" fillId="0" borderId="18" xfId="0" applyFont="1" applyFill="1" applyBorder="1" applyAlignment="1" applyProtection="1">
      <alignment/>
      <protection locked="0"/>
    </xf>
    <xf numFmtId="0" fontId="4" fillId="0" borderId="18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2" fillId="0" borderId="0" xfId="275" applyNumberFormat="1" applyFont="1" applyFill="1" applyAlignment="1" applyProtection="1">
      <alignment/>
      <protection locked="0"/>
    </xf>
    <xf numFmtId="0" fontId="2" fillId="0" borderId="0" xfId="0" applyNumberFormat="1" applyFont="1" applyFill="1" applyAlignment="1" applyProtection="1">
      <alignment/>
      <protection locked="0"/>
    </xf>
    <xf numFmtId="0" fontId="2" fillId="0" borderId="0" xfId="275" applyNumberFormat="1" applyFont="1" applyFill="1" applyBorder="1" applyAlignment="1" applyProtection="1">
      <alignment/>
      <protection locked="0"/>
    </xf>
    <xf numFmtId="41" fontId="2" fillId="0" borderId="0" xfId="275" applyNumberFormat="1" applyFont="1" applyFill="1" applyBorder="1" applyAlignment="1" applyProtection="1">
      <alignment/>
      <protection locked="0"/>
    </xf>
    <xf numFmtId="41" fontId="2" fillId="0" borderId="0" xfId="0" applyNumberFormat="1" applyFont="1" applyFill="1" applyBorder="1" applyAlignment="1" applyProtection="1">
      <alignment/>
      <protection locked="0"/>
    </xf>
    <xf numFmtId="0" fontId="2" fillId="0" borderId="0" xfId="0" applyFont="1" applyFill="1" applyAlignment="1">
      <alignment horizontal="left"/>
    </xf>
    <xf numFmtId="165" fontId="2" fillId="0" borderId="0" xfId="0" applyNumberFormat="1" applyFont="1" applyFill="1" applyAlignment="1">
      <alignment/>
    </xf>
    <xf numFmtId="41" fontId="2" fillId="0" borderId="0" xfId="0" applyNumberFormat="1" applyFont="1" applyFill="1" applyBorder="1" applyAlignment="1">
      <alignment/>
    </xf>
    <xf numFmtId="9" fontId="2" fillId="0" borderId="0" xfId="0" applyNumberFormat="1" applyFont="1" applyFill="1" applyAlignment="1">
      <alignment horizontal="center"/>
    </xf>
    <xf numFmtId="165" fontId="2" fillId="0" borderId="0" xfId="0" applyNumberFormat="1" applyFont="1" applyFill="1" applyAlignment="1">
      <alignment horizontal="left"/>
    </xf>
    <xf numFmtId="42" fontId="2" fillId="0" borderId="17" xfId="0" applyNumberFormat="1" applyFont="1" applyFill="1" applyBorder="1" applyAlignment="1">
      <alignment/>
    </xf>
    <xf numFmtId="165" fontId="2" fillId="0" borderId="0" xfId="0" applyNumberFormat="1" applyFont="1" applyFill="1" applyBorder="1" applyAlignment="1">
      <alignment/>
    </xf>
    <xf numFmtId="37" fontId="2" fillId="0" borderId="0" xfId="239" applyNumberFormat="1" applyFont="1" applyFill="1" applyBorder="1" applyAlignment="1">
      <alignment/>
    </xf>
    <xf numFmtId="42" fontId="0" fillId="0" borderId="0" xfId="0" applyNumberFormat="1" applyFill="1" applyAlignment="1">
      <alignment/>
    </xf>
    <xf numFmtId="0" fontId="0" fillId="0" borderId="0" xfId="0" applyFill="1" applyAlignment="1">
      <alignment/>
    </xf>
    <xf numFmtId="37" fontId="0" fillId="0" borderId="0" xfId="239" applyNumberFormat="1" applyFont="1" applyFill="1" applyAlignment="1">
      <alignment/>
    </xf>
    <xf numFmtId="3" fontId="0" fillId="0" borderId="0" xfId="239" applyNumberFormat="1" applyFont="1" applyFill="1" applyAlignment="1">
      <alignment/>
    </xf>
    <xf numFmtId="3" fontId="5" fillId="0" borderId="0" xfId="239" applyNumberFormat="1" applyFont="1" applyFill="1" applyAlignment="1">
      <alignment/>
    </xf>
    <xf numFmtId="37" fontId="3" fillId="0" borderId="0" xfId="239" applyNumberFormat="1" applyFill="1" applyAlignment="1">
      <alignment/>
    </xf>
    <xf numFmtId="3" fontId="3" fillId="0" borderId="0" xfId="239" applyNumberFormat="1" applyFill="1" applyAlignment="1">
      <alignment/>
    </xf>
    <xf numFmtId="173" fontId="9" fillId="0" borderId="0" xfId="259" applyNumberFormat="1" applyFont="1" applyFill="1" applyAlignment="1">
      <alignment/>
    </xf>
    <xf numFmtId="42" fontId="9" fillId="0" borderId="0" xfId="289" applyNumberFormat="1" applyFont="1" applyFill="1" applyAlignment="1">
      <alignment/>
    </xf>
    <xf numFmtId="41" fontId="9" fillId="0" borderId="0" xfId="289" applyNumberFormat="1" applyFont="1" applyFill="1" applyAlignment="1">
      <alignment/>
    </xf>
    <xf numFmtId="42" fontId="9" fillId="0" borderId="4" xfId="289" applyNumberFormat="1" applyFont="1" applyFill="1" applyBorder="1" applyAlignment="1">
      <alignment/>
    </xf>
    <xf numFmtId="169" fontId="9" fillId="0" borderId="0" xfId="289" applyNumberFormat="1" applyFont="1" applyFill="1" applyAlignment="1">
      <alignment/>
    </xf>
    <xf numFmtId="4" fontId="9" fillId="0" borderId="0" xfId="259" applyFont="1" applyFill="1" applyAlignment="1">
      <alignment/>
    </xf>
    <xf numFmtId="169" fontId="9" fillId="0" borderId="4" xfId="289" applyNumberFormat="1" applyFont="1" applyFill="1" applyBorder="1" applyAlignment="1">
      <alignment/>
    </xf>
    <xf numFmtId="41" fontId="2" fillId="0" borderId="0" xfId="0" applyNumberFormat="1" applyFont="1" applyAlignment="1">
      <alignment/>
    </xf>
    <xf numFmtId="41" fontId="4" fillId="0" borderId="18" xfId="0" applyNumberFormat="1" applyFont="1" applyBorder="1" applyAlignment="1">
      <alignment horizontal="center"/>
    </xf>
    <xf numFmtId="42" fontId="2" fillId="0" borderId="0" xfId="0" applyNumberFormat="1" applyFont="1" applyAlignment="1">
      <alignment/>
    </xf>
    <xf numFmtId="41" fontId="4" fillId="0" borderId="0" xfId="0" applyNumberFormat="1" applyFont="1" applyAlignment="1">
      <alignment horizontal="center"/>
    </xf>
    <xf numFmtId="3" fontId="9" fillId="0" borderId="0" xfId="259" applyNumberFormat="1" applyFont="1" applyFill="1" applyAlignment="1">
      <alignment/>
    </xf>
    <xf numFmtId="0" fontId="45" fillId="0" borderId="0" xfId="0" applyFont="1" applyAlignment="1">
      <alignment/>
    </xf>
    <xf numFmtId="173" fontId="2" fillId="0" borderId="0" xfId="0" applyNumberFormat="1" applyFont="1" applyAlignment="1">
      <alignment/>
    </xf>
    <xf numFmtId="173" fontId="45" fillId="0" borderId="0" xfId="0" applyNumberFormat="1" applyFont="1" applyAlignment="1">
      <alignment/>
    </xf>
    <xf numFmtId="0" fontId="4" fillId="0" borderId="18" xfId="0" applyFont="1" applyBorder="1" applyAlignment="1">
      <alignment horizontal="center"/>
    </xf>
    <xf numFmtId="173" fontId="2" fillId="0" borderId="18" xfId="0" applyNumberFormat="1" applyFont="1" applyBorder="1" applyAlignment="1">
      <alignment/>
    </xf>
    <xf numFmtId="0" fontId="4" fillId="0" borderId="0" xfId="0" applyFont="1" applyFill="1" applyAlignment="1" applyProtection="1">
      <alignment horizontal="centerContinuous" vertical="center"/>
      <protection locked="0"/>
    </xf>
    <xf numFmtId="0" fontId="4" fillId="0" borderId="0" xfId="0" applyFont="1" applyFill="1" applyAlignment="1">
      <alignment horizontal="centerContinuous" vertical="center"/>
    </xf>
    <xf numFmtId="43" fontId="3" fillId="0" borderId="26" xfId="239" applyFont="1" applyBorder="1" applyAlignment="1">
      <alignment/>
    </xf>
    <xf numFmtId="43" fontId="3" fillId="0" borderId="27" xfId="239" applyFont="1" applyBorder="1" applyAlignment="1">
      <alignment/>
    </xf>
    <xf numFmtId="43" fontId="3" fillId="0" borderId="26" xfId="239" applyFont="1" applyBorder="1" applyAlignment="1">
      <alignment horizontal="centerContinuous"/>
    </xf>
    <xf numFmtId="43" fontId="3" fillId="0" borderId="27" xfId="239" applyFont="1" applyBorder="1" applyAlignment="1">
      <alignment horizontal="centerContinuous"/>
    </xf>
    <xf numFmtId="43" fontId="3" fillId="0" borderId="26" xfId="239" applyFont="1" applyBorder="1" applyAlignment="1">
      <alignment horizontal="left"/>
    </xf>
    <xf numFmtId="0" fontId="3" fillId="0" borderId="0" xfId="409" applyFont="1">
      <alignment/>
      <protection/>
    </xf>
    <xf numFmtId="43" fontId="3" fillId="0" borderId="28" xfId="239" applyFont="1" applyBorder="1" applyAlignment="1">
      <alignment horizontal="centerContinuous"/>
    </xf>
    <xf numFmtId="43" fontId="3" fillId="0" borderId="29" xfId="239" applyFont="1" applyBorder="1" applyAlignment="1">
      <alignment horizontal="centerContinuous"/>
    </xf>
    <xf numFmtId="0" fontId="3" fillId="0" borderId="0" xfId="409" applyFont="1" applyAlignment="1">
      <alignment horizontal="center"/>
      <protection/>
    </xf>
    <xf numFmtId="43" fontId="3" fillId="0" borderId="28" xfId="239" applyFont="1" applyBorder="1" applyAlignment="1">
      <alignment horizontal="center"/>
    </xf>
    <xf numFmtId="43" fontId="3" fillId="0" borderId="29" xfId="239" applyFont="1" applyBorder="1" applyAlignment="1">
      <alignment horizontal="center"/>
    </xf>
    <xf numFmtId="43" fontId="3" fillId="0" borderId="0" xfId="239" applyFont="1" applyFill="1" applyBorder="1" applyAlignment="1">
      <alignment horizontal="center"/>
    </xf>
    <xf numFmtId="43" fontId="3" fillId="0" borderId="30" xfId="239" applyFont="1" applyBorder="1" applyAlignment="1">
      <alignment horizontal="center"/>
    </xf>
    <xf numFmtId="43" fontId="3" fillId="0" borderId="31" xfId="239" applyFont="1" applyBorder="1" applyAlignment="1">
      <alignment horizontal="center"/>
    </xf>
    <xf numFmtId="43" fontId="3" fillId="0" borderId="30" xfId="239" applyFont="1" applyBorder="1" applyAlignment="1">
      <alignment/>
    </xf>
    <xf numFmtId="43" fontId="3" fillId="0" borderId="31" xfId="239" applyFont="1" applyBorder="1" applyAlignment="1">
      <alignment/>
    </xf>
    <xf numFmtId="43" fontId="3" fillId="0" borderId="0" xfId="239" applyFont="1" applyBorder="1" applyAlignment="1">
      <alignment/>
    </xf>
    <xf numFmtId="43" fontId="3" fillId="0" borderId="0" xfId="239" applyFont="1" applyAlignment="1">
      <alignment/>
    </xf>
    <xf numFmtId="173" fontId="3" fillId="0" borderId="0" xfId="239" applyNumberFormat="1" applyFont="1" applyAlignment="1">
      <alignment/>
    </xf>
    <xf numFmtId="43" fontId="3" fillId="0" borderId="4" xfId="0" applyNumberFormat="1" applyFont="1" applyBorder="1" applyAlignment="1">
      <alignment/>
    </xf>
    <xf numFmtId="43" fontId="3" fillId="0" borderId="0" xfId="0" applyNumberFormat="1" applyFont="1" applyBorder="1" applyAlignment="1">
      <alignment/>
    </xf>
    <xf numFmtId="43" fontId="3" fillId="0" borderId="32" xfId="0" applyNumberFormat="1" applyFont="1" applyBorder="1" applyAlignment="1">
      <alignment/>
    </xf>
    <xf numFmtId="0" fontId="3" fillId="0" borderId="0" xfId="400" applyFont="1">
      <alignment/>
      <protection/>
    </xf>
    <xf numFmtId="14" fontId="3" fillId="0" borderId="0" xfId="400" applyNumberFormat="1" applyFont="1" applyAlignment="1">
      <alignment horizontal="right"/>
      <protection/>
    </xf>
    <xf numFmtId="44" fontId="3" fillId="0" borderId="0" xfId="284" applyFont="1" applyAlignment="1">
      <alignment horizontal="right"/>
    </xf>
    <xf numFmtId="44" fontId="3" fillId="0" borderId="0" xfId="284" applyFont="1" applyAlignment="1">
      <alignment/>
    </xf>
    <xf numFmtId="0" fontId="7" fillId="0" borderId="0" xfId="400" applyFont="1" applyFill="1" applyBorder="1">
      <alignment/>
      <protection/>
    </xf>
    <xf numFmtId="0" fontId="7" fillId="0" borderId="0" xfId="400" applyFont="1">
      <alignment/>
      <protection/>
    </xf>
    <xf numFmtId="14" fontId="7" fillId="0" borderId="0" xfId="400" applyNumberFormat="1" applyFont="1" applyFill="1" applyBorder="1" applyAlignment="1">
      <alignment horizontal="right"/>
      <protection/>
    </xf>
    <xf numFmtId="44" fontId="7" fillId="0" borderId="9" xfId="284" applyFont="1" applyFill="1" applyBorder="1" applyAlignment="1">
      <alignment horizontal="right"/>
    </xf>
    <xf numFmtId="0" fontId="3" fillId="0" borderId="26" xfId="400" applyFont="1" applyBorder="1">
      <alignment/>
      <protection/>
    </xf>
    <xf numFmtId="0" fontId="3" fillId="0" borderId="19" xfId="400" applyFont="1" applyBorder="1">
      <alignment/>
      <protection/>
    </xf>
    <xf numFmtId="14" fontId="3" fillId="0" borderId="19" xfId="400" applyNumberFormat="1" applyFont="1" applyBorder="1" applyAlignment="1">
      <alignment horizontal="right"/>
      <protection/>
    </xf>
    <xf numFmtId="44" fontId="3" fillId="0" borderId="27" xfId="284" applyFont="1" applyBorder="1" applyAlignment="1">
      <alignment horizontal="right"/>
    </xf>
    <xf numFmtId="0" fontId="3" fillId="0" borderId="30" xfId="400" applyFont="1" applyBorder="1">
      <alignment/>
      <protection/>
    </xf>
    <xf numFmtId="0" fontId="3" fillId="0" borderId="0" xfId="400" applyFont="1" applyBorder="1">
      <alignment/>
      <protection/>
    </xf>
    <xf numFmtId="14" fontId="3" fillId="0" borderId="0" xfId="400" applyNumberFormat="1" applyFont="1" applyBorder="1" applyAlignment="1">
      <alignment horizontal="right"/>
      <protection/>
    </xf>
    <xf numFmtId="44" fontId="3" fillId="0" borderId="31" xfId="284" applyFont="1" applyBorder="1" applyAlignment="1">
      <alignment horizontal="right"/>
    </xf>
    <xf numFmtId="0" fontId="3" fillId="0" borderId="28" xfId="400" applyFont="1" applyBorder="1">
      <alignment/>
      <protection/>
    </xf>
    <xf numFmtId="0" fontId="3" fillId="0" borderId="18" xfId="400" applyFont="1" applyBorder="1">
      <alignment/>
      <protection/>
    </xf>
    <xf numFmtId="14" fontId="3" fillId="0" borderId="18" xfId="400" applyNumberFormat="1" applyFont="1" applyBorder="1" applyAlignment="1">
      <alignment horizontal="right"/>
      <protection/>
    </xf>
    <xf numFmtId="44" fontId="3" fillId="0" borderId="29" xfId="284" applyFont="1" applyBorder="1" applyAlignment="1">
      <alignment horizontal="right"/>
    </xf>
    <xf numFmtId="44" fontId="7" fillId="0" borderId="0" xfId="284" applyFont="1" applyFill="1" applyBorder="1" applyAlignment="1">
      <alignment horizontal="right"/>
    </xf>
    <xf numFmtId="44" fontId="7" fillId="0" borderId="33" xfId="284" applyFont="1" applyFill="1" applyBorder="1" applyAlignment="1">
      <alignment horizontal="right"/>
    </xf>
    <xf numFmtId="0" fontId="7" fillId="76" borderId="9" xfId="400" applyFont="1" applyFill="1" applyBorder="1">
      <alignment/>
      <protection/>
    </xf>
    <xf numFmtId="44" fontId="7" fillId="76" borderId="9" xfId="284" applyFont="1" applyFill="1" applyBorder="1" applyAlignment="1">
      <alignment/>
    </xf>
    <xf numFmtId="0" fontId="46" fillId="0" borderId="0" xfId="400" applyFont="1">
      <alignment/>
      <protection/>
    </xf>
    <xf numFmtId="44" fontId="7" fillId="0" borderId="31" xfId="284" applyFont="1" applyFill="1" applyBorder="1" applyAlignment="1">
      <alignment horizontal="right"/>
    </xf>
    <xf numFmtId="0" fontId="90" fillId="0" borderId="0" xfId="0" applyFont="1" applyAlignment="1">
      <alignment/>
    </xf>
    <xf numFmtId="0" fontId="7" fillId="0" borderId="4" xfId="400" applyFont="1" applyFill="1" applyBorder="1">
      <alignment/>
      <protection/>
    </xf>
    <xf numFmtId="0" fontId="7" fillId="0" borderId="4" xfId="400" applyFont="1" applyBorder="1">
      <alignment/>
      <protection/>
    </xf>
    <xf numFmtId="14" fontId="7" fillId="0" borderId="4" xfId="400" applyNumberFormat="1" applyFont="1" applyFill="1" applyBorder="1" applyAlignment="1">
      <alignment horizontal="right"/>
      <protection/>
    </xf>
    <xf numFmtId="43" fontId="7" fillId="0" borderId="4" xfId="0" applyNumberFormat="1" applyFont="1" applyBorder="1" applyAlignment="1">
      <alignment/>
    </xf>
    <xf numFmtId="43" fontId="3" fillId="0" borderId="34" xfId="0" applyNumberFormat="1" applyFont="1" applyBorder="1" applyAlignment="1">
      <alignment/>
    </xf>
    <xf numFmtId="44" fontId="7" fillId="0" borderId="27" xfId="284" applyFont="1" applyFill="1" applyBorder="1" applyAlignment="1">
      <alignment horizontal="right"/>
    </xf>
    <xf numFmtId="44" fontId="7" fillId="0" borderId="34" xfId="284" applyFont="1" applyFill="1" applyBorder="1" applyAlignment="1">
      <alignment horizontal="right"/>
    </xf>
    <xf numFmtId="44" fontId="7" fillId="0" borderId="4" xfId="284" applyFont="1" applyFill="1" applyBorder="1" applyAlignment="1">
      <alignment horizontal="right"/>
    </xf>
    <xf numFmtId="0" fontId="3" fillId="0" borderId="0" xfId="400" applyFont="1" applyBorder="1" applyAlignment="1">
      <alignment horizontal="left"/>
      <protection/>
    </xf>
    <xf numFmtId="0" fontId="3" fillId="0" borderId="0" xfId="400" applyFont="1" applyFill="1" applyBorder="1">
      <alignment/>
      <protection/>
    </xf>
    <xf numFmtId="14" fontId="3" fillId="0" borderId="0" xfId="400" applyNumberFormat="1" applyFont="1" applyFill="1" applyBorder="1" applyAlignment="1">
      <alignment horizontal="right"/>
      <protection/>
    </xf>
    <xf numFmtId="44" fontId="3" fillId="0" borderId="0" xfId="284" applyFont="1" applyFill="1" applyBorder="1" applyAlignment="1">
      <alignment horizontal="right"/>
    </xf>
    <xf numFmtId="0" fontId="46" fillId="0" borderId="0" xfId="400" applyFont="1" applyFill="1" applyBorder="1">
      <alignment/>
      <protection/>
    </xf>
    <xf numFmtId="44" fontId="3" fillId="0" borderId="0" xfId="284" applyFont="1" applyFill="1" applyBorder="1" applyAlignment="1">
      <alignment/>
    </xf>
    <xf numFmtId="44" fontId="7" fillId="77" borderId="35" xfId="284" applyFont="1" applyFill="1" applyBorder="1" applyAlignment="1">
      <alignment horizontal="right"/>
    </xf>
    <xf numFmtId="10" fontId="10" fillId="0" borderId="17" xfId="459" applyNumberFormat="1" applyFont="1" applyFill="1" applyBorder="1" applyAlignment="1">
      <alignment/>
    </xf>
    <xf numFmtId="10" fontId="9" fillId="0" borderId="17" xfId="459" applyNumberFormat="1" applyFont="1" applyFill="1" applyBorder="1" applyAlignment="1">
      <alignment/>
    </xf>
    <xf numFmtId="10" fontId="9" fillId="0" borderId="4" xfId="459" applyNumberFormat="1" applyFont="1" applyFill="1" applyBorder="1" applyAlignment="1">
      <alignment/>
    </xf>
    <xf numFmtId="10" fontId="9" fillId="0" borderId="18" xfId="459" applyNumberFormat="1" applyFont="1" applyFill="1" applyBorder="1" applyAlignment="1">
      <alignment/>
    </xf>
    <xf numFmtId="10" fontId="3" fillId="0" borderId="34" xfId="453" applyNumberFormat="1" applyFont="1" applyBorder="1" applyAlignment="1">
      <alignment horizontal="center"/>
    </xf>
    <xf numFmtId="10" fontId="3" fillId="0" borderId="35" xfId="453" applyNumberFormat="1" applyFont="1" applyBorder="1" applyAlignment="1">
      <alignment horizontal="center"/>
    </xf>
    <xf numFmtId="0" fontId="15" fillId="0" borderId="0" xfId="403" applyFont="1" applyAlignment="1">
      <alignment horizontal="centerContinuous"/>
      <protection/>
    </xf>
    <xf numFmtId="0" fontId="15" fillId="0" borderId="0" xfId="403" applyFont="1">
      <alignment/>
      <protection/>
    </xf>
    <xf numFmtId="0" fontId="54" fillId="0" borderId="0" xfId="403" applyFont="1">
      <alignment/>
      <protection/>
    </xf>
    <xf numFmtId="0" fontId="54" fillId="0" borderId="0" xfId="403" applyFont="1" applyAlignment="1">
      <alignment horizontal="centerContinuous"/>
      <protection/>
    </xf>
    <xf numFmtId="0" fontId="51" fillId="0" borderId="0" xfId="403" applyFont="1" applyAlignment="1">
      <alignment horizontal="center"/>
      <protection/>
    </xf>
    <xf numFmtId="0" fontId="54" fillId="0" borderId="0" xfId="403" applyFont="1" applyBorder="1" applyAlignment="1">
      <alignment horizontal="center"/>
      <protection/>
    </xf>
    <xf numFmtId="0" fontId="51" fillId="0" borderId="0" xfId="403" applyFont="1" applyBorder="1" applyAlignment="1">
      <alignment horizontal="center"/>
      <protection/>
    </xf>
    <xf numFmtId="0" fontId="54" fillId="0" borderId="0" xfId="403" applyFont="1" applyBorder="1" applyAlignment="1">
      <alignment/>
      <protection/>
    </xf>
    <xf numFmtId="44" fontId="54" fillId="0" borderId="0" xfId="279" applyNumberFormat="1" applyFont="1" applyBorder="1" applyAlignment="1">
      <alignment/>
    </xf>
    <xf numFmtId="44" fontId="54" fillId="0" borderId="18" xfId="279" applyNumberFormat="1" applyFont="1" applyBorder="1" applyAlignment="1">
      <alignment/>
    </xf>
    <xf numFmtId="44" fontId="54" fillId="0" borderId="0" xfId="246" applyNumberFormat="1" applyFont="1" applyBorder="1" applyAlignment="1">
      <alignment/>
    </xf>
    <xf numFmtId="44" fontId="54" fillId="0" borderId="0" xfId="403" applyNumberFormat="1" applyFont="1">
      <alignment/>
      <protection/>
    </xf>
    <xf numFmtId="44" fontId="15" fillId="0" borderId="0" xfId="403" applyNumberFormat="1" applyFont="1">
      <alignment/>
      <protection/>
    </xf>
    <xf numFmtId="44" fontId="54" fillId="0" borderId="18" xfId="246" applyNumberFormat="1" applyFont="1" applyBorder="1" applyAlignment="1">
      <alignment/>
    </xf>
    <xf numFmtId="0" fontId="54" fillId="0" borderId="0" xfId="403" applyFont="1" applyBorder="1">
      <alignment/>
      <protection/>
    </xf>
    <xf numFmtId="44" fontId="54" fillId="0" borderId="18" xfId="403" applyNumberFormat="1" applyFont="1" applyBorder="1">
      <alignment/>
      <protection/>
    </xf>
    <xf numFmtId="44" fontId="54" fillId="0" borderId="0" xfId="403" applyNumberFormat="1" applyFont="1" applyBorder="1" applyAlignment="1">
      <alignment/>
      <protection/>
    </xf>
    <xf numFmtId="43" fontId="54" fillId="0" borderId="18" xfId="246" applyNumberFormat="1" applyFont="1" applyBorder="1" applyAlignment="1">
      <alignment/>
    </xf>
    <xf numFmtId="43" fontId="54" fillId="0" borderId="0" xfId="279" applyNumberFormat="1" applyFont="1" applyBorder="1" applyAlignment="1">
      <alignment/>
    </xf>
    <xf numFmtId="0" fontId="54" fillId="0" borderId="0" xfId="403" applyFont="1" applyBorder="1" applyAlignment="1">
      <alignment horizontal="right"/>
      <protection/>
    </xf>
    <xf numFmtId="167" fontId="54" fillId="0" borderId="18" xfId="465" applyNumberFormat="1" applyFont="1" applyBorder="1" applyAlignment="1">
      <alignment/>
    </xf>
    <xf numFmtId="169" fontId="54" fillId="0" borderId="0" xfId="279" applyNumberFormat="1" applyFont="1" applyBorder="1" applyAlignment="1">
      <alignment/>
    </xf>
    <xf numFmtId="168" fontId="54" fillId="0" borderId="18" xfId="465" applyNumberFormat="1" applyFont="1" applyBorder="1" applyAlignment="1">
      <alignment/>
    </xf>
    <xf numFmtId="169" fontId="54" fillId="0" borderId="0" xfId="246" applyNumberFormat="1" applyFont="1" applyBorder="1" applyAlignment="1">
      <alignment/>
    </xf>
    <xf numFmtId="44" fontId="54" fillId="0" borderId="0" xfId="403" applyNumberFormat="1" applyFont="1" applyBorder="1">
      <alignment/>
      <protection/>
    </xf>
    <xf numFmtId="166" fontId="54" fillId="0" borderId="0" xfId="403" applyNumberFormat="1" applyFont="1" applyAlignment="1">
      <alignment horizontal="centerContinuous"/>
      <protection/>
    </xf>
    <xf numFmtId="43" fontId="3" fillId="0" borderId="0" xfId="239" applyFont="1" applyFill="1" applyBorder="1" applyAlignment="1" quotePrefix="1">
      <alignment horizontal="center"/>
    </xf>
    <xf numFmtId="44" fontId="3" fillId="0" borderId="27" xfId="284" applyFont="1" applyFill="1" applyBorder="1" applyAlignment="1">
      <alignment horizontal="right"/>
    </xf>
    <xf numFmtId="43" fontId="3" fillId="0" borderId="30" xfId="239" applyFont="1" applyFill="1" applyBorder="1" applyAlignment="1">
      <alignment horizontal="center"/>
    </xf>
    <xf numFmtId="43" fontId="3" fillId="0" borderId="31" xfId="239" applyFont="1" applyFill="1" applyBorder="1" applyAlignment="1">
      <alignment horizontal="center"/>
    </xf>
    <xf numFmtId="43" fontId="3" fillId="0" borderId="30" xfId="239" applyFont="1" applyFill="1" applyBorder="1" applyAlignment="1">
      <alignment/>
    </xf>
    <xf numFmtId="44" fontId="3" fillId="0" borderId="31" xfId="284" applyFont="1" applyFill="1" applyBorder="1" applyAlignment="1">
      <alignment horizontal="right"/>
    </xf>
    <xf numFmtId="43" fontId="3" fillId="0" borderId="31" xfId="239" applyFont="1" applyFill="1" applyBorder="1" applyAlignment="1">
      <alignment/>
    </xf>
    <xf numFmtId="41" fontId="2" fillId="0" borderId="0" xfId="0" applyNumberFormat="1" applyFont="1" applyFill="1" applyAlignment="1">
      <alignment/>
    </xf>
    <xf numFmtId="173" fontId="2" fillId="0" borderId="0" xfId="0" applyNumberFormat="1" applyFont="1" applyFill="1" applyAlignment="1">
      <alignment/>
    </xf>
    <xf numFmtId="41" fontId="2" fillId="0" borderId="18" xfId="0" applyNumberFormat="1" applyFont="1" applyFill="1" applyBorder="1" applyAlignment="1">
      <alignment/>
    </xf>
    <xf numFmtId="173" fontId="2" fillId="0" borderId="18" xfId="0" applyNumberFormat="1" applyFont="1" applyFill="1" applyBorder="1" applyAlignment="1">
      <alignment/>
    </xf>
    <xf numFmtId="0" fontId="3" fillId="0" borderId="0" xfId="409" applyFont="1" applyAlignment="1" quotePrefix="1">
      <alignment horizontal="center"/>
      <protection/>
    </xf>
    <xf numFmtId="0" fontId="3" fillId="0" borderId="0" xfId="400" applyFont="1" applyAlignment="1">
      <alignment horizontal="center"/>
      <protection/>
    </xf>
    <xf numFmtId="43" fontId="3" fillId="0" borderId="28" xfId="239" applyFont="1" applyFill="1" applyBorder="1" applyAlignment="1">
      <alignment horizontal="center"/>
    </xf>
    <xf numFmtId="42" fontId="3" fillId="0" borderId="36" xfId="280" applyNumberFormat="1" applyFont="1" applyFill="1" applyBorder="1" applyAlignment="1">
      <alignment/>
    </xf>
    <xf numFmtId="173" fontId="3" fillId="0" borderId="0" xfId="247" applyNumberFormat="1" applyFont="1" applyAlignment="1">
      <alignment horizontal="centerContinuous" vertical="center"/>
    </xf>
    <xf numFmtId="173" fontId="3" fillId="0" borderId="27" xfId="247" applyNumberFormat="1" applyFont="1" applyBorder="1" applyAlignment="1">
      <alignment horizontal="center" vertical="center" wrapText="1"/>
    </xf>
    <xf numFmtId="6" fontId="3" fillId="0" borderId="36" xfId="280" applyNumberFormat="1" applyFont="1" applyFill="1" applyBorder="1" applyAlignment="1">
      <alignment/>
    </xf>
    <xf numFmtId="42" fontId="3" fillId="0" borderId="0" xfId="280" applyNumberFormat="1" applyFont="1" applyFill="1" applyBorder="1" applyAlignment="1">
      <alignment/>
    </xf>
    <xf numFmtId="41" fontId="3" fillId="0" borderId="36" xfId="247" applyNumberFormat="1" applyFont="1" applyFill="1" applyBorder="1" applyAlignment="1">
      <alignment/>
    </xf>
    <xf numFmtId="41" fontId="3" fillId="0" borderId="36" xfId="280" applyNumberFormat="1" applyFont="1" applyFill="1" applyBorder="1" applyAlignment="1">
      <alignment/>
    </xf>
    <xf numFmtId="42" fontId="3" fillId="0" borderId="37" xfId="280" applyNumberFormat="1" applyFont="1" applyFill="1" applyBorder="1" applyAlignment="1">
      <alignment/>
    </xf>
    <xf numFmtId="42" fontId="3" fillId="0" borderId="38" xfId="280" applyNumberFormat="1" applyFont="1" applyFill="1" applyBorder="1" applyAlignment="1">
      <alignment/>
    </xf>
    <xf numFmtId="42" fontId="3" fillId="0" borderId="36" xfId="280" applyNumberFormat="1" applyFont="1" applyFill="1" applyBorder="1" applyAlignment="1" applyProtection="1">
      <alignment/>
      <protection locked="0"/>
    </xf>
    <xf numFmtId="6" fontId="3" fillId="0" borderId="38" xfId="247" applyNumberFormat="1" applyFont="1" applyFill="1" applyBorder="1" applyAlignment="1">
      <alignment/>
    </xf>
    <xf numFmtId="6" fontId="3" fillId="0" borderId="36" xfId="247" applyNumberFormat="1" applyFont="1" applyFill="1" applyBorder="1" applyAlignment="1">
      <alignment/>
    </xf>
    <xf numFmtId="184" fontId="3" fillId="0" borderId="36" xfId="0" applyNumberFormat="1" applyFont="1" applyFill="1" applyBorder="1" applyAlignment="1">
      <alignment horizontal="left" wrapText="1"/>
    </xf>
    <xf numFmtId="165" fontId="3" fillId="0" borderId="36" xfId="0" applyNumberFormat="1" applyFont="1" applyFill="1" applyBorder="1" applyAlignment="1">
      <alignment horizontal="left" wrapText="1"/>
    </xf>
    <xf numFmtId="41" fontId="3" fillId="0" borderId="38" xfId="0" applyNumberFormat="1" applyFont="1" applyFill="1" applyBorder="1" applyAlignment="1">
      <alignment horizontal="left" wrapText="1"/>
    </xf>
    <xf numFmtId="165" fontId="3" fillId="0" borderId="36" xfId="0" applyNumberFormat="1" applyFont="1" applyFill="1" applyBorder="1" applyAlignment="1">
      <alignment vertical="top"/>
    </xf>
    <xf numFmtId="42" fontId="3" fillId="0" borderId="36" xfId="0" applyNumberFormat="1" applyFont="1" applyFill="1" applyBorder="1" applyAlignment="1">
      <alignment horizontal="left" wrapText="1"/>
    </xf>
    <xf numFmtId="42" fontId="3" fillId="0" borderId="36" xfId="0" applyNumberFormat="1" applyFont="1" applyFill="1" applyBorder="1" applyAlignment="1">
      <alignment horizontal="left"/>
    </xf>
    <xf numFmtId="42" fontId="3" fillId="0" borderId="36" xfId="0" applyNumberFormat="1" applyFont="1" applyFill="1" applyBorder="1" applyAlignment="1">
      <alignment horizontal="right" wrapText="1"/>
    </xf>
    <xf numFmtId="37" fontId="3" fillId="0" borderId="36" xfId="0" applyNumberFormat="1" applyFont="1" applyBorder="1" applyAlignment="1">
      <alignment/>
    </xf>
    <xf numFmtId="10" fontId="3" fillId="0" borderId="39" xfId="0" applyNumberFormat="1" applyFont="1" applyFill="1" applyBorder="1" applyAlignment="1">
      <alignment horizontal="right" wrapText="1"/>
    </xf>
    <xf numFmtId="0" fontId="3" fillId="0" borderId="0" xfId="0" applyNumberFormat="1" applyFont="1" applyFill="1" applyAlignment="1">
      <alignment/>
    </xf>
    <xf numFmtId="0" fontId="3" fillId="0" borderId="0" xfId="0" applyNumberFormat="1" applyFont="1" applyFill="1" applyAlignment="1">
      <alignment horizontal="center"/>
    </xf>
    <xf numFmtId="0" fontId="7" fillId="0" borderId="0" xfId="0" applyNumberFormat="1" applyFont="1" applyFill="1" applyBorder="1" applyAlignment="1">
      <alignment horizontal="centerContinuous"/>
    </xf>
    <xf numFmtId="0" fontId="7" fillId="0" borderId="0" xfId="0" applyNumberFormat="1" applyFont="1" applyFill="1" applyAlignment="1">
      <alignment horizontal="centerContinuous" vertical="center"/>
    </xf>
    <xf numFmtId="0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center"/>
    </xf>
    <xf numFmtId="0" fontId="10" fillId="0" borderId="18" xfId="0" applyNumberFormat="1" applyFont="1" applyFill="1" applyBorder="1" applyAlignment="1">
      <alignment horizontal="center"/>
    </xf>
    <xf numFmtId="0" fontId="10" fillId="0" borderId="0" xfId="0" applyNumberFormat="1" applyFont="1" applyFill="1" applyAlignment="1">
      <alignment horizontal="center"/>
    </xf>
    <xf numFmtId="0" fontId="11" fillId="0" borderId="0" xfId="0" applyNumberFormat="1" applyFont="1" applyFill="1" applyAlignment="1">
      <alignment/>
    </xf>
    <xf numFmtId="14" fontId="9" fillId="0" borderId="0" xfId="0" applyNumberFormat="1" applyFont="1" applyFill="1" applyAlignment="1">
      <alignment horizontal="center"/>
    </xf>
    <xf numFmtId="0" fontId="9" fillId="0" borderId="0" xfId="0" applyNumberFormat="1" applyFont="1" applyFill="1" applyAlignment="1">
      <alignment horizontal="left"/>
    </xf>
    <xf numFmtId="3" fontId="9" fillId="0" borderId="0" xfId="0" applyNumberFormat="1" applyFont="1" applyFill="1" applyAlignment="1">
      <alignment/>
    </xf>
    <xf numFmtId="0" fontId="9" fillId="0" borderId="0" xfId="0" applyNumberFormat="1" applyFont="1" applyFill="1" applyAlignment="1">
      <alignment horizontal="left" wrapText="1"/>
    </xf>
    <xf numFmtId="0" fontId="9" fillId="0" borderId="0" xfId="0" applyNumberFormat="1" applyFont="1" applyFill="1" applyBorder="1" applyAlignment="1">
      <alignment horizontal="center"/>
    </xf>
    <xf numFmtId="10" fontId="9" fillId="0" borderId="4" xfId="0" applyNumberFormat="1" applyFont="1" applyFill="1" applyBorder="1" applyAlignment="1">
      <alignment/>
    </xf>
    <xf numFmtId="169" fontId="9" fillId="0" borderId="0" xfId="0" applyNumberFormat="1" applyFont="1" applyFill="1" applyAlignment="1">
      <alignment/>
    </xf>
    <xf numFmtId="0" fontId="9" fillId="0" borderId="0" xfId="0" applyNumberFormat="1" applyFont="1" applyFill="1" applyBorder="1" applyAlignment="1">
      <alignment/>
    </xf>
    <xf numFmtId="10" fontId="9" fillId="0" borderId="17" xfId="0" applyNumberFormat="1" applyFont="1" applyFill="1" applyBorder="1" applyAlignment="1">
      <alignment/>
    </xf>
    <xf numFmtId="4" fontId="9" fillId="0" borderId="0" xfId="0" applyNumberFormat="1" applyFont="1" applyFill="1" applyAlignment="1">
      <alignment/>
    </xf>
    <xf numFmtId="0" fontId="3" fillId="0" borderId="0" xfId="0" applyNumberFormat="1" applyFont="1" applyAlignment="1">
      <alignment/>
    </xf>
    <xf numFmtId="0" fontId="0" fillId="0" borderId="0" xfId="0" applyNumberFormat="1" applyAlignment="1">
      <alignment/>
    </xf>
    <xf numFmtId="0" fontId="7" fillId="0" borderId="40" xfId="0" applyNumberFormat="1" applyFont="1" applyFill="1" applyBorder="1" applyAlignment="1" quotePrefix="1">
      <alignment horizontal="right"/>
    </xf>
    <xf numFmtId="0" fontId="3" fillId="0" borderId="0" xfId="0" applyNumberFormat="1" applyFont="1" applyAlignment="1">
      <alignment horizontal="centerContinuous" vertical="center"/>
    </xf>
    <xf numFmtId="173" fontId="3" fillId="0" borderId="0" xfId="247" applyNumberFormat="1" applyFont="1" applyAlignment="1">
      <alignment horizontal="center" vertical="center" wrapText="1"/>
    </xf>
    <xf numFmtId="0" fontId="3" fillId="0" borderId="0" xfId="0" applyNumberFormat="1" applyFont="1" applyFill="1" applyAlignment="1">
      <alignment horizontal="center" vertical="center" wrapText="1"/>
    </xf>
    <xf numFmtId="0" fontId="0" fillId="0" borderId="0" xfId="0" applyNumberFormat="1" applyFill="1" applyAlignment="1">
      <alignment/>
    </xf>
    <xf numFmtId="194" fontId="3" fillId="0" borderId="0" xfId="0" applyNumberFormat="1" applyFont="1" applyFill="1" applyBorder="1" applyAlignment="1">
      <alignment horizontal="center"/>
    </xf>
    <xf numFmtId="37" fontId="39" fillId="0" borderId="41" xfId="0" applyNumberFormat="1" applyFont="1" applyFill="1" applyBorder="1" applyAlignment="1">
      <alignment horizontal="center" vertical="top" wrapText="1"/>
    </xf>
    <xf numFmtId="37" fontId="39" fillId="0" borderId="36" xfId="0" applyNumberFormat="1" applyFont="1" applyFill="1" applyBorder="1" applyAlignment="1">
      <alignment vertical="top"/>
    </xf>
    <xf numFmtId="37" fontId="3" fillId="0" borderId="0" xfId="0" applyNumberFormat="1" applyFont="1" applyBorder="1" applyAlignment="1">
      <alignment/>
    </xf>
    <xf numFmtId="0" fontId="3" fillId="0" borderId="0" xfId="0" applyNumberFormat="1" applyFont="1" applyAlignment="1">
      <alignment horizontal="right"/>
    </xf>
    <xf numFmtId="0" fontId="3" fillId="0" borderId="0" xfId="0" applyNumberFormat="1" applyFont="1" applyAlignment="1">
      <alignment horizontal="centerContinuous" vertical="center"/>
    </xf>
    <xf numFmtId="0" fontId="3" fillId="0" borderId="31" xfId="0" applyNumberFormat="1" applyFont="1" applyBorder="1" applyAlignment="1">
      <alignment horizontal="center" vertical="center" wrapText="1"/>
    </xf>
    <xf numFmtId="194" fontId="3" fillId="0" borderId="29" xfId="0" applyNumberFormat="1" applyFont="1" applyFill="1" applyBorder="1" applyAlignment="1">
      <alignment horizontal="center"/>
    </xf>
    <xf numFmtId="37" fontId="3" fillId="0" borderId="18" xfId="0" applyNumberFormat="1" applyFont="1" applyBorder="1" applyAlignment="1">
      <alignment/>
    </xf>
    <xf numFmtId="0" fontId="3" fillId="0" borderId="0" xfId="0" applyNumberFormat="1" applyFont="1" applyAlignment="1">
      <alignment horizontal="left"/>
    </xf>
    <xf numFmtId="4" fontId="3" fillId="0" borderId="0" xfId="0" applyNumberFormat="1" applyFont="1" applyAlignment="1">
      <alignment wrapText="1"/>
    </xf>
    <xf numFmtId="3" fontId="3" fillId="0" borderId="0" xfId="0" applyNumberFormat="1" applyFont="1" applyAlignment="1">
      <alignment/>
    </xf>
    <xf numFmtId="4" fontId="3" fillId="0" borderId="0" xfId="0" applyNumberFormat="1" applyFont="1" applyAlignment="1">
      <alignment/>
    </xf>
    <xf numFmtId="37" fontId="3" fillId="0" borderId="0" xfId="0" applyNumberFormat="1" applyFont="1" applyBorder="1" applyAlignment="1">
      <alignment horizontal="left"/>
    </xf>
    <xf numFmtId="37" fontId="39" fillId="0" borderId="0" xfId="0" applyNumberFormat="1" applyFont="1" applyBorder="1" applyAlignment="1">
      <alignment/>
    </xf>
    <xf numFmtId="10" fontId="3" fillId="0" borderId="0" xfId="0" applyNumberFormat="1" applyFont="1" applyFill="1" applyBorder="1" applyAlignment="1">
      <alignment/>
    </xf>
    <xf numFmtId="37" fontId="39" fillId="0" borderId="0" xfId="0" applyNumberFormat="1" applyFont="1" applyBorder="1" applyAlignment="1">
      <alignment vertical="top"/>
    </xf>
    <xf numFmtId="0" fontId="4" fillId="0" borderId="0" xfId="357" applyFont="1" applyFill="1" applyAlignment="1">
      <alignment horizontal="right"/>
      <protection/>
    </xf>
    <xf numFmtId="0" fontId="4" fillId="0" borderId="0" xfId="0" applyFont="1" applyFill="1" applyAlignment="1">
      <alignment horizontal="right"/>
    </xf>
  </cellXfs>
  <cellStyles count="538">
    <cellStyle name="Normal" xfId="0"/>
    <cellStyle name="_x0013_" xfId="15"/>
    <cellStyle name="_09GRC Gas Transport For Review" xfId="16"/>
    <cellStyle name="_4.06E Pass Throughs" xfId="17"/>
    <cellStyle name="_4.06E Pass Throughs_04 07E Wild Horse Wind Expansion (C) (2)" xfId="18"/>
    <cellStyle name="_4.06E Pass Throughs_4 31 Regulatory Assets and Liabilities  7 06- Exhibit D" xfId="19"/>
    <cellStyle name="_4.06E Pass Throughs_4 32 Regulatory Assets and Liabilities  7 06- Exhibit D" xfId="20"/>
    <cellStyle name="_4.06E Pass Throughs_Book9" xfId="21"/>
    <cellStyle name="_4.13E Montana Energy Tax" xfId="22"/>
    <cellStyle name="_4.13E Montana Energy Tax_04 07E Wild Horse Wind Expansion (C) (2)" xfId="23"/>
    <cellStyle name="_4.13E Montana Energy Tax_4 31 Regulatory Assets and Liabilities  7 06- Exhibit D" xfId="24"/>
    <cellStyle name="_4.13E Montana Energy Tax_4 32 Regulatory Assets and Liabilities  7 06- Exhibit D" xfId="25"/>
    <cellStyle name="_4.13E Montana Energy Tax_Book9" xfId="26"/>
    <cellStyle name="_AURORA WIP" xfId="27"/>
    <cellStyle name="_Book1" xfId="28"/>
    <cellStyle name="_Book1 (2)" xfId="29"/>
    <cellStyle name="_Book1 (2)_04 07E Wild Horse Wind Expansion (C) (2)" xfId="30"/>
    <cellStyle name="_Book1 (2)_4 31 Regulatory Assets and Liabilities  7 06- Exhibit D" xfId="31"/>
    <cellStyle name="_Book1 (2)_4 32 Regulatory Assets and Liabilities  7 06- Exhibit D" xfId="32"/>
    <cellStyle name="_Book1 (2)_Book9" xfId="33"/>
    <cellStyle name="_Book1_4 31 Regulatory Assets and Liabilities  7 06- Exhibit D" xfId="34"/>
    <cellStyle name="_Book1_4 32 Regulatory Assets and Liabilities  7 06- Exhibit D" xfId="35"/>
    <cellStyle name="_Book1_Book9" xfId="36"/>
    <cellStyle name="_Book2" xfId="37"/>
    <cellStyle name="_Book2_04 07E Wild Horse Wind Expansion (C) (2)" xfId="38"/>
    <cellStyle name="_Book2_4 31 Regulatory Assets and Liabilities  7 06- Exhibit D" xfId="39"/>
    <cellStyle name="_Book2_4 32 Regulatory Assets and Liabilities  7 06- Exhibit D" xfId="40"/>
    <cellStyle name="_Book2_Book9" xfId="41"/>
    <cellStyle name="_Book3" xfId="42"/>
    <cellStyle name="_Book5" xfId="43"/>
    <cellStyle name="_Chelan Debt Forecast 12.19.05" xfId="44"/>
    <cellStyle name="_Chelan Debt Forecast 12.19.05_4 31 Regulatory Assets and Liabilities  7 06- Exhibit D" xfId="45"/>
    <cellStyle name="_Chelan Debt Forecast 12.19.05_4 32 Regulatory Assets and Liabilities  7 06- Exhibit D" xfId="46"/>
    <cellStyle name="_Chelan Debt Forecast 12.19.05_Book9" xfId="47"/>
    <cellStyle name="_Copy 11-9 Sumas Proforma - Current" xfId="48"/>
    <cellStyle name="_Costs not in AURORA 06GRC" xfId="49"/>
    <cellStyle name="_Costs not in AURORA 06GRC_04 07E Wild Horse Wind Expansion (C) (2)" xfId="50"/>
    <cellStyle name="_Costs not in AURORA 06GRC_4 31 Regulatory Assets and Liabilities  7 06- Exhibit D" xfId="51"/>
    <cellStyle name="_Costs not in AURORA 06GRC_4 32 Regulatory Assets and Liabilities  7 06- Exhibit D" xfId="52"/>
    <cellStyle name="_Costs not in AURORA 06GRC_Book9" xfId="53"/>
    <cellStyle name="_Costs not in AURORA 2006GRC 6.15.06" xfId="54"/>
    <cellStyle name="_Costs not in AURORA 2006GRC 6.15.06_04 07E Wild Horse Wind Expansion (C) (2)" xfId="55"/>
    <cellStyle name="_Costs not in AURORA 2006GRC 6.15.06_4 31 Regulatory Assets and Liabilities  7 06- Exhibit D" xfId="56"/>
    <cellStyle name="_Costs not in AURORA 2006GRC 6.15.06_4 32 Regulatory Assets and Liabilities  7 06- Exhibit D" xfId="57"/>
    <cellStyle name="_Costs not in AURORA 2006GRC 6.15.06_Book9" xfId="58"/>
    <cellStyle name="_Costs not in AURORA 2006GRC w gas price updated" xfId="59"/>
    <cellStyle name="_Costs not in AURORA 2007 Rate Case" xfId="60"/>
    <cellStyle name="_Costs not in AURORA 2007 Rate Case_4 31 Regulatory Assets and Liabilities  7 06- Exhibit D" xfId="61"/>
    <cellStyle name="_Costs not in AURORA 2007 Rate Case_4 32 Regulatory Assets and Liabilities  7 06- Exhibit D" xfId="62"/>
    <cellStyle name="_Costs not in AURORA 2007 Rate Case_Book9" xfId="63"/>
    <cellStyle name="_Costs not in KWI3000 '06Budget" xfId="64"/>
    <cellStyle name="_Costs not in KWI3000 '06Budget_4 31 Regulatory Assets and Liabilities  7 06- Exhibit D" xfId="65"/>
    <cellStyle name="_Costs not in KWI3000 '06Budget_4 32 Regulatory Assets and Liabilities  7 06- Exhibit D" xfId="66"/>
    <cellStyle name="_Costs not in KWI3000 '06Budget_Book9" xfId="67"/>
    <cellStyle name="_DEM-WP (C) Power Cost 2006GRC Order" xfId="68"/>
    <cellStyle name="_DEM-WP (C) Power Cost 2006GRC Order_04 07E Wild Horse Wind Expansion (C) (2)" xfId="69"/>
    <cellStyle name="_DEM-WP (C) Power Cost 2006GRC Order_4 31 Regulatory Assets and Liabilities  7 06- Exhibit D" xfId="70"/>
    <cellStyle name="_DEM-WP (C) Power Cost 2006GRC Order_4 32 Regulatory Assets and Liabilities  7 06- Exhibit D" xfId="71"/>
    <cellStyle name="_DEM-WP (C) Power Cost 2006GRC Order_Book9" xfId="72"/>
    <cellStyle name="_DEM-WP Revised (HC) Wild Horse 2006GRC" xfId="73"/>
    <cellStyle name="_DEM-WP(C) Colstrip FOR" xfId="74"/>
    <cellStyle name="_DEM-WP(C) Costs not in AURORA 2006GRC" xfId="75"/>
    <cellStyle name="_DEM-WP(C) Costs not in AURORA 2006GRC_4 31 Regulatory Assets and Liabilities  7 06- Exhibit D" xfId="76"/>
    <cellStyle name="_DEM-WP(C) Costs not in AURORA 2006GRC_4 32 Regulatory Assets and Liabilities  7 06- Exhibit D" xfId="77"/>
    <cellStyle name="_DEM-WP(C) Costs not in AURORA 2006GRC_Book9" xfId="78"/>
    <cellStyle name="_DEM-WP(C) Costs not in AURORA 2007GRC" xfId="79"/>
    <cellStyle name="_DEM-WP(C) Costs not in AURORA 2007PCORC-5.07Update" xfId="80"/>
    <cellStyle name="_DEM-WP(C) Costs not in AURORA 2007PCORC-5.07Update_DEM-WP(C) Production O&amp;M 2009GRC Rebuttal" xfId="81"/>
    <cellStyle name="_DEM-WP(C) Prod O&amp;M 2007GRC" xfId="82"/>
    <cellStyle name="_DEM-WP(C) Rate Year Sumas by Month Update Corrected" xfId="83"/>
    <cellStyle name="_DEM-WP(C) Sumas Proforma 11.5.07" xfId="84"/>
    <cellStyle name="_DEM-WP(C) Westside Hydro Data_051007" xfId="85"/>
    <cellStyle name="_Fixed Gas Transport 1 19 09" xfId="86"/>
    <cellStyle name="_Fuel Prices 4-14" xfId="87"/>
    <cellStyle name="_Fuel Prices 4-14_04 07E Wild Horse Wind Expansion (C) (2)" xfId="88"/>
    <cellStyle name="_Fuel Prices 4-14_4 31 Regulatory Assets and Liabilities  7 06- Exhibit D" xfId="89"/>
    <cellStyle name="_Fuel Prices 4-14_4 32 Regulatory Assets and Liabilities  7 06- Exhibit D" xfId="90"/>
    <cellStyle name="_Fuel Prices 4-14_Book9" xfId="91"/>
    <cellStyle name="_Gas Transportation Charges_2009GRC_120308" xfId="92"/>
    <cellStyle name="_NIM 06 Base Case Current Trends" xfId="93"/>
    <cellStyle name="_Portfolio SPlan Base Case.xls Chart 1" xfId="94"/>
    <cellStyle name="_Portfolio SPlan Base Case.xls Chart 2" xfId="95"/>
    <cellStyle name="_Portfolio SPlan Base Case.xls Chart 3" xfId="96"/>
    <cellStyle name="_Power Cost Value Copy 11.30.05 gas 1.09.06 AURORA at 1.10.06" xfId="97"/>
    <cellStyle name="_Power Cost Value Copy 11.30.05 gas 1.09.06 AURORA at 1.10.06_04 07E Wild Horse Wind Expansion (C) (2)" xfId="98"/>
    <cellStyle name="_Power Cost Value Copy 11.30.05 gas 1.09.06 AURORA at 1.10.06_4 31 Regulatory Assets and Liabilities  7 06- Exhibit D" xfId="99"/>
    <cellStyle name="_Power Cost Value Copy 11.30.05 gas 1.09.06 AURORA at 1.10.06_4 32 Regulatory Assets and Liabilities  7 06- Exhibit D" xfId="100"/>
    <cellStyle name="_Power Cost Value Copy 11.30.05 gas 1.09.06 AURORA at 1.10.06_Book9" xfId="101"/>
    <cellStyle name="_Pro Forma Rev 07 GRC" xfId="102"/>
    <cellStyle name="_Recon to Darrin's 5.11.05 proforma" xfId="103"/>
    <cellStyle name="_Recon to Darrin's 5.11.05 proforma_4 31 Regulatory Assets and Liabilities  7 06- Exhibit D" xfId="104"/>
    <cellStyle name="_Recon to Darrin's 5.11.05 proforma_4 32 Regulatory Assets and Liabilities  7 06- Exhibit D" xfId="105"/>
    <cellStyle name="_Recon to Darrin's 5.11.05 proforma_Book9" xfId="106"/>
    <cellStyle name="_Revenue" xfId="107"/>
    <cellStyle name="_Revenue_Data" xfId="108"/>
    <cellStyle name="_Revenue_Data_1" xfId="109"/>
    <cellStyle name="_Revenue_Data_Pro Forma Rev 09 GRC" xfId="110"/>
    <cellStyle name="_Revenue_Data_Pro Forma Rev 2010 GRC" xfId="111"/>
    <cellStyle name="_Revenue_Data_Pro Forma Rev 2010 GRC_Preliminary" xfId="112"/>
    <cellStyle name="_Revenue_Data_Revenue (Feb 09 - Jan 10)" xfId="113"/>
    <cellStyle name="_Revenue_Data_Revenue (Jan 09 - Dec 09)" xfId="114"/>
    <cellStyle name="_Revenue_Data_Revenue (Mar 09 - Feb 10)" xfId="115"/>
    <cellStyle name="_Revenue_Data_Volume Exhibit (Jan09 - Dec09)" xfId="116"/>
    <cellStyle name="_Revenue_Mins" xfId="117"/>
    <cellStyle name="_Revenue_Pro Forma Rev 07 GRC" xfId="118"/>
    <cellStyle name="_Revenue_Pro Forma Rev 08 GRC" xfId="119"/>
    <cellStyle name="_Revenue_Pro Forma Rev 09 GRC" xfId="120"/>
    <cellStyle name="_Revenue_Pro Forma Rev 2010 GRC" xfId="121"/>
    <cellStyle name="_Revenue_Pro Forma Rev 2010 GRC_Preliminary" xfId="122"/>
    <cellStyle name="_Revenue_Revenue (Feb 09 - Jan 10)" xfId="123"/>
    <cellStyle name="_Revenue_Revenue (Jan 09 - Dec 09)" xfId="124"/>
    <cellStyle name="_Revenue_Revenue (Mar 09 - Feb 10)" xfId="125"/>
    <cellStyle name="_Revenue_Sheet2" xfId="126"/>
    <cellStyle name="_Revenue_Therms Data" xfId="127"/>
    <cellStyle name="_Revenue_Therms Data Rerun" xfId="128"/>
    <cellStyle name="_Revenue_Volume Exhibit (Jan09 - Dec09)" xfId="129"/>
    <cellStyle name="_Sumas Proforma - 11-09-07" xfId="130"/>
    <cellStyle name="_Sumas Property Taxes v1" xfId="131"/>
    <cellStyle name="_Tenaska Comparison" xfId="132"/>
    <cellStyle name="_Tenaska Comparison_4 31 Regulatory Assets and Liabilities  7 06- Exhibit D" xfId="133"/>
    <cellStyle name="_Tenaska Comparison_4 32 Regulatory Assets and Liabilities  7 06- Exhibit D" xfId="134"/>
    <cellStyle name="_Tenaska Comparison_Book9" xfId="135"/>
    <cellStyle name="_Therms Data" xfId="136"/>
    <cellStyle name="_Therms Data_Pro Forma Rev 09 GRC" xfId="137"/>
    <cellStyle name="_Therms Data_Pro Forma Rev 2010 GRC" xfId="138"/>
    <cellStyle name="_Therms Data_Pro Forma Rev 2010 GRC_Preliminary" xfId="139"/>
    <cellStyle name="_Therms Data_Revenue (Feb 09 - Jan 10)" xfId="140"/>
    <cellStyle name="_Therms Data_Revenue (Jan 09 - Dec 09)" xfId="141"/>
    <cellStyle name="_Therms Data_Revenue (Mar 09 - Feb 10)" xfId="142"/>
    <cellStyle name="_Therms Data_Volume Exhibit (Jan09 - Dec09)" xfId="143"/>
    <cellStyle name="_Value Copy 11 30 05 gas 12 09 05 AURORA at 12 14 05" xfId="144"/>
    <cellStyle name="_Value Copy 11 30 05 gas 12 09 05 AURORA at 12 14 05_04 07E Wild Horse Wind Expansion (C) (2)" xfId="145"/>
    <cellStyle name="_Value Copy 11 30 05 gas 12 09 05 AURORA at 12 14 05_4 31 Regulatory Assets and Liabilities  7 06- Exhibit D" xfId="146"/>
    <cellStyle name="_Value Copy 11 30 05 gas 12 09 05 AURORA at 12 14 05_4 32 Regulatory Assets and Liabilities  7 06- Exhibit D" xfId="147"/>
    <cellStyle name="_Value Copy 11 30 05 gas 12 09 05 AURORA at 12 14 05_Book9" xfId="148"/>
    <cellStyle name="_VC 6.15.06 update on 06GRC power costs.xls Chart 1" xfId="149"/>
    <cellStyle name="_VC 6.15.06 update on 06GRC power costs.xls Chart 1_04 07E Wild Horse Wind Expansion (C) (2)" xfId="150"/>
    <cellStyle name="_VC 6.15.06 update on 06GRC power costs.xls Chart 1_4 31 Regulatory Assets and Liabilities  7 06- Exhibit D" xfId="151"/>
    <cellStyle name="_VC 6.15.06 update on 06GRC power costs.xls Chart 1_4 32 Regulatory Assets and Liabilities  7 06- Exhibit D" xfId="152"/>
    <cellStyle name="_VC 6.15.06 update on 06GRC power costs.xls Chart 1_Book9" xfId="153"/>
    <cellStyle name="_VC 6.15.06 update on 06GRC power costs.xls Chart 2" xfId="154"/>
    <cellStyle name="_VC 6.15.06 update on 06GRC power costs.xls Chart 2_04 07E Wild Horse Wind Expansion (C) (2)" xfId="155"/>
    <cellStyle name="_VC 6.15.06 update on 06GRC power costs.xls Chart 2_4 31 Regulatory Assets and Liabilities  7 06- Exhibit D" xfId="156"/>
    <cellStyle name="_VC 6.15.06 update on 06GRC power costs.xls Chart 2_4 32 Regulatory Assets and Liabilities  7 06- Exhibit D" xfId="157"/>
    <cellStyle name="_VC 6.15.06 update on 06GRC power costs.xls Chart 2_Book9" xfId="158"/>
    <cellStyle name="_VC 6.15.06 update on 06GRC power costs.xls Chart 3" xfId="159"/>
    <cellStyle name="_VC 6.15.06 update on 06GRC power costs.xls Chart 3_04 07E Wild Horse Wind Expansion (C) (2)" xfId="160"/>
    <cellStyle name="_VC 6.15.06 update on 06GRC power costs.xls Chart 3_4 31 Regulatory Assets and Liabilities  7 06- Exhibit D" xfId="161"/>
    <cellStyle name="_VC 6.15.06 update on 06GRC power costs.xls Chart 3_4 32 Regulatory Assets and Liabilities  7 06- Exhibit D" xfId="162"/>
    <cellStyle name="_VC 6.15.06 update on 06GRC power costs.xls Chart 3_Book9" xfId="163"/>
    <cellStyle name="0,0&#13;&#10;NA&#13;&#10;" xfId="164"/>
    <cellStyle name="0000" xfId="165"/>
    <cellStyle name="000000" xfId="166"/>
    <cellStyle name="20% - Accent1" xfId="167"/>
    <cellStyle name="20% - Accent1 2" xfId="168"/>
    <cellStyle name="20% - Accent1 3" xfId="169"/>
    <cellStyle name="20% - Accent2" xfId="170"/>
    <cellStyle name="20% - Accent2 2" xfId="171"/>
    <cellStyle name="20% - Accent2 3" xfId="172"/>
    <cellStyle name="20% - Accent3" xfId="173"/>
    <cellStyle name="20% - Accent3 2" xfId="174"/>
    <cellStyle name="20% - Accent3 3" xfId="175"/>
    <cellStyle name="20% - Accent4" xfId="176"/>
    <cellStyle name="20% - Accent4 2" xfId="177"/>
    <cellStyle name="20% - Accent4 3" xfId="178"/>
    <cellStyle name="20% - Accent5" xfId="179"/>
    <cellStyle name="20% - Accent5 2" xfId="180"/>
    <cellStyle name="20% - Accent5 3" xfId="181"/>
    <cellStyle name="20% - Accent6" xfId="182"/>
    <cellStyle name="20% - Accent6 2" xfId="183"/>
    <cellStyle name="20% - Accent6 3" xfId="184"/>
    <cellStyle name="40% - Accent1" xfId="185"/>
    <cellStyle name="40% - Accent1 2" xfId="186"/>
    <cellStyle name="40% - Accent1 3" xfId="187"/>
    <cellStyle name="40% - Accent2" xfId="188"/>
    <cellStyle name="40% - Accent2 2" xfId="189"/>
    <cellStyle name="40% - Accent2 3" xfId="190"/>
    <cellStyle name="40% - Accent3" xfId="191"/>
    <cellStyle name="40% - Accent3 2" xfId="192"/>
    <cellStyle name="40% - Accent3 3" xfId="193"/>
    <cellStyle name="40% - Accent4" xfId="194"/>
    <cellStyle name="40% - Accent4 2" xfId="195"/>
    <cellStyle name="40% - Accent4 3" xfId="196"/>
    <cellStyle name="40% - Accent5" xfId="197"/>
    <cellStyle name="40% - Accent5 2" xfId="198"/>
    <cellStyle name="40% - Accent5 3" xfId="199"/>
    <cellStyle name="40% - Accent6" xfId="200"/>
    <cellStyle name="40% - Accent6 2" xfId="201"/>
    <cellStyle name="40% - Accent6 3" xfId="202"/>
    <cellStyle name="60% - Accent1" xfId="203"/>
    <cellStyle name="60% - Accent2" xfId="204"/>
    <cellStyle name="60% - Accent3" xfId="205"/>
    <cellStyle name="60% - Accent4" xfId="206"/>
    <cellStyle name="60% - Accent5" xfId="207"/>
    <cellStyle name="60% - Accent6" xfId="208"/>
    <cellStyle name="Accent1" xfId="209"/>
    <cellStyle name="Accent1 - 20%" xfId="210"/>
    <cellStyle name="Accent1 - 40%" xfId="211"/>
    <cellStyle name="Accent1 - 60%" xfId="212"/>
    <cellStyle name="Accent2" xfId="213"/>
    <cellStyle name="Accent2 - 20%" xfId="214"/>
    <cellStyle name="Accent2 - 40%" xfId="215"/>
    <cellStyle name="Accent2 - 60%" xfId="216"/>
    <cellStyle name="Accent3" xfId="217"/>
    <cellStyle name="Accent3 - 20%" xfId="218"/>
    <cellStyle name="Accent3 - 40%" xfId="219"/>
    <cellStyle name="Accent3 - 60%" xfId="220"/>
    <cellStyle name="Accent4" xfId="221"/>
    <cellStyle name="Accent4 - 20%" xfId="222"/>
    <cellStyle name="Accent4 - 40%" xfId="223"/>
    <cellStyle name="Accent4 - 60%" xfId="224"/>
    <cellStyle name="Accent5" xfId="225"/>
    <cellStyle name="Accent5 - 20%" xfId="226"/>
    <cellStyle name="Accent5 - 40%" xfId="227"/>
    <cellStyle name="Accent5 - 60%" xfId="228"/>
    <cellStyle name="Accent6" xfId="229"/>
    <cellStyle name="Accent6 - 20%" xfId="230"/>
    <cellStyle name="Accent6 - 40%" xfId="231"/>
    <cellStyle name="Accent6 - 60%" xfId="232"/>
    <cellStyle name="Bad" xfId="233"/>
    <cellStyle name="blank" xfId="234"/>
    <cellStyle name="Calc Currency (0)" xfId="235"/>
    <cellStyle name="Calculation" xfId="236"/>
    <cellStyle name="Check Cell" xfId="237"/>
    <cellStyle name="CheckCell" xfId="238"/>
    <cellStyle name="Comma" xfId="239"/>
    <cellStyle name="Comma [0]" xfId="240"/>
    <cellStyle name="Comma 10" xfId="241"/>
    <cellStyle name="Comma 11" xfId="242"/>
    <cellStyle name="Comma 12" xfId="243"/>
    <cellStyle name="Comma 13" xfId="244"/>
    <cellStyle name="Comma 14" xfId="245"/>
    <cellStyle name="Comma 15" xfId="246"/>
    <cellStyle name="Comma 16" xfId="247"/>
    <cellStyle name="Comma 2" xfId="248"/>
    <cellStyle name="Comma 2 2" xfId="249"/>
    <cellStyle name="Comma 3" xfId="250"/>
    <cellStyle name="Comma 3 2" xfId="251"/>
    <cellStyle name="Comma 4" xfId="252"/>
    <cellStyle name="Comma 4 2" xfId="253"/>
    <cellStyle name="Comma 5" xfId="254"/>
    <cellStyle name="Comma 6" xfId="255"/>
    <cellStyle name="Comma 7" xfId="256"/>
    <cellStyle name="Comma 8" xfId="257"/>
    <cellStyle name="Comma 9" xfId="258"/>
    <cellStyle name="Comma_Common Allocators GRC TY 0903" xfId="259"/>
    <cellStyle name="Comma0" xfId="260"/>
    <cellStyle name="Comma0 - Style2" xfId="261"/>
    <cellStyle name="Comma0 - Style4" xfId="262"/>
    <cellStyle name="Comma0 - Style5" xfId="263"/>
    <cellStyle name="Comma0 2" xfId="264"/>
    <cellStyle name="Comma0 3" xfId="265"/>
    <cellStyle name="Comma0 4" xfId="266"/>
    <cellStyle name="Comma0_00COS Ind Allocators" xfId="267"/>
    <cellStyle name="Comma1 - Style1" xfId="268"/>
    <cellStyle name="Copied" xfId="269"/>
    <cellStyle name="COST1" xfId="270"/>
    <cellStyle name="Curren - Style1" xfId="271"/>
    <cellStyle name="Curren - Style2" xfId="272"/>
    <cellStyle name="Curren - Style5" xfId="273"/>
    <cellStyle name="Curren - Style6" xfId="274"/>
    <cellStyle name="Currency" xfId="275"/>
    <cellStyle name="Currency [0]" xfId="276"/>
    <cellStyle name="Currency 10" xfId="277"/>
    <cellStyle name="Currency 11" xfId="278"/>
    <cellStyle name="Currency 12" xfId="279"/>
    <cellStyle name="Currency 13" xfId="280"/>
    <cellStyle name="Currency 2" xfId="281"/>
    <cellStyle name="Currency 3" xfId="282"/>
    <cellStyle name="Currency 4" xfId="283"/>
    <cellStyle name="Currency 5" xfId="284"/>
    <cellStyle name="Currency 6" xfId="285"/>
    <cellStyle name="Currency 7" xfId="286"/>
    <cellStyle name="Currency 8" xfId="287"/>
    <cellStyle name="Currency 9" xfId="288"/>
    <cellStyle name="Currency_Common Allocators GRC TY 0903" xfId="289"/>
    <cellStyle name="Currency0" xfId="290"/>
    <cellStyle name="Date" xfId="291"/>
    <cellStyle name="Date 2" xfId="292"/>
    <cellStyle name="Date 3" xfId="293"/>
    <cellStyle name="Date 4" xfId="294"/>
    <cellStyle name="Emphasis 1" xfId="295"/>
    <cellStyle name="Emphasis 2" xfId="296"/>
    <cellStyle name="Emphasis 3" xfId="297"/>
    <cellStyle name="Entered" xfId="298"/>
    <cellStyle name="Euro" xfId="299"/>
    <cellStyle name="Explanatory Text" xfId="300"/>
    <cellStyle name="Fixed" xfId="301"/>
    <cellStyle name="Fixed3 - Style3" xfId="302"/>
    <cellStyle name="Followed Hyperlink" xfId="303"/>
    <cellStyle name="Good" xfId="304"/>
    <cellStyle name="Grey" xfId="305"/>
    <cellStyle name="Grey 2" xfId="306"/>
    <cellStyle name="Grey 3" xfId="307"/>
    <cellStyle name="Grey 4" xfId="308"/>
    <cellStyle name="Header" xfId="309"/>
    <cellStyle name="Header1" xfId="310"/>
    <cellStyle name="Header2" xfId="311"/>
    <cellStyle name="Heading" xfId="312"/>
    <cellStyle name="Heading 1" xfId="313"/>
    <cellStyle name="Heading 2" xfId="314"/>
    <cellStyle name="Heading 3" xfId="315"/>
    <cellStyle name="Heading 4" xfId="316"/>
    <cellStyle name="Heading1" xfId="317"/>
    <cellStyle name="Heading2" xfId="318"/>
    <cellStyle name="Hyperlink" xfId="319"/>
    <cellStyle name="Input" xfId="320"/>
    <cellStyle name="Input [yellow]" xfId="321"/>
    <cellStyle name="Input [yellow] 2" xfId="322"/>
    <cellStyle name="Input [yellow] 3" xfId="323"/>
    <cellStyle name="Input [yellow] 4" xfId="324"/>
    <cellStyle name="Input Cells" xfId="325"/>
    <cellStyle name="Input Cells Percent" xfId="326"/>
    <cellStyle name="Input Cells_Book9" xfId="327"/>
    <cellStyle name="Lines" xfId="328"/>
    <cellStyle name="LINKED" xfId="329"/>
    <cellStyle name="Linked Cell" xfId="330"/>
    <cellStyle name="modified border" xfId="331"/>
    <cellStyle name="modified border 2" xfId="332"/>
    <cellStyle name="modified border 3" xfId="333"/>
    <cellStyle name="modified border 4" xfId="334"/>
    <cellStyle name="modified border1" xfId="335"/>
    <cellStyle name="modified border1 2" xfId="336"/>
    <cellStyle name="modified border1 3" xfId="337"/>
    <cellStyle name="modified border1 4" xfId="338"/>
    <cellStyle name="Neutral" xfId="339"/>
    <cellStyle name="no dec" xfId="340"/>
    <cellStyle name="Normal - Style1" xfId="341"/>
    <cellStyle name="Normal - Style1 2" xfId="342"/>
    <cellStyle name="Normal - Style1 3" xfId="343"/>
    <cellStyle name="Normal - Style1 4" xfId="344"/>
    <cellStyle name="Normal 10" xfId="345"/>
    <cellStyle name="Normal 10 2" xfId="346"/>
    <cellStyle name="Normal 11" xfId="347"/>
    <cellStyle name="Normal 12" xfId="348"/>
    <cellStyle name="Normal 13" xfId="349"/>
    <cellStyle name="Normal 14" xfId="350"/>
    <cellStyle name="Normal 15" xfId="351"/>
    <cellStyle name="Normal 16" xfId="352"/>
    <cellStyle name="Normal 17" xfId="353"/>
    <cellStyle name="Normal 18" xfId="354"/>
    <cellStyle name="Normal 19" xfId="355"/>
    <cellStyle name="Normal 2" xfId="356"/>
    <cellStyle name="Normal 2 2" xfId="357"/>
    <cellStyle name="Normal 2 2 2" xfId="358"/>
    <cellStyle name="Normal 2 2 3" xfId="359"/>
    <cellStyle name="Normal 2 3" xfId="360"/>
    <cellStyle name="Normal 2 4" xfId="361"/>
    <cellStyle name="Normal 2 5" xfId="362"/>
    <cellStyle name="Normal 2 6" xfId="363"/>
    <cellStyle name="Normal 2 7" xfId="364"/>
    <cellStyle name="Normal 20" xfId="365"/>
    <cellStyle name="Normal 21" xfId="366"/>
    <cellStyle name="Normal 22" xfId="367"/>
    <cellStyle name="Normal 23" xfId="368"/>
    <cellStyle name="Normal 24" xfId="369"/>
    <cellStyle name="Normal 25" xfId="370"/>
    <cellStyle name="Normal 26" xfId="371"/>
    <cellStyle name="Normal 27" xfId="372"/>
    <cellStyle name="Normal 28" xfId="373"/>
    <cellStyle name="Normal 29" xfId="374"/>
    <cellStyle name="Normal 3" xfId="375"/>
    <cellStyle name="Normal 3 2" xfId="376"/>
    <cellStyle name="Normal 3 3" xfId="377"/>
    <cellStyle name="Normal 3 4" xfId="378"/>
    <cellStyle name="Normal 3 5" xfId="379"/>
    <cellStyle name="Normal 30" xfId="380"/>
    <cellStyle name="Normal 31" xfId="381"/>
    <cellStyle name="Normal 32" xfId="382"/>
    <cellStyle name="Normal 33" xfId="383"/>
    <cellStyle name="Normal 34" xfId="384"/>
    <cellStyle name="Normal 35" xfId="385"/>
    <cellStyle name="Normal 36" xfId="386"/>
    <cellStyle name="Normal 37" xfId="387"/>
    <cellStyle name="Normal 38" xfId="388"/>
    <cellStyle name="Normal 39" xfId="389"/>
    <cellStyle name="Normal 4" xfId="390"/>
    <cellStyle name="Normal 4 2" xfId="391"/>
    <cellStyle name="Normal 40" xfId="392"/>
    <cellStyle name="Normal 41" xfId="393"/>
    <cellStyle name="Normal 42" xfId="394"/>
    <cellStyle name="Normal 43" xfId="395"/>
    <cellStyle name="Normal 44" xfId="396"/>
    <cellStyle name="Normal 45" xfId="397"/>
    <cellStyle name="Normal 46" xfId="398"/>
    <cellStyle name="Normal 47" xfId="399"/>
    <cellStyle name="Normal 48" xfId="400"/>
    <cellStyle name="Normal 49" xfId="401"/>
    <cellStyle name="Normal 5" xfId="402"/>
    <cellStyle name="Normal 50" xfId="403"/>
    <cellStyle name="Normal 51" xfId="404"/>
    <cellStyle name="Normal 6" xfId="405"/>
    <cellStyle name="Normal 7" xfId="406"/>
    <cellStyle name="Normal 8" xfId="407"/>
    <cellStyle name="Normal 9" xfId="408"/>
    <cellStyle name="Normal_Excise Taxes - TY Activity in Orders" xfId="409"/>
    <cellStyle name="Note" xfId="410"/>
    <cellStyle name="Note 10" xfId="411"/>
    <cellStyle name="Note 11" xfId="412"/>
    <cellStyle name="Note 12" xfId="413"/>
    <cellStyle name="Note 13" xfId="414"/>
    <cellStyle name="Note 14" xfId="415"/>
    <cellStyle name="Note 15" xfId="416"/>
    <cellStyle name="Note 16" xfId="417"/>
    <cellStyle name="Note 17" xfId="418"/>
    <cellStyle name="Note 18" xfId="419"/>
    <cellStyle name="Note 19" xfId="420"/>
    <cellStyle name="Note 2" xfId="421"/>
    <cellStyle name="Note 20" xfId="422"/>
    <cellStyle name="Note 21" xfId="423"/>
    <cellStyle name="Note 22" xfId="424"/>
    <cellStyle name="Note 23" xfId="425"/>
    <cellStyle name="Note 24" xfId="426"/>
    <cellStyle name="Note 25" xfId="427"/>
    <cellStyle name="Note 26" xfId="428"/>
    <cellStyle name="Note 27" xfId="429"/>
    <cellStyle name="Note 28" xfId="430"/>
    <cellStyle name="Note 29" xfId="431"/>
    <cellStyle name="Note 3" xfId="432"/>
    <cellStyle name="Note 30" xfId="433"/>
    <cellStyle name="Note 31" xfId="434"/>
    <cellStyle name="Note 32" xfId="435"/>
    <cellStyle name="Note 33" xfId="436"/>
    <cellStyle name="Note 34" xfId="437"/>
    <cellStyle name="Note 35" xfId="438"/>
    <cellStyle name="Note 36" xfId="439"/>
    <cellStyle name="Note 37" xfId="440"/>
    <cellStyle name="Note 38" xfId="441"/>
    <cellStyle name="Note 39" xfId="442"/>
    <cellStyle name="Note 4" xfId="443"/>
    <cellStyle name="Note 5" xfId="444"/>
    <cellStyle name="Note 6" xfId="445"/>
    <cellStyle name="Note 7" xfId="446"/>
    <cellStyle name="Note 8" xfId="447"/>
    <cellStyle name="Note 9" xfId="448"/>
    <cellStyle name="Output" xfId="449"/>
    <cellStyle name="Percen - Style1" xfId="450"/>
    <cellStyle name="Percen - Style2" xfId="451"/>
    <cellStyle name="Percen - Style3" xfId="452"/>
    <cellStyle name="Percent" xfId="453"/>
    <cellStyle name="Percent (0)" xfId="454"/>
    <cellStyle name="Percent [2]" xfId="455"/>
    <cellStyle name="Percent 2" xfId="456"/>
    <cellStyle name="Percent 3" xfId="457"/>
    <cellStyle name="Percent 3 2" xfId="458"/>
    <cellStyle name="Percent 4" xfId="459"/>
    <cellStyle name="Percent 4 2" xfId="460"/>
    <cellStyle name="Percent 5" xfId="461"/>
    <cellStyle name="Percent 6" xfId="462"/>
    <cellStyle name="Percent 7" xfId="463"/>
    <cellStyle name="Percent 8" xfId="464"/>
    <cellStyle name="Percent 9" xfId="465"/>
    <cellStyle name="Processing" xfId="466"/>
    <cellStyle name="PSChar" xfId="467"/>
    <cellStyle name="PSDate" xfId="468"/>
    <cellStyle name="PSDec" xfId="469"/>
    <cellStyle name="PSHeading" xfId="470"/>
    <cellStyle name="PSInt" xfId="471"/>
    <cellStyle name="PSSpacer" xfId="472"/>
    <cellStyle name="purple - Style8" xfId="473"/>
    <cellStyle name="RED" xfId="474"/>
    <cellStyle name="Red - Style7" xfId="475"/>
    <cellStyle name="RED_04 07E Wild Horse Wind Expansion (C) (2)" xfId="476"/>
    <cellStyle name="Report" xfId="477"/>
    <cellStyle name="Report Bar" xfId="478"/>
    <cellStyle name="Report Heading" xfId="479"/>
    <cellStyle name="Report Percent" xfId="480"/>
    <cellStyle name="Report Unit Cost" xfId="481"/>
    <cellStyle name="Reports" xfId="482"/>
    <cellStyle name="Reports Total" xfId="483"/>
    <cellStyle name="Reports Unit Cost Total" xfId="484"/>
    <cellStyle name="Reports_Book9" xfId="485"/>
    <cellStyle name="RevList" xfId="486"/>
    <cellStyle name="round100" xfId="487"/>
    <cellStyle name="SAPBEXaggData" xfId="488"/>
    <cellStyle name="SAPBEXaggDataEmph" xfId="489"/>
    <cellStyle name="SAPBEXaggItem" xfId="490"/>
    <cellStyle name="SAPBEXaggItemX" xfId="491"/>
    <cellStyle name="SAPBEXchaText" xfId="492"/>
    <cellStyle name="SAPBEXchaText 2" xfId="493"/>
    <cellStyle name="SAPBEXexcBad7" xfId="494"/>
    <cellStyle name="SAPBEXexcBad8" xfId="495"/>
    <cellStyle name="SAPBEXexcBad9" xfId="496"/>
    <cellStyle name="SAPBEXexcCritical4" xfId="497"/>
    <cellStyle name="SAPBEXexcCritical5" xfId="498"/>
    <cellStyle name="SAPBEXexcCritical6" xfId="499"/>
    <cellStyle name="SAPBEXexcGood1" xfId="500"/>
    <cellStyle name="SAPBEXexcGood2" xfId="501"/>
    <cellStyle name="SAPBEXexcGood3" xfId="502"/>
    <cellStyle name="SAPBEXfilterDrill" xfId="503"/>
    <cellStyle name="SAPBEXfilterItem" xfId="504"/>
    <cellStyle name="SAPBEXfilterText" xfId="505"/>
    <cellStyle name="SAPBEXformats" xfId="506"/>
    <cellStyle name="SAPBEXheaderItem" xfId="507"/>
    <cellStyle name="SAPBEXheaderText" xfId="508"/>
    <cellStyle name="SAPBEXHLevel0" xfId="509"/>
    <cellStyle name="SAPBEXHLevel0X" xfId="510"/>
    <cellStyle name="SAPBEXHLevel1" xfId="511"/>
    <cellStyle name="SAPBEXHLevel1X" xfId="512"/>
    <cellStyle name="SAPBEXHLevel2" xfId="513"/>
    <cellStyle name="SAPBEXHLevel2X" xfId="514"/>
    <cellStyle name="SAPBEXHLevel3" xfId="515"/>
    <cellStyle name="SAPBEXHLevel3X" xfId="516"/>
    <cellStyle name="SAPBEXinputData" xfId="517"/>
    <cellStyle name="SAPBEXresData" xfId="518"/>
    <cellStyle name="SAPBEXresDataEmph" xfId="519"/>
    <cellStyle name="SAPBEXresItem" xfId="520"/>
    <cellStyle name="SAPBEXresItemX" xfId="521"/>
    <cellStyle name="SAPBEXstdData" xfId="522"/>
    <cellStyle name="SAPBEXstdDataEmph" xfId="523"/>
    <cellStyle name="SAPBEXstdItem" xfId="524"/>
    <cellStyle name="SAPBEXstdItemX" xfId="525"/>
    <cellStyle name="SAPBEXtitle" xfId="526"/>
    <cellStyle name="SAPBEXundefined" xfId="527"/>
    <cellStyle name="shade" xfId="528"/>
    <cellStyle name="Sheet Title" xfId="529"/>
    <cellStyle name="StmtTtl1" xfId="530"/>
    <cellStyle name="StmtTtl1 2" xfId="531"/>
    <cellStyle name="StmtTtl1 3" xfId="532"/>
    <cellStyle name="StmtTtl1 4" xfId="533"/>
    <cellStyle name="StmtTtl2" xfId="534"/>
    <cellStyle name="STYL1 - Style1" xfId="535"/>
    <cellStyle name="Style 1" xfId="536"/>
    <cellStyle name="Style 1 2" xfId="537"/>
    <cellStyle name="Style 1 3" xfId="538"/>
    <cellStyle name="Style 1 4" xfId="539"/>
    <cellStyle name="Style 1_4 31 Regulatory Assets and Liabilities  7 06- Exhibit D" xfId="540"/>
    <cellStyle name="Subtotal" xfId="541"/>
    <cellStyle name="Sub-total" xfId="542"/>
    <cellStyle name="taples Plaza" xfId="543"/>
    <cellStyle name="Tickmark" xfId="544"/>
    <cellStyle name="Title" xfId="545"/>
    <cellStyle name="Title: Major" xfId="546"/>
    <cellStyle name="Title: Minor" xfId="547"/>
    <cellStyle name="Title: Worksheet" xfId="548"/>
    <cellStyle name="Total" xfId="549"/>
    <cellStyle name="Total4 - Style4" xfId="550"/>
    <cellStyle name="Warning Text" xfId="55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Cost%20Accounting\Resource%20Costs\QF\QF%20Nooksack\Nooksack_wbook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Finance\SCCLP\2005\Quarterly%20Reporting\1Q%2005\Consolidating%20Financials%2003%2031%20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GrpRevnu\PUBLIC\Monthly%20Regulatory%20Reports\2010%20IS%20and%20Balance%20Sheet%20Reports\WC\4th%20Quarter\MRM-04%20Repairs%20Removal%20v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_1"/>
      <sheetName val="Sheet1"/>
      <sheetName val="Tab_1 strat plan 05"/>
      <sheetName val="Sheet3"/>
      <sheetName val="Tab_1_strat_plan_05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Headings"/>
      <sheetName val="ErrorReport"/>
      <sheetName val="Cover"/>
      <sheetName val="Note"/>
      <sheetName val="ConsolidatedBS"/>
      <sheetName val="ConsolidatedPL"/>
      <sheetName val="ConsoldiatedCF"/>
      <sheetName val="ConsolidatingBS"/>
      <sheetName val="ConsolidatingPL"/>
      <sheetName val="ConsolidatingJE"/>
      <sheetName val="CashFlow1"/>
      <sheetName val="CashFlow2"/>
      <sheetName val="CashFlow3"/>
      <sheetName val="SCCLP Cover"/>
      <sheetName val="SCCLP Note"/>
      <sheetName val="SumasBS"/>
      <sheetName val="SumasPL"/>
      <sheetName val="Enco Cover"/>
      <sheetName val="ENCOBS"/>
      <sheetName val="ENCOPL"/>
      <sheetName val="ENCO CF WORKSHEET"/>
      <sheetName val="RestCash"/>
      <sheetName val="RestCashDef"/>
      <sheetName val="ConsFA"/>
      <sheetName val="ConsOA"/>
      <sheetName val="ConsComm"/>
      <sheetName val="SumasDist"/>
      <sheetName val="Spark"/>
      <sheetName val="DistActBud"/>
      <sheetName val="DebtSvc"/>
      <sheetName val="PSE"/>
      <sheetName val="Cons LTD"/>
      <sheetName val="LIBOR"/>
      <sheetName val="QtrlyRpt"/>
      <sheetName val="FA Roll"/>
      <sheetName val="SCCLP FAROLL"/>
      <sheetName val="TB2005"/>
      <sheetName val="QB Accounts"/>
      <sheetName val="PruJrSubLoan"/>
      <sheetName val="CSFB Prudential"/>
      <sheetName val="ConsolidatingBR"/>
      <sheetName val="SumasBR"/>
      <sheetName val="ForeignExch"/>
      <sheetName val="TaxBS"/>
      <sheetName val="TaxDiff"/>
      <sheetName val="TaxD&amp;A"/>
      <sheetName val="TaxM"/>
      <sheetName val="TB2004"/>
      <sheetName val="TB2003"/>
      <sheetName val="TB2002"/>
      <sheetName val="TB2001"/>
      <sheetName val="TB2000"/>
      <sheetName val="SCCLP_Cover"/>
      <sheetName val="SCCLP_Note"/>
      <sheetName val="Enco_Cover"/>
      <sheetName val="ENCO_CF_WORKSHEET"/>
      <sheetName val="Cons_LTD"/>
      <sheetName val="FA_Roll"/>
      <sheetName val="SCCLP_FAROLL"/>
      <sheetName val="QB_Accounts"/>
      <sheetName val="CSFB_Prudent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ummary of Tax Adjustment"/>
      <sheetName val="ADIT Summary for Electric"/>
      <sheetName val="ADIT Summary for Gas"/>
      <sheetName val="Summary_of_Tax_Adjustment"/>
      <sheetName val="ADIT_Summary_for_Electric"/>
      <sheetName val="ADIT_Summary_for_G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53"/>
  <sheetViews>
    <sheetView tabSelected="1" zoomScalePageLayoutView="0" workbookViewId="0" topLeftCell="A1">
      <selection activeCell="D38" sqref="D38"/>
    </sheetView>
  </sheetViews>
  <sheetFormatPr defaultColWidth="9.00390625" defaultRowHeight="14.25"/>
  <cols>
    <col min="1" max="1" width="4.375" style="1" customWidth="1"/>
    <col min="2" max="2" width="40.00390625" style="1" customWidth="1"/>
    <col min="3" max="3" width="5.625" style="1" customWidth="1"/>
    <col min="4" max="4" width="10.25390625" style="41" bestFit="1" customWidth="1"/>
    <col min="5" max="5" width="9.25390625" style="0" customWidth="1"/>
    <col min="6" max="6" width="11.375" style="0" customWidth="1"/>
  </cols>
  <sheetData>
    <row r="1" spans="5:6" ht="14.25">
      <c r="E1" s="10"/>
      <c r="F1" s="225" t="s">
        <v>182</v>
      </c>
    </row>
    <row r="2" spans="5:6" ht="15" thickBot="1">
      <c r="E2" s="10"/>
      <c r="F2" s="226" t="s">
        <v>183</v>
      </c>
    </row>
    <row r="3" spans="1:6" ht="15.75" thickBot="1" thickTop="1">
      <c r="A3" s="2" t="s">
        <v>0</v>
      </c>
      <c r="B3" s="2"/>
      <c r="C3" s="2"/>
      <c r="F3" s="3" t="s">
        <v>184</v>
      </c>
    </row>
    <row r="4" ht="15" thickTop="1">
      <c r="C4" s="49" t="s">
        <v>61</v>
      </c>
    </row>
    <row r="5" spans="2:3" ht="14.25">
      <c r="B5" s="4"/>
      <c r="C5" s="50" t="s">
        <v>131</v>
      </c>
    </row>
    <row r="6" spans="2:3" ht="14.25">
      <c r="B6" s="4"/>
      <c r="C6" s="50" t="s">
        <v>146</v>
      </c>
    </row>
    <row r="7" spans="2:3" ht="14.25">
      <c r="B7" s="4"/>
      <c r="C7" s="50" t="s">
        <v>147</v>
      </c>
    </row>
    <row r="8" spans="1:6" ht="15">
      <c r="A8" s="2"/>
      <c r="B8" s="5"/>
      <c r="C8" s="2"/>
      <c r="D8" s="39"/>
      <c r="E8" s="44"/>
      <c r="F8" s="44"/>
    </row>
    <row r="9" spans="1:6" ht="15">
      <c r="A9" s="6" t="s">
        <v>1</v>
      </c>
      <c r="B9" s="2"/>
      <c r="C9" s="2"/>
      <c r="D9" s="42"/>
      <c r="E9" s="44"/>
      <c r="F9" s="44"/>
    </row>
    <row r="10" spans="1:6" ht="14.25">
      <c r="A10" s="7" t="s">
        <v>2</v>
      </c>
      <c r="B10" s="8" t="s">
        <v>3</v>
      </c>
      <c r="C10" s="9"/>
      <c r="D10" s="40" t="s">
        <v>132</v>
      </c>
      <c r="E10" s="47" t="s">
        <v>133</v>
      </c>
      <c r="F10" s="47" t="s">
        <v>134</v>
      </c>
    </row>
    <row r="11" spans="1:6" ht="15">
      <c r="A11" s="10"/>
      <c r="B11" s="10"/>
      <c r="C11" s="10"/>
      <c r="D11" s="39"/>
      <c r="E11" s="44"/>
      <c r="F11" s="44"/>
    </row>
    <row r="12" spans="1:6" ht="14.25">
      <c r="A12" s="11">
        <v>1</v>
      </c>
      <c r="B12" s="12" t="s">
        <v>135</v>
      </c>
      <c r="C12" s="12"/>
      <c r="D12" s="154">
        <f>'2010 Excise Taxes Extract'!I98</f>
        <v>38656212.872784995</v>
      </c>
      <c r="E12" s="155">
        <f>'2010 Excise Taxes Extract'!M98</f>
        <v>38731991.745146</v>
      </c>
      <c r="F12" s="45">
        <f>E12-D12</f>
        <v>75778.87236100435</v>
      </c>
    </row>
    <row r="13" spans="1:6" ht="14.25">
      <c r="A13" s="11">
        <v>2</v>
      </c>
      <c r="B13" s="13" t="s">
        <v>136</v>
      </c>
      <c r="C13" s="13"/>
      <c r="D13" s="156">
        <f>'2010 WUTC Extract'!H29</f>
        <v>2040814</v>
      </c>
      <c r="E13" s="157">
        <f>'WUTC Annual Filing Fee 2010'!E28</f>
        <v>2040813.7425</v>
      </c>
      <c r="F13" s="48">
        <f>E13-D13</f>
        <v>-0.2575000000651926</v>
      </c>
    </row>
    <row r="14" spans="1:6" ht="14.25">
      <c r="A14" s="11">
        <v>3</v>
      </c>
      <c r="B14" s="14" t="s">
        <v>137</v>
      </c>
      <c r="C14" s="14"/>
      <c r="D14" s="15">
        <f>D12+D13</f>
        <v>40697026.872784995</v>
      </c>
      <c r="E14" s="15">
        <f>E12+E13</f>
        <v>40772805.487646</v>
      </c>
      <c r="F14" s="15">
        <f>F12+F13</f>
        <v>75778.61486100429</v>
      </c>
    </row>
    <row r="15" spans="1:6" ht="15">
      <c r="A15" s="11">
        <v>4</v>
      </c>
      <c r="B15" s="14"/>
      <c r="C15" s="14"/>
      <c r="D15" s="39"/>
      <c r="E15" s="46"/>
      <c r="F15" s="46"/>
    </row>
    <row r="16" spans="1:6" ht="15">
      <c r="A16" s="11">
        <v>5</v>
      </c>
      <c r="B16" s="17" t="s">
        <v>138</v>
      </c>
      <c r="C16" s="18"/>
      <c r="D16" s="39"/>
      <c r="E16" s="46"/>
      <c r="F16" s="19">
        <f>F14</f>
        <v>75778.61486100429</v>
      </c>
    </row>
    <row r="17" spans="1:6" ht="15">
      <c r="A17" s="11">
        <v>6</v>
      </c>
      <c r="B17" s="17" t="s">
        <v>4</v>
      </c>
      <c r="C17" s="20">
        <v>0.35</v>
      </c>
      <c r="D17" s="39"/>
      <c r="E17" s="46"/>
      <c r="F17" s="16">
        <f>ROUND(-F16*C17,0)</f>
        <v>-26523</v>
      </c>
    </row>
    <row r="18" spans="1:6" ht="15.75" thickBot="1">
      <c r="A18" s="11">
        <v>7</v>
      </c>
      <c r="B18" s="17" t="s">
        <v>5</v>
      </c>
      <c r="C18" s="21"/>
      <c r="D18" s="39"/>
      <c r="E18" s="46"/>
      <c r="F18" s="22">
        <f>-F16-F17</f>
        <v>-49255.61486100429</v>
      </c>
    </row>
    <row r="19" spans="1:6" ht="15.75" thickTop="1">
      <c r="A19" s="11"/>
      <c r="D19" s="39"/>
      <c r="E19" s="44"/>
      <c r="F19" s="44"/>
    </row>
    <row r="20" spans="1:6" ht="15">
      <c r="A20" s="11"/>
      <c r="D20" s="39"/>
      <c r="E20" s="44"/>
      <c r="F20" s="44"/>
    </row>
    <row r="21" spans="1:6" ht="15">
      <c r="A21" s="27"/>
      <c r="B21" s="27"/>
      <c r="C21" s="27"/>
      <c r="D21" s="39"/>
      <c r="E21" s="44"/>
      <c r="F21" s="44"/>
    </row>
    <row r="22" spans="1:6" ht="15">
      <c r="A22" s="28"/>
      <c r="B22" s="28"/>
      <c r="C22" s="28"/>
      <c r="D22" s="39"/>
      <c r="E22" s="44"/>
      <c r="F22" s="44"/>
    </row>
    <row r="23" ht="14.25">
      <c r="A23" s="11"/>
    </row>
    <row r="24" spans="1:3" ht="14.25">
      <c r="A24" s="23"/>
      <c r="B24" s="23"/>
      <c r="C24" s="23"/>
    </row>
    <row r="28" spans="1:3" ht="14.25">
      <c r="A28" s="10"/>
      <c r="B28" s="10"/>
      <c r="C28" s="10"/>
    </row>
    <row r="29" spans="1:3" ht="14.25">
      <c r="A29" s="24"/>
      <c r="B29" s="24"/>
      <c r="C29" s="24"/>
    </row>
    <row r="30" spans="1:3" ht="14.25">
      <c r="A30" s="25"/>
      <c r="B30" s="25"/>
      <c r="C30" s="25"/>
    </row>
    <row r="31" spans="1:3" ht="14.25">
      <c r="A31" s="26"/>
      <c r="B31" s="26"/>
      <c r="C31" s="26"/>
    </row>
    <row r="32" spans="1:3" ht="14.25">
      <c r="A32" s="26"/>
      <c r="B32" s="26"/>
      <c r="C32" s="26"/>
    </row>
    <row r="33" spans="1:3" ht="14.25">
      <c r="A33" s="30"/>
      <c r="B33" s="30"/>
      <c r="C33" s="30"/>
    </row>
    <row r="34" spans="1:3" ht="14.25">
      <c r="A34" s="31"/>
      <c r="B34" s="31"/>
      <c r="C34" s="31"/>
    </row>
    <row r="35" spans="1:3" ht="14.25">
      <c r="A35" s="31"/>
      <c r="B35" s="31"/>
      <c r="C35" s="31"/>
    </row>
    <row r="36" spans="1:3" ht="14.25">
      <c r="A36" s="31"/>
      <c r="B36" s="31"/>
      <c r="C36" s="31"/>
    </row>
    <row r="37" spans="1:3" ht="14.25">
      <c r="A37" s="31"/>
      <c r="B37" s="31"/>
      <c r="C37" s="31"/>
    </row>
    <row r="38" spans="1:3" ht="14.25">
      <c r="A38" s="31"/>
      <c r="B38" s="31"/>
      <c r="C38" s="31"/>
    </row>
    <row r="39" spans="1:3" ht="14.25">
      <c r="A39" s="31"/>
      <c r="B39" s="31"/>
      <c r="C39" s="31"/>
    </row>
    <row r="53" ht="14.25">
      <c r="A53" s="29"/>
    </row>
  </sheetData>
  <sheetProtection/>
  <printOptions/>
  <pageMargins left="0.75" right="0.75" top="1" bottom="1" header="0.5" footer="0.5"/>
  <pageSetup horizontalDpi="600" verticalDpi="600" orientation="portrait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S29"/>
  <sheetViews>
    <sheetView zoomScale="75" zoomScaleNormal="75" zoomScalePageLayoutView="0" workbookViewId="0" topLeftCell="A1">
      <selection activeCell="C28" sqref="C28"/>
    </sheetView>
  </sheetViews>
  <sheetFormatPr defaultColWidth="9.00390625" defaultRowHeight="14.25"/>
  <cols>
    <col min="1" max="1" width="39.25390625" style="123" customWidth="1"/>
    <col min="2" max="2" width="8.75390625" style="123" customWidth="1"/>
    <col min="3" max="3" width="20.00390625" style="123" bestFit="1" customWidth="1"/>
    <col min="4" max="4" width="3.125" style="123" customWidth="1"/>
    <col min="5" max="5" width="20.00390625" style="123" bestFit="1" customWidth="1"/>
    <col min="6" max="6" width="9.00390625" style="123" customWidth="1"/>
    <col min="7" max="7" width="9.625" style="123" bestFit="1" customWidth="1"/>
    <col min="8" max="8" width="11.375" style="123" bestFit="1" customWidth="1"/>
    <col min="9" max="16384" width="9.00390625" style="123" customWidth="1"/>
  </cols>
  <sheetData>
    <row r="1" spans="1:45" ht="15.75">
      <c r="A1" s="121" t="s">
        <v>9</v>
      </c>
      <c r="B1" s="121"/>
      <c r="C1" s="121"/>
      <c r="D1" s="121"/>
      <c r="E1" s="121"/>
      <c r="F1" s="122"/>
      <c r="G1" s="122"/>
      <c r="H1" s="122"/>
      <c r="I1" s="122"/>
      <c r="J1" s="122"/>
      <c r="K1" s="122"/>
      <c r="L1" s="122"/>
      <c r="M1" s="122"/>
      <c r="N1" s="122"/>
      <c r="O1" s="122"/>
      <c r="P1" s="122"/>
      <c r="Q1" s="122"/>
      <c r="R1" s="122"/>
      <c r="S1" s="122"/>
      <c r="T1" s="122"/>
      <c r="U1" s="122"/>
      <c r="V1" s="122"/>
      <c r="W1" s="122"/>
      <c r="X1" s="122"/>
      <c r="Y1" s="122"/>
      <c r="Z1" s="122"/>
      <c r="AA1" s="122"/>
      <c r="AB1" s="122"/>
      <c r="AC1" s="122"/>
      <c r="AD1" s="122"/>
      <c r="AE1" s="122"/>
      <c r="AF1" s="122"/>
      <c r="AG1" s="122"/>
      <c r="AH1" s="122"/>
      <c r="AI1" s="122"/>
      <c r="AJ1" s="122"/>
      <c r="AK1" s="122"/>
      <c r="AL1" s="122"/>
      <c r="AM1" s="122"/>
      <c r="AN1" s="122"/>
      <c r="AO1" s="122"/>
      <c r="AP1" s="122"/>
      <c r="AQ1" s="122"/>
      <c r="AR1" s="122"/>
      <c r="AS1" s="122"/>
    </row>
    <row r="2" spans="1:45" ht="15.75">
      <c r="A2" s="124" t="s">
        <v>10</v>
      </c>
      <c r="B2" s="124"/>
      <c r="C2" s="124"/>
      <c r="D2" s="121"/>
      <c r="E2" s="121"/>
      <c r="F2" s="122"/>
      <c r="G2" s="122"/>
      <c r="H2" s="122"/>
      <c r="I2" s="122"/>
      <c r="J2" s="122"/>
      <c r="K2" s="122"/>
      <c r="L2" s="122"/>
      <c r="M2" s="122"/>
      <c r="N2" s="122"/>
      <c r="O2" s="122"/>
      <c r="P2" s="122"/>
      <c r="Q2" s="122"/>
      <c r="R2" s="122"/>
      <c r="S2" s="122"/>
      <c r="T2" s="122"/>
      <c r="U2" s="122"/>
      <c r="V2" s="122"/>
      <c r="W2" s="122"/>
      <c r="X2" s="122"/>
      <c r="Y2" s="122"/>
      <c r="Z2" s="122"/>
      <c r="AA2" s="122"/>
      <c r="AB2" s="122"/>
      <c r="AC2" s="122"/>
      <c r="AD2" s="122"/>
      <c r="AE2" s="122"/>
      <c r="AF2" s="122"/>
      <c r="AG2" s="122"/>
      <c r="AH2" s="122"/>
      <c r="AI2" s="122"/>
      <c r="AJ2" s="122"/>
      <c r="AK2" s="122"/>
      <c r="AL2" s="122"/>
      <c r="AM2" s="122"/>
      <c r="AN2" s="122"/>
      <c r="AO2" s="122"/>
      <c r="AP2" s="122"/>
      <c r="AQ2" s="122"/>
      <c r="AR2" s="122"/>
      <c r="AS2" s="122"/>
    </row>
    <row r="3" spans="1:45" ht="15.75">
      <c r="A3" s="124" t="s">
        <v>175</v>
      </c>
      <c r="B3" s="121"/>
      <c r="C3" s="121"/>
      <c r="D3" s="121"/>
      <c r="E3" s="121"/>
      <c r="F3" s="122"/>
      <c r="G3" s="122"/>
      <c r="H3" s="122"/>
      <c r="I3" s="122"/>
      <c r="J3" s="122"/>
      <c r="K3" s="122"/>
      <c r="L3" s="122"/>
      <c r="M3" s="122"/>
      <c r="N3" s="122"/>
      <c r="O3" s="122"/>
      <c r="P3" s="122"/>
      <c r="Q3" s="122"/>
      <c r="R3" s="122"/>
      <c r="S3" s="122"/>
      <c r="T3" s="122"/>
      <c r="U3" s="122"/>
      <c r="V3" s="122"/>
      <c r="W3" s="122"/>
      <c r="X3" s="122"/>
      <c r="Y3" s="122"/>
      <c r="Z3" s="122"/>
      <c r="AA3" s="122"/>
      <c r="AB3" s="122"/>
      <c r="AC3" s="122"/>
      <c r="AD3" s="122"/>
      <c r="AE3" s="122"/>
      <c r="AF3" s="122"/>
      <c r="AG3" s="122"/>
      <c r="AH3" s="122"/>
      <c r="AI3" s="122"/>
      <c r="AJ3" s="122"/>
      <c r="AK3" s="122"/>
      <c r="AL3" s="122"/>
      <c r="AM3" s="122"/>
      <c r="AN3" s="122"/>
      <c r="AO3" s="122"/>
      <c r="AP3" s="122"/>
      <c r="AQ3" s="122"/>
      <c r="AR3" s="122"/>
      <c r="AS3" s="122"/>
    </row>
    <row r="4" spans="1:45" ht="15.75">
      <c r="A4" s="146">
        <v>40513</v>
      </c>
      <c r="B4" s="121"/>
      <c r="C4" s="121"/>
      <c r="D4" s="121"/>
      <c r="E4" s="121"/>
      <c r="F4" s="122"/>
      <c r="G4" s="122"/>
      <c r="H4" s="122"/>
      <c r="I4" s="122"/>
      <c r="J4" s="122"/>
      <c r="K4" s="122"/>
      <c r="L4" s="122"/>
      <c r="M4" s="122"/>
      <c r="N4" s="122"/>
      <c r="O4" s="122"/>
      <c r="P4" s="122"/>
      <c r="Q4" s="122"/>
      <c r="R4" s="122"/>
      <c r="S4" s="122"/>
      <c r="T4" s="122"/>
      <c r="U4" s="122"/>
      <c r="V4" s="122"/>
      <c r="W4" s="122"/>
      <c r="X4" s="122"/>
      <c r="Y4" s="122"/>
      <c r="Z4" s="122"/>
      <c r="AA4" s="122"/>
      <c r="AB4" s="122"/>
      <c r="AC4" s="122"/>
      <c r="AD4" s="122"/>
      <c r="AE4" s="122"/>
      <c r="AF4" s="122"/>
      <c r="AG4" s="122"/>
      <c r="AH4" s="122"/>
      <c r="AI4" s="122"/>
      <c r="AJ4" s="122"/>
      <c r="AK4" s="122"/>
      <c r="AL4" s="122"/>
      <c r="AM4" s="122"/>
      <c r="AN4" s="122"/>
      <c r="AO4" s="122"/>
      <c r="AP4" s="122"/>
      <c r="AQ4" s="122"/>
      <c r="AR4" s="122"/>
      <c r="AS4" s="122"/>
    </row>
    <row r="5" spans="6:45" ht="15.75">
      <c r="F5" s="122"/>
      <c r="G5" s="122"/>
      <c r="H5" s="122"/>
      <c r="I5" s="122"/>
      <c r="J5" s="122"/>
      <c r="K5" s="122"/>
      <c r="L5" s="122"/>
      <c r="M5" s="122"/>
      <c r="N5" s="122"/>
      <c r="O5" s="122"/>
      <c r="P5" s="122"/>
      <c r="Q5" s="122"/>
      <c r="R5" s="122"/>
      <c r="S5" s="122"/>
      <c r="T5" s="122"/>
      <c r="U5" s="122"/>
      <c r="V5" s="122"/>
      <c r="W5" s="122"/>
      <c r="X5" s="122"/>
      <c r="Y5" s="122"/>
      <c r="Z5" s="122"/>
      <c r="AA5" s="122"/>
      <c r="AB5" s="122"/>
      <c r="AC5" s="122"/>
      <c r="AD5" s="122"/>
      <c r="AE5" s="122"/>
      <c r="AF5" s="122"/>
      <c r="AG5" s="122"/>
      <c r="AH5" s="122"/>
      <c r="AI5" s="122"/>
      <c r="AJ5" s="122"/>
      <c r="AK5" s="122"/>
      <c r="AL5" s="122"/>
      <c r="AM5" s="122"/>
      <c r="AN5" s="122"/>
      <c r="AO5" s="122"/>
      <c r="AP5" s="122"/>
      <c r="AQ5" s="122"/>
      <c r="AR5" s="122"/>
      <c r="AS5" s="122"/>
    </row>
    <row r="6" spans="3:45" ht="15.75">
      <c r="C6" s="125" t="s">
        <v>11</v>
      </c>
      <c r="D6" s="126"/>
      <c r="E6" s="127" t="s">
        <v>12</v>
      </c>
      <c r="F6" s="122"/>
      <c r="G6" s="122"/>
      <c r="H6" s="122"/>
      <c r="I6" s="122"/>
      <c r="J6" s="122"/>
      <c r="K6" s="122"/>
      <c r="L6" s="122"/>
      <c r="M6" s="122"/>
      <c r="N6" s="122"/>
      <c r="O6" s="122"/>
      <c r="P6" s="122"/>
      <c r="Q6" s="122"/>
      <c r="R6" s="122"/>
      <c r="S6" s="122"/>
      <c r="T6" s="122"/>
      <c r="U6" s="122"/>
      <c r="V6" s="122"/>
      <c r="W6" s="122"/>
      <c r="X6" s="122"/>
      <c r="Y6" s="122"/>
      <c r="Z6" s="122"/>
      <c r="AA6" s="122"/>
      <c r="AB6" s="122"/>
      <c r="AC6" s="122"/>
      <c r="AD6" s="122"/>
      <c r="AE6" s="122"/>
      <c r="AF6" s="122"/>
      <c r="AG6" s="122"/>
      <c r="AH6" s="122"/>
      <c r="AI6" s="122"/>
      <c r="AJ6" s="122"/>
      <c r="AK6" s="122"/>
      <c r="AL6" s="122"/>
      <c r="AM6" s="122"/>
      <c r="AN6" s="122"/>
      <c r="AO6" s="122"/>
      <c r="AP6" s="122"/>
      <c r="AQ6" s="122"/>
      <c r="AR6" s="122"/>
      <c r="AS6" s="122"/>
    </row>
    <row r="7" spans="1:45" ht="15.75">
      <c r="A7" s="128" t="s">
        <v>13</v>
      </c>
      <c r="B7" s="128"/>
      <c r="C7" s="129">
        <v>2136333910</v>
      </c>
      <c r="D7" s="128"/>
      <c r="E7" s="129">
        <v>1011530516.25</v>
      </c>
      <c r="F7" s="122"/>
      <c r="G7" s="122"/>
      <c r="H7" s="122"/>
      <c r="I7" s="122"/>
      <c r="J7" s="122"/>
      <c r="K7" s="122"/>
      <c r="L7" s="122"/>
      <c r="M7" s="122"/>
      <c r="N7" s="122"/>
      <c r="O7" s="122"/>
      <c r="P7" s="122"/>
      <c r="Q7" s="122"/>
      <c r="R7" s="122"/>
      <c r="S7" s="122"/>
      <c r="T7" s="122"/>
      <c r="U7" s="122"/>
      <c r="V7" s="122"/>
      <c r="W7" s="122"/>
      <c r="X7" s="122"/>
      <c r="Y7" s="122"/>
      <c r="Z7" s="122"/>
      <c r="AA7" s="122"/>
      <c r="AB7" s="122"/>
      <c r="AC7" s="122"/>
      <c r="AD7" s="122"/>
      <c r="AE7" s="122"/>
      <c r="AF7" s="122"/>
      <c r="AG7" s="122"/>
      <c r="AH7" s="122"/>
      <c r="AI7" s="122"/>
      <c r="AJ7" s="122"/>
      <c r="AK7" s="122"/>
      <c r="AL7" s="122"/>
      <c r="AM7" s="122"/>
      <c r="AN7" s="122"/>
      <c r="AO7" s="122"/>
      <c r="AP7" s="122"/>
      <c r="AQ7" s="122"/>
      <c r="AR7" s="122"/>
      <c r="AS7" s="122"/>
    </row>
    <row r="8" spans="1:45" ht="15.75">
      <c r="A8" s="128" t="s">
        <v>45</v>
      </c>
      <c r="B8" s="128"/>
      <c r="C8" s="129"/>
      <c r="D8" s="128"/>
      <c r="E8" s="129"/>
      <c r="F8" s="122"/>
      <c r="G8" s="122"/>
      <c r="H8" s="122"/>
      <c r="I8" s="122"/>
      <c r="J8" s="122"/>
      <c r="K8" s="122"/>
      <c r="L8" s="122"/>
      <c r="M8" s="122"/>
      <c r="N8" s="122"/>
      <c r="O8" s="122"/>
      <c r="P8" s="122"/>
      <c r="Q8" s="122"/>
      <c r="R8" s="122"/>
      <c r="S8" s="122"/>
      <c r="T8" s="122"/>
      <c r="U8" s="122"/>
      <c r="V8" s="122"/>
      <c r="W8" s="122"/>
      <c r="X8" s="122"/>
      <c r="Y8" s="122"/>
      <c r="Z8" s="122"/>
      <c r="AA8" s="122"/>
      <c r="AB8" s="122"/>
      <c r="AC8" s="122"/>
      <c r="AD8" s="122"/>
      <c r="AE8" s="122"/>
      <c r="AF8" s="122"/>
      <c r="AG8" s="122"/>
      <c r="AH8" s="122"/>
      <c r="AI8" s="122"/>
      <c r="AJ8" s="122"/>
      <c r="AK8" s="122"/>
      <c r="AL8" s="122"/>
      <c r="AM8" s="122"/>
      <c r="AN8" s="122"/>
      <c r="AO8" s="122"/>
      <c r="AP8" s="122"/>
      <c r="AQ8" s="122"/>
      <c r="AR8" s="122"/>
      <c r="AS8" s="122"/>
    </row>
    <row r="9" spans="1:45" ht="15.75">
      <c r="A9" s="128" t="s">
        <v>58</v>
      </c>
      <c r="B9" s="128"/>
      <c r="C9" s="130">
        <v>138319481.26</v>
      </c>
      <c r="D9" s="128"/>
      <c r="E9" s="130"/>
      <c r="F9" s="122"/>
      <c r="G9" s="122"/>
      <c r="H9" s="122"/>
      <c r="I9" s="122"/>
      <c r="J9" s="122"/>
      <c r="K9" s="122"/>
      <c r="L9" s="122"/>
      <c r="M9" s="122"/>
      <c r="N9" s="122"/>
      <c r="O9" s="122"/>
      <c r="P9" s="122"/>
      <c r="Q9" s="122"/>
      <c r="R9" s="122"/>
      <c r="S9" s="122"/>
      <c r="T9" s="122"/>
      <c r="U9" s="122"/>
      <c r="V9" s="122"/>
      <c r="W9" s="122"/>
      <c r="X9" s="122"/>
      <c r="Y9" s="122"/>
      <c r="Z9" s="122"/>
      <c r="AA9" s="122"/>
      <c r="AB9" s="122"/>
      <c r="AC9" s="122"/>
      <c r="AD9" s="122"/>
      <c r="AE9" s="122"/>
      <c r="AF9" s="122"/>
      <c r="AG9" s="122"/>
      <c r="AH9" s="122"/>
      <c r="AI9" s="122"/>
      <c r="AJ9" s="122"/>
      <c r="AK9" s="122"/>
      <c r="AL9" s="122"/>
      <c r="AM9" s="122"/>
      <c r="AN9" s="122"/>
      <c r="AO9" s="122"/>
      <c r="AP9" s="122"/>
      <c r="AQ9" s="122"/>
      <c r="AR9" s="122"/>
      <c r="AS9" s="122"/>
    </row>
    <row r="10" spans="1:45" ht="15.75">
      <c r="A10" s="128"/>
      <c r="B10" s="128"/>
      <c r="C10" s="131">
        <f>SUM(C7:C9)</f>
        <v>2274653391.26</v>
      </c>
      <c r="E10" s="132">
        <f>SUM(E7:E9)</f>
        <v>1011530516.25</v>
      </c>
      <c r="F10" s="122"/>
      <c r="G10" s="122"/>
      <c r="H10" s="122"/>
      <c r="I10" s="122"/>
      <c r="J10" s="122"/>
      <c r="K10" s="122"/>
      <c r="L10" s="122"/>
      <c r="M10" s="122"/>
      <c r="N10" s="122"/>
      <c r="O10" s="122"/>
      <c r="P10" s="122"/>
      <c r="Q10" s="122"/>
      <c r="R10" s="122"/>
      <c r="S10" s="122"/>
      <c r="T10" s="122"/>
      <c r="U10" s="122"/>
      <c r="V10" s="122"/>
      <c r="W10" s="122"/>
      <c r="X10" s="122"/>
      <c r="Y10" s="122"/>
      <c r="Z10" s="122"/>
      <c r="AA10" s="122"/>
      <c r="AB10" s="122"/>
      <c r="AC10" s="122"/>
      <c r="AD10" s="122"/>
      <c r="AE10" s="122"/>
      <c r="AF10" s="122"/>
      <c r="AG10" s="122"/>
      <c r="AH10" s="122"/>
      <c r="AI10" s="122"/>
      <c r="AJ10" s="122"/>
      <c r="AK10" s="122"/>
      <c r="AL10" s="122"/>
      <c r="AM10" s="122"/>
      <c r="AN10" s="122"/>
      <c r="AO10" s="122"/>
      <c r="AP10" s="122"/>
      <c r="AQ10" s="122"/>
      <c r="AR10" s="122"/>
      <c r="AS10" s="122"/>
    </row>
    <row r="11" spans="1:45" ht="15.75">
      <c r="A11" s="128"/>
      <c r="B11" s="128"/>
      <c r="C11" s="131"/>
      <c r="E11" s="132"/>
      <c r="F11" s="122"/>
      <c r="G11" s="122"/>
      <c r="H11" s="122"/>
      <c r="I11" s="122"/>
      <c r="J11" s="122"/>
      <c r="K11" s="122"/>
      <c r="L11" s="122"/>
      <c r="M11" s="122"/>
      <c r="N11" s="122"/>
      <c r="O11" s="122"/>
      <c r="P11" s="122"/>
      <c r="Q11" s="122"/>
      <c r="R11" s="122"/>
      <c r="S11" s="122"/>
      <c r="T11" s="122"/>
      <c r="U11" s="122"/>
      <c r="V11" s="122"/>
      <c r="W11" s="122"/>
      <c r="X11" s="122"/>
      <c r="Y11" s="122"/>
      <c r="Z11" s="122"/>
      <c r="AA11" s="122"/>
      <c r="AB11" s="122"/>
      <c r="AC11" s="122"/>
      <c r="AD11" s="122"/>
      <c r="AE11" s="122"/>
      <c r="AF11" s="122"/>
      <c r="AG11" s="122"/>
      <c r="AH11" s="122"/>
      <c r="AI11" s="122"/>
      <c r="AJ11" s="122"/>
      <c r="AK11" s="122"/>
      <c r="AL11" s="122"/>
      <c r="AM11" s="122"/>
      <c r="AN11" s="122"/>
      <c r="AO11" s="122"/>
      <c r="AP11" s="122"/>
      <c r="AQ11" s="122"/>
      <c r="AR11" s="122"/>
      <c r="AS11" s="122"/>
    </row>
    <row r="12" spans="1:45" ht="15.75">
      <c r="A12" s="128" t="s">
        <v>58</v>
      </c>
      <c r="B12" s="128"/>
      <c r="C12" s="129">
        <v>-138319481.26</v>
      </c>
      <c r="E12" s="132"/>
      <c r="F12" s="122"/>
      <c r="G12" s="122"/>
      <c r="H12" s="122"/>
      <c r="I12" s="122"/>
      <c r="J12" s="122"/>
      <c r="K12" s="122"/>
      <c r="L12" s="122"/>
      <c r="M12" s="122"/>
      <c r="N12" s="122"/>
      <c r="O12" s="122"/>
      <c r="P12" s="122"/>
      <c r="Q12" s="122"/>
      <c r="R12" s="122"/>
      <c r="S12" s="122"/>
      <c r="T12" s="122"/>
      <c r="U12" s="122"/>
      <c r="V12" s="122"/>
      <c r="W12" s="122"/>
      <c r="X12" s="122"/>
      <c r="Y12" s="122"/>
      <c r="Z12" s="122"/>
      <c r="AA12" s="122"/>
      <c r="AB12" s="122"/>
      <c r="AC12" s="122"/>
      <c r="AD12" s="122"/>
      <c r="AE12" s="122"/>
      <c r="AF12" s="122"/>
      <c r="AG12" s="122"/>
      <c r="AH12" s="122"/>
      <c r="AI12" s="122"/>
      <c r="AJ12" s="122"/>
      <c r="AK12" s="122"/>
      <c r="AL12" s="122"/>
      <c r="AM12" s="122"/>
      <c r="AN12" s="122"/>
      <c r="AO12" s="122"/>
      <c r="AP12" s="122"/>
      <c r="AQ12" s="122"/>
      <c r="AR12" s="122"/>
      <c r="AS12" s="122"/>
    </row>
    <row r="13" spans="1:45" ht="15.75">
      <c r="A13" s="128" t="s">
        <v>62</v>
      </c>
      <c r="B13" s="128"/>
      <c r="C13" s="131">
        <v>5906999</v>
      </c>
      <c r="E13" s="131">
        <v>8901355</v>
      </c>
      <c r="F13" s="122"/>
      <c r="G13" s="122"/>
      <c r="H13" s="133"/>
      <c r="I13" s="122"/>
      <c r="J13" s="122"/>
      <c r="K13" s="122"/>
      <c r="L13" s="122"/>
      <c r="M13" s="122"/>
      <c r="N13" s="122"/>
      <c r="O13" s="122"/>
      <c r="P13" s="122"/>
      <c r="Q13" s="122"/>
      <c r="R13" s="122"/>
      <c r="S13" s="122"/>
      <c r="T13" s="122"/>
      <c r="U13" s="122"/>
      <c r="V13" s="122"/>
      <c r="W13" s="122"/>
      <c r="X13" s="122"/>
      <c r="Y13" s="122"/>
      <c r="Z13" s="122"/>
      <c r="AA13" s="122"/>
      <c r="AB13" s="122"/>
      <c r="AC13" s="122"/>
      <c r="AD13" s="122"/>
      <c r="AE13" s="122"/>
      <c r="AF13" s="122"/>
      <c r="AG13" s="122"/>
      <c r="AH13" s="122"/>
      <c r="AI13" s="122"/>
      <c r="AJ13" s="122"/>
      <c r="AK13" s="122"/>
      <c r="AL13" s="122"/>
      <c r="AM13" s="122"/>
      <c r="AN13" s="122"/>
      <c r="AO13" s="122"/>
      <c r="AP13" s="122"/>
      <c r="AQ13" s="122"/>
      <c r="AR13" s="122"/>
      <c r="AS13" s="122"/>
    </row>
    <row r="14" spans="1:45" ht="15.75">
      <c r="A14" s="128" t="s">
        <v>46</v>
      </c>
      <c r="B14" s="128"/>
      <c r="C14" s="131">
        <v>51968.32</v>
      </c>
      <c r="E14" s="131"/>
      <c r="F14" s="122"/>
      <c r="G14" s="122"/>
      <c r="H14" s="122"/>
      <c r="I14" s="122"/>
      <c r="J14" s="122"/>
      <c r="K14" s="122"/>
      <c r="L14" s="122"/>
      <c r="M14" s="122"/>
      <c r="N14" s="122"/>
      <c r="O14" s="122"/>
      <c r="P14" s="122"/>
      <c r="Q14" s="122"/>
      <c r="R14" s="122"/>
      <c r="S14" s="122"/>
      <c r="T14" s="122"/>
      <c r="U14" s="122"/>
      <c r="V14" s="122"/>
      <c r="W14" s="122"/>
      <c r="X14" s="122"/>
      <c r="Y14" s="122"/>
      <c r="Z14" s="122"/>
      <c r="AA14" s="122"/>
      <c r="AB14" s="122"/>
      <c r="AC14" s="122"/>
      <c r="AD14" s="122"/>
      <c r="AE14" s="122"/>
      <c r="AF14" s="122"/>
      <c r="AG14" s="122"/>
      <c r="AH14" s="122"/>
      <c r="AI14" s="122"/>
      <c r="AJ14" s="122"/>
      <c r="AK14" s="122"/>
      <c r="AL14" s="122"/>
      <c r="AM14" s="122"/>
      <c r="AN14" s="122"/>
      <c r="AO14" s="122"/>
      <c r="AP14" s="122"/>
      <c r="AQ14" s="122"/>
      <c r="AR14" s="122"/>
      <c r="AS14" s="122"/>
    </row>
    <row r="15" spans="1:45" ht="15.75">
      <c r="A15" s="128" t="s">
        <v>47</v>
      </c>
      <c r="B15" s="128"/>
      <c r="C15" s="131">
        <v>-350182.38</v>
      </c>
      <c r="E15" s="131"/>
      <c r="F15" s="122"/>
      <c r="G15" s="122"/>
      <c r="H15" s="122"/>
      <c r="I15" s="122"/>
      <c r="J15" s="122"/>
      <c r="K15" s="122"/>
      <c r="L15" s="122"/>
      <c r="M15" s="122"/>
      <c r="N15" s="122"/>
      <c r="O15" s="122"/>
      <c r="P15" s="122"/>
      <c r="Q15" s="122"/>
      <c r="R15" s="122"/>
      <c r="S15" s="122"/>
      <c r="T15" s="122"/>
      <c r="U15" s="122"/>
      <c r="V15" s="122"/>
      <c r="W15" s="122"/>
      <c r="X15" s="122"/>
      <c r="Y15" s="122"/>
      <c r="Z15" s="122"/>
      <c r="AA15" s="122"/>
      <c r="AB15" s="122"/>
      <c r="AC15" s="122"/>
      <c r="AD15" s="122"/>
      <c r="AE15" s="122"/>
      <c r="AF15" s="122"/>
      <c r="AG15" s="122"/>
      <c r="AH15" s="122"/>
      <c r="AI15" s="122"/>
      <c r="AJ15" s="122"/>
      <c r="AK15" s="122"/>
      <c r="AL15" s="122"/>
      <c r="AM15" s="122"/>
      <c r="AN15" s="122"/>
      <c r="AO15" s="122"/>
      <c r="AP15" s="122"/>
      <c r="AQ15" s="122"/>
      <c r="AR15" s="122"/>
      <c r="AS15" s="122"/>
    </row>
    <row r="16" spans="1:45" ht="15.75">
      <c r="A16" s="128" t="s">
        <v>48</v>
      </c>
      <c r="B16" s="128"/>
      <c r="C16" s="134">
        <v>-62943075.74</v>
      </c>
      <c r="D16" s="135"/>
      <c r="E16" s="136"/>
      <c r="F16" s="122"/>
      <c r="G16" s="122"/>
      <c r="H16" s="122"/>
      <c r="I16" s="122"/>
      <c r="J16" s="122"/>
      <c r="K16" s="122"/>
      <c r="L16" s="122"/>
      <c r="M16" s="122"/>
      <c r="N16" s="122"/>
      <c r="O16" s="122"/>
      <c r="P16" s="122"/>
      <c r="Q16" s="122"/>
      <c r="R16" s="122"/>
      <c r="S16" s="122"/>
      <c r="T16" s="122"/>
      <c r="U16" s="122"/>
      <c r="V16" s="122"/>
      <c r="W16" s="122"/>
      <c r="X16" s="122"/>
      <c r="Y16" s="122"/>
      <c r="Z16" s="122"/>
      <c r="AA16" s="122"/>
      <c r="AB16" s="122"/>
      <c r="AC16" s="122"/>
      <c r="AD16" s="122"/>
      <c r="AE16" s="122"/>
      <c r="AF16" s="122"/>
      <c r="AG16" s="122"/>
      <c r="AH16" s="122"/>
      <c r="AI16" s="122"/>
      <c r="AJ16" s="122"/>
      <c r="AK16" s="122"/>
      <c r="AL16" s="122"/>
      <c r="AM16" s="122"/>
      <c r="AN16" s="122"/>
      <c r="AO16" s="122"/>
      <c r="AP16" s="122"/>
      <c r="AQ16" s="122"/>
      <c r="AR16" s="122"/>
      <c r="AS16" s="122"/>
    </row>
    <row r="17" spans="1:45" ht="15.75">
      <c r="A17" s="128" t="s">
        <v>14</v>
      </c>
      <c r="B17" s="128"/>
      <c r="C17" s="129">
        <f>SUM(C10:C16)</f>
        <v>2078999619.2</v>
      </c>
      <c r="E17" s="129">
        <f>SUM(E10:E16)</f>
        <v>1020431871.25</v>
      </c>
      <c r="F17" s="122"/>
      <c r="G17" s="122"/>
      <c r="H17" s="122"/>
      <c r="I17" s="122"/>
      <c r="J17" s="122"/>
      <c r="K17" s="122"/>
      <c r="L17" s="122"/>
      <c r="M17" s="122"/>
      <c r="N17" s="122"/>
      <c r="O17" s="122"/>
      <c r="P17" s="122"/>
      <c r="Q17" s="122"/>
      <c r="R17" s="122"/>
      <c r="S17" s="122"/>
      <c r="T17" s="122"/>
      <c r="U17" s="122"/>
      <c r="V17" s="122"/>
      <c r="W17" s="122"/>
      <c r="X17" s="122"/>
      <c r="Y17" s="122"/>
      <c r="Z17" s="122"/>
      <c r="AA17" s="122"/>
      <c r="AB17" s="122"/>
      <c r="AC17" s="122"/>
      <c r="AD17" s="122"/>
      <c r="AE17" s="122"/>
      <c r="AF17" s="122"/>
      <c r="AG17" s="122"/>
      <c r="AH17" s="122"/>
      <c r="AI17" s="122"/>
      <c r="AJ17" s="122"/>
      <c r="AK17" s="122"/>
      <c r="AL17" s="122"/>
      <c r="AM17" s="122"/>
      <c r="AN17" s="122"/>
      <c r="AO17" s="122"/>
      <c r="AP17" s="122"/>
      <c r="AQ17" s="122"/>
      <c r="AR17" s="122"/>
      <c r="AS17" s="122"/>
    </row>
    <row r="18" spans="1:45" ht="15.75">
      <c r="A18" s="128"/>
      <c r="B18" s="128"/>
      <c r="C18" s="128"/>
      <c r="E18" s="137"/>
      <c r="F18" s="122"/>
      <c r="G18" s="122"/>
      <c r="H18" s="122"/>
      <c r="I18" s="122"/>
      <c r="J18" s="122"/>
      <c r="K18" s="122"/>
      <c r="L18" s="122"/>
      <c r="M18" s="122"/>
      <c r="N18" s="122"/>
      <c r="O18" s="122"/>
      <c r="P18" s="122"/>
      <c r="Q18" s="122"/>
      <c r="R18" s="122"/>
      <c r="S18" s="122"/>
      <c r="T18" s="122"/>
      <c r="U18" s="122"/>
      <c r="V18" s="122"/>
      <c r="W18" s="122"/>
      <c r="X18" s="122"/>
      <c r="Y18" s="122"/>
      <c r="Z18" s="122"/>
      <c r="AA18" s="122"/>
      <c r="AB18" s="122"/>
      <c r="AC18" s="122"/>
      <c r="AD18" s="122"/>
      <c r="AE18" s="122"/>
      <c r="AF18" s="122"/>
      <c r="AG18" s="122"/>
      <c r="AH18" s="122"/>
      <c r="AI18" s="122"/>
      <c r="AJ18" s="122"/>
      <c r="AK18" s="122"/>
      <c r="AL18" s="122"/>
      <c r="AM18" s="122"/>
      <c r="AN18" s="122"/>
      <c r="AO18" s="122"/>
      <c r="AP18" s="122"/>
      <c r="AQ18" s="122"/>
      <c r="AR18" s="122"/>
      <c r="AS18" s="122"/>
    </row>
    <row r="19" spans="1:45" ht="15.75">
      <c r="A19" s="128" t="s">
        <v>15</v>
      </c>
      <c r="B19" s="128"/>
      <c r="C19" s="138">
        <v>-50000</v>
      </c>
      <c r="E19" s="134">
        <v>-50000</v>
      </c>
      <c r="F19" s="122"/>
      <c r="G19" s="122"/>
      <c r="H19" s="122"/>
      <c r="I19" s="122"/>
      <c r="J19" s="122"/>
      <c r="K19" s="122"/>
      <c r="L19" s="122"/>
      <c r="M19" s="122"/>
      <c r="N19" s="122"/>
      <c r="O19" s="122"/>
      <c r="P19" s="122"/>
      <c r="Q19" s="122"/>
      <c r="R19" s="122"/>
      <c r="S19" s="122"/>
      <c r="T19" s="122"/>
      <c r="U19" s="122"/>
      <c r="V19" s="122"/>
      <c r="W19" s="122"/>
      <c r="X19" s="122"/>
      <c r="Y19" s="122"/>
      <c r="Z19" s="122"/>
      <c r="AA19" s="122"/>
      <c r="AB19" s="122"/>
      <c r="AC19" s="122"/>
      <c r="AD19" s="122"/>
      <c r="AE19" s="122"/>
      <c r="AF19" s="122"/>
      <c r="AG19" s="122"/>
      <c r="AH19" s="122"/>
      <c r="AI19" s="122"/>
      <c r="AJ19" s="122"/>
      <c r="AK19" s="122"/>
      <c r="AL19" s="122"/>
      <c r="AM19" s="122"/>
      <c r="AN19" s="122"/>
      <c r="AO19" s="122"/>
      <c r="AP19" s="122"/>
      <c r="AQ19" s="122"/>
      <c r="AR19" s="122"/>
      <c r="AS19" s="122"/>
    </row>
    <row r="20" spans="1:45" ht="15.75">
      <c r="A20" s="128" t="s">
        <v>16</v>
      </c>
      <c r="B20" s="128"/>
      <c r="C20" s="139">
        <f>SUM(C17:C19)</f>
        <v>2078949619.2</v>
      </c>
      <c r="E20" s="129">
        <f>SUM(E17:E19)</f>
        <v>1020381871.25</v>
      </c>
      <c r="F20" s="122"/>
      <c r="G20" s="122"/>
      <c r="H20" s="122"/>
      <c r="I20" s="122"/>
      <c r="J20" s="122"/>
      <c r="K20" s="122"/>
      <c r="L20" s="122"/>
      <c r="M20" s="122"/>
      <c r="N20" s="122"/>
      <c r="O20" s="122"/>
      <c r="P20" s="122"/>
      <c r="Q20" s="122"/>
      <c r="R20" s="122"/>
      <c r="S20" s="122"/>
      <c r="T20" s="122"/>
      <c r="U20" s="122"/>
      <c r="V20" s="122"/>
      <c r="W20" s="122"/>
      <c r="X20" s="122"/>
      <c r="Y20" s="122"/>
      <c r="Z20" s="122"/>
      <c r="AA20" s="122"/>
      <c r="AB20" s="122"/>
      <c r="AC20" s="122"/>
      <c r="AD20" s="122"/>
      <c r="AE20" s="122"/>
      <c r="AF20" s="122"/>
      <c r="AG20" s="122"/>
      <c r="AH20" s="122"/>
      <c r="AI20" s="122"/>
      <c r="AJ20" s="122"/>
      <c r="AK20" s="122"/>
      <c r="AL20" s="122"/>
      <c r="AM20" s="122"/>
      <c r="AN20" s="122"/>
      <c r="AO20" s="122"/>
      <c r="AP20" s="122"/>
      <c r="AQ20" s="122"/>
      <c r="AR20" s="122"/>
      <c r="AS20" s="122"/>
    </row>
    <row r="21" spans="1:45" ht="15.75">
      <c r="A21" s="128" t="s">
        <v>63</v>
      </c>
      <c r="B21" s="140"/>
      <c r="C21" s="141">
        <v>0.002</v>
      </c>
      <c r="E21" s="141">
        <v>0.002</v>
      </c>
      <c r="F21" s="122"/>
      <c r="G21" s="122"/>
      <c r="H21" s="122"/>
      <c r="I21" s="122"/>
      <c r="J21" s="122"/>
      <c r="K21" s="122"/>
      <c r="L21" s="122"/>
      <c r="M21" s="122"/>
      <c r="N21" s="122"/>
      <c r="O21" s="122"/>
      <c r="P21" s="122"/>
      <c r="Q21" s="122"/>
      <c r="R21" s="122"/>
      <c r="S21" s="122"/>
      <c r="T21" s="122"/>
      <c r="U21" s="122"/>
      <c r="V21" s="122"/>
      <c r="W21" s="122"/>
      <c r="X21" s="122"/>
      <c r="Y21" s="122"/>
      <c r="Z21" s="122"/>
      <c r="AA21" s="122"/>
      <c r="AB21" s="122"/>
      <c r="AC21" s="122"/>
      <c r="AD21" s="122"/>
      <c r="AE21" s="122"/>
      <c r="AF21" s="122"/>
      <c r="AG21" s="122"/>
      <c r="AH21" s="122"/>
      <c r="AI21" s="122"/>
      <c r="AJ21" s="122"/>
      <c r="AK21" s="122"/>
      <c r="AL21" s="122"/>
      <c r="AM21" s="122"/>
      <c r="AN21" s="122"/>
      <c r="AO21" s="122"/>
      <c r="AP21" s="122"/>
      <c r="AQ21" s="122"/>
      <c r="AR21" s="122"/>
      <c r="AS21" s="122"/>
    </row>
    <row r="22" spans="1:45" ht="15.75">
      <c r="A22" s="128" t="s">
        <v>17</v>
      </c>
      <c r="B22" s="140" t="s">
        <v>18</v>
      </c>
      <c r="C22" s="129">
        <f>C20*C21</f>
        <v>4157899.2384</v>
      </c>
      <c r="E22" s="129">
        <f>E20*E21</f>
        <v>2040763.7425</v>
      </c>
      <c r="F22" s="122"/>
      <c r="G22" s="122"/>
      <c r="H22" s="122"/>
      <c r="I22" s="122"/>
      <c r="J22" s="122"/>
      <c r="K22" s="122"/>
      <c r="L22" s="122"/>
      <c r="M22" s="122"/>
      <c r="N22" s="122"/>
      <c r="O22" s="122"/>
      <c r="P22" s="122"/>
      <c r="Q22" s="122"/>
      <c r="R22" s="122"/>
      <c r="S22" s="122"/>
      <c r="T22" s="122"/>
      <c r="U22" s="122"/>
      <c r="V22" s="122"/>
      <c r="W22" s="122"/>
      <c r="X22" s="122"/>
      <c r="Y22" s="122"/>
      <c r="Z22" s="122"/>
      <c r="AA22" s="122"/>
      <c r="AB22" s="122"/>
      <c r="AC22" s="122"/>
      <c r="AD22" s="122"/>
      <c r="AE22" s="122"/>
      <c r="AF22" s="122"/>
      <c r="AG22" s="122"/>
      <c r="AH22" s="122"/>
      <c r="AI22" s="122"/>
      <c r="AJ22" s="122"/>
      <c r="AK22" s="122"/>
      <c r="AL22" s="122"/>
      <c r="AM22" s="122"/>
      <c r="AN22" s="122"/>
      <c r="AO22" s="122"/>
      <c r="AP22" s="122"/>
      <c r="AQ22" s="122"/>
      <c r="AR22" s="122"/>
      <c r="AS22" s="122"/>
    </row>
    <row r="23" spans="1:45" ht="15.75">
      <c r="A23" s="128"/>
      <c r="B23" s="128"/>
      <c r="C23" s="131"/>
      <c r="E23" s="131"/>
      <c r="F23" s="122"/>
      <c r="G23" s="122"/>
      <c r="H23" s="122"/>
      <c r="I23" s="122"/>
      <c r="J23" s="122"/>
      <c r="K23" s="122"/>
      <c r="L23" s="122"/>
      <c r="M23" s="122"/>
      <c r="N23" s="122"/>
      <c r="O23" s="122"/>
      <c r="P23" s="122"/>
      <c r="Q23" s="122"/>
      <c r="R23" s="122"/>
      <c r="S23" s="122"/>
      <c r="T23" s="122"/>
      <c r="U23" s="122"/>
      <c r="V23" s="122"/>
      <c r="W23" s="122"/>
      <c r="X23" s="122"/>
      <c r="Y23" s="122"/>
      <c r="Z23" s="122"/>
      <c r="AA23" s="122"/>
      <c r="AB23" s="122"/>
      <c r="AC23" s="122"/>
      <c r="AD23" s="122"/>
      <c r="AE23" s="122"/>
      <c r="AF23" s="122"/>
      <c r="AG23" s="122"/>
      <c r="AH23" s="122"/>
      <c r="AI23" s="122"/>
      <c r="AJ23" s="122"/>
      <c r="AK23" s="122"/>
      <c r="AL23" s="122"/>
      <c r="AM23" s="122"/>
      <c r="AN23" s="122"/>
      <c r="AO23" s="122"/>
      <c r="AP23" s="122"/>
      <c r="AQ23" s="122"/>
      <c r="AR23" s="122"/>
      <c r="AS23" s="122"/>
    </row>
    <row r="24" spans="1:45" ht="15.75">
      <c r="A24" s="128" t="s">
        <v>19</v>
      </c>
      <c r="B24" s="128"/>
      <c r="C24" s="142">
        <f>-C19</f>
        <v>50000</v>
      </c>
      <c r="E24" s="129">
        <f>-E19</f>
        <v>50000</v>
      </c>
      <c r="F24" s="122"/>
      <c r="G24" s="122"/>
      <c r="H24" s="122"/>
      <c r="I24" s="122"/>
      <c r="J24" s="122"/>
      <c r="K24" s="122"/>
      <c r="L24" s="122"/>
      <c r="M24" s="122"/>
      <c r="N24" s="122"/>
      <c r="O24" s="122"/>
      <c r="P24" s="122"/>
      <c r="Q24" s="122"/>
      <c r="R24" s="122"/>
      <c r="S24" s="122"/>
      <c r="T24" s="122"/>
      <c r="U24" s="122"/>
      <c r="V24" s="122"/>
      <c r="W24" s="122"/>
      <c r="X24" s="122"/>
      <c r="Y24" s="122"/>
      <c r="Z24" s="122"/>
      <c r="AA24" s="122"/>
      <c r="AB24" s="122"/>
      <c r="AC24" s="122"/>
      <c r="AD24" s="122"/>
      <c r="AE24" s="122"/>
      <c r="AF24" s="122"/>
      <c r="AG24" s="122"/>
      <c r="AH24" s="122"/>
      <c r="AI24" s="122"/>
      <c r="AJ24" s="122"/>
      <c r="AK24" s="122"/>
      <c r="AL24" s="122"/>
      <c r="AM24" s="122"/>
      <c r="AN24" s="122"/>
      <c r="AO24" s="122"/>
      <c r="AP24" s="122"/>
      <c r="AQ24" s="122"/>
      <c r="AR24" s="122"/>
      <c r="AS24" s="122"/>
    </row>
    <row r="25" spans="1:45" ht="15.75">
      <c r="A25" s="128" t="s">
        <v>20</v>
      </c>
      <c r="B25" s="140"/>
      <c r="C25" s="143">
        <v>0.001</v>
      </c>
      <c r="E25" s="143">
        <v>0.001</v>
      </c>
      <c r="F25" s="122"/>
      <c r="G25" s="122"/>
      <c r="H25" s="122"/>
      <c r="I25" s="122"/>
      <c r="J25" s="122"/>
      <c r="K25" s="122"/>
      <c r="L25" s="122"/>
      <c r="M25" s="122"/>
      <c r="N25" s="122"/>
      <c r="O25" s="122"/>
      <c r="P25" s="122"/>
      <c r="Q25" s="122"/>
      <c r="R25" s="122"/>
      <c r="S25" s="122"/>
      <c r="T25" s="122"/>
      <c r="U25" s="122"/>
      <c r="V25" s="122"/>
      <c r="W25" s="122"/>
      <c r="X25" s="122"/>
      <c r="Y25" s="122"/>
      <c r="Z25" s="122"/>
      <c r="AA25" s="122"/>
      <c r="AB25" s="122"/>
      <c r="AC25" s="122"/>
      <c r="AD25" s="122"/>
      <c r="AE25" s="122"/>
      <c r="AF25" s="122"/>
      <c r="AG25" s="122"/>
      <c r="AH25" s="122"/>
      <c r="AI25" s="122"/>
      <c r="AJ25" s="122"/>
      <c r="AK25" s="122"/>
      <c r="AL25" s="122"/>
      <c r="AM25" s="122"/>
      <c r="AN25" s="122"/>
      <c r="AO25" s="122"/>
      <c r="AP25" s="122"/>
      <c r="AQ25" s="122"/>
      <c r="AR25" s="122"/>
      <c r="AS25" s="122"/>
    </row>
    <row r="26" spans="1:45" ht="15.75">
      <c r="A26" s="128" t="s">
        <v>21</v>
      </c>
      <c r="B26" s="140" t="s">
        <v>22</v>
      </c>
      <c r="C26" s="129">
        <f>C24*C25</f>
        <v>50</v>
      </c>
      <c r="E26" s="129">
        <f>E24*E25</f>
        <v>50</v>
      </c>
      <c r="F26" s="122"/>
      <c r="G26" s="122"/>
      <c r="H26" s="122"/>
      <c r="I26" s="122"/>
      <c r="J26" s="122"/>
      <c r="K26" s="122"/>
      <c r="L26" s="122"/>
      <c r="M26" s="122"/>
      <c r="N26" s="122"/>
      <c r="O26" s="122"/>
      <c r="P26" s="122"/>
      <c r="Q26" s="122"/>
      <c r="R26" s="122"/>
      <c r="S26" s="122"/>
      <c r="T26" s="122"/>
      <c r="U26" s="122"/>
      <c r="V26" s="122"/>
      <c r="W26" s="122"/>
      <c r="X26" s="122"/>
      <c r="Y26" s="122"/>
      <c r="Z26" s="122"/>
      <c r="AA26" s="122"/>
      <c r="AB26" s="122"/>
      <c r="AC26" s="122"/>
      <c r="AD26" s="122"/>
      <c r="AE26" s="122"/>
      <c r="AF26" s="122"/>
      <c r="AG26" s="122"/>
      <c r="AH26" s="122"/>
      <c r="AI26" s="122"/>
      <c r="AJ26" s="122"/>
      <c r="AK26" s="122"/>
      <c r="AL26" s="122"/>
      <c r="AM26" s="122"/>
      <c r="AN26" s="122"/>
      <c r="AO26" s="122"/>
      <c r="AP26" s="122"/>
      <c r="AQ26" s="122"/>
      <c r="AR26" s="122"/>
      <c r="AS26" s="122"/>
    </row>
    <row r="27" spans="1:45" ht="15.75">
      <c r="A27" s="128"/>
      <c r="B27" s="128"/>
      <c r="C27" s="131"/>
      <c r="E27" s="144"/>
      <c r="F27" s="122"/>
      <c r="G27" s="122"/>
      <c r="H27" s="122"/>
      <c r="I27" s="122"/>
      <c r="J27" s="122"/>
      <c r="K27" s="122"/>
      <c r="L27" s="122"/>
      <c r="M27" s="122"/>
      <c r="N27" s="122"/>
      <c r="O27" s="122"/>
      <c r="P27" s="122"/>
      <c r="Q27" s="122"/>
      <c r="R27" s="122"/>
      <c r="S27" s="122"/>
      <c r="T27" s="122"/>
      <c r="U27" s="122"/>
      <c r="V27" s="122"/>
      <c r="W27" s="122"/>
      <c r="X27" s="122"/>
      <c r="Y27" s="122"/>
      <c r="Z27" s="122"/>
      <c r="AA27" s="122"/>
      <c r="AB27" s="122"/>
      <c r="AC27" s="122"/>
      <c r="AD27" s="122"/>
      <c r="AE27" s="122"/>
      <c r="AF27" s="122"/>
      <c r="AG27" s="122"/>
      <c r="AH27" s="122"/>
      <c r="AI27" s="122"/>
      <c r="AJ27" s="122"/>
      <c r="AK27" s="122"/>
      <c r="AL27" s="122"/>
      <c r="AM27" s="122"/>
      <c r="AN27" s="122"/>
      <c r="AO27" s="122"/>
      <c r="AP27" s="122"/>
      <c r="AQ27" s="122"/>
      <c r="AR27" s="122"/>
      <c r="AS27" s="122"/>
    </row>
    <row r="28" spans="1:45" ht="15.75">
      <c r="A28" s="128" t="s">
        <v>23</v>
      </c>
      <c r="B28" s="140" t="s">
        <v>24</v>
      </c>
      <c r="C28" s="129">
        <f>C22+C26</f>
        <v>4157949.2384</v>
      </c>
      <c r="D28" s="145"/>
      <c r="E28" s="129">
        <f>E22+E26</f>
        <v>2040813.7425</v>
      </c>
      <c r="F28" s="122"/>
      <c r="G28" s="122"/>
      <c r="H28" s="122"/>
      <c r="I28" s="122"/>
      <c r="J28" s="122"/>
      <c r="K28" s="122"/>
      <c r="L28" s="122"/>
      <c r="M28" s="122"/>
      <c r="N28" s="122"/>
      <c r="O28" s="122"/>
      <c r="P28" s="122"/>
      <c r="Q28" s="122"/>
      <c r="R28" s="122"/>
      <c r="S28" s="122"/>
      <c r="T28" s="122"/>
      <c r="U28" s="122"/>
      <c r="V28" s="122"/>
      <c r="W28" s="122"/>
      <c r="X28" s="122"/>
      <c r="Y28" s="122"/>
      <c r="Z28" s="122"/>
      <c r="AA28" s="122"/>
      <c r="AB28" s="122"/>
      <c r="AC28" s="122"/>
      <c r="AD28" s="122"/>
      <c r="AE28" s="122"/>
      <c r="AF28" s="122"/>
      <c r="AG28" s="122"/>
      <c r="AH28" s="122"/>
      <c r="AI28" s="122"/>
      <c r="AJ28" s="122"/>
      <c r="AK28" s="122"/>
      <c r="AL28" s="122"/>
      <c r="AM28" s="122"/>
      <c r="AN28" s="122"/>
      <c r="AO28" s="122"/>
      <c r="AP28" s="122"/>
      <c r="AQ28" s="122"/>
      <c r="AR28" s="122"/>
      <c r="AS28" s="122"/>
    </row>
    <row r="29" spans="6:45" ht="15.75">
      <c r="F29" s="122"/>
      <c r="G29" s="122"/>
      <c r="H29" s="122"/>
      <c r="I29" s="122"/>
      <c r="J29" s="122"/>
      <c r="K29" s="122"/>
      <c r="L29" s="122"/>
      <c r="M29" s="122"/>
      <c r="N29" s="122"/>
      <c r="O29" s="122"/>
      <c r="P29" s="122"/>
      <c r="Q29" s="122"/>
      <c r="R29" s="122"/>
      <c r="S29" s="122"/>
      <c r="T29" s="122"/>
      <c r="U29" s="122"/>
      <c r="V29" s="122"/>
      <c r="W29" s="122"/>
      <c r="X29" s="122"/>
      <c r="Y29" s="122"/>
      <c r="Z29" s="122"/>
      <c r="AA29" s="122"/>
      <c r="AB29" s="122"/>
      <c r="AC29" s="122"/>
      <c r="AD29" s="122"/>
      <c r="AE29" s="122"/>
      <c r="AF29" s="122"/>
      <c r="AG29" s="122"/>
      <c r="AH29" s="122"/>
      <c r="AI29" s="122"/>
      <c r="AJ29" s="122"/>
      <c r="AK29" s="122"/>
      <c r="AL29" s="122"/>
      <c r="AM29" s="122"/>
      <c r="AN29" s="122"/>
      <c r="AO29" s="122"/>
      <c r="AP29" s="122"/>
      <c r="AQ29" s="122"/>
      <c r="AR29" s="122"/>
      <c r="AS29" s="122"/>
    </row>
  </sheetData>
  <sheetProtection/>
  <printOptions horizontalCentered="1"/>
  <pageMargins left="0.75" right="0.75" top="0.75" bottom="0" header="0.5" footer="0.5"/>
  <pageSetup fitToHeight="1" fitToWidth="1" horizontalDpi="300" verticalDpi="300" orientation="portrait" scale="9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H29"/>
  <sheetViews>
    <sheetView zoomScalePageLayoutView="0" workbookViewId="0" topLeftCell="A1">
      <selection activeCell="H15" sqref="H15"/>
    </sheetView>
  </sheetViews>
  <sheetFormatPr defaultColWidth="10.00390625" defaultRowHeight="14.25"/>
  <cols>
    <col min="1" max="1" width="7.875" style="73" bestFit="1" customWidth="1"/>
    <col min="2" max="2" width="25.25390625" style="73" bestFit="1" customWidth="1"/>
    <col min="3" max="3" width="11.25390625" style="73" bestFit="1" customWidth="1"/>
    <col min="4" max="4" width="16.375" style="73" bestFit="1" customWidth="1"/>
    <col min="5" max="5" width="15.25390625" style="73" bestFit="1" customWidth="1"/>
    <col min="6" max="6" width="22.375" style="73" bestFit="1" customWidth="1"/>
    <col min="7" max="7" width="10.875" style="73" bestFit="1" customWidth="1"/>
    <col min="8" max="8" width="12.25390625" style="76" bestFit="1" customWidth="1"/>
    <col min="9" max="16384" width="10.00390625" style="73" customWidth="1"/>
  </cols>
  <sheetData>
    <row r="1" spans="1:8" ht="12.75">
      <c r="A1" s="95" t="s">
        <v>8</v>
      </c>
      <c r="B1" s="95" t="s">
        <v>55</v>
      </c>
      <c r="C1" s="95" t="s">
        <v>65</v>
      </c>
      <c r="D1" s="95" t="s">
        <v>56</v>
      </c>
      <c r="E1" s="95" t="s">
        <v>67</v>
      </c>
      <c r="F1" s="95" t="s">
        <v>68</v>
      </c>
      <c r="G1" s="95" t="s">
        <v>66</v>
      </c>
      <c r="H1" s="96" t="s">
        <v>57</v>
      </c>
    </row>
    <row r="2" spans="1:8" ht="12.75">
      <c r="A2" s="112" t="s">
        <v>174</v>
      </c>
      <c r="B2" s="109"/>
      <c r="C2" s="109"/>
      <c r="D2" s="109"/>
      <c r="E2" s="109"/>
      <c r="F2" s="109"/>
      <c r="G2" s="109"/>
      <c r="H2" s="113"/>
    </row>
    <row r="3" spans="1:8" ht="12.75">
      <c r="A3" s="73" t="s">
        <v>76</v>
      </c>
      <c r="B3" s="73" t="s">
        <v>77</v>
      </c>
      <c r="C3" s="73" t="s">
        <v>60</v>
      </c>
      <c r="D3" s="73" t="s">
        <v>26</v>
      </c>
      <c r="E3" s="73" t="s">
        <v>73</v>
      </c>
      <c r="F3" s="73" t="s">
        <v>74</v>
      </c>
      <c r="G3" s="74">
        <v>40207</v>
      </c>
      <c r="H3" s="75">
        <v>414915</v>
      </c>
    </row>
    <row r="4" spans="1:8" ht="12.75">
      <c r="A4" s="73" t="s">
        <v>76</v>
      </c>
      <c r="B4" s="73" t="s">
        <v>77</v>
      </c>
      <c r="C4" s="73" t="s">
        <v>60</v>
      </c>
      <c r="D4" s="73" t="s">
        <v>26</v>
      </c>
      <c r="E4" s="73" t="s">
        <v>73</v>
      </c>
      <c r="F4" s="73" t="s">
        <v>74</v>
      </c>
      <c r="G4" s="74">
        <v>40237</v>
      </c>
      <c r="H4" s="75">
        <v>370428</v>
      </c>
    </row>
    <row r="5" spans="1:8" ht="12.75">
      <c r="A5" s="73" t="s">
        <v>76</v>
      </c>
      <c r="B5" s="73" t="s">
        <v>77</v>
      </c>
      <c r="C5" s="73" t="s">
        <v>60</v>
      </c>
      <c r="D5" s="73" t="s">
        <v>26</v>
      </c>
      <c r="E5" s="73" t="s">
        <v>73</v>
      </c>
      <c r="F5" s="73" t="s">
        <v>74</v>
      </c>
      <c r="G5" s="74">
        <v>40268</v>
      </c>
      <c r="H5" s="75">
        <v>357051</v>
      </c>
    </row>
    <row r="6" spans="1:8" ht="12.75">
      <c r="A6" s="73" t="s">
        <v>76</v>
      </c>
      <c r="B6" s="73" t="s">
        <v>77</v>
      </c>
      <c r="C6" s="73" t="s">
        <v>60</v>
      </c>
      <c r="D6" s="73" t="s">
        <v>26</v>
      </c>
      <c r="E6" s="73" t="s">
        <v>73</v>
      </c>
      <c r="F6" s="73" t="s">
        <v>74</v>
      </c>
      <c r="G6" s="74">
        <v>40298</v>
      </c>
      <c r="H6" s="75">
        <v>339136</v>
      </c>
    </row>
    <row r="7" spans="1:8" ht="12.75">
      <c r="A7" s="73" t="s">
        <v>76</v>
      </c>
      <c r="B7" s="73" t="s">
        <v>77</v>
      </c>
      <c r="C7" s="73" t="s">
        <v>60</v>
      </c>
      <c r="D7" s="73" t="s">
        <v>26</v>
      </c>
      <c r="E7" s="73" t="s">
        <v>73</v>
      </c>
      <c r="F7" s="73" t="s">
        <v>74</v>
      </c>
      <c r="G7" s="74">
        <v>40329</v>
      </c>
      <c r="H7" s="75">
        <v>327990</v>
      </c>
    </row>
    <row r="8" spans="1:8" ht="12.75">
      <c r="A8" s="73" t="s">
        <v>76</v>
      </c>
      <c r="B8" s="73" t="s">
        <v>77</v>
      </c>
      <c r="C8" s="73" t="s">
        <v>60</v>
      </c>
      <c r="D8" s="73" t="s">
        <v>26</v>
      </c>
      <c r="E8" s="73" t="s">
        <v>73</v>
      </c>
      <c r="F8" s="73" t="s">
        <v>74</v>
      </c>
      <c r="G8" s="74">
        <v>40359</v>
      </c>
      <c r="H8" s="75">
        <v>309007</v>
      </c>
    </row>
    <row r="9" spans="1:8" ht="12.75">
      <c r="A9" s="73" t="s">
        <v>76</v>
      </c>
      <c r="B9" s="73" t="s">
        <v>77</v>
      </c>
      <c r="C9" s="73" t="s">
        <v>60</v>
      </c>
      <c r="D9" s="73" t="s">
        <v>26</v>
      </c>
      <c r="E9" s="73" t="s">
        <v>73</v>
      </c>
      <c r="F9" s="73" t="s">
        <v>74</v>
      </c>
      <c r="G9" s="74">
        <v>40390</v>
      </c>
      <c r="H9" s="75">
        <v>295477</v>
      </c>
    </row>
    <row r="10" spans="1:8" ht="12.75">
      <c r="A10" s="73" t="s">
        <v>76</v>
      </c>
      <c r="B10" s="73" t="s">
        <v>77</v>
      </c>
      <c r="C10" s="73" t="s">
        <v>60</v>
      </c>
      <c r="D10" s="73" t="s">
        <v>26</v>
      </c>
      <c r="E10" s="73" t="s">
        <v>73</v>
      </c>
      <c r="F10" s="73" t="s">
        <v>74</v>
      </c>
      <c r="G10" s="74">
        <v>40421</v>
      </c>
      <c r="H10" s="75">
        <v>298710</v>
      </c>
    </row>
    <row r="11" spans="1:8" ht="12.75">
      <c r="A11" s="73" t="s">
        <v>76</v>
      </c>
      <c r="B11" s="73" t="s">
        <v>77</v>
      </c>
      <c r="C11" s="73" t="s">
        <v>60</v>
      </c>
      <c r="D11" s="73" t="s">
        <v>26</v>
      </c>
      <c r="E11" s="73" t="s">
        <v>73</v>
      </c>
      <c r="F11" s="73" t="s">
        <v>74</v>
      </c>
      <c r="G11" s="74">
        <v>40451</v>
      </c>
      <c r="H11" s="75">
        <v>307192</v>
      </c>
    </row>
    <row r="12" spans="1:8" ht="12.75">
      <c r="A12" s="73" t="s">
        <v>76</v>
      </c>
      <c r="B12" s="73" t="s">
        <v>77</v>
      </c>
      <c r="C12" s="73" t="s">
        <v>60</v>
      </c>
      <c r="D12" s="73" t="s">
        <v>26</v>
      </c>
      <c r="E12" s="73" t="s">
        <v>73</v>
      </c>
      <c r="F12" s="73" t="s">
        <v>74</v>
      </c>
      <c r="G12" s="74">
        <v>40480</v>
      </c>
      <c r="H12" s="75">
        <v>306787</v>
      </c>
    </row>
    <row r="13" spans="1:8" ht="12.75">
      <c r="A13" s="73" t="s">
        <v>76</v>
      </c>
      <c r="B13" s="73" t="s">
        <v>77</v>
      </c>
      <c r="C13" s="73" t="s">
        <v>60</v>
      </c>
      <c r="D13" s="73" t="s">
        <v>26</v>
      </c>
      <c r="E13" s="73" t="s">
        <v>73</v>
      </c>
      <c r="F13" s="73" t="s">
        <v>74</v>
      </c>
      <c r="G13" s="74">
        <v>40512</v>
      </c>
      <c r="H13" s="75">
        <v>382540</v>
      </c>
    </row>
    <row r="14" spans="1:8" ht="12.75">
      <c r="A14" s="73" t="s">
        <v>76</v>
      </c>
      <c r="B14" s="73" t="s">
        <v>77</v>
      </c>
      <c r="C14" s="73" t="s">
        <v>60</v>
      </c>
      <c r="D14" s="73" t="s">
        <v>26</v>
      </c>
      <c r="E14" s="73" t="s">
        <v>73</v>
      </c>
      <c r="F14" s="73" t="s">
        <v>74</v>
      </c>
      <c r="G14" s="74">
        <v>40542</v>
      </c>
      <c r="H14" s="75">
        <v>448712</v>
      </c>
    </row>
    <row r="15" spans="2:8" ht="12.75">
      <c r="B15" s="109"/>
      <c r="C15" s="109"/>
      <c r="D15" s="109"/>
      <c r="E15" s="109"/>
      <c r="F15" s="109"/>
      <c r="G15" s="77" t="s">
        <v>25</v>
      </c>
      <c r="H15" s="114">
        <v>4157945</v>
      </c>
    </row>
    <row r="16" spans="1:8" ht="12.75">
      <c r="A16" s="112" t="s">
        <v>173</v>
      </c>
      <c r="B16" s="109"/>
      <c r="C16" s="109"/>
      <c r="D16" s="109"/>
      <c r="E16" s="109"/>
      <c r="F16" s="109"/>
      <c r="G16" s="110"/>
      <c r="H16" s="111"/>
    </row>
    <row r="17" spans="1:8" ht="12.75">
      <c r="A17" s="73" t="s">
        <v>59</v>
      </c>
      <c r="B17" s="73" t="s">
        <v>75</v>
      </c>
      <c r="C17" s="73" t="s">
        <v>60</v>
      </c>
      <c r="D17" s="73" t="s">
        <v>26</v>
      </c>
      <c r="E17" s="73" t="s">
        <v>73</v>
      </c>
      <c r="F17" s="73" t="s">
        <v>74</v>
      </c>
      <c r="G17" s="74">
        <v>40207</v>
      </c>
      <c r="H17" s="75">
        <v>276201</v>
      </c>
    </row>
    <row r="18" spans="1:8" ht="12.75">
      <c r="A18" s="73" t="s">
        <v>59</v>
      </c>
      <c r="B18" s="73" t="s">
        <v>75</v>
      </c>
      <c r="C18" s="73" t="s">
        <v>60</v>
      </c>
      <c r="D18" s="73" t="s">
        <v>26</v>
      </c>
      <c r="E18" s="73" t="s">
        <v>73</v>
      </c>
      <c r="F18" s="73" t="s">
        <v>74</v>
      </c>
      <c r="G18" s="74">
        <v>40237</v>
      </c>
      <c r="H18" s="75">
        <v>231378</v>
      </c>
    </row>
    <row r="19" spans="1:8" ht="12.75">
      <c r="A19" s="73" t="s">
        <v>59</v>
      </c>
      <c r="B19" s="73" t="s">
        <v>75</v>
      </c>
      <c r="C19" s="73" t="s">
        <v>60</v>
      </c>
      <c r="D19" s="73" t="s">
        <v>26</v>
      </c>
      <c r="E19" s="73" t="s">
        <v>73</v>
      </c>
      <c r="F19" s="73" t="s">
        <v>74</v>
      </c>
      <c r="G19" s="74">
        <v>40268</v>
      </c>
      <c r="H19" s="75">
        <v>210187</v>
      </c>
    </row>
    <row r="20" spans="1:8" ht="12.75">
      <c r="A20" s="73" t="s">
        <v>59</v>
      </c>
      <c r="B20" s="73" t="s">
        <v>75</v>
      </c>
      <c r="C20" s="73" t="s">
        <v>60</v>
      </c>
      <c r="D20" s="73" t="s">
        <v>26</v>
      </c>
      <c r="E20" s="73" t="s">
        <v>73</v>
      </c>
      <c r="F20" s="73" t="s">
        <v>74</v>
      </c>
      <c r="G20" s="74">
        <v>40298</v>
      </c>
      <c r="H20" s="75">
        <v>195094</v>
      </c>
    </row>
    <row r="21" spans="1:8" ht="12.75">
      <c r="A21" s="73" t="s">
        <v>59</v>
      </c>
      <c r="B21" s="73" t="s">
        <v>75</v>
      </c>
      <c r="C21" s="73" t="s">
        <v>60</v>
      </c>
      <c r="D21" s="73" t="s">
        <v>26</v>
      </c>
      <c r="E21" s="73" t="s">
        <v>73</v>
      </c>
      <c r="F21" s="73" t="s">
        <v>74</v>
      </c>
      <c r="G21" s="74">
        <v>40329</v>
      </c>
      <c r="H21" s="75">
        <v>155003</v>
      </c>
    </row>
    <row r="22" spans="1:8" ht="12.75">
      <c r="A22" s="73" t="s">
        <v>59</v>
      </c>
      <c r="B22" s="73" t="s">
        <v>75</v>
      </c>
      <c r="C22" s="73" t="s">
        <v>60</v>
      </c>
      <c r="D22" s="73" t="s">
        <v>26</v>
      </c>
      <c r="E22" s="73" t="s">
        <v>73</v>
      </c>
      <c r="F22" s="73" t="s">
        <v>74</v>
      </c>
      <c r="G22" s="74">
        <v>40359</v>
      </c>
      <c r="H22" s="75">
        <v>123983</v>
      </c>
    </row>
    <row r="23" spans="1:8" ht="12.75">
      <c r="A23" s="73" t="s">
        <v>59</v>
      </c>
      <c r="B23" s="73" t="s">
        <v>75</v>
      </c>
      <c r="C23" s="73" t="s">
        <v>60</v>
      </c>
      <c r="D23" s="73" t="s">
        <v>26</v>
      </c>
      <c r="E23" s="73" t="s">
        <v>73</v>
      </c>
      <c r="F23" s="73" t="s">
        <v>74</v>
      </c>
      <c r="G23" s="74">
        <v>40390</v>
      </c>
      <c r="H23" s="75">
        <v>93122</v>
      </c>
    </row>
    <row r="24" spans="1:8" ht="12.75">
      <c r="A24" s="73" t="s">
        <v>59</v>
      </c>
      <c r="B24" s="73" t="s">
        <v>75</v>
      </c>
      <c r="C24" s="73" t="s">
        <v>60</v>
      </c>
      <c r="D24" s="73" t="s">
        <v>26</v>
      </c>
      <c r="E24" s="73" t="s">
        <v>73</v>
      </c>
      <c r="F24" s="73" t="s">
        <v>74</v>
      </c>
      <c r="G24" s="74">
        <v>40421</v>
      </c>
      <c r="H24" s="75">
        <v>79208</v>
      </c>
    </row>
    <row r="25" spans="1:8" ht="12.75">
      <c r="A25" s="73" t="s">
        <v>59</v>
      </c>
      <c r="B25" s="73" t="s">
        <v>75</v>
      </c>
      <c r="C25" s="73" t="s">
        <v>60</v>
      </c>
      <c r="D25" s="73" t="s">
        <v>26</v>
      </c>
      <c r="E25" s="73" t="s">
        <v>73</v>
      </c>
      <c r="F25" s="73" t="s">
        <v>74</v>
      </c>
      <c r="G25" s="74">
        <v>40451</v>
      </c>
      <c r="H25" s="75">
        <v>89164</v>
      </c>
    </row>
    <row r="26" spans="1:8" ht="12.75">
      <c r="A26" s="73" t="s">
        <v>59</v>
      </c>
      <c r="B26" s="73" t="s">
        <v>75</v>
      </c>
      <c r="C26" s="73" t="s">
        <v>60</v>
      </c>
      <c r="D26" s="73" t="s">
        <v>26</v>
      </c>
      <c r="E26" s="73" t="s">
        <v>73</v>
      </c>
      <c r="F26" s="73" t="s">
        <v>74</v>
      </c>
      <c r="G26" s="74">
        <v>40480</v>
      </c>
      <c r="H26" s="75">
        <v>108759</v>
      </c>
    </row>
    <row r="27" spans="1:8" ht="12.75">
      <c r="A27" s="73" t="s">
        <v>59</v>
      </c>
      <c r="B27" s="73" t="s">
        <v>75</v>
      </c>
      <c r="C27" s="73" t="s">
        <v>60</v>
      </c>
      <c r="D27" s="73" t="s">
        <v>26</v>
      </c>
      <c r="E27" s="73" t="s">
        <v>73</v>
      </c>
      <c r="F27" s="73" t="s">
        <v>74</v>
      </c>
      <c r="G27" s="74">
        <v>40512</v>
      </c>
      <c r="H27" s="75">
        <v>185034</v>
      </c>
    </row>
    <row r="28" spans="1:8" ht="12.75">
      <c r="A28" s="73" t="s">
        <v>59</v>
      </c>
      <c r="B28" s="73" t="s">
        <v>75</v>
      </c>
      <c r="C28" s="73" t="s">
        <v>60</v>
      </c>
      <c r="D28" s="73" t="s">
        <v>26</v>
      </c>
      <c r="E28" s="73" t="s">
        <v>73</v>
      </c>
      <c r="F28" s="73" t="s">
        <v>74</v>
      </c>
      <c r="G28" s="74">
        <v>40542</v>
      </c>
      <c r="H28" s="75">
        <v>293681</v>
      </c>
    </row>
    <row r="29" spans="2:8" ht="12.75">
      <c r="B29" s="109"/>
      <c r="C29" s="109"/>
      <c r="D29" s="109"/>
      <c r="E29" s="109"/>
      <c r="F29" s="109"/>
      <c r="G29" s="77" t="s">
        <v>171</v>
      </c>
      <c r="H29" s="114">
        <v>2040814</v>
      </c>
    </row>
  </sheetData>
  <sheetProtection/>
  <printOptions/>
  <pageMargins left="0" right="0" top="1" bottom="1" header="0.5" footer="0.5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101"/>
  <sheetViews>
    <sheetView zoomScalePageLayoutView="0" workbookViewId="0" topLeftCell="A47">
      <selection activeCell="F106" sqref="F106"/>
    </sheetView>
  </sheetViews>
  <sheetFormatPr defaultColWidth="10.00390625" defaultRowHeight="14.25"/>
  <cols>
    <col min="1" max="1" width="12.75390625" style="73" bestFit="1" customWidth="1"/>
    <col min="2" max="2" width="7.875" style="73" bestFit="1" customWidth="1"/>
    <col min="3" max="3" width="9.625" style="73" bestFit="1" customWidth="1"/>
    <col min="4" max="4" width="6.125" style="73" bestFit="1" customWidth="1"/>
    <col min="5" max="5" width="10.875" style="73" bestFit="1" customWidth="1"/>
    <col min="6" max="6" width="38.50390625" style="73" customWidth="1"/>
    <col min="7" max="7" width="16.25390625" style="76" bestFit="1" customWidth="1"/>
    <col min="8" max="8" width="13.50390625" style="68" bestFit="1" customWidth="1"/>
    <col min="9" max="9" width="13.875" style="68" customWidth="1"/>
    <col min="10" max="11" width="10.875" style="68" customWidth="1"/>
    <col min="12" max="12" width="12.375" style="68" customWidth="1"/>
    <col min="13" max="13" width="13.875" style="68" customWidth="1"/>
    <col min="14" max="14" width="9.25390625" style="56" customWidth="1"/>
    <col min="15" max="16384" width="10.00390625" style="73" customWidth="1"/>
  </cols>
  <sheetData>
    <row r="1" spans="8:13" ht="12.75">
      <c r="H1" s="51"/>
      <c r="I1" s="52"/>
      <c r="J1" s="53" t="s">
        <v>120</v>
      </c>
      <c r="K1" s="54"/>
      <c r="L1" s="55"/>
      <c r="M1" s="54"/>
    </row>
    <row r="2" spans="8:13" ht="12.75">
      <c r="H2" s="57" t="s">
        <v>118</v>
      </c>
      <c r="I2" s="58"/>
      <c r="J2" s="57" t="s">
        <v>121</v>
      </c>
      <c r="K2" s="58"/>
      <c r="L2" s="57" t="s">
        <v>119</v>
      </c>
      <c r="M2" s="58"/>
    </row>
    <row r="3" spans="1:14" ht="12.75">
      <c r="A3" s="95" t="s">
        <v>148</v>
      </c>
      <c r="B3" s="95" t="s">
        <v>8</v>
      </c>
      <c r="C3" s="95" t="s">
        <v>149</v>
      </c>
      <c r="D3" s="95" t="s">
        <v>150</v>
      </c>
      <c r="E3" s="95" t="s">
        <v>66</v>
      </c>
      <c r="F3" s="95" t="s">
        <v>55</v>
      </c>
      <c r="G3" s="96" t="s">
        <v>151</v>
      </c>
      <c r="H3" s="119">
        <f>'3.05'!E36</f>
        <v>0.6651</v>
      </c>
      <c r="I3" s="120">
        <f>'3.05'!F36</f>
        <v>0.3349</v>
      </c>
      <c r="J3" s="119">
        <f>H3</f>
        <v>0.6651</v>
      </c>
      <c r="K3" s="120">
        <f>I3</f>
        <v>0.3349</v>
      </c>
      <c r="L3" s="119">
        <f>H3</f>
        <v>0.6651</v>
      </c>
      <c r="M3" s="120">
        <f>I3</f>
        <v>0.3349</v>
      </c>
      <c r="N3" s="59" t="s">
        <v>122</v>
      </c>
    </row>
    <row r="4" spans="1:14" ht="12.75">
      <c r="A4" s="97" t="s">
        <v>172</v>
      </c>
      <c r="G4" s="73"/>
      <c r="H4" s="60" t="s">
        <v>6</v>
      </c>
      <c r="I4" s="61" t="s">
        <v>7</v>
      </c>
      <c r="J4" s="60" t="s">
        <v>6</v>
      </c>
      <c r="K4" s="61" t="s">
        <v>7</v>
      </c>
      <c r="L4" s="60" t="s">
        <v>6</v>
      </c>
      <c r="M4" s="61" t="s">
        <v>7</v>
      </c>
      <c r="N4" s="160" t="s">
        <v>123</v>
      </c>
    </row>
    <row r="5" spans="1:14" ht="12.75">
      <c r="A5" s="81" t="s">
        <v>124</v>
      </c>
      <c r="B5" s="82" t="s">
        <v>152</v>
      </c>
      <c r="C5" s="82" t="s">
        <v>153</v>
      </c>
      <c r="D5" s="82" t="s">
        <v>154</v>
      </c>
      <c r="E5" s="83">
        <v>40207</v>
      </c>
      <c r="F5" s="82" t="s">
        <v>79</v>
      </c>
      <c r="G5" s="148">
        <v>-12378.82</v>
      </c>
      <c r="H5" s="149">
        <f>G5</f>
        <v>-12378.82</v>
      </c>
      <c r="I5" s="150"/>
      <c r="J5" s="149">
        <f>-H5</f>
        <v>12378.82</v>
      </c>
      <c r="K5" s="150"/>
      <c r="L5" s="151">
        <f aca="true" t="shared" si="0" ref="L5:M47">H5+J5</f>
        <v>0</v>
      </c>
      <c r="M5" s="64"/>
      <c r="N5" s="147" t="s">
        <v>177</v>
      </c>
    </row>
    <row r="6" spans="1:14" ht="12.75">
      <c r="A6" s="85" t="s">
        <v>128</v>
      </c>
      <c r="B6" s="86" t="s">
        <v>152</v>
      </c>
      <c r="C6" s="86" t="s">
        <v>153</v>
      </c>
      <c r="D6" s="86" t="s">
        <v>154</v>
      </c>
      <c r="E6" s="87">
        <v>40203</v>
      </c>
      <c r="F6" s="86" t="s">
        <v>78</v>
      </c>
      <c r="G6" s="88">
        <v>-5095174.57</v>
      </c>
      <c r="H6" s="63">
        <f aca="true" t="shared" si="1" ref="H6:H27">G6</f>
        <v>-5095174.57</v>
      </c>
      <c r="I6" s="64"/>
      <c r="J6" s="63"/>
      <c r="K6" s="64"/>
      <c r="L6" s="65">
        <f t="shared" si="0"/>
        <v>-5095174.57</v>
      </c>
      <c r="M6" s="64"/>
      <c r="N6" s="62"/>
    </row>
    <row r="7" spans="1:14" ht="12.75">
      <c r="A7" s="85" t="s">
        <v>124</v>
      </c>
      <c r="B7" s="86" t="s">
        <v>152</v>
      </c>
      <c r="C7" s="86" t="s">
        <v>153</v>
      </c>
      <c r="D7" s="86" t="s">
        <v>154</v>
      </c>
      <c r="E7" s="87">
        <v>40207</v>
      </c>
      <c r="F7" s="86" t="s">
        <v>80</v>
      </c>
      <c r="G7" s="88">
        <v>7987940.6</v>
      </c>
      <c r="H7" s="63">
        <f t="shared" si="1"/>
        <v>7987940.6</v>
      </c>
      <c r="I7" s="64">
        <v>0</v>
      </c>
      <c r="J7" s="63"/>
      <c r="K7" s="64"/>
      <c r="L7" s="65">
        <f t="shared" si="0"/>
        <v>7987940.6</v>
      </c>
      <c r="M7" s="64"/>
      <c r="N7" s="59"/>
    </row>
    <row r="8" spans="1:14" ht="12.75">
      <c r="A8" s="85" t="s">
        <v>124</v>
      </c>
      <c r="B8" s="86" t="s">
        <v>152</v>
      </c>
      <c r="C8" s="86" t="s">
        <v>153</v>
      </c>
      <c r="D8" s="86" t="s">
        <v>155</v>
      </c>
      <c r="E8" s="87">
        <v>40235</v>
      </c>
      <c r="F8" s="86" t="s">
        <v>79</v>
      </c>
      <c r="G8" s="88">
        <v>-9662.76</v>
      </c>
      <c r="H8" s="63">
        <f t="shared" si="1"/>
        <v>-9662.76</v>
      </c>
      <c r="I8" s="64">
        <v>0</v>
      </c>
      <c r="J8" s="65"/>
      <c r="K8" s="66"/>
      <c r="L8" s="65">
        <f t="shared" si="0"/>
        <v>-9662.76</v>
      </c>
      <c r="M8" s="66">
        <f t="shared" si="0"/>
        <v>0</v>
      </c>
      <c r="N8" s="59"/>
    </row>
    <row r="9" spans="1:14" ht="12.75">
      <c r="A9" s="85" t="s">
        <v>124</v>
      </c>
      <c r="B9" s="86" t="s">
        <v>152</v>
      </c>
      <c r="C9" s="86" t="s">
        <v>153</v>
      </c>
      <c r="D9" s="86" t="s">
        <v>155</v>
      </c>
      <c r="E9" s="87">
        <v>40237</v>
      </c>
      <c r="F9" s="86" t="s">
        <v>139</v>
      </c>
      <c r="G9" s="88">
        <v>-50733.78</v>
      </c>
      <c r="H9" s="63">
        <f t="shared" si="1"/>
        <v>-50733.78</v>
      </c>
      <c r="I9" s="64">
        <v>0</v>
      </c>
      <c r="J9" s="65">
        <v>0</v>
      </c>
      <c r="K9" s="66"/>
      <c r="L9" s="65">
        <f t="shared" si="0"/>
        <v>-50733.78</v>
      </c>
      <c r="M9" s="66">
        <f t="shared" si="0"/>
        <v>0</v>
      </c>
      <c r="N9" s="158"/>
    </row>
    <row r="10" spans="1:14" ht="12.75">
      <c r="A10" s="85" t="s">
        <v>124</v>
      </c>
      <c r="B10" s="86" t="s">
        <v>152</v>
      </c>
      <c r="C10" s="86" t="s">
        <v>153</v>
      </c>
      <c r="D10" s="86" t="s">
        <v>155</v>
      </c>
      <c r="E10" s="87">
        <v>40237</v>
      </c>
      <c r="F10" s="86" t="s">
        <v>80</v>
      </c>
      <c r="G10" s="88">
        <v>7128080.25</v>
      </c>
      <c r="H10" s="63">
        <f t="shared" si="1"/>
        <v>7128080.25</v>
      </c>
      <c r="I10" s="64">
        <v>0</v>
      </c>
      <c r="J10" s="65"/>
      <c r="K10" s="66"/>
      <c r="L10" s="65">
        <f t="shared" si="0"/>
        <v>7128080.25</v>
      </c>
      <c r="M10" s="66">
        <f t="shared" si="0"/>
        <v>0</v>
      </c>
      <c r="N10" s="59"/>
    </row>
    <row r="11" spans="1:14" ht="12.75">
      <c r="A11" s="85" t="s">
        <v>124</v>
      </c>
      <c r="B11" s="86" t="s">
        <v>152</v>
      </c>
      <c r="C11" s="86" t="s">
        <v>153</v>
      </c>
      <c r="D11" s="86" t="s">
        <v>156</v>
      </c>
      <c r="E11" s="87">
        <v>40268</v>
      </c>
      <c r="F11" s="86" t="s">
        <v>81</v>
      </c>
      <c r="G11" s="88">
        <v>-62598.84</v>
      </c>
      <c r="H11" s="63">
        <f t="shared" si="1"/>
        <v>-62598.84</v>
      </c>
      <c r="I11" s="64">
        <v>0</v>
      </c>
      <c r="J11" s="65">
        <v>0</v>
      </c>
      <c r="K11" s="66"/>
      <c r="L11" s="65">
        <f t="shared" si="0"/>
        <v>-62598.84</v>
      </c>
      <c r="M11" s="66">
        <f t="shared" si="0"/>
        <v>0</v>
      </c>
      <c r="N11" s="158"/>
    </row>
    <row r="12" spans="1:14" ht="12.75">
      <c r="A12" s="85" t="s">
        <v>124</v>
      </c>
      <c r="B12" s="86" t="s">
        <v>152</v>
      </c>
      <c r="C12" s="86" t="s">
        <v>153</v>
      </c>
      <c r="D12" s="86" t="s">
        <v>156</v>
      </c>
      <c r="E12" s="87">
        <v>40252</v>
      </c>
      <c r="F12" s="86" t="s">
        <v>157</v>
      </c>
      <c r="G12" s="88">
        <v>50733.78</v>
      </c>
      <c r="H12" s="63">
        <f t="shared" si="1"/>
        <v>50733.78</v>
      </c>
      <c r="I12" s="64">
        <v>0</v>
      </c>
      <c r="J12" s="65">
        <v>0</v>
      </c>
      <c r="K12" s="66"/>
      <c r="L12" s="65">
        <f t="shared" si="0"/>
        <v>50733.78</v>
      </c>
      <c r="M12" s="66">
        <f t="shared" si="0"/>
        <v>0</v>
      </c>
      <c r="N12" s="158"/>
    </row>
    <row r="13" spans="1:14" ht="12.75">
      <c r="A13" s="85" t="s">
        <v>124</v>
      </c>
      <c r="B13" s="86" t="s">
        <v>152</v>
      </c>
      <c r="C13" s="86" t="s">
        <v>153</v>
      </c>
      <c r="D13" s="86" t="s">
        <v>156</v>
      </c>
      <c r="E13" s="87">
        <v>40268</v>
      </c>
      <c r="F13" s="86" t="s">
        <v>80</v>
      </c>
      <c r="G13" s="88">
        <v>6841449.85</v>
      </c>
      <c r="H13" s="63">
        <f t="shared" si="1"/>
        <v>6841449.85</v>
      </c>
      <c r="I13" s="64">
        <v>0</v>
      </c>
      <c r="J13" s="65"/>
      <c r="K13" s="66"/>
      <c r="L13" s="65">
        <f t="shared" si="0"/>
        <v>6841449.85</v>
      </c>
      <c r="M13" s="66">
        <f t="shared" si="0"/>
        <v>0</v>
      </c>
      <c r="N13" s="59"/>
    </row>
    <row r="14" spans="1:14" ht="12.75">
      <c r="A14" s="85" t="s">
        <v>124</v>
      </c>
      <c r="B14" s="86" t="s">
        <v>152</v>
      </c>
      <c r="C14" s="86" t="s">
        <v>153</v>
      </c>
      <c r="D14" s="86" t="s">
        <v>158</v>
      </c>
      <c r="E14" s="87">
        <v>40298</v>
      </c>
      <c r="F14" s="86" t="s">
        <v>80</v>
      </c>
      <c r="G14" s="88">
        <v>6496357.93</v>
      </c>
      <c r="H14" s="63">
        <f t="shared" si="1"/>
        <v>6496357.93</v>
      </c>
      <c r="I14" s="64">
        <v>0</v>
      </c>
      <c r="J14" s="65"/>
      <c r="K14" s="66"/>
      <c r="L14" s="65">
        <f t="shared" si="0"/>
        <v>6496357.93</v>
      </c>
      <c r="M14" s="66">
        <f t="shared" si="0"/>
        <v>0</v>
      </c>
      <c r="N14" s="59"/>
    </row>
    <row r="15" spans="1:14" ht="12.75">
      <c r="A15" s="85" t="s">
        <v>124</v>
      </c>
      <c r="B15" s="86" t="s">
        <v>152</v>
      </c>
      <c r="C15" s="86" t="s">
        <v>153</v>
      </c>
      <c r="D15" s="86" t="s">
        <v>159</v>
      </c>
      <c r="E15" s="87">
        <v>40329</v>
      </c>
      <c r="F15" s="86" t="s">
        <v>80</v>
      </c>
      <c r="G15" s="88">
        <v>6254616.92</v>
      </c>
      <c r="H15" s="63">
        <f t="shared" si="1"/>
        <v>6254616.92</v>
      </c>
      <c r="I15" s="64">
        <v>0</v>
      </c>
      <c r="J15" s="65"/>
      <c r="K15" s="66"/>
      <c r="L15" s="65">
        <f t="shared" si="0"/>
        <v>6254616.92</v>
      </c>
      <c r="M15" s="66">
        <f t="shared" si="0"/>
        <v>0</v>
      </c>
      <c r="N15" s="59"/>
    </row>
    <row r="16" spans="1:14" ht="12.75">
      <c r="A16" s="85" t="s">
        <v>124</v>
      </c>
      <c r="B16" s="86" t="s">
        <v>152</v>
      </c>
      <c r="C16" s="86" t="s">
        <v>153</v>
      </c>
      <c r="D16" s="86" t="s">
        <v>160</v>
      </c>
      <c r="E16" s="87">
        <v>40359</v>
      </c>
      <c r="F16" s="86" t="s">
        <v>80</v>
      </c>
      <c r="G16" s="88">
        <v>5899744.01</v>
      </c>
      <c r="H16" s="63">
        <f t="shared" si="1"/>
        <v>5899744.01</v>
      </c>
      <c r="I16" s="64">
        <v>0</v>
      </c>
      <c r="J16" s="65"/>
      <c r="K16" s="66"/>
      <c r="L16" s="65">
        <f t="shared" si="0"/>
        <v>5899744.01</v>
      </c>
      <c r="M16" s="66">
        <f t="shared" si="0"/>
        <v>0</v>
      </c>
      <c r="N16" s="59"/>
    </row>
    <row r="17" spans="1:14" ht="12.75">
      <c r="A17" s="85" t="s">
        <v>124</v>
      </c>
      <c r="B17" s="86" t="s">
        <v>152</v>
      </c>
      <c r="C17" s="86" t="s">
        <v>153</v>
      </c>
      <c r="D17" s="86" t="s">
        <v>117</v>
      </c>
      <c r="E17" s="87">
        <v>40390</v>
      </c>
      <c r="F17" s="86" t="s">
        <v>161</v>
      </c>
      <c r="G17" s="152">
        <v>-222789.21</v>
      </c>
      <c r="H17" s="149">
        <f t="shared" si="1"/>
        <v>-222789.21</v>
      </c>
      <c r="I17" s="150">
        <v>0</v>
      </c>
      <c r="J17" s="151">
        <f>-H17</f>
        <v>222789.21</v>
      </c>
      <c r="K17" s="153"/>
      <c r="L17" s="151">
        <f t="shared" si="0"/>
        <v>0</v>
      </c>
      <c r="M17" s="66">
        <f t="shared" si="0"/>
        <v>0</v>
      </c>
      <c r="N17" s="158" t="s">
        <v>176</v>
      </c>
    </row>
    <row r="18" spans="1:14" ht="12.75">
      <c r="A18" s="85" t="s">
        <v>124</v>
      </c>
      <c r="B18" s="86" t="s">
        <v>152</v>
      </c>
      <c r="C18" s="86" t="s">
        <v>153</v>
      </c>
      <c r="D18" s="86" t="s">
        <v>117</v>
      </c>
      <c r="E18" s="87">
        <v>40390</v>
      </c>
      <c r="F18" s="86" t="s">
        <v>79</v>
      </c>
      <c r="G18" s="88">
        <v>-14330.51</v>
      </c>
      <c r="H18" s="63">
        <f t="shared" si="1"/>
        <v>-14330.51</v>
      </c>
      <c r="I18" s="64">
        <v>0</v>
      </c>
      <c r="J18" s="65"/>
      <c r="K18" s="66"/>
      <c r="L18" s="65">
        <f t="shared" si="0"/>
        <v>-14330.51</v>
      </c>
      <c r="M18" s="66">
        <f t="shared" si="0"/>
        <v>0</v>
      </c>
      <c r="N18" s="59" t="s">
        <v>0</v>
      </c>
    </row>
    <row r="19" spans="1:14" ht="12.75">
      <c r="A19" s="85" t="s">
        <v>124</v>
      </c>
      <c r="B19" s="86" t="s">
        <v>152</v>
      </c>
      <c r="C19" s="86" t="s">
        <v>153</v>
      </c>
      <c r="D19" s="86" t="s">
        <v>117</v>
      </c>
      <c r="E19" s="87">
        <v>40390</v>
      </c>
      <c r="F19" s="86" t="s">
        <v>80</v>
      </c>
      <c r="G19" s="88">
        <v>5741906.32</v>
      </c>
      <c r="H19" s="63">
        <f t="shared" si="1"/>
        <v>5741906.32</v>
      </c>
      <c r="I19" s="64">
        <v>0</v>
      </c>
      <c r="J19" s="65"/>
      <c r="K19" s="66"/>
      <c r="L19" s="65">
        <f t="shared" si="0"/>
        <v>5741906.32</v>
      </c>
      <c r="M19" s="66">
        <f t="shared" si="0"/>
        <v>0</v>
      </c>
      <c r="N19" s="59"/>
    </row>
    <row r="20" spans="1:14" ht="12.75">
      <c r="A20" s="85" t="s">
        <v>124</v>
      </c>
      <c r="B20" s="86" t="s">
        <v>152</v>
      </c>
      <c r="C20" s="86" t="s">
        <v>153</v>
      </c>
      <c r="D20" s="86" t="s">
        <v>162</v>
      </c>
      <c r="E20" s="87">
        <v>40421</v>
      </c>
      <c r="F20" s="86" t="s">
        <v>80</v>
      </c>
      <c r="G20" s="88">
        <v>5782991.77</v>
      </c>
      <c r="H20" s="63">
        <f t="shared" si="1"/>
        <v>5782991.77</v>
      </c>
      <c r="I20" s="64">
        <v>0</v>
      </c>
      <c r="J20" s="65"/>
      <c r="K20" s="66"/>
      <c r="L20" s="65">
        <f t="shared" si="0"/>
        <v>5782991.77</v>
      </c>
      <c r="M20" s="66">
        <f t="shared" si="0"/>
        <v>0</v>
      </c>
      <c r="N20" s="59"/>
    </row>
    <row r="21" spans="1:14" ht="12.75">
      <c r="A21" s="85" t="s">
        <v>124</v>
      </c>
      <c r="B21" s="86" t="s">
        <v>152</v>
      </c>
      <c r="C21" s="86" t="s">
        <v>153</v>
      </c>
      <c r="D21" s="86" t="s">
        <v>163</v>
      </c>
      <c r="E21" s="87">
        <v>40451</v>
      </c>
      <c r="F21" s="86" t="s">
        <v>80</v>
      </c>
      <c r="G21" s="88">
        <v>5952765.15</v>
      </c>
      <c r="H21" s="63">
        <f t="shared" si="1"/>
        <v>5952765.15</v>
      </c>
      <c r="I21" s="64">
        <v>0</v>
      </c>
      <c r="J21" s="65">
        <v>0</v>
      </c>
      <c r="K21" s="66">
        <v>0</v>
      </c>
      <c r="L21" s="65">
        <f t="shared" si="0"/>
        <v>5952765.15</v>
      </c>
      <c r="M21" s="66">
        <f t="shared" si="0"/>
        <v>0</v>
      </c>
      <c r="N21" s="59" t="s">
        <v>0</v>
      </c>
    </row>
    <row r="22" spans="1:14" ht="12.75">
      <c r="A22" s="85" t="s">
        <v>124</v>
      </c>
      <c r="B22" s="86" t="s">
        <v>152</v>
      </c>
      <c r="C22" s="86" t="s">
        <v>153</v>
      </c>
      <c r="D22" s="86" t="s">
        <v>164</v>
      </c>
      <c r="E22" s="87">
        <v>40480</v>
      </c>
      <c r="F22" s="86" t="s">
        <v>80</v>
      </c>
      <c r="G22" s="88">
        <v>5699910.74</v>
      </c>
      <c r="H22" s="63">
        <f t="shared" si="1"/>
        <v>5699910.74</v>
      </c>
      <c r="I22" s="64">
        <v>0</v>
      </c>
      <c r="J22" s="65"/>
      <c r="K22" s="66"/>
      <c r="L22" s="65">
        <f t="shared" si="0"/>
        <v>5699910.74</v>
      </c>
      <c r="M22" s="66">
        <f t="shared" si="0"/>
        <v>0</v>
      </c>
      <c r="N22" s="59"/>
    </row>
    <row r="23" spans="1:14" ht="12.75">
      <c r="A23" s="85" t="s">
        <v>124</v>
      </c>
      <c r="B23" s="86" t="s">
        <v>152</v>
      </c>
      <c r="C23" s="86" t="s">
        <v>153</v>
      </c>
      <c r="D23" s="86" t="s">
        <v>165</v>
      </c>
      <c r="E23" s="87">
        <v>40512</v>
      </c>
      <c r="F23" s="86" t="s">
        <v>79</v>
      </c>
      <c r="G23" s="88">
        <v>265701.21</v>
      </c>
      <c r="H23" s="63">
        <f t="shared" si="1"/>
        <v>265701.21</v>
      </c>
      <c r="I23" s="64">
        <v>0</v>
      </c>
      <c r="J23" s="65"/>
      <c r="K23" s="66"/>
      <c r="L23" s="65">
        <f t="shared" si="0"/>
        <v>265701.21</v>
      </c>
      <c r="M23" s="66">
        <f t="shared" si="0"/>
        <v>0</v>
      </c>
      <c r="N23" s="59"/>
    </row>
    <row r="24" spans="1:14" ht="12.75">
      <c r="A24" s="85" t="s">
        <v>124</v>
      </c>
      <c r="B24" s="86" t="s">
        <v>152</v>
      </c>
      <c r="C24" s="86" t="s">
        <v>153</v>
      </c>
      <c r="D24" s="86" t="s">
        <v>165</v>
      </c>
      <c r="E24" s="87">
        <v>40512</v>
      </c>
      <c r="F24" s="86" t="s">
        <v>80</v>
      </c>
      <c r="G24" s="88">
        <v>6701172.73</v>
      </c>
      <c r="H24" s="63">
        <f t="shared" si="1"/>
        <v>6701172.73</v>
      </c>
      <c r="I24" s="64">
        <v>0</v>
      </c>
      <c r="J24" s="65"/>
      <c r="K24" s="66"/>
      <c r="L24" s="65">
        <f t="shared" si="0"/>
        <v>6701172.73</v>
      </c>
      <c r="M24" s="66">
        <f t="shared" si="0"/>
        <v>0</v>
      </c>
      <c r="N24" s="59"/>
    </row>
    <row r="25" spans="1:14" ht="12.75">
      <c r="A25" s="85" t="s">
        <v>124</v>
      </c>
      <c r="B25" s="86" t="s">
        <v>152</v>
      </c>
      <c r="C25" s="86" t="s">
        <v>153</v>
      </c>
      <c r="D25" s="86" t="s">
        <v>166</v>
      </c>
      <c r="E25" s="87">
        <v>40542</v>
      </c>
      <c r="F25" s="86" t="s">
        <v>79</v>
      </c>
      <c r="G25" s="88">
        <v>-10539.87</v>
      </c>
      <c r="H25" s="63">
        <f t="shared" si="1"/>
        <v>-10539.87</v>
      </c>
      <c r="I25" s="64">
        <v>0</v>
      </c>
      <c r="J25" s="65"/>
      <c r="K25" s="66"/>
      <c r="L25" s="65">
        <f t="shared" si="0"/>
        <v>-10539.87</v>
      </c>
      <c r="M25" s="66">
        <f t="shared" si="0"/>
        <v>0</v>
      </c>
      <c r="N25" s="59"/>
    </row>
    <row r="26" spans="1:14" ht="12.75">
      <c r="A26" s="85" t="s">
        <v>124</v>
      </c>
      <c r="B26" s="86" t="s">
        <v>152</v>
      </c>
      <c r="C26" s="86" t="s">
        <v>153</v>
      </c>
      <c r="D26" s="86" t="s">
        <v>166</v>
      </c>
      <c r="E26" s="87">
        <v>40542</v>
      </c>
      <c r="F26" s="86" t="s">
        <v>80</v>
      </c>
      <c r="G26" s="88">
        <v>8232364.08</v>
      </c>
      <c r="H26" s="63">
        <f t="shared" si="1"/>
        <v>8232364.08</v>
      </c>
      <c r="I26" s="64">
        <v>0</v>
      </c>
      <c r="J26" s="65"/>
      <c r="K26" s="66"/>
      <c r="L26" s="65">
        <f t="shared" si="0"/>
        <v>8232364.08</v>
      </c>
      <c r="M26" s="66">
        <f t="shared" si="0"/>
        <v>0</v>
      </c>
      <c r="N26" s="59"/>
    </row>
    <row r="27" spans="1:14" ht="12.75">
      <c r="A27" s="89" t="s">
        <v>129</v>
      </c>
      <c r="B27" s="90" t="s">
        <v>152</v>
      </c>
      <c r="C27" s="90" t="s">
        <v>153</v>
      </c>
      <c r="D27" s="90" t="s">
        <v>166</v>
      </c>
      <c r="E27" s="91">
        <v>40542</v>
      </c>
      <c r="F27" s="90" t="s">
        <v>78</v>
      </c>
      <c r="G27" s="92">
        <v>4864383.77</v>
      </c>
      <c r="H27" s="63">
        <f t="shared" si="1"/>
        <v>4864383.77</v>
      </c>
      <c r="I27" s="64">
        <v>0</v>
      </c>
      <c r="J27" s="65"/>
      <c r="K27" s="66"/>
      <c r="L27" s="65">
        <f t="shared" si="0"/>
        <v>4864383.77</v>
      </c>
      <c r="M27" s="66">
        <f t="shared" si="0"/>
        <v>0</v>
      </c>
      <c r="N27" s="59"/>
    </row>
    <row r="28" spans="1:14" ht="12.75">
      <c r="A28" s="100" t="s">
        <v>25</v>
      </c>
      <c r="B28" s="101" t="s">
        <v>152</v>
      </c>
      <c r="C28" s="100"/>
      <c r="D28" s="100"/>
      <c r="E28" s="102"/>
      <c r="F28" s="100"/>
      <c r="G28" s="80">
        <f aca="true" t="shared" si="2" ref="G28:M28">SUM(G5:G27)</f>
        <v>78421910.75</v>
      </c>
      <c r="H28" s="103">
        <f t="shared" si="2"/>
        <v>78421910.75</v>
      </c>
      <c r="I28" s="103">
        <f t="shared" si="2"/>
        <v>0</v>
      </c>
      <c r="J28" s="103">
        <f t="shared" si="2"/>
        <v>235168.03</v>
      </c>
      <c r="K28" s="103">
        <f t="shared" si="2"/>
        <v>0</v>
      </c>
      <c r="L28" s="103">
        <f t="shared" si="2"/>
        <v>78657078.78</v>
      </c>
      <c r="M28" s="103">
        <f t="shared" si="2"/>
        <v>0</v>
      </c>
      <c r="N28" s="59"/>
    </row>
    <row r="29" spans="1:14" ht="12.75">
      <c r="A29" s="99" t="s">
        <v>145</v>
      </c>
      <c r="B29" s="78"/>
      <c r="C29" s="77"/>
      <c r="D29" s="77"/>
      <c r="E29" s="79"/>
      <c r="F29" s="77"/>
      <c r="G29" s="98"/>
      <c r="H29" s="104"/>
      <c r="I29" s="70"/>
      <c r="J29" s="70"/>
      <c r="K29" s="70"/>
      <c r="L29" s="70"/>
      <c r="M29" s="70"/>
      <c r="N29" s="59"/>
    </row>
    <row r="30" spans="1:14" ht="12.75">
      <c r="A30" s="81" t="s">
        <v>128</v>
      </c>
      <c r="B30" s="82" t="s">
        <v>167</v>
      </c>
      <c r="C30" s="82" t="s">
        <v>153</v>
      </c>
      <c r="D30" s="82" t="s">
        <v>154</v>
      </c>
      <c r="E30" s="83">
        <v>40203</v>
      </c>
      <c r="F30" s="82" t="s">
        <v>53</v>
      </c>
      <c r="G30" s="84">
        <v>-2981144.69</v>
      </c>
      <c r="H30" s="65" t="s">
        <v>0</v>
      </c>
      <c r="I30" s="66">
        <f>G30</f>
        <v>-2981144.69</v>
      </c>
      <c r="J30" s="65"/>
      <c r="K30" s="66"/>
      <c r="L30" s="65" t="s">
        <v>0</v>
      </c>
      <c r="M30" s="66">
        <f t="shared" si="0"/>
        <v>-2981144.69</v>
      </c>
      <c r="N30" s="59"/>
    </row>
    <row r="31" spans="1:14" ht="12.75">
      <c r="A31" s="85" t="s">
        <v>124</v>
      </c>
      <c r="B31" s="86" t="s">
        <v>167</v>
      </c>
      <c r="C31" s="86" t="s">
        <v>153</v>
      </c>
      <c r="D31" s="86" t="s">
        <v>154</v>
      </c>
      <c r="E31" s="87">
        <v>40207</v>
      </c>
      <c r="F31" s="86" t="s">
        <v>52</v>
      </c>
      <c r="G31" s="88">
        <v>5276298.07</v>
      </c>
      <c r="H31" s="65"/>
      <c r="I31" s="66">
        <f aca="true" t="shared" si="3" ref="I31:I54">G31</f>
        <v>5276298.07</v>
      </c>
      <c r="J31" s="65"/>
      <c r="K31" s="66"/>
      <c r="L31" s="65">
        <f t="shared" si="0"/>
        <v>0</v>
      </c>
      <c r="M31" s="66">
        <f t="shared" si="0"/>
        <v>5276298.07</v>
      </c>
      <c r="N31" s="59"/>
    </row>
    <row r="32" spans="1:14" ht="12.75">
      <c r="A32" s="85" t="s">
        <v>124</v>
      </c>
      <c r="B32" s="86" t="s">
        <v>167</v>
      </c>
      <c r="C32" s="86" t="s">
        <v>153</v>
      </c>
      <c r="D32" s="86" t="s">
        <v>155</v>
      </c>
      <c r="E32" s="87">
        <v>40235</v>
      </c>
      <c r="F32" s="86" t="s">
        <v>51</v>
      </c>
      <c r="G32" s="88">
        <v>-802.27</v>
      </c>
      <c r="H32" s="65"/>
      <c r="I32" s="66">
        <f t="shared" si="3"/>
        <v>-802.27</v>
      </c>
      <c r="J32" s="65"/>
      <c r="K32" s="66"/>
      <c r="L32" s="65">
        <f t="shared" si="0"/>
        <v>0</v>
      </c>
      <c r="M32" s="66">
        <f t="shared" si="0"/>
        <v>-802.27</v>
      </c>
      <c r="N32" s="59" t="s">
        <v>0</v>
      </c>
    </row>
    <row r="33" spans="1:14" ht="12.75">
      <c r="A33" s="85" t="s">
        <v>124</v>
      </c>
      <c r="B33" s="86" t="s">
        <v>167</v>
      </c>
      <c r="C33" s="86" t="s">
        <v>153</v>
      </c>
      <c r="D33" s="86" t="s">
        <v>155</v>
      </c>
      <c r="E33" s="87">
        <v>40237</v>
      </c>
      <c r="F33" s="86" t="s">
        <v>52</v>
      </c>
      <c r="G33" s="88">
        <v>4415901.25</v>
      </c>
      <c r="H33" s="65"/>
      <c r="I33" s="66">
        <f t="shared" si="3"/>
        <v>4415901.25</v>
      </c>
      <c r="J33" s="65">
        <v>0</v>
      </c>
      <c r="K33" s="66">
        <v>0</v>
      </c>
      <c r="L33" s="65">
        <f t="shared" si="0"/>
        <v>0</v>
      </c>
      <c r="M33" s="66">
        <f t="shared" si="0"/>
        <v>4415901.25</v>
      </c>
      <c r="N33" s="59"/>
    </row>
    <row r="34" spans="1:14" ht="12.75">
      <c r="A34" s="85" t="s">
        <v>124</v>
      </c>
      <c r="B34" s="86" t="s">
        <v>167</v>
      </c>
      <c r="C34" s="86" t="s">
        <v>153</v>
      </c>
      <c r="D34" s="86" t="s">
        <v>156</v>
      </c>
      <c r="E34" s="87">
        <v>40268</v>
      </c>
      <c r="F34" s="86" t="s">
        <v>51</v>
      </c>
      <c r="G34" s="88">
        <v>-738</v>
      </c>
      <c r="H34" s="65"/>
      <c r="I34" s="66">
        <f t="shared" si="3"/>
        <v>-738</v>
      </c>
      <c r="J34" s="65"/>
      <c r="K34" s="66"/>
      <c r="L34" s="65">
        <f t="shared" si="0"/>
        <v>0</v>
      </c>
      <c r="M34" s="66">
        <f t="shared" si="0"/>
        <v>-738</v>
      </c>
      <c r="N34" s="59"/>
    </row>
    <row r="35" spans="1:14" ht="12.75">
      <c r="A35" s="85" t="s">
        <v>124</v>
      </c>
      <c r="B35" s="86" t="s">
        <v>167</v>
      </c>
      <c r="C35" s="86" t="s">
        <v>153</v>
      </c>
      <c r="D35" s="86" t="s">
        <v>156</v>
      </c>
      <c r="E35" s="87">
        <v>40268</v>
      </c>
      <c r="F35" s="86" t="s">
        <v>52</v>
      </c>
      <c r="G35" s="88">
        <v>4000438.03</v>
      </c>
      <c r="H35" s="65"/>
      <c r="I35" s="66">
        <f t="shared" si="3"/>
        <v>4000438.03</v>
      </c>
      <c r="J35" s="65"/>
      <c r="K35" s="66"/>
      <c r="L35" s="65">
        <f t="shared" si="0"/>
        <v>0</v>
      </c>
      <c r="M35" s="66">
        <f t="shared" si="0"/>
        <v>4000438.03</v>
      </c>
      <c r="N35" s="59"/>
    </row>
    <row r="36" spans="1:14" ht="12.75">
      <c r="A36" s="85" t="s">
        <v>124</v>
      </c>
      <c r="B36" s="86" t="s">
        <v>167</v>
      </c>
      <c r="C36" s="86" t="s">
        <v>153</v>
      </c>
      <c r="D36" s="86" t="s">
        <v>158</v>
      </c>
      <c r="E36" s="87">
        <v>40298</v>
      </c>
      <c r="F36" s="86" t="s">
        <v>51</v>
      </c>
      <c r="G36" s="88">
        <v>-1156.67</v>
      </c>
      <c r="H36" s="65"/>
      <c r="I36" s="66">
        <f t="shared" si="3"/>
        <v>-1156.67</v>
      </c>
      <c r="J36" s="65"/>
      <c r="K36" s="66"/>
      <c r="L36" s="65">
        <f t="shared" si="0"/>
        <v>0</v>
      </c>
      <c r="M36" s="66">
        <f t="shared" si="0"/>
        <v>-1156.67</v>
      </c>
      <c r="N36" s="59"/>
    </row>
    <row r="37" spans="1:14" ht="12.75">
      <c r="A37" s="85" t="s">
        <v>124</v>
      </c>
      <c r="B37" s="86" t="s">
        <v>167</v>
      </c>
      <c r="C37" s="86" t="s">
        <v>153</v>
      </c>
      <c r="D37" s="86" t="s">
        <v>158</v>
      </c>
      <c r="E37" s="87">
        <v>40298</v>
      </c>
      <c r="F37" s="86" t="s">
        <v>52</v>
      </c>
      <c r="G37" s="88">
        <v>3713942.5</v>
      </c>
      <c r="H37" s="65"/>
      <c r="I37" s="66">
        <f t="shared" si="3"/>
        <v>3713942.5</v>
      </c>
      <c r="J37" s="65"/>
      <c r="K37" s="66"/>
      <c r="L37" s="65">
        <f t="shared" si="0"/>
        <v>0</v>
      </c>
      <c r="M37" s="66">
        <f t="shared" si="0"/>
        <v>3713942.5</v>
      </c>
      <c r="N37" s="59"/>
    </row>
    <row r="38" spans="1:14" ht="12.75">
      <c r="A38" s="85" t="s">
        <v>124</v>
      </c>
      <c r="B38" s="86" t="s">
        <v>167</v>
      </c>
      <c r="C38" s="86" t="s">
        <v>153</v>
      </c>
      <c r="D38" s="86" t="s">
        <v>159</v>
      </c>
      <c r="E38" s="87">
        <v>40329</v>
      </c>
      <c r="F38" s="86" t="s">
        <v>51</v>
      </c>
      <c r="G38" s="88">
        <v>-347.71</v>
      </c>
      <c r="H38" s="65"/>
      <c r="I38" s="66">
        <f t="shared" si="3"/>
        <v>-347.71</v>
      </c>
      <c r="J38" s="65"/>
      <c r="K38" s="66"/>
      <c r="L38" s="65">
        <f t="shared" si="0"/>
        <v>0</v>
      </c>
      <c r="M38" s="66">
        <f t="shared" si="0"/>
        <v>-347.71</v>
      </c>
      <c r="N38" s="59" t="s">
        <v>0</v>
      </c>
    </row>
    <row r="39" spans="1:14" ht="12.75">
      <c r="A39" s="85" t="s">
        <v>124</v>
      </c>
      <c r="B39" s="86" t="s">
        <v>167</v>
      </c>
      <c r="C39" s="86" t="s">
        <v>153</v>
      </c>
      <c r="D39" s="86" t="s">
        <v>159</v>
      </c>
      <c r="E39" s="87">
        <v>40329</v>
      </c>
      <c r="F39" s="86" t="s">
        <v>52</v>
      </c>
      <c r="G39" s="88">
        <v>2945094.1</v>
      </c>
      <c r="H39" s="65"/>
      <c r="I39" s="66">
        <f t="shared" si="3"/>
        <v>2945094.1</v>
      </c>
      <c r="J39" s="65">
        <v>0</v>
      </c>
      <c r="K39" s="66">
        <v>0</v>
      </c>
      <c r="L39" s="65">
        <f t="shared" si="0"/>
        <v>0</v>
      </c>
      <c r="M39" s="66">
        <f t="shared" si="0"/>
        <v>2945094.1</v>
      </c>
      <c r="N39" s="59"/>
    </row>
    <row r="40" spans="1:14" ht="12.75">
      <c r="A40" s="85" t="s">
        <v>124</v>
      </c>
      <c r="B40" s="86" t="s">
        <v>167</v>
      </c>
      <c r="C40" s="86" t="s">
        <v>153</v>
      </c>
      <c r="D40" s="86" t="s">
        <v>160</v>
      </c>
      <c r="E40" s="87">
        <v>40359</v>
      </c>
      <c r="F40" s="86" t="s">
        <v>52</v>
      </c>
      <c r="G40" s="88">
        <v>2346064.14</v>
      </c>
      <c r="H40" s="65"/>
      <c r="I40" s="66">
        <f t="shared" si="3"/>
        <v>2346064.14</v>
      </c>
      <c r="J40" s="65"/>
      <c r="K40" s="66"/>
      <c r="L40" s="65">
        <f t="shared" si="0"/>
        <v>0</v>
      </c>
      <c r="M40" s="66">
        <f t="shared" si="0"/>
        <v>2346064.14</v>
      </c>
      <c r="N40" s="59"/>
    </row>
    <row r="41" spans="1:14" ht="12.75">
      <c r="A41" s="85" t="s">
        <v>124</v>
      </c>
      <c r="B41" s="86" t="s">
        <v>167</v>
      </c>
      <c r="C41" s="86" t="s">
        <v>153</v>
      </c>
      <c r="D41" s="86" t="s">
        <v>117</v>
      </c>
      <c r="E41" s="87">
        <v>40390</v>
      </c>
      <c r="F41" s="86" t="s">
        <v>168</v>
      </c>
      <c r="G41" s="88">
        <v>-38501.86</v>
      </c>
      <c r="H41" s="65"/>
      <c r="I41" s="66">
        <f t="shared" si="3"/>
        <v>-38501.86</v>
      </c>
      <c r="J41" s="65"/>
      <c r="K41" s="66">
        <v>38501.86</v>
      </c>
      <c r="L41" s="65">
        <f t="shared" si="0"/>
        <v>0</v>
      </c>
      <c r="M41" s="66">
        <f t="shared" si="0"/>
        <v>0</v>
      </c>
      <c r="N41" s="158" t="s">
        <v>176</v>
      </c>
    </row>
    <row r="42" spans="1:14" ht="12.75">
      <c r="A42" s="85" t="s">
        <v>124</v>
      </c>
      <c r="B42" s="86" t="s">
        <v>167</v>
      </c>
      <c r="C42" s="86" t="s">
        <v>153</v>
      </c>
      <c r="D42" s="86" t="s">
        <v>117</v>
      </c>
      <c r="E42" s="87">
        <v>40390</v>
      </c>
      <c r="F42" s="86" t="s">
        <v>51</v>
      </c>
      <c r="G42" s="88">
        <v>-455.28</v>
      </c>
      <c r="H42" s="65"/>
      <c r="I42" s="66">
        <f t="shared" si="3"/>
        <v>-455.28</v>
      </c>
      <c r="J42" s="65"/>
      <c r="K42" s="66"/>
      <c r="L42" s="65">
        <f t="shared" si="0"/>
        <v>0</v>
      </c>
      <c r="M42" s="66">
        <f t="shared" si="0"/>
        <v>-455.28</v>
      </c>
      <c r="N42" s="59" t="s">
        <v>0</v>
      </c>
    </row>
    <row r="43" spans="1:14" ht="12.75">
      <c r="A43" s="85" t="s">
        <v>124</v>
      </c>
      <c r="B43" s="86" t="s">
        <v>167</v>
      </c>
      <c r="C43" s="86" t="s">
        <v>153</v>
      </c>
      <c r="D43" s="86" t="s">
        <v>117</v>
      </c>
      <c r="E43" s="87">
        <v>40390</v>
      </c>
      <c r="F43" s="86" t="s">
        <v>52</v>
      </c>
      <c r="G43" s="88">
        <v>1754468.76</v>
      </c>
      <c r="H43" s="65"/>
      <c r="I43" s="66">
        <f t="shared" si="3"/>
        <v>1754468.76</v>
      </c>
      <c r="J43" s="65"/>
      <c r="K43" s="66"/>
      <c r="L43" s="65">
        <f t="shared" si="0"/>
        <v>0</v>
      </c>
      <c r="M43" s="66">
        <f t="shared" si="0"/>
        <v>1754468.76</v>
      </c>
      <c r="N43" s="59"/>
    </row>
    <row r="44" spans="1:14" ht="12.75">
      <c r="A44" s="85" t="s">
        <v>124</v>
      </c>
      <c r="B44" s="86" t="s">
        <v>167</v>
      </c>
      <c r="C44" s="86" t="s">
        <v>153</v>
      </c>
      <c r="D44" s="86" t="s">
        <v>162</v>
      </c>
      <c r="E44" s="87">
        <v>40421</v>
      </c>
      <c r="F44" s="86" t="s">
        <v>51</v>
      </c>
      <c r="G44" s="88">
        <v>50.63</v>
      </c>
      <c r="H44" s="65"/>
      <c r="I44" s="66">
        <f t="shared" si="3"/>
        <v>50.63</v>
      </c>
      <c r="J44" s="65">
        <v>0</v>
      </c>
      <c r="K44" s="66">
        <v>0</v>
      </c>
      <c r="L44" s="65">
        <f t="shared" si="0"/>
        <v>0</v>
      </c>
      <c r="M44" s="66">
        <f t="shared" si="0"/>
        <v>50.63</v>
      </c>
      <c r="N44" s="59"/>
    </row>
    <row r="45" spans="1:14" ht="12.75">
      <c r="A45" s="85" t="s">
        <v>124</v>
      </c>
      <c r="B45" s="86" t="s">
        <v>167</v>
      </c>
      <c r="C45" s="86" t="s">
        <v>153</v>
      </c>
      <c r="D45" s="86" t="s">
        <v>162</v>
      </c>
      <c r="E45" s="87">
        <v>40421</v>
      </c>
      <c r="F45" s="86" t="s">
        <v>52</v>
      </c>
      <c r="G45" s="88">
        <v>1488524.02</v>
      </c>
      <c r="H45" s="65"/>
      <c r="I45" s="66">
        <f t="shared" si="3"/>
        <v>1488524.02</v>
      </c>
      <c r="J45" s="65"/>
      <c r="K45" s="66"/>
      <c r="L45" s="65">
        <f t="shared" si="0"/>
        <v>0</v>
      </c>
      <c r="M45" s="66">
        <f t="shared" si="0"/>
        <v>1488524.02</v>
      </c>
      <c r="N45" s="59"/>
    </row>
    <row r="46" spans="1:14" ht="12.75">
      <c r="A46" s="85" t="s">
        <v>124</v>
      </c>
      <c r="B46" s="86" t="s">
        <v>167</v>
      </c>
      <c r="C46" s="86" t="s">
        <v>153</v>
      </c>
      <c r="D46" s="86" t="s">
        <v>163</v>
      </c>
      <c r="E46" s="87">
        <v>40451</v>
      </c>
      <c r="F46" s="86" t="s">
        <v>51</v>
      </c>
      <c r="G46" s="88">
        <v>-155.73</v>
      </c>
      <c r="H46" s="65"/>
      <c r="I46" s="66">
        <f t="shared" si="3"/>
        <v>-155.73</v>
      </c>
      <c r="J46" s="65"/>
      <c r="K46" s="66"/>
      <c r="L46" s="65">
        <f t="shared" si="0"/>
        <v>0</v>
      </c>
      <c r="M46" s="66">
        <f t="shared" si="0"/>
        <v>-155.73</v>
      </c>
      <c r="N46" s="59"/>
    </row>
    <row r="47" spans="1:14" ht="12.75">
      <c r="A47" s="85" t="s">
        <v>124</v>
      </c>
      <c r="B47" s="86" t="s">
        <v>167</v>
      </c>
      <c r="C47" s="86" t="s">
        <v>153</v>
      </c>
      <c r="D47" s="86" t="s">
        <v>163</v>
      </c>
      <c r="E47" s="87">
        <v>40451</v>
      </c>
      <c r="F47" s="86" t="s">
        <v>52</v>
      </c>
      <c r="G47" s="88">
        <v>1675671.19</v>
      </c>
      <c r="H47" s="65"/>
      <c r="I47" s="66">
        <f t="shared" si="3"/>
        <v>1675671.19</v>
      </c>
      <c r="J47" s="65"/>
      <c r="K47" s="66"/>
      <c r="L47" s="65"/>
      <c r="M47" s="66">
        <f t="shared" si="0"/>
        <v>1675671.19</v>
      </c>
      <c r="N47" s="59"/>
    </row>
    <row r="48" spans="1:14" ht="12.75">
      <c r="A48" s="85" t="s">
        <v>124</v>
      </c>
      <c r="B48" s="86" t="s">
        <v>167</v>
      </c>
      <c r="C48" s="86" t="s">
        <v>153</v>
      </c>
      <c r="D48" s="86" t="s">
        <v>164</v>
      </c>
      <c r="E48" s="87">
        <v>40480</v>
      </c>
      <c r="F48" s="86" t="s">
        <v>51</v>
      </c>
      <c r="G48" s="88">
        <v>310.65</v>
      </c>
      <c r="H48" s="65"/>
      <c r="I48" s="66">
        <f t="shared" si="3"/>
        <v>310.65</v>
      </c>
      <c r="J48" s="65"/>
      <c r="K48" s="66"/>
      <c r="L48" s="65">
        <f aca="true" t="shared" si="4" ref="L48:M77">H48+J48</f>
        <v>0</v>
      </c>
      <c r="M48" s="66">
        <f t="shared" si="4"/>
        <v>310.65</v>
      </c>
      <c r="N48" s="59" t="s">
        <v>0</v>
      </c>
    </row>
    <row r="49" spans="1:14" ht="12.75">
      <c r="A49" s="85" t="s">
        <v>124</v>
      </c>
      <c r="B49" s="86" t="s">
        <v>167</v>
      </c>
      <c r="C49" s="86" t="s">
        <v>153</v>
      </c>
      <c r="D49" s="86" t="s">
        <v>164</v>
      </c>
      <c r="E49" s="87">
        <v>40480</v>
      </c>
      <c r="F49" s="86" t="s">
        <v>52</v>
      </c>
      <c r="G49" s="88">
        <v>2055106.81</v>
      </c>
      <c r="H49" s="65"/>
      <c r="I49" s="66">
        <f t="shared" si="3"/>
        <v>2055106.81</v>
      </c>
      <c r="J49" s="65">
        <f>-H49</f>
        <v>0</v>
      </c>
      <c r="K49" s="66"/>
      <c r="L49" s="65">
        <f t="shared" si="4"/>
        <v>0</v>
      </c>
      <c r="M49" s="66">
        <f t="shared" si="4"/>
        <v>2055106.81</v>
      </c>
      <c r="N49" s="59"/>
    </row>
    <row r="50" spans="1:14" ht="12.75">
      <c r="A50" s="85" t="s">
        <v>124</v>
      </c>
      <c r="B50" s="86" t="s">
        <v>167</v>
      </c>
      <c r="C50" s="86" t="s">
        <v>153</v>
      </c>
      <c r="D50" s="86" t="s">
        <v>165</v>
      </c>
      <c r="E50" s="87">
        <v>40512</v>
      </c>
      <c r="F50" s="86" t="s">
        <v>51</v>
      </c>
      <c r="G50" s="88">
        <v>-228.3</v>
      </c>
      <c r="H50" s="65"/>
      <c r="I50" s="66">
        <f t="shared" si="3"/>
        <v>-228.3</v>
      </c>
      <c r="J50" s="65"/>
      <c r="K50" s="66"/>
      <c r="L50" s="65">
        <f t="shared" si="4"/>
        <v>0</v>
      </c>
      <c r="M50" s="66">
        <f t="shared" si="4"/>
        <v>-228.3</v>
      </c>
      <c r="N50" s="59"/>
    </row>
    <row r="51" spans="1:14" ht="12.75">
      <c r="A51" s="85" t="s">
        <v>124</v>
      </c>
      <c r="B51" s="86" t="s">
        <v>167</v>
      </c>
      <c r="C51" s="86" t="s">
        <v>153</v>
      </c>
      <c r="D51" s="86" t="s">
        <v>165</v>
      </c>
      <c r="E51" s="87">
        <v>40512</v>
      </c>
      <c r="F51" s="86" t="s">
        <v>52</v>
      </c>
      <c r="G51" s="88">
        <v>3534363.52</v>
      </c>
      <c r="H51" s="67"/>
      <c r="I51" s="66">
        <f t="shared" si="3"/>
        <v>3534363.52</v>
      </c>
      <c r="J51" s="67"/>
      <c r="K51" s="67"/>
      <c r="L51" s="67"/>
      <c r="M51" s="66">
        <f t="shared" si="4"/>
        <v>3534363.52</v>
      </c>
      <c r="N51" s="59"/>
    </row>
    <row r="52" spans="1:14" ht="12.75">
      <c r="A52" s="85" t="s">
        <v>124</v>
      </c>
      <c r="B52" s="86" t="s">
        <v>167</v>
      </c>
      <c r="C52" s="86" t="s">
        <v>153</v>
      </c>
      <c r="D52" s="86" t="s">
        <v>166</v>
      </c>
      <c r="E52" s="87">
        <v>40542</v>
      </c>
      <c r="F52" s="86" t="s">
        <v>51</v>
      </c>
      <c r="G52" s="88">
        <v>-407.21</v>
      </c>
      <c r="H52" s="67"/>
      <c r="I52" s="66">
        <f t="shared" si="3"/>
        <v>-407.21</v>
      </c>
      <c r="J52" s="67"/>
      <c r="K52" s="67"/>
      <c r="L52" s="67"/>
      <c r="M52" s="66">
        <f t="shared" si="4"/>
        <v>-407.21</v>
      </c>
      <c r="N52" s="59"/>
    </row>
    <row r="53" spans="1:14" ht="12.75">
      <c r="A53" s="85" t="s">
        <v>124</v>
      </c>
      <c r="B53" s="86" t="s">
        <v>167</v>
      </c>
      <c r="C53" s="86" t="s">
        <v>153</v>
      </c>
      <c r="D53" s="86" t="s">
        <v>166</v>
      </c>
      <c r="E53" s="87">
        <v>40542</v>
      </c>
      <c r="F53" s="86" t="s">
        <v>52</v>
      </c>
      <c r="G53" s="88">
        <v>5624464.6</v>
      </c>
      <c r="H53" s="67"/>
      <c r="I53" s="66">
        <f t="shared" si="3"/>
        <v>5624464.6</v>
      </c>
      <c r="J53" s="67"/>
      <c r="K53" s="67"/>
      <c r="L53" s="67"/>
      <c r="M53" s="66">
        <f t="shared" si="4"/>
        <v>5624464.6</v>
      </c>
      <c r="N53" s="59"/>
    </row>
    <row r="54" spans="1:14" ht="12.75">
      <c r="A54" s="89" t="s">
        <v>129</v>
      </c>
      <c r="B54" s="90" t="s">
        <v>167</v>
      </c>
      <c r="C54" s="90" t="s">
        <v>153</v>
      </c>
      <c r="D54" s="90" t="s">
        <v>166</v>
      </c>
      <c r="E54" s="91">
        <v>40542</v>
      </c>
      <c r="F54" s="90" t="s">
        <v>53</v>
      </c>
      <c r="G54" s="92">
        <v>2638264.5</v>
      </c>
      <c r="H54" s="67"/>
      <c r="I54" s="66">
        <f t="shared" si="3"/>
        <v>2638264.5</v>
      </c>
      <c r="J54" s="67"/>
      <c r="K54" s="67"/>
      <c r="L54" s="67"/>
      <c r="M54" s="66">
        <f t="shared" si="4"/>
        <v>2638264.5</v>
      </c>
      <c r="N54" s="59"/>
    </row>
    <row r="55" spans="1:14" ht="12.75">
      <c r="A55" s="77" t="s">
        <v>25</v>
      </c>
      <c r="B55" s="77" t="s">
        <v>0</v>
      </c>
      <c r="C55" s="77"/>
      <c r="D55" s="77"/>
      <c r="E55" s="79"/>
      <c r="F55" s="77"/>
      <c r="G55" s="94">
        <f aca="true" t="shared" si="5" ref="G55:M55">SUM(G30:G54)</f>
        <v>38445025.05</v>
      </c>
      <c r="H55" s="80">
        <f t="shared" si="5"/>
        <v>0</v>
      </c>
      <c r="I55" s="80">
        <f t="shared" si="5"/>
        <v>38445025.05</v>
      </c>
      <c r="J55" s="80">
        <f t="shared" si="5"/>
        <v>0</v>
      </c>
      <c r="K55" s="80">
        <f t="shared" si="5"/>
        <v>38501.86</v>
      </c>
      <c r="L55" s="80">
        <f t="shared" si="5"/>
        <v>0</v>
      </c>
      <c r="M55" s="80">
        <f t="shared" si="5"/>
        <v>38483526.91</v>
      </c>
      <c r="N55" s="59"/>
    </row>
    <row r="56" spans="1:14" ht="12.75">
      <c r="A56" s="99" t="s">
        <v>144</v>
      </c>
      <c r="B56" s="77"/>
      <c r="C56" s="77"/>
      <c r="D56" s="77"/>
      <c r="E56" s="79"/>
      <c r="F56" s="77"/>
      <c r="G56" s="105"/>
      <c r="H56" s="106"/>
      <c r="I56" s="107"/>
      <c r="J56" s="107"/>
      <c r="K56" s="107"/>
      <c r="L56" s="107"/>
      <c r="M56" s="107"/>
      <c r="N56" s="59"/>
    </row>
    <row r="57" spans="1:14" ht="12.75">
      <c r="A57" s="81" t="s">
        <v>124</v>
      </c>
      <c r="B57" s="82" t="s">
        <v>169</v>
      </c>
      <c r="C57" s="82" t="s">
        <v>153</v>
      </c>
      <c r="D57" s="82" t="s">
        <v>154</v>
      </c>
      <c r="E57" s="83">
        <v>40207</v>
      </c>
      <c r="F57" s="82" t="s">
        <v>140</v>
      </c>
      <c r="G57" s="84">
        <v>-41133.66</v>
      </c>
      <c r="H57" s="65">
        <f>G57*$H$3</f>
        <v>-27357.997266000002</v>
      </c>
      <c r="I57" s="66">
        <f>G57*$I$3</f>
        <v>-13775.662734</v>
      </c>
      <c r="J57" s="71">
        <v>0</v>
      </c>
      <c r="K57" s="71">
        <v>0</v>
      </c>
      <c r="L57" s="65">
        <f>H57+J57</f>
        <v>-27357.997266000002</v>
      </c>
      <c r="M57" s="66">
        <f>I57+K57</f>
        <v>-13775.662734</v>
      </c>
      <c r="N57" s="158"/>
    </row>
    <row r="58" spans="1:14" ht="12.75">
      <c r="A58" s="85" t="s">
        <v>124</v>
      </c>
      <c r="B58" s="86" t="s">
        <v>169</v>
      </c>
      <c r="C58" s="86" t="s">
        <v>153</v>
      </c>
      <c r="D58" s="86" t="s">
        <v>154</v>
      </c>
      <c r="E58" s="87">
        <v>40207</v>
      </c>
      <c r="F58" s="86" t="s">
        <v>50</v>
      </c>
      <c r="G58" s="88">
        <v>-0.03</v>
      </c>
      <c r="H58" s="65">
        <f>G58*$H$3</f>
        <v>-0.019953</v>
      </c>
      <c r="I58" s="66">
        <f>G58*$I$3</f>
        <v>-0.010046999999999999</v>
      </c>
      <c r="J58" s="65"/>
      <c r="K58" s="66"/>
      <c r="L58" s="65">
        <f>H58+J58</f>
        <v>-0.019953</v>
      </c>
      <c r="M58" s="66">
        <f>I58+K58</f>
        <v>-0.010046999999999999</v>
      </c>
      <c r="N58" s="59"/>
    </row>
    <row r="59" spans="1:14" ht="12.75">
      <c r="A59" s="85" t="s">
        <v>124</v>
      </c>
      <c r="B59" s="86" t="s">
        <v>169</v>
      </c>
      <c r="C59" s="86" t="s">
        <v>153</v>
      </c>
      <c r="D59" s="86" t="s">
        <v>154</v>
      </c>
      <c r="E59" s="87">
        <v>40207</v>
      </c>
      <c r="F59" s="86" t="s">
        <v>49</v>
      </c>
      <c r="G59" s="88">
        <v>91782.03</v>
      </c>
      <c r="H59" s="65">
        <f>G59*$H$3</f>
        <v>61044.228153000004</v>
      </c>
      <c r="I59" s="66">
        <f>G59*$I$3</f>
        <v>30737.801847</v>
      </c>
      <c r="J59" s="65"/>
      <c r="K59" s="66"/>
      <c r="L59" s="65">
        <f t="shared" si="4"/>
        <v>61044.228153000004</v>
      </c>
      <c r="M59" s="66">
        <f t="shared" si="4"/>
        <v>30737.801847</v>
      </c>
      <c r="N59" s="59"/>
    </row>
    <row r="60" spans="1:14" ht="12.75">
      <c r="A60" s="85" t="s">
        <v>124</v>
      </c>
      <c r="B60" s="86" t="s">
        <v>169</v>
      </c>
      <c r="C60" s="86" t="s">
        <v>153</v>
      </c>
      <c r="D60" s="86" t="s">
        <v>154</v>
      </c>
      <c r="E60" s="87">
        <v>40207</v>
      </c>
      <c r="F60" s="86" t="s">
        <v>125</v>
      </c>
      <c r="G60" s="88">
        <v>7000</v>
      </c>
      <c r="H60" s="65">
        <f aca="true" t="shared" si="6" ref="H60:H96">G60*$H$3</f>
        <v>4655.7</v>
      </c>
      <c r="I60" s="66">
        <f aca="true" t="shared" si="7" ref="I60:I96">G60*$I$3</f>
        <v>2344.2999999999997</v>
      </c>
      <c r="J60" s="65"/>
      <c r="K60" s="66"/>
      <c r="L60" s="65">
        <f t="shared" si="4"/>
        <v>4655.7</v>
      </c>
      <c r="M60" s="66">
        <f t="shared" si="4"/>
        <v>2344.2999999999997</v>
      </c>
      <c r="N60" s="59"/>
    </row>
    <row r="61" spans="1:14" ht="12.75">
      <c r="A61" s="85" t="s">
        <v>124</v>
      </c>
      <c r="B61" s="86" t="s">
        <v>169</v>
      </c>
      <c r="C61" s="86" t="s">
        <v>153</v>
      </c>
      <c r="D61" s="86" t="s">
        <v>155</v>
      </c>
      <c r="E61" s="87">
        <v>40235</v>
      </c>
      <c r="F61" s="86" t="s">
        <v>50</v>
      </c>
      <c r="G61" s="88">
        <v>-0.3</v>
      </c>
      <c r="H61" s="65">
        <f t="shared" si="6"/>
        <v>-0.19953</v>
      </c>
      <c r="I61" s="66">
        <f t="shared" si="7"/>
        <v>-0.10046999999999999</v>
      </c>
      <c r="J61" s="65"/>
      <c r="K61" s="66"/>
      <c r="L61" s="65">
        <f t="shared" si="4"/>
        <v>-0.19953</v>
      </c>
      <c r="M61" s="66">
        <f t="shared" si="4"/>
        <v>-0.10046999999999999</v>
      </c>
      <c r="N61" s="59"/>
    </row>
    <row r="62" spans="1:14" ht="12.75">
      <c r="A62" s="85" t="s">
        <v>124</v>
      </c>
      <c r="B62" s="86" t="s">
        <v>169</v>
      </c>
      <c r="C62" s="86" t="s">
        <v>153</v>
      </c>
      <c r="D62" s="86" t="s">
        <v>155</v>
      </c>
      <c r="E62" s="87">
        <v>40234</v>
      </c>
      <c r="F62" s="86" t="s">
        <v>125</v>
      </c>
      <c r="G62" s="88">
        <v>4000</v>
      </c>
      <c r="H62" s="65">
        <f t="shared" si="6"/>
        <v>2660.4</v>
      </c>
      <c r="I62" s="66">
        <f t="shared" si="7"/>
        <v>1339.6</v>
      </c>
      <c r="J62" s="65"/>
      <c r="K62" s="66"/>
      <c r="L62" s="65">
        <f t="shared" si="4"/>
        <v>2660.4</v>
      </c>
      <c r="M62" s="66">
        <f t="shared" si="4"/>
        <v>1339.6</v>
      </c>
      <c r="N62" s="59"/>
    </row>
    <row r="63" spans="1:14" ht="12.75">
      <c r="A63" s="85" t="s">
        <v>127</v>
      </c>
      <c r="B63" s="86" t="s">
        <v>169</v>
      </c>
      <c r="C63" s="86" t="s">
        <v>153</v>
      </c>
      <c r="D63" s="86" t="s">
        <v>155</v>
      </c>
      <c r="E63" s="87">
        <v>40231</v>
      </c>
      <c r="F63" s="108">
        <v>400455</v>
      </c>
      <c r="G63" s="88">
        <v>90</v>
      </c>
      <c r="H63" s="65">
        <f t="shared" si="6"/>
        <v>59.859</v>
      </c>
      <c r="I63" s="66">
        <f t="shared" si="7"/>
        <v>30.141</v>
      </c>
      <c r="J63" s="65"/>
      <c r="K63" s="66"/>
      <c r="L63" s="65">
        <f t="shared" si="4"/>
        <v>59.859</v>
      </c>
      <c r="M63" s="66">
        <f t="shared" si="4"/>
        <v>30.141</v>
      </c>
      <c r="N63" s="59"/>
    </row>
    <row r="64" spans="1:14" ht="12.75">
      <c r="A64" s="85" t="s">
        <v>124</v>
      </c>
      <c r="B64" s="86" t="s">
        <v>169</v>
      </c>
      <c r="C64" s="86" t="s">
        <v>153</v>
      </c>
      <c r="D64" s="86" t="s">
        <v>155</v>
      </c>
      <c r="E64" s="87">
        <v>40237</v>
      </c>
      <c r="F64" s="86" t="s">
        <v>49</v>
      </c>
      <c r="G64" s="88">
        <v>89652.93</v>
      </c>
      <c r="H64" s="65">
        <f t="shared" si="6"/>
        <v>59628.163743</v>
      </c>
      <c r="I64" s="66">
        <f t="shared" si="7"/>
        <v>30024.766256999996</v>
      </c>
      <c r="J64" s="65"/>
      <c r="K64" s="66"/>
      <c r="L64" s="65">
        <f t="shared" si="4"/>
        <v>59628.163743</v>
      </c>
      <c r="M64" s="66">
        <f t="shared" si="4"/>
        <v>30024.766256999996</v>
      </c>
      <c r="N64" s="59"/>
    </row>
    <row r="65" spans="1:14" ht="12.75">
      <c r="A65" s="85" t="s">
        <v>124</v>
      </c>
      <c r="B65" s="86" t="s">
        <v>169</v>
      </c>
      <c r="C65" s="86" t="s">
        <v>153</v>
      </c>
      <c r="D65" s="86" t="s">
        <v>156</v>
      </c>
      <c r="E65" s="87">
        <v>40252</v>
      </c>
      <c r="F65" s="86" t="s">
        <v>157</v>
      </c>
      <c r="G65" s="88">
        <v>-50733.78</v>
      </c>
      <c r="H65" s="65">
        <f t="shared" si="6"/>
        <v>-33743.037078</v>
      </c>
      <c r="I65" s="66">
        <f t="shared" si="7"/>
        <v>-16990.742921999998</v>
      </c>
      <c r="J65" s="65">
        <v>0</v>
      </c>
      <c r="K65" s="66">
        <v>0</v>
      </c>
      <c r="L65" s="65">
        <f t="shared" si="4"/>
        <v>-33743.037078</v>
      </c>
      <c r="M65" s="66">
        <f t="shared" si="4"/>
        <v>-16990.742921999998</v>
      </c>
      <c r="N65" s="158"/>
    </row>
    <row r="66" spans="1:14" ht="12.75">
      <c r="A66" s="85" t="s">
        <v>124</v>
      </c>
      <c r="B66" s="86" t="s">
        <v>169</v>
      </c>
      <c r="C66" s="86" t="s">
        <v>153</v>
      </c>
      <c r="D66" s="86" t="s">
        <v>156</v>
      </c>
      <c r="E66" s="87">
        <v>40268</v>
      </c>
      <c r="F66" s="86" t="s">
        <v>50</v>
      </c>
      <c r="G66" s="88">
        <v>-0.01</v>
      </c>
      <c r="H66" s="65">
        <f t="shared" si="6"/>
        <v>-0.006651000000000001</v>
      </c>
      <c r="I66" s="66">
        <f t="shared" si="7"/>
        <v>-0.003349</v>
      </c>
      <c r="J66" s="65"/>
      <c r="K66" s="66"/>
      <c r="L66" s="65">
        <f t="shared" si="4"/>
        <v>-0.006651000000000001</v>
      </c>
      <c r="M66" s="66">
        <f t="shared" si="4"/>
        <v>-0.003349</v>
      </c>
      <c r="N66" s="59"/>
    </row>
    <row r="67" spans="1:14" ht="12.75">
      <c r="A67" s="85" t="s">
        <v>124</v>
      </c>
      <c r="B67" s="86" t="s">
        <v>169</v>
      </c>
      <c r="C67" s="86" t="s">
        <v>153</v>
      </c>
      <c r="D67" s="86" t="s">
        <v>156</v>
      </c>
      <c r="E67" s="87">
        <v>40268</v>
      </c>
      <c r="F67" s="86" t="s">
        <v>125</v>
      </c>
      <c r="G67" s="88">
        <v>6000</v>
      </c>
      <c r="H67" s="65">
        <f t="shared" si="6"/>
        <v>3990.6000000000004</v>
      </c>
      <c r="I67" s="66">
        <f t="shared" si="7"/>
        <v>2009.3999999999999</v>
      </c>
      <c r="J67" s="65"/>
      <c r="K67" s="66"/>
      <c r="L67" s="65">
        <f t="shared" si="4"/>
        <v>3990.6000000000004</v>
      </c>
      <c r="M67" s="66">
        <f t="shared" si="4"/>
        <v>2009.3999999999999</v>
      </c>
      <c r="N67" s="59"/>
    </row>
    <row r="68" spans="1:14" ht="12.75">
      <c r="A68" s="85" t="s">
        <v>124</v>
      </c>
      <c r="B68" s="86" t="s">
        <v>169</v>
      </c>
      <c r="C68" s="86" t="s">
        <v>153</v>
      </c>
      <c r="D68" s="86" t="s">
        <v>156</v>
      </c>
      <c r="E68" s="87">
        <v>40268</v>
      </c>
      <c r="F68" s="86" t="s">
        <v>49</v>
      </c>
      <c r="G68" s="88">
        <v>103461.86</v>
      </c>
      <c r="H68" s="65">
        <f t="shared" si="6"/>
        <v>68812.48308600001</v>
      </c>
      <c r="I68" s="66">
        <f t="shared" si="7"/>
        <v>34649.376914</v>
      </c>
      <c r="J68" s="65"/>
      <c r="K68" s="66"/>
      <c r="L68" s="65">
        <f t="shared" si="4"/>
        <v>68812.48308600001</v>
      </c>
      <c r="M68" s="66">
        <f t="shared" si="4"/>
        <v>34649.376914</v>
      </c>
      <c r="N68" s="59"/>
    </row>
    <row r="69" spans="1:14" ht="12.75">
      <c r="A69" s="85" t="s">
        <v>124</v>
      </c>
      <c r="B69" s="86" t="s">
        <v>169</v>
      </c>
      <c r="C69" s="86" t="s">
        <v>153</v>
      </c>
      <c r="D69" s="86" t="s">
        <v>158</v>
      </c>
      <c r="E69" s="87">
        <v>40298</v>
      </c>
      <c r="F69" s="86" t="s">
        <v>50</v>
      </c>
      <c r="G69" s="88">
        <v>-0.15</v>
      </c>
      <c r="H69" s="65">
        <f t="shared" si="6"/>
        <v>-0.099765</v>
      </c>
      <c r="I69" s="66">
        <f t="shared" si="7"/>
        <v>-0.050234999999999995</v>
      </c>
      <c r="J69" s="65"/>
      <c r="K69" s="66"/>
      <c r="L69" s="65">
        <f t="shared" si="4"/>
        <v>-0.099765</v>
      </c>
      <c r="M69" s="66">
        <f t="shared" si="4"/>
        <v>-0.050234999999999995</v>
      </c>
      <c r="N69" s="59"/>
    </row>
    <row r="70" spans="1:14" ht="12.75">
      <c r="A70" s="85" t="s">
        <v>124</v>
      </c>
      <c r="B70" s="86" t="s">
        <v>169</v>
      </c>
      <c r="C70" s="86" t="s">
        <v>153</v>
      </c>
      <c r="D70" s="86" t="s">
        <v>158</v>
      </c>
      <c r="E70" s="87">
        <v>40298</v>
      </c>
      <c r="F70" s="86" t="s">
        <v>141</v>
      </c>
      <c r="G70" s="88">
        <v>-29649.87</v>
      </c>
      <c r="H70" s="65">
        <f t="shared" si="6"/>
        <v>-19720.128537</v>
      </c>
      <c r="I70" s="66">
        <f t="shared" si="7"/>
        <v>-9929.741462999998</v>
      </c>
      <c r="J70" s="65">
        <v>0</v>
      </c>
      <c r="K70" s="66">
        <v>0</v>
      </c>
      <c r="L70" s="65">
        <f t="shared" si="4"/>
        <v>-19720.128537</v>
      </c>
      <c r="M70" s="66">
        <f t="shared" si="4"/>
        <v>-9929.741462999998</v>
      </c>
      <c r="N70" s="158"/>
    </row>
    <row r="71" spans="1:14" ht="12.75">
      <c r="A71" s="85" t="s">
        <v>124</v>
      </c>
      <c r="B71" s="86" t="s">
        <v>169</v>
      </c>
      <c r="C71" s="86" t="s">
        <v>153</v>
      </c>
      <c r="D71" s="86" t="s">
        <v>158</v>
      </c>
      <c r="E71" s="87">
        <v>40298</v>
      </c>
      <c r="F71" s="86" t="s">
        <v>125</v>
      </c>
      <c r="G71" s="88">
        <v>9000</v>
      </c>
      <c r="H71" s="65">
        <f t="shared" si="6"/>
        <v>5985.900000000001</v>
      </c>
      <c r="I71" s="66">
        <f t="shared" si="7"/>
        <v>3014.1</v>
      </c>
      <c r="J71" s="65"/>
      <c r="K71" s="66"/>
      <c r="L71" s="65">
        <f t="shared" si="4"/>
        <v>5985.900000000001</v>
      </c>
      <c r="M71" s="66">
        <f t="shared" si="4"/>
        <v>3014.1</v>
      </c>
      <c r="N71" s="59"/>
    </row>
    <row r="72" spans="1:14" ht="12.75">
      <c r="A72" s="85" t="s">
        <v>124</v>
      </c>
      <c r="B72" s="86" t="s">
        <v>169</v>
      </c>
      <c r="C72" s="86" t="s">
        <v>153</v>
      </c>
      <c r="D72" s="86" t="s">
        <v>158</v>
      </c>
      <c r="E72" s="87">
        <v>40298</v>
      </c>
      <c r="F72" s="86" t="s">
        <v>49</v>
      </c>
      <c r="G72" s="88">
        <v>59012.43</v>
      </c>
      <c r="H72" s="65">
        <f t="shared" si="6"/>
        <v>39249.167193</v>
      </c>
      <c r="I72" s="66">
        <f t="shared" si="7"/>
        <v>19763.262807</v>
      </c>
      <c r="J72" s="65"/>
      <c r="K72" s="66"/>
      <c r="L72" s="65">
        <f t="shared" si="4"/>
        <v>39249.167193</v>
      </c>
      <c r="M72" s="66">
        <f t="shared" si="4"/>
        <v>19763.262807</v>
      </c>
      <c r="N72" s="59"/>
    </row>
    <row r="73" spans="1:14" ht="12.75">
      <c r="A73" s="85" t="s">
        <v>124</v>
      </c>
      <c r="B73" s="86" t="s">
        <v>169</v>
      </c>
      <c r="C73" s="86" t="s">
        <v>153</v>
      </c>
      <c r="D73" s="86" t="s">
        <v>159</v>
      </c>
      <c r="E73" s="87">
        <v>40329</v>
      </c>
      <c r="F73" s="86" t="s">
        <v>142</v>
      </c>
      <c r="G73" s="88">
        <v>-41167.49</v>
      </c>
      <c r="H73" s="65">
        <f t="shared" si="6"/>
        <v>-27380.497599</v>
      </c>
      <c r="I73" s="66">
        <f t="shared" si="7"/>
        <v>-13786.992400999998</v>
      </c>
      <c r="J73" s="65">
        <v>0</v>
      </c>
      <c r="K73" s="66">
        <v>0</v>
      </c>
      <c r="L73" s="65">
        <f t="shared" si="4"/>
        <v>-27380.497599</v>
      </c>
      <c r="M73" s="66">
        <f t="shared" si="4"/>
        <v>-13786.992400999998</v>
      </c>
      <c r="N73" s="158"/>
    </row>
    <row r="74" spans="1:14" ht="12.75">
      <c r="A74" s="85" t="s">
        <v>124</v>
      </c>
      <c r="B74" s="86" t="s">
        <v>169</v>
      </c>
      <c r="C74" s="86" t="s">
        <v>153</v>
      </c>
      <c r="D74" s="86" t="s">
        <v>159</v>
      </c>
      <c r="E74" s="87">
        <v>40329</v>
      </c>
      <c r="F74" s="86" t="s">
        <v>125</v>
      </c>
      <c r="G74" s="88">
        <v>7000</v>
      </c>
      <c r="H74" s="65">
        <f t="shared" si="6"/>
        <v>4655.7</v>
      </c>
      <c r="I74" s="66">
        <f t="shared" si="7"/>
        <v>2344.2999999999997</v>
      </c>
      <c r="J74" s="65"/>
      <c r="K74" s="66"/>
      <c r="L74" s="65">
        <f t="shared" si="4"/>
        <v>4655.7</v>
      </c>
      <c r="M74" s="66">
        <f t="shared" si="4"/>
        <v>2344.2999999999997</v>
      </c>
      <c r="N74" s="59"/>
    </row>
    <row r="75" spans="1:14" ht="12.75">
      <c r="A75" s="85" t="s">
        <v>124</v>
      </c>
      <c r="B75" s="86" t="s">
        <v>169</v>
      </c>
      <c r="C75" s="86" t="s">
        <v>153</v>
      </c>
      <c r="D75" s="86" t="s">
        <v>159</v>
      </c>
      <c r="E75" s="87">
        <v>40329</v>
      </c>
      <c r="F75" s="86" t="s">
        <v>49</v>
      </c>
      <c r="G75" s="88">
        <v>101442.95</v>
      </c>
      <c r="H75" s="65">
        <f t="shared" si="6"/>
        <v>67469.706045</v>
      </c>
      <c r="I75" s="66">
        <f t="shared" si="7"/>
        <v>33973.243955</v>
      </c>
      <c r="J75" s="65"/>
      <c r="K75" s="66"/>
      <c r="L75" s="65">
        <f t="shared" si="4"/>
        <v>67469.706045</v>
      </c>
      <c r="M75" s="66">
        <f t="shared" si="4"/>
        <v>33973.243955</v>
      </c>
      <c r="N75" s="59"/>
    </row>
    <row r="76" spans="1:14" ht="12.75">
      <c r="A76" s="85" t="s">
        <v>124</v>
      </c>
      <c r="B76" s="86" t="s">
        <v>169</v>
      </c>
      <c r="C76" s="86" t="s">
        <v>153</v>
      </c>
      <c r="D76" s="86" t="s">
        <v>160</v>
      </c>
      <c r="E76" s="87">
        <v>40359</v>
      </c>
      <c r="F76" s="86" t="s">
        <v>143</v>
      </c>
      <c r="G76" s="88">
        <v>-111307.89</v>
      </c>
      <c r="H76" s="65">
        <f t="shared" si="6"/>
        <v>-74030.877639</v>
      </c>
      <c r="I76" s="66">
        <f t="shared" si="7"/>
        <v>-37277.012360999994</v>
      </c>
      <c r="J76" s="65">
        <f>-H76</f>
        <v>74030.877639</v>
      </c>
      <c r="K76" s="66">
        <f>-I76</f>
        <v>37277.012360999994</v>
      </c>
      <c r="L76" s="65">
        <f t="shared" si="4"/>
        <v>0</v>
      </c>
      <c r="M76" s="66">
        <f t="shared" si="4"/>
        <v>0</v>
      </c>
      <c r="N76" s="59" t="s">
        <v>126</v>
      </c>
    </row>
    <row r="77" spans="1:14" ht="12.75">
      <c r="A77" s="85" t="s">
        <v>124</v>
      </c>
      <c r="B77" s="86" t="s">
        <v>169</v>
      </c>
      <c r="C77" s="86" t="s">
        <v>153</v>
      </c>
      <c r="D77" s="86" t="s">
        <v>160</v>
      </c>
      <c r="E77" s="87">
        <v>40359</v>
      </c>
      <c r="F77" s="86" t="s">
        <v>49</v>
      </c>
      <c r="G77" s="88">
        <v>43649.18</v>
      </c>
      <c r="H77" s="65">
        <f t="shared" si="6"/>
        <v>29031.069618</v>
      </c>
      <c r="I77" s="66">
        <f t="shared" si="7"/>
        <v>14618.110381999999</v>
      </c>
      <c r="J77" s="65"/>
      <c r="K77" s="66"/>
      <c r="L77" s="65">
        <f t="shared" si="4"/>
        <v>29031.069618</v>
      </c>
      <c r="M77" s="66">
        <f t="shared" si="4"/>
        <v>14618.110381999999</v>
      </c>
      <c r="N77" s="59"/>
    </row>
    <row r="78" spans="1:14" ht="12.75">
      <c r="A78" s="85" t="s">
        <v>124</v>
      </c>
      <c r="B78" s="86" t="s">
        <v>169</v>
      </c>
      <c r="C78" s="86" t="s">
        <v>153</v>
      </c>
      <c r="D78" s="86" t="s">
        <v>160</v>
      </c>
      <c r="E78" s="87">
        <v>40359</v>
      </c>
      <c r="F78" s="86" t="s">
        <v>125</v>
      </c>
      <c r="G78" s="88">
        <v>7000</v>
      </c>
      <c r="H78" s="65">
        <f t="shared" si="6"/>
        <v>4655.7</v>
      </c>
      <c r="I78" s="66">
        <f t="shared" si="7"/>
        <v>2344.2999999999997</v>
      </c>
      <c r="J78" s="65"/>
      <c r="K78" s="66"/>
      <c r="L78" s="65">
        <f aca="true" t="shared" si="8" ref="L78:M93">H78+J78</f>
        <v>4655.7</v>
      </c>
      <c r="M78" s="66">
        <f t="shared" si="8"/>
        <v>2344.2999999999997</v>
      </c>
      <c r="N78" s="59"/>
    </row>
    <row r="79" spans="1:14" ht="12.75">
      <c r="A79" s="85" t="s">
        <v>124</v>
      </c>
      <c r="B79" s="86" t="s">
        <v>169</v>
      </c>
      <c r="C79" s="86" t="s">
        <v>153</v>
      </c>
      <c r="D79" s="86" t="s">
        <v>117</v>
      </c>
      <c r="E79" s="87">
        <v>40390</v>
      </c>
      <c r="F79" s="86" t="s">
        <v>50</v>
      </c>
      <c r="G79" s="88">
        <v>-0.25</v>
      </c>
      <c r="H79" s="65">
        <f t="shared" si="6"/>
        <v>-0.166275</v>
      </c>
      <c r="I79" s="66">
        <f t="shared" si="7"/>
        <v>-0.083725</v>
      </c>
      <c r="J79" s="65"/>
      <c r="K79" s="66"/>
      <c r="L79" s="65">
        <f t="shared" si="8"/>
        <v>-0.166275</v>
      </c>
      <c r="M79" s="66">
        <f t="shared" si="8"/>
        <v>-0.083725</v>
      </c>
      <c r="N79" s="59"/>
    </row>
    <row r="80" spans="1:14" ht="12.75">
      <c r="A80" s="85" t="s">
        <v>124</v>
      </c>
      <c r="B80" s="86" t="s">
        <v>169</v>
      </c>
      <c r="C80" s="86" t="s">
        <v>153</v>
      </c>
      <c r="D80" s="86" t="s">
        <v>117</v>
      </c>
      <c r="E80" s="87">
        <v>40389</v>
      </c>
      <c r="F80" s="86" t="s">
        <v>125</v>
      </c>
      <c r="G80" s="88">
        <v>5000</v>
      </c>
      <c r="H80" s="65">
        <f t="shared" si="6"/>
        <v>3325.5</v>
      </c>
      <c r="I80" s="66">
        <f t="shared" si="7"/>
        <v>1674.4999999999998</v>
      </c>
      <c r="J80" s="65"/>
      <c r="K80" s="66"/>
      <c r="L80" s="65">
        <f t="shared" si="8"/>
        <v>3325.5</v>
      </c>
      <c r="M80" s="66">
        <f t="shared" si="8"/>
        <v>1674.4999999999998</v>
      </c>
      <c r="N80" s="59"/>
    </row>
    <row r="81" spans="1:14" ht="12.75">
      <c r="A81" s="85" t="s">
        <v>124</v>
      </c>
      <c r="B81" s="86" t="s">
        <v>169</v>
      </c>
      <c r="C81" s="86" t="s">
        <v>153</v>
      </c>
      <c r="D81" s="86" t="s">
        <v>117</v>
      </c>
      <c r="E81" s="87">
        <v>40390</v>
      </c>
      <c r="F81" s="86" t="s">
        <v>49</v>
      </c>
      <c r="G81" s="88">
        <v>62245.37</v>
      </c>
      <c r="H81" s="65">
        <f t="shared" si="6"/>
        <v>41399.395587000006</v>
      </c>
      <c r="I81" s="66">
        <f t="shared" si="7"/>
        <v>20845.974413</v>
      </c>
      <c r="J81" s="65"/>
      <c r="K81" s="66">
        <v>0</v>
      </c>
      <c r="L81" s="65">
        <f t="shared" si="8"/>
        <v>41399.395587000006</v>
      </c>
      <c r="M81" s="66">
        <f t="shared" si="8"/>
        <v>20845.974413</v>
      </c>
      <c r="N81" s="59"/>
    </row>
    <row r="82" spans="1:14" ht="12.75">
      <c r="A82" s="85" t="s">
        <v>124</v>
      </c>
      <c r="B82" s="86" t="s">
        <v>169</v>
      </c>
      <c r="C82" s="86" t="s">
        <v>153</v>
      </c>
      <c r="D82" s="86" t="s">
        <v>162</v>
      </c>
      <c r="E82" s="87">
        <v>40421</v>
      </c>
      <c r="F82" s="86" t="s">
        <v>170</v>
      </c>
      <c r="G82" s="88">
        <v>-678.12</v>
      </c>
      <c r="H82" s="65">
        <f t="shared" si="6"/>
        <v>-451.01761200000004</v>
      </c>
      <c r="I82" s="66">
        <f t="shared" si="7"/>
        <v>-227.102388</v>
      </c>
      <c r="J82" s="65"/>
      <c r="K82" s="66"/>
      <c r="L82" s="65">
        <f t="shared" si="8"/>
        <v>-451.01761200000004</v>
      </c>
      <c r="M82" s="66">
        <f t="shared" si="8"/>
        <v>-227.102388</v>
      </c>
      <c r="N82" s="59"/>
    </row>
    <row r="83" spans="1:14" ht="12.75">
      <c r="A83" s="85" t="s">
        <v>124</v>
      </c>
      <c r="B83" s="86" t="s">
        <v>169</v>
      </c>
      <c r="C83" s="86" t="s">
        <v>153</v>
      </c>
      <c r="D83" s="86" t="s">
        <v>162</v>
      </c>
      <c r="E83" s="87">
        <v>40421</v>
      </c>
      <c r="F83" s="86" t="s">
        <v>125</v>
      </c>
      <c r="G83" s="88">
        <v>4000</v>
      </c>
      <c r="H83" s="65">
        <f t="shared" si="6"/>
        <v>2660.4</v>
      </c>
      <c r="I83" s="66">
        <f t="shared" si="7"/>
        <v>1339.6</v>
      </c>
      <c r="J83" s="65"/>
      <c r="K83" s="66"/>
      <c r="L83" s="65">
        <f t="shared" si="8"/>
        <v>2660.4</v>
      </c>
      <c r="M83" s="66">
        <f t="shared" si="8"/>
        <v>1339.6</v>
      </c>
      <c r="N83" s="59"/>
    </row>
    <row r="84" spans="1:14" ht="12.75">
      <c r="A84" s="85" t="s">
        <v>124</v>
      </c>
      <c r="B84" s="86" t="s">
        <v>169</v>
      </c>
      <c r="C84" s="86" t="s">
        <v>153</v>
      </c>
      <c r="D84" s="86" t="s">
        <v>162</v>
      </c>
      <c r="E84" s="87">
        <v>40421</v>
      </c>
      <c r="F84" s="86" t="s">
        <v>49</v>
      </c>
      <c r="G84" s="88">
        <v>55965.21</v>
      </c>
      <c r="H84" s="65">
        <f t="shared" si="6"/>
        <v>37222.461171</v>
      </c>
      <c r="I84" s="66">
        <f t="shared" si="7"/>
        <v>18742.748829</v>
      </c>
      <c r="J84" s="65"/>
      <c r="K84" s="66"/>
      <c r="L84" s="65">
        <f t="shared" si="8"/>
        <v>37222.461171</v>
      </c>
      <c r="M84" s="66">
        <f t="shared" si="8"/>
        <v>18742.748829</v>
      </c>
      <c r="N84" s="59"/>
    </row>
    <row r="85" spans="1:14" ht="12.75">
      <c r="A85" s="85" t="s">
        <v>124</v>
      </c>
      <c r="B85" s="86" t="s">
        <v>169</v>
      </c>
      <c r="C85" s="86" t="s">
        <v>153</v>
      </c>
      <c r="D85" s="86" t="s">
        <v>163</v>
      </c>
      <c r="E85" s="87">
        <v>40451</v>
      </c>
      <c r="F85" s="86" t="s">
        <v>50</v>
      </c>
      <c r="G85" s="88">
        <v>-0.09</v>
      </c>
      <c r="H85" s="65">
        <f t="shared" si="6"/>
        <v>-0.059859</v>
      </c>
      <c r="I85" s="66">
        <f t="shared" si="7"/>
        <v>-0.030140999999999998</v>
      </c>
      <c r="J85" s="65"/>
      <c r="K85" s="66"/>
      <c r="L85" s="65">
        <f t="shared" si="8"/>
        <v>-0.059859</v>
      </c>
      <c r="M85" s="66">
        <f t="shared" si="8"/>
        <v>-0.030140999999999998</v>
      </c>
      <c r="N85" s="59"/>
    </row>
    <row r="86" spans="1:14" ht="12.75">
      <c r="A86" s="85" t="s">
        <v>124</v>
      </c>
      <c r="B86" s="86" t="s">
        <v>169</v>
      </c>
      <c r="C86" s="86" t="s">
        <v>153</v>
      </c>
      <c r="D86" s="86" t="s">
        <v>163</v>
      </c>
      <c r="E86" s="87">
        <v>40451</v>
      </c>
      <c r="F86" s="86" t="s">
        <v>125</v>
      </c>
      <c r="G86" s="88">
        <v>7000</v>
      </c>
      <c r="H86" s="65">
        <f t="shared" si="6"/>
        <v>4655.7</v>
      </c>
      <c r="I86" s="66">
        <f t="shared" si="7"/>
        <v>2344.2999999999997</v>
      </c>
      <c r="J86" s="65"/>
      <c r="K86" s="66"/>
      <c r="L86" s="65">
        <f t="shared" si="8"/>
        <v>4655.7</v>
      </c>
      <c r="M86" s="66">
        <f t="shared" si="8"/>
        <v>2344.2999999999997</v>
      </c>
      <c r="N86" s="59"/>
    </row>
    <row r="87" spans="1:14" ht="12.75">
      <c r="A87" s="85" t="s">
        <v>124</v>
      </c>
      <c r="B87" s="86" t="s">
        <v>169</v>
      </c>
      <c r="C87" s="86" t="s">
        <v>153</v>
      </c>
      <c r="D87" s="86" t="s">
        <v>163</v>
      </c>
      <c r="E87" s="87">
        <v>40451</v>
      </c>
      <c r="F87" s="86" t="s">
        <v>49</v>
      </c>
      <c r="G87" s="88">
        <v>50852.22</v>
      </c>
      <c r="H87" s="65">
        <f t="shared" si="6"/>
        <v>33821.811522</v>
      </c>
      <c r="I87" s="66">
        <f t="shared" si="7"/>
        <v>17030.408477999998</v>
      </c>
      <c r="J87" s="65"/>
      <c r="K87" s="66"/>
      <c r="L87" s="65">
        <f t="shared" si="8"/>
        <v>33821.811522</v>
      </c>
      <c r="M87" s="66">
        <f t="shared" si="8"/>
        <v>17030.408477999998</v>
      </c>
      <c r="N87" s="59"/>
    </row>
    <row r="88" spans="1:14" ht="12.75">
      <c r="A88" s="85" t="s">
        <v>124</v>
      </c>
      <c r="B88" s="86" t="s">
        <v>169</v>
      </c>
      <c r="C88" s="86" t="s">
        <v>153</v>
      </c>
      <c r="D88" s="86" t="s">
        <v>164</v>
      </c>
      <c r="E88" s="87">
        <v>40480</v>
      </c>
      <c r="F88" s="86" t="s">
        <v>125</v>
      </c>
      <c r="G88" s="88">
        <v>4000</v>
      </c>
      <c r="H88" s="65">
        <f t="shared" si="6"/>
        <v>2660.4</v>
      </c>
      <c r="I88" s="66">
        <f t="shared" si="7"/>
        <v>1339.6</v>
      </c>
      <c r="J88" s="65"/>
      <c r="K88" s="66"/>
      <c r="L88" s="65">
        <f t="shared" si="8"/>
        <v>2660.4</v>
      </c>
      <c r="M88" s="66">
        <f t="shared" si="8"/>
        <v>1339.6</v>
      </c>
      <c r="N88" s="59"/>
    </row>
    <row r="89" spans="1:14" ht="12.75">
      <c r="A89" s="85" t="s">
        <v>124</v>
      </c>
      <c r="B89" s="86" t="s">
        <v>169</v>
      </c>
      <c r="C89" s="86" t="s">
        <v>153</v>
      </c>
      <c r="D89" s="86" t="s">
        <v>164</v>
      </c>
      <c r="E89" s="87">
        <v>40480</v>
      </c>
      <c r="F89" s="86" t="s">
        <v>50</v>
      </c>
      <c r="G89" s="88">
        <v>998.77</v>
      </c>
      <c r="H89" s="65">
        <f t="shared" si="6"/>
        <v>664.281927</v>
      </c>
      <c r="I89" s="66">
        <f t="shared" si="7"/>
        <v>334.488073</v>
      </c>
      <c r="J89" s="65"/>
      <c r="K89" s="66"/>
      <c r="L89" s="65">
        <f t="shared" si="8"/>
        <v>664.281927</v>
      </c>
      <c r="M89" s="66">
        <f t="shared" si="8"/>
        <v>334.488073</v>
      </c>
      <c r="N89" s="59"/>
    </row>
    <row r="90" spans="1:14" ht="12.75">
      <c r="A90" s="85" t="s">
        <v>124</v>
      </c>
      <c r="B90" s="86" t="s">
        <v>169</v>
      </c>
      <c r="C90" s="86" t="s">
        <v>153</v>
      </c>
      <c r="D90" s="86" t="s">
        <v>164</v>
      </c>
      <c r="E90" s="87">
        <v>40480</v>
      </c>
      <c r="F90" s="86" t="s">
        <v>49</v>
      </c>
      <c r="G90" s="88">
        <v>61168.18</v>
      </c>
      <c r="H90" s="65">
        <f t="shared" si="6"/>
        <v>40682.956518</v>
      </c>
      <c r="I90" s="66">
        <f t="shared" si="7"/>
        <v>20485.223481999998</v>
      </c>
      <c r="J90" s="65"/>
      <c r="K90" s="66"/>
      <c r="L90" s="65">
        <f t="shared" si="8"/>
        <v>40682.956518</v>
      </c>
      <c r="M90" s="66">
        <f t="shared" si="8"/>
        <v>20485.223481999998</v>
      </c>
      <c r="N90" s="59"/>
    </row>
    <row r="91" spans="1:14" ht="12.75">
      <c r="A91" s="85" t="s">
        <v>124</v>
      </c>
      <c r="B91" s="86" t="s">
        <v>169</v>
      </c>
      <c r="C91" s="86" t="s">
        <v>153</v>
      </c>
      <c r="D91" s="86" t="s">
        <v>165</v>
      </c>
      <c r="E91" s="87">
        <v>40512</v>
      </c>
      <c r="F91" s="86" t="s">
        <v>50</v>
      </c>
      <c r="G91" s="88">
        <v>-0.02</v>
      </c>
      <c r="H91" s="65">
        <f t="shared" si="6"/>
        <v>-0.013302000000000001</v>
      </c>
      <c r="I91" s="66">
        <f t="shared" si="7"/>
        <v>-0.006698</v>
      </c>
      <c r="J91" s="65"/>
      <c r="K91" s="66"/>
      <c r="L91" s="65">
        <f t="shared" si="8"/>
        <v>-0.013302000000000001</v>
      </c>
      <c r="M91" s="66">
        <f t="shared" si="8"/>
        <v>-0.006698</v>
      </c>
      <c r="N91" s="59"/>
    </row>
    <row r="92" spans="1:14" ht="12.75">
      <c r="A92" s="85" t="s">
        <v>124</v>
      </c>
      <c r="B92" s="86" t="s">
        <v>169</v>
      </c>
      <c r="C92" s="86" t="s">
        <v>153</v>
      </c>
      <c r="D92" s="86" t="s">
        <v>165</v>
      </c>
      <c r="E92" s="87">
        <v>40512</v>
      </c>
      <c r="F92" s="86" t="s">
        <v>125</v>
      </c>
      <c r="G92" s="88">
        <v>7000</v>
      </c>
      <c r="H92" s="65">
        <f t="shared" si="6"/>
        <v>4655.7</v>
      </c>
      <c r="I92" s="66">
        <f t="shared" si="7"/>
        <v>2344.2999999999997</v>
      </c>
      <c r="J92" s="65"/>
      <c r="K92" s="66"/>
      <c r="L92" s="65">
        <f t="shared" si="8"/>
        <v>4655.7</v>
      </c>
      <c r="M92" s="66">
        <f t="shared" si="8"/>
        <v>2344.2999999999997</v>
      </c>
      <c r="N92" s="59"/>
    </row>
    <row r="93" spans="1:14" ht="12.75">
      <c r="A93" s="85" t="s">
        <v>124</v>
      </c>
      <c r="B93" s="86" t="s">
        <v>169</v>
      </c>
      <c r="C93" s="86" t="s">
        <v>153</v>
      </c>
      <c r="D93" s="86" t="s">
        <v>165</v>
      </c>
      <c r="E93" s="87">
        <v>40512</v>
      </c>
      <c r="F93" s="86" t="s">
        <v>49</v>
      </c>
      <c r="G93" s="88">
        <v>36939.2</v>
      </c>
      <c r="H93" s="65">
        <f t="shared" si="6"/>
        <v>24568.261919999997</v>
      </c>
      <c r="I93" s="66">
        <f t="shared" si="7"/>
        <v>12370.938079999998</v>
      </c>
      <c r="J93" s="65"/>
      <c r="K93" s="66"/>
      <c r="L93" s="65">
        <f t="shared" si="8"/>
        <v>24568.261919999997</v>
      </c>
      <c r="M93" s="66">
        <f t="shared" si="8"/>
        <v>12370.938079999998</v>
      </c>
      <c r="N93" s="159"/>
    </row>
    <row r="94" spans="1:14" ht="12.75">
      <c r="A94" s="85" t="s">
        <v>124</v>
      </c>
      <c r="B94" s="86" t="s">
        <v>169</v>
      </c>
      <c r="C94" s="86" t="s">
        <v>153</v>
      </c>
      <c r="D94" s="86" t="s">
        <v>166</v>
      </c>
      <c r="E94" s="87">
        <v>40542</v>
      </c>
      <c r="F94" s="86" t="s">
        <v>50</v>
      </c>
      <c r="G94" s="88">
        <v>-0.09</v>
      </c>
      <c r="H94" s="65">
        <f t="shared" si="6"/>
        <v>-0.059859</v>
      </c>
      <c r="I94" s="66">
        <f t="shared" si="7"/>
        <v>-0.030140999999999998</v>
      </c>
      <c r="J94" s="65"/>
      <c r="K94" s="66"/>
      <c r="L94" s="65">
        <f aca="true" t="shared" si="9" ref="L94:M96">H94+J94</f>
        <v>-0.059859</v>
      </c>
      <c r="M94" s="66">
        <f t="shared" si="9"/>
        <v>-0.030140999999999998</v>
      </c>
      <c r="N94" s="59"/>
    </row>
    <row r="95" spans="1:14" ht="12.75">
      <c r="A95" s="85" t="s">
        <v>124</v>
      </c>
      <c r="B95" s="86" t="s">
        <v>169</v>
      </c>
      <c r="C95" s="86" t="s">
        <v>153</v>
      </c>
      <c r="D95" s="86" t="s">
        <v>166</v>
      </c>
      <c r="E95" s="87">
        <v>40542</v>
      </c>
      <c r="F95" s="86" t="s">
        <v>125</v>
      </c>
      <c r="G95" s="88">
        <v>20000</v>
      </c>
      <c r="H95" s="65">
        <f t="shared" si="6"/>
        <v>13302</v>
      </c>
      <c r="I95" s="66">
        <f t="shared" si="7"/>
        <v>6697.999999999999</v>
      </c>
      <c r="J95" s="65"/>
      <c r="K95" s="66"/>
      <c r="L95" s="65">
        <f t="shared" si="9"/>
        <v>13302</v>
      </c>
      <c r="M95" s="66">
        <f t="shared" si="9"/>
        <v>6697.999999999999</v>
      </c>
      <c r="N95" s="59"/>
    </row>
    <row r="96" spans="1:14" ht="12.75">
      <c r="A96" s="89" t="s">
        <v>124</v>
      </c>
      <c r="B96" s="90" t="s">
        <v>169</v>
      </c>
      <c r="C96" s="90" t="s">
        <v>153</v>
      </c>
      <c r="D96" s="90" t="s">
        <v>166</v>
      </c>
      <c r="E96" s="91">
        <v>40542</v>
      </c>
      <c r="F96" s="90" t="s">
        <v>49</v>
      </c>
      <c r="G96" s="92">
        <v>61011.07</v>
      </c>
      <c r="H96" s="65">
        <f t="shared" si="6"/>
        <v>40578.462657000004</v>
      </c>
      <c r="I96" s="66">
        <f t="shared" si="7"/>
        <v>20432.607343</v>
      </c>
      <c r="J96" s="65"/>
      <c r="K96" s="66"/>
      <c r="L96" s="65">
        <f t="shared" si="9"/>
        <v>40578.462657000004</v>
      </c>
      <c r="M96" s="66">
        <f t="shared" si="9"/>
        <v>20432.607343</v>
      </c>
      <c r="N96" s="59"/>
    </row>
    <row r="97" spans="1:14" ht="12.75">
      <c r="A97" s="77" t="s">
        <v>25</v>
      </c>
      <c r="B97" s="77" t="s">
        <v>0</v>
      </c>
      <c r="C97" s="77"/>
      <c r="D97" s="77"/>
      <c r="E97" s="79"/>
      <c r="F97" s="77"/>
      <c r="G97" s="93">
        <f aca="true" t="shared" si="10" ref="G97:M97">SUM(G57:G96)</f>
        <v>630599.6499999999</v>
      </c>
      <c r="H97" s="103">
        <f t="shared" si="10"/>
        <v>419411.8272150001</v>
      </c>
      <c r="I97" s="103">
        <f t="shared" si="10"/>
        <v>211187.822785</v>
      </c>
      <c r="J97" s="103">
        <f t="shared" si="10"/>
        <v>74030.877639</v>
      </c>
      <c r="K97" s="103">
        <f t="shared" si="10"/>
        <v>37277.012360999994</v>
      </c>
      <c r="L97" s="103">
        <f t="shared" si="10"/>
        <v>493442.7048540002</v>
      </c>
      <c r="M97" s="103">
        <f t="shared" si="10"/>
        <v>248464.83514599997</v>
      </c>
      <c r="N97" s="59"/>
    </row>
    <row r="98" spans="8:13" ht="13.5" thickBot="1">
      <c r="H98" s="72">
        <f aca="true" t="shared" si="11" ref="H98:M98">H28+H55+H97</f>
        <v>78841322.577215</v>
      </c>
      <c r="I98" s="72">
        <f t="shared" si="11"/>
        <v>38656212.872784995</v>
      </c>
      <c r="J98" s="72">
        <f t="shared" si="11"/>
        <v>309198.907639</v>
      </c>
      <c r="K98" s="72">
        <f t="shared" si="11"/>
        <v>75778.87236099999</v>
      </c>
      <c r="L98" s="72">
        <f t="shared" si="11"/>
        <v>79150521.484854</v>
      </c>
      <c r="M98" s="72">
        <f t="shared" si="11"/>
        <v>38731991.745146</v>
      </c>
    </row>
    <row r="99" ht="13.5" thickTop="1">
      <c r="E99" s="56" t="s">
        <v>130</v>
      </c>
    </row>
    <row r="100" spans="5:13" ht="12.75">
      <c r="E100" s="73" t="s">
        <v>178</v>
      </c>
      <c r="M100" s="69"/>
    </row>
    <row r="101" ht="12.75">
      <c r="E101" s="73" t="s">
        <v>179</v>
      </c>
    </row>
  </sheetData>
  <sheetProtection/>
  <printOptions/>
  <pageMargins left="0" right="0" top="0.5" bottom="0.5" header="0.25" footer="0.25"/>
  <pageSetup horizontalDpi="600" verticalDpi="600" orientation="landscape" paperSize="9" scale="6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58"/>
  <sheetViews>
    <sheetView zoomScalePageLayoutView="0" workbookViewId="0" topLeftCell="A13">
      <selection activeCell="D15" sqref="D15:D51"/>
    </sheetView>
  </sheetViews>
  <sheetFormatPr defaultColWidth="7.75390625" defaultRowHeight="14.25"/>
  <cols>
    <col min="1" max="1" width="35.00390625" style="211" customWidth="1"/>
    <col min="2" max="2" width="2.00390625" style="201" customWidth="1"/>
    <col min="3" max="3" width="13.375" style="201" customWidth="1"/>
    <col min="4" max="4" width="14.125" style="211" bestFit="1" customWidth="1"/>
    <col min="5" max="5" width="13.125" style="201" customWidth="1"/>
    <col min="6" max="16384" width="7.75390625" style="201" customWidth="1"/>
  </cols>
  <sheetData>
    <row r="1" ht="12.75">
      <c r="C1" s="212" t="s">
        <v>82</v>
      </c>
    </row>
    <row r="2" ht="13.5" thickBot="1">
      <c r="C2" s="212" t="s">
        <v>83</v>
      </c>
    </row>
    <row r="3" ht="13.5" thickBot="1">
      <c r="C3" s="203" t="s">
        <v>84</v>
      </c>
    </row>
    <row r="5" spans="1:4" ht="12.75">
      <c r="A5" s="204" t="s">
        <v>64</v>
      </c>
      <c r="B5" s="204"/>
      <c r="C5" s="204"/>
      <c r="D5" s="162"/>
    </row>
    <row r="6" spans="1:4" ht="12.75">
      <c r="A6" s="204" t="s">
        <v>85</v>
      </c>
      <c r="B6" s="204"/>
      <c r="C6" s="204"/>
      <c r="D6" s="162"/>
    </row>
    <row r="7" spans="1:4" ht="12.75">
      <c r="A7" s="213" t="s">
        <v>180</v>
      </c>
      <c r="B7" s="204"/>
      <c r="C7" s="204"/>
      <c r="D7" s="162"/>
    </row>
    <row r="8" spans="1:4" ht="12.75">
      <c r="A8" s="204"/>
      <c r="B8" s="204"/>
      <c r="C8" s="204"/>
      <c r="D8" s="162"/>
    </row>
    <row r="9" spans="1:4" ht="12.75">
      <c r="A9" s="204"/>
      <c r="B9" s="204"/>
      <c r="C9" s="204"/>
      <c r="D9" s="162"/>
    </row>
    <row r="10" spans="1:4" ht="25.5">
      <c r="A10" s="204"/>
      <c r="C10" s="163" t="s">
        <v>86</v>
      </c>
      <c r="D10" s="205" t="s">
        <v>181</v>
      </c>
    </row>
    <row r="11" spans="1:4" ht="25.5">
      <c r="A11" s="204"/>
      <c r="B11" s="204"/>
      <c r="C11" s="214" t="s">
        <v>87</v>
      </c>
      <c r="D11" s="206" t="s">
        <v>87</v>
      </c>
    </row>
    <row r="12" spans="3:5" ht="15" thickBot="1">
      <c r="C12" s="215">
        <v>40359</v>
      </c>
      <c r="D12" s="208">
        <v>40543</v>
      </c>
      <c r="E12" s="207"/>
    </row>
    <row r="13" spans="1:4" ht="12.75">
      <c r="A13" s="216"/>
      <c r="C13" s="209" t="s">
        <v>88</v>
      </c>
      <c r="D13" s="209" t="s">
        <v>88</v>
      </c>
    </row>
    <row r="14" spans="1:4" ht="14.25">
      <c r="A14" s="202" t="s">
        <v>89</v>
      </c>
      <c r="C14" s="210"/>
      <c r="D14" s="210"/>
    </row>
    <row r="15" spans="1:5" ht="12.75">
      <c r="A15" s="201" t="s">
        <v>90</v>
      </c>
      <c r="C15" s="164">
        <v>963232858.52</v>
      </c>
      <c r="D15" s="164">
        <v>953445525.51</v>
      </c>
      <c r="E15" s="165"/>
    </row>
    <row r="16" spans="1:5" ht="12.75">
      <c r="A16" s="201" t="s">
        <v>91</v>
      </c>
      <c r="C16" s="166">
        <v>43439732.07</v>
      </c>
      <c r="D16" s="172">
        <v>43761997</v>
      </c>
      <c r="E16" s="165"/>
    </row>
    <row r="17" spans="1:5" ht="12.75">
      <c r="A17" s="201" t="s">
        <v>92</v>
      </c>
      <c r="C17" s="171">
        <v>16566667.61</v>
      </c>
      <c r="D17" s="171">
        <v>14322993.74</v>
      </c>
      <c r="E17" s="165"/>
    </row>
    <row r="18" spans="1:8" ht="12.75">
      <c r="A18" s="201" t="s">
        <v>93</v>
      </c>
      <c r="C18" s="161">
        <v>1023239258.2</v>
      </c>
      <c r="D18" s="161">
        <v>1011530516.25</v>
      </c>
      <c r="H18" s="182"/>
    </row>
    <row r="19" spans="1:4" ht="12.75">
      <c r="A19" s="217">
        <v>6</v>
      </c>
      <c r="C19" s="173"/>
      <c r="D19" s="173"/>
    </row>
    <row r="20" spans="1:5" ht="12.75">
      <c r="A20" s="217">
        <v>7</v>
      </c>
      <c r="C20" s="174"/>
      <c r="D20" s="174"/>
      <c r="E20" s="218"/>
    </row>
    <row r="21" spans="1:5" ht="12.75">
      <c r="A21" s="201" t="s">
        <v>94</v>
      </c>
      <c r="C21" s="174"/>
      <c r="D21" s="174"/>
      <c r="E21" s="219"/>
    </row>
    <row r="22" spans="1:5" ht="12.75">
      <c r="A22" s="217">
        <v>9</v>
      </c>
      <c r="C22" s="174"/>
      <c r="D22" s="174"/>
      <c r="E22" s="220"/>
    </row>
    <row r="23" spans="1:5" ht="12.75">
      <c r="A23" s="201" t="s">
        <v>95</v>
      </c>
      <c r="C23" s="174"/>
      <c r="D23" s="174"/>
      <c r="E23" s="220"/>
    </row>
    <row r="24" spans="1:4" ht="12.75">
      <c r="A24" s="217">
        <v>11</v>
      </c>
      <c r="C24" s="167"/>
      <c r="D24" s="167"/>
    </row>
    <row r="25" spans="1:4" ht="12.75">
      <c r="A25" s="201" t="s">
        <v>96</v>
      </c>
      <c r="C25" s="161">
        <v>550153571.03</v>
      </c>
      <c r="D25" s="161">
        <v>535932510.269999</v>
      </c>
    </row>
    <row r="26" spans="1:4" ht="12.75">
      <c r="A26" s="217">
        <v>13</v>
      </c>
      <c r="C26" s="175"/>
      <c r="D26" s="175"/>
    </row>
    <row r="27" spans="1:4" ht="12.75">
      <c r="A27" s="201" t="s">
        <v>97</v>
      </c>
      <c r="C27" s="168">
        <v>550153571.03</v>
      </c>
      <c r="D27" s="168">
        <v>535932510.269999</v>
      </c>
    </row>
    <row r="28" spans="1:4" ht="12.75">
      <c r="A28" s="217">
        <v>15</v>
      </c>
      <c r="C28" s="176"/>
      <c r="D28" s="176"/>
    </row>
    <row r="29" spans="1:4" ht="12.75">
      <c r="A29" s="201" t="s">
        <v>98</v>
      </c>
      <c r="C29" s="161">
        <v>1995330.38</v>
      </c>
      <c r="D29" s="161">
        <v>1937121.8</v>
      </c>
    </row>
    <row r="30" spans="1:4" ht="12.75">
      <c r="A30" s="201" t="s">
        <v>99</v>
      </c>
      <c r="C30" s="161">
        <v>819169.869999999</v>
      </c>
      <c r="D30" s="161">
        <v>226853.499999999</v>
      </c>
    </row>
    <row r="31" spans="1:4" ht="12.75">
      <c r="A31" s="201" t="s">
        <v>100</v>
      </c>
      <c r="C31" s="161">
        <v>49275442.9</v>
      </c>
      <c r="D31" s="161">
        <v>50238405.47</v>
      </c>
    </row>
    <row r="32" spans="1:4" ht="12.75">
      <c r="A32" s="201" t="s">
        <v>101</v>
      </c>
      <c r="C32" s="161">
        <v>33716567.6701249</v>
      </c>
      <c r="D32" s="161">
        <v>32629594.350796</v>
      </c>
    </row>
    <row r="33" spans="1:4" ht="12.75">
      <c r="A33" s="201" t="s">
        <v>102</v>
      </c>
      <c r="C33" s="161">
        <v>4493582.626968</v>
      </c>
      <c r="D33" s="161">
        <v>4454345.868047989</v>
      </c>
    </row>
    <row r="34" spans="1:4" ht="12.75">
      <c r="A34" s="201" t="s">
        <v>103</v>
      </c>
      <c r="C34" s="161">
        <v>12533942.7999999</v>
      </c>
      <c r="D34" s="161">
        <v>14771681.6299999</v>
      </c>
    </row>
    <row r="35" spans="1:4" ht="12.75">
      <c r="A35" s="201" t="s">
        <v>104</v>
      </c>
      <c r="C35" s="161">
        <v>44718807.023647904</v>
      </c>
      <c r="D35" s="161">
        <v>42818070.121348</v>
      </c>
    </row>
    <row r="36" spans="1:4" ht="12.75">
      <c r="A36" s="201" t="s">
        <v>105</v>
      </c>
      <c r="C36" s="161">
        <v>98032900.72974399</v>
      </c>
      <c r="D36" s="161">
        <v>102386842.9798589</v>
      </c>
    </row>
    <row r="37" spans="1:4" ht="12.75">
      <c r="A37" s="201" t="s">
        <v>106</v>
      </c>
      <c r="C37" s="161">
        <v>15432434.761570001</v>
      </c>
      <c r="D37" s="161">
        <v>12778120.276430989</v>
      </c>
    </row>
    <row r="38" spans="1:4" ht="12.75">
      <c r="A38" s="201" t="s">
        <v>107</v>
      </c>
      <c r="C38" s="161">
        <v>0</v>
      </c>
      <c r="D38" s="161">
        <v>0</v>
      </c>
    </row>
    <row r="39" spans="1:4" ht="12.75">
      <c r="A39" s="201" t="s">
        <v>108</v>
      </c>
      <c r="C39" s="161">
        <v>-255495.82</v>
      </c>
      <c r="D39" s="161">
        <v>-187823.5</v>
      </c>
    </row>
    <row r="40" spans="1:4" ht="12.75">
      <c r="A40" s="201" t="s">
        <v>109</v>
      </c>
      <c r="C40" s="161">
        <v>0</v>
      </c>
      <c r="D40" s="161">
        <v>0</v>
      </c>
    </row>
    <row r="41" spans="1:4" ht="12.75">
      <c r="A41" s="201" t="s">
        <v>110</v>
      </c>
      <c r="C41" s="161">
        <v>97432690.758464</v>
      </c>
      <c r="D41" s="161">
        <v>98746987.673014</v>
      </c>
    </row>
    <row r="42" spans="1:4" ht="12.75">
      <c r="A42" s="201" t="s">
        <v>111</v>
      </c>
      <c r="C42" s="161">
        <v>-35657054</v>
      </c>
      <c r="D42" s="161">
        <v>15204117</v>
      </c>
    </row>
    <row r="43" spans="1:4" ht="12.75">
      <c r="A43" s="201" t="s">
        <v>112</v>
      </c>
      <c r="C43" s="169">
        <v>48545918.4804</v>
      </c>
      <c r="D43" s="169">
        <v>-3067770.709</v>
      </c>
    </row>
    <row r="44" spans="1:4" ht="12.75">
      <c r="A44" s="201" t="s">
        <v>113</v>
      </c>
      <c r="C44" s="168">
        <v>921237809.2109185</v>
      </c>
      <c r="D44" s="168">
        <v>908869056.7304947</v>
      </c>
    </row>
    <row r="45" spans="1:4" ht="12.75">
      <c r="A45" s="217">
        <v>32</v>
      </c>
      <c r="C45" s="177"/>
      <c r="D45" s="177"/>
    </row>
    <row r="46" spans="1:4" ht="12.75">
      <c r="A46" s="201" t="s">
        <v>114</v>
      </c>
      <c r="C46" s="170">
        <v>102001448.9890815</v>
      </c>
      <c r="D46" s="170">
        <v>102661459.51950526</v>
      </c>
    </row>
    <row r="47" spans="1:4" ht="12.75">
      <c r="A47" s="217">
        <v>34</v>
      </c>
      <c r="C47" s="178"/>
      <c r="D47" s="178"/>
    </row>
    <row r="48" spans="1:4" ht="12.75">
      <c r="A48" s="201" t="s">
        <v>115</v>
      </c>
      <c r="C48" s="179">
        <v>1474337487</v>
      </c>
      <c r="D48" s="179">
        <v>1660735111.288854</v>
      </c>
    </row>
    <row r="49" spans="1:4" ht="12.75">
      <c r="A49" s="217">
        <v>36</v>
      </c>
      <c r="C49" s="173"/>
      <c r="D49" s="173"/>
    </row>
    <row r="50" spans="1:4" ht="12.75">
      <c r="A50" s="221">
        <v>37</v>
      </c>
      <c r="C50" s="180"/>
      <c r="D50" s="180"/>
    </row>
    <row r="51" spans="1:4" ht="13.5" thickBot="1">
      <c r="A51" s="201" t="s">
        <v>116</v>
      </c>
      <c r="C51" s="181">
        <v>0.0691845997870103</v>
      </c>
      <c r="D51" s="181">
        <v>0.06181687785226166</v>
      </c>
    </row>
    <row r="52" spans="1:4" ht="12.75">
      <c r="A52" s="222"/>
      <c r="D52" s="223"/>
    </row>
    <row r="54" ht="12.75">
      <c r="A54" s="224"/>
    </row>
    <row r="55" ht="12.75">
      <c r="A55" s="224"/>
    </row>
    <row r="56" ht="12.75">
      <c r="A56" s="224"/>
    </row>
    <row r="57" ht="12.75">
      <c r="A57" s="224"/>
    </row>
    <row r="58" ht="12.75">
      <c r="A58" s="224"/>
    </row>
  </sheetData>
  <sheetProtection/>
  <printOptions horizontalCentered="1"/>
  <pageMargins left="0.75" right="0.75" top="0.75" bottom="0.75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3"/>
  <sheetViews>
    <sheetView zoomScalePageLayoutView="0" workbookViewId="0" topLeftCell="A1">
      <selection activeCell="A1" sqref="A1:IV16384"/>
    </sheetView>
  </sheetViews>
  <sheetFormatPr defaultColWidth="9.00390625" defaultRowHeight="15" customHeight="1"/>
  <cols>
    <col min="1" max="1" width="4.125" style="182" customWidth="1"/>
    <col min="2" max="2" width="1.4921875" style="182" customWidth="1"/>
    <col min="3" max="3" width="43.375" style="182" bestFit="1" customWidth="1"/>
    <col min="4" max="4" width="8.75390625" style="183" customWidth="1"/>
    <col min="5" max="5" width="12.375" style="182" customWidth="1"/>
    <col min="6" max="6" width="14.00390625" style="182" customWidth="1"/>
    <col min="7" max="7" width="12.625" style="182" customWidth="1"/>
    <col min="8" max="8" width="9.00390625" style="182" customWidth="1"/>
    <col min="9" max="9" width="7.875" style="182" hidden="1" customWidth="1"/>
    <col min="10" max="11" width="9.00390625" style="182" customWidth="1"/>
    <col min="12" max="12" width="10.875" style="182" bestFit="1" customWidth="1"/>
    <col min="13" max="13" width="11.125" style="182" customWidth="1"/>
    <col min="14" max="14" width="11.00390625" style="182" bestFit="1" customWidth="1"/>
    <col min="15" max="16384" width="9.00390625" style="182" customWidth="1"/>
  </cols>
  <sheetData>
    <row r="1" ht="15" customHeight="1">
      <c r="G1" s="184"/>
    </row>
    <row r="2" spans="1:7" ht="14.25" customHeight="1">
      <c r="A2" s="185" t="s">
        <v>54</v>
      </c>
      <c r="B2" s="185"/>
      <c r="C2" s="185"/>
      <c r="D2" s="185"/>
      <c r="E2" s="185"/>
      <c r="F2" s="185"/>
      <c r="G2" s="185"/>
    </row>
    <row r="3" spans="1:7" ht="15" customHeight="1">
      <c r="A3" s="185"/>
      <c r="B3" s="185"/>
      <c r="C3" s="185"/>
      <c r="D3" s="185"/>
      <c r="E3" s="185"/>
      <c r="F3" s="185"/>
      <c r="G3" s="185"/>
    </row>
    <row r="4" spans="1:7" ht="15" customHeight="1">
      <c r="A4" s="185" t="s">
        <v>146</v>
      </c>
      <c r="B4" s="185"/>
      <c r="C4" s="185"/>
      <c r="D4" s="185"/>
      <c r="E4" s="185"/>
      <c r="F4" s="185"/>
      <c r="G4" s="185"/>
    </row>
    <row r="5" spans="1:7" ht="15" customHeight="1">
      <c r="A5" s="185" t="s">
        <v>27</v>
      </c>
      <c r="B5" s="185"/>
      <c r="C5" s="185"/>
      <c r="D5" s="185"/>
      <c r="E5" s="185"/>
      <c r="F5" s="185"/>
      <c r="G5" s="185"/>
    </row>
    <row r="6" spans="3:4" s="186" customFormat="1" ht="15" customHeight="1">
      <c r="C6" s="187"/>
      <c r="D6" s="187"/>
    </row>
    <row r="7" spans="1:7" s="186" customFormat="1" ht="15" customHeight="1">
      <c r="A7" s="188" t="s">
        <v>28</v>
      </c>
      <c r="B7" s="188"/>
      <c r="C7" s="188" t="s">
        <v>29</v>
      </c>
      <c r="D7" s="188"/>
      <c r="E7" s="188" t="s">
        <v>6</v>
      </c>
      <c r="F7" s="188" t="s">
        <v>7</v>
      </c>
      <c r="G7" s="188" t="s">
        <v>25</v>
      </c>
    </row>
    <row r="8" s="186" customFormat="1" ht="29.25" customHeight="1">
      <c r="D8" s="187"/>
    </row>
    <row r="9" spans="1:9" s="186" customFormat="1" ht="15" customHeight="1">
      <c r="A9" s="189">
        <v>1</v>
      </c>
      <c r="B9" s="189" t="s">
        <v>30</v>
      </c>
      <c r="C9" s="190" t="s">
        <v>31</v>
      </c>
      <c r="D9" s="191">
        <v>40543</v>
      </c>
      <c r="E9" s="32">
        <v>1078501</v>
      </c>
      <c r="F9" s="32">
        <v>750811</v>
      </c>
      <c r="G9" s="32">
        <f>SUM(E9:F9)</f>
        <v>1829312</v>
      </c>
      <c r="I9" s="186" t="s">
        <v>69</v>
      </c>
    </row>
    <row r="10" spans="2:7" s="186" customFormat="1" ht="18.75" customHeight="1" thickBot="1">
      <c r="B10" s="187"/>
      <c r="C10" s="192" t="s">
        <v>32</v>
      </c>
      <c r="D10" s="187"/>
      <c r="E10" s="115">
        <f>ROUND(+E9/G9,4)</f>
        <v>0.5896</v>
      </c>
      <c r="F10" s="115">
        <f>ROUND(+F9/G9,4)</f>
        <v>0.4104</v>
      </c>
      <c r="G10" s="116">
        <f>SUM(E10:F10)</f>
        <v>1</v>
      </c>
    </row>
    <row r="11" spans="1:4" s="186" customFormat="1" ht="15" customHeight="1" thickTop="1">
      <c r="A11" s="187"/>
      <c r="B11" s="187"/>
      <c r="D11" s="191"/>
    </row>
    <row r="12" spans="1:8" s="186" customFormat="1" ht="15" customHeight="1">
      <c r="A12" s="189">
        <v>2</v>
      </c>
      <c r="B12" s="189" t="s">
        <v>30</v>
      </c>
      <c r="C12" s="190" t="s">
        <v>33</v>
      </c>
      <c r="D12" s="191">
        <v>40543</v>
      </c>
      <c r="E12" s="43">
        <v>706127</v>
      </c>
      <c r="F12" s="43">
        <v>408431</v>
      </c>
      <c r="G12" s="43">
        <f>SUM(E12:F12)</f>
        <v>1114558</v>
      </c>
      <c r="H12" s="193"/>
    </row>
    <row r="13" spans="2:7" s="186" customFormat="1" ht="18.75" customHeight="1" thickBot="1">
      <c r="B13" s="187"/>
      <c r="C13" s="192" t="s">
        <v>32</v>
      </c>
      <c r="D13" s="187"/>
      <c r="E13" s="115">
        <f>ROUND(+E12/G12,4)</f>
        <v>0.6335</v>
      </c>
      <c r="F13" s="115">
        <f>ROUND(+F12/G12,4)</f>
        <v>0.3665</v>
      </c>
      <c r="G13" s="116">
        <f>SUM(E13:F13)</f>
        <v>1</v>
      </c>
    </row>
    <row r="14" spans="1:4" s="186" customFormat="1" ht="15" customHeight="1" thickTop="1">
      <c r="A14" s="187"/>
      <c r="B14" s="187"/>
      <c r="D14" s="187"/>
    </row>
    <row r="15" spans="1:4" s="186" customFormat="1" ht="15" customHeight="1">
      <c r="A15" s="189">
        <v>3</v>
      </c>
      <c r="B15" s="189" t="s">
        <v>30</v>
      </c>
      <c r="C15" s="190" t="s">
        <v>34</v>
      </c>
      <c r="D15" s="187"/>
    </row>
    <row r="16" spans="1:7" s="186" customFormat="1" ht="15" customHeight="1">
      <c r="A16" s="187"/>
      <c r="B16" s="187"/>
      <c r="C16" s="194" t="s">
        <v>35</v>
      </c>
      <c r="D16" s="191">
        <v>40543</v>
      </c>
      <c r="E16" s="33">
        <v>3457231764</v>
      </c>
      <c r="F16" s="33">
        <v>2533527615</v>
      </c>
      <c r="G16" s="33">
        <f>SUM(E16:F16)</f>
        <v>5990759379</v>
      </c>
    </row>
    <row r="17" spans="1:7" s="186" customFormat="1" ht="15" customHeight="1">
      <c r="A17" s="187"/>
      <c r="B17" s="187"/>
      <c r="C17" s="194" t="s">
        <v>36</v>
      </c>
      <c r="D17" s="191">
        <v>40543</v>
      </c>
      <c r="E17" s="34">
        <v>425086614</v>
      </c>
      <c r="F17" s="34">
        <v>0</v>
      </c>
      <c r="G17" s="34">
        <f>SUM(E17:F17)</f>
        <v>425086614</v>
      </c>
    </row>
    <row r="18" spans="1:7" s="186" customFormat="1" ht="15" customHeight="1">
      <c r="A18" s="187"/>
      <c r="B18" s="187"/>
      <c r="C18" s="194" t="s">
        <v>37</v>
      </c>
      <c r="D18" s="191">
        <v>40543</v>
      </c>
      <c r="E18" s="34">
        <v>136171270.25833333</v>
      </c>
      <c r="F18" s="34">
        <v>47516627.65083333</v>
      </c>
      <c r="G18" s="34">
        <f>SUM(E18:F18)</f>
        <v>183687897.90916666</v>
      </c>
    </row>
    <row r="19" spans="1:7" s="186" customFormat="1" ht="15" customHeight="1">
      <c r="A19" s="187"/>
      <c r="B19" s="187"/>
      <c r="C19" s="194" t="s">
        <v>25</v>
      </c>
      <c r="D19" s="195"/>
      <c r="E19" s="35">
        <f>SUM(E16:E18)</f>
        <v>4018489648.258333</v>
      </c>
      <c r="F19" s="35">
        <f>SUM(F16:F18)</f>
        <v>2581044242.650833</v>
      </c>
      <c r="G19" s="35">
        <f>SUM(E19:F19)</f>
        <v>6599533890.909166</v>
      </c>
    </row>
    <row r="20" spans="2:7" s="186" customFormat="1" ht="18.75" customHeight="1" thickBot="1">
      <c r="B20" s="187"/>
      <c r="C20" s="192" t="s">
        <v>32</v>
      </c>
      <c r="D20" s="187"/>
      <c r="E20" s="115">
        <f>ROUND(+E19/G19,4)</f>
        <v>0.6089</v>
      </c>
      <c r="F20" s="115">
        <f>ROUND(+F19/G19,4)</f>
        <v>0.3911</v>
      </c>
      <c r="G20" s="116">
        <f>SUM(E20:F20)</f>
        <v>1</v>
      </c>
    </row>
    <row r="21" spans="1:4" s="186" customFormat="1" ht="15" customHeight="1" thickTop="1">
      <c r="A21" s="187"/>
      <c r="B21" s="187"/>
      <c r="D21" s="187"/>
    </row>
    <row r="22" spans="1:4" s="186" customFormat="1" ht="15" customHeight="1">
      <c r="A22" s="189">
        <v>4</v>
      </c>
      <c r="B22" s="189" t="s">
        <v>30</v>
      </c>
      <c r="C22" s="190" t="s">
        <v>38</v>
      </c>
      <c r="D22" s="187" t="s">
        <v>39</v>
      </c>
    </row>
    <row r="23" spans="1:7" s="186" customFormat="1" ht="15" customHeight="1">
      <c r="A23" s="187"/>
      <c r="B23" s="187"/>
      <c r="C23" s="194" t="s">
        <v>40</v>
      </c>
      <c r="D23" s="191">
        <v>40543</v>
      </c>
      <c r="E23" s="32">
        <f>+E9</f>
        <v>1078501</v>
      </c>
      <c r="F23" s="32">
        <f>+F9</f>
        <v>750811</v>
      </c>
      <c r="G23" s="32">
        <f>SUM(E23:F23)</f>
        <v>1829312</v>
      </c>
    </row>
    <row r="24" spans="1:7" s="186" customFormat="1" ht="15" customHeight="1">
      <c r="A24" s="187"/>
      <c r="B24" s="187"/>
      <c r="C24" s="192" t="s">
        <v>41</v>
      </c>
      <c r="D24" s="187"/>
      <c r="E24" s="117">
        <f>+E23/G23</f>
        <v>0.5895664599587167</v>
      </c>
      <c r="F24" s="117">
        <f>+F23/G23</f>
        <v>0.4104335400412833</v>
      </c>
      <c r="G24" s="196">
        <f>SUM(E24:F24)</f>
        <v>1</v>
      </c>
    </row>
    <row r="25" spans="1:4" s="186" customFormat="1" ht="15" customHeight="1">
      <c r="A25" s="187"/>
      <c r="B25" s="187"/>
      <c r="D25" s="187"/>
    </row>
    <row r="26" spans="1:7" s="186" customFormat="1" ht="15" customHeight="1">
      <c r="A26" s="187"/>
      <c r="B26" s="187"/>
      <c r="C26" s="186" t="s">
        <v>42</v>
      </c>
      <c r="D26" s="191">
        <v>40543</v>
      </c>
      <c r="E26" s="32">
        <v>47628712.22244404</v>
      </c>
      <c r="F26" s="32">
        <v>23754416.951529805</v>
      </c>
      <c r="G26" s="197">
        <f>SUM(E26:F26)</f>
        <v>71383129.17397384</v>
      </c>
    </row>
    <row r="27" spans="1:7" s="186" customFormat="1" ht="15" customHeight="1">
      <c r="A27" s="187"/>
      <c r="B27" s="187"/>
      <c r="C27" s="192" t="s">
        <v>41</v>
      </c>
      <c r="D27" s="187"/>
      <c r="E27" s="117">
        <f>+E26/G26</f>
        <v>0.6672264549563818</v>
      </c>
      <c r="F27" s="117">
        <f>+F26/G26</f>
        <v>0.3327735450436182</v>
      </c>
      <c r="G27" s="196">
        <f>SUM(E27:F27)</f>
        <v>1</v>
      </c>
    </row>
    <row r="28" spans="1:4" s="186" customFormat="1" ht="15" customHeight="1">
      <c r="A28" s="187"/>
      <c r="B28" s="187"/>
      <c r="D28" s="187"/>
    </row>
    <row r="29" spans="1:7" s="186" customFormat="1" ht="15" customHeight="1">
      <c r="A29" s="187"/>
      <c r="B29" s="187"/>
      <c r="C29" s="186" t="s">
        <v>43</v>
      </c>
      <c r="D29" s="191">
        <v>40543</v>
      </c>
      <c r="E29" s="32">
        <v>69836081.47239268</v>
      </c>
      <c r="F29" s="32">
        <v>27914823.18653493</v>
      </c>
      <c r="G29" s="36">
        <f>SUM(E29:F29)</f>
        <v>97750904.6589276</v>
      </c>
    </row>
    <row r="30" spans="1:7" s="186" customFormat="1" ht="15" customHeight="1">
      <c r="A30" s="187"/>
      <c r="B30" s="187"/>
      <c r="C30" s="192" t="s">
        <v>41</v>
      </c>
      <c r="D30" s="187"/>
      <c r="E30" s="117">
        <f>+E29/G29</f>
        <v>0.7144290041720298</v>
      </c>
      <c r="F30" s="117">
        <f>+F29/G29</f>
        <v>0.28557099582797024</v>
      </c>
      <c r="G30" s="196">
        <f>SUM(E30:F30)</f>
        <v>1</v>
      </c>
    </row>
    <row r="31" spans="1:4" s="186" customFormat="1" ht="15" customHeight="1">
      <c r="A31" s="187"/>
      <c r="B31" s="187"/>
      <c r="D31" s="187"/>
    </row>
    <row r="32" spans="1:7" s="186" customFormat="1" ht="15" customHeight="1">
      <c r="A32" s="187"/>
      <c r="B32" s="187"/>
      <c r="C32" s="186" t="s">
        <v>70</v>
      </c>
      <c r="D32" s="191">
        <v>40543</v>
      </c>
      <c r="E32" s="32">
        <v>3879978868.59125</v>
      </c>
      <c r="F32" s="32">
        <v>1750859729.093334</v>
      </c>
      <c r="G32" s="32">
        <f>SUM(E32:F32)</f>
        <v>5630838597.684584</v>
      </c>
    </row>
    <row r="33" spans="1:7" s="186" customFormat="1" ht="15" customHeight="1">
      <c r="A33" s="187"/>
      <c r="B33" s="187"/>
      <c r="C33" s="192" t="s">
        <v>41</v>
      </c>
      <c r="D33" s="187"/>
      <c r="E33" s="117">
        <f>+E32/G32</f>
        <v>0.6890587967104417</v>
      </c>
      <c r="F33" s="117">
        <f>+F32/G32</f>
        <v>0.3109412032895584</v>
      </c>
      <c r="G33" s="196">
        <f>SUM(E33:F33)</f>
        <v>1</v>
      </c>
    </row>
    <row r="34" spans="1:7" s="186" customFormat="1" ht="15" customHeight="1">
      <c r="A34" s="187"/>
      <c r="D34" s="187"/>
      <c r="E34" s="198"/>
      <c r="F34" s="198"/>
      <c r="G34" s="198"/>
    </row>
    <row r="35" spans="1:12" s="186" customFormat="1" ht="15" customHeight="1">
      <c r="A35" s="187"/>
      <c r="C35" s="186" t="s">
        <v>44</v>
      </c>
      <c r="D35" s="187"/>
      <c r="E35" s="118">
        <f>+E33+E30+E27+E24</f>
        <v>2.66028071579757</v>
      </c>
      <c r="F35" s="118">
        <f>+F33+F30+F27+F24</f>
        <v>1.3397192842024301</v>
      </c>
      <c r="G35" s="118">
        <f>+G33+G30+G27+G24</f>
        <v>4</v>
      </c>
      <c r="L35" s="37"/>
    </row>
    <row r="36" spans="3:12" s="186" customFormat="1" ht="18.75" customHeight="1" thickBot="1">
      <c r="C36" s="186" t="s">
        <v>32</v>
      </c>
      <c r="D36" s="187"/>
      <c r="E36" s="115">
        <f>ROUND(+E35/4,4)</f>
        <v>0.6651</v>
      </c>
      <c r="F36" s="115">
        <f>ROUND(+F35/4,4)</f>
        <v>0.3349</v>
      </c>
      <c r="G36" s="116">
        <f>+G35/4</f>
        <v>1</v>
      </c>
      <c r="L36" s="37"/>
    </row>
    <row r="37" spans="4:12" s="186" customFormat="1" ht="15" customHeight="1" thickTop="1">
      <c r="D37" s="187"/>
      <c r="L37" s="37"/>
    </row>
    <row r="38" spans="1:13" s="186" customFormat="1" ht="15" customHeight="1">
      <c r="A38" s="189">
        <v>5</v>
      </c>
      <c r="B38" s="189" t="s">
        <v>30</v>
      </c>
      <c r="C38" s="190" t="s">
        <v>71</v>
      </c>
      <c r="D38" s="187"/>
      <c r="L38" s="37"/>
      <c r="M38" s="37"/>
    </row>
    <row r="39" spans="3:12" s="186" customFormat="1" ht="15" customHeight="1">
      <c r="C39" s="192" t="s">
        <v>72</v>
      </c>
      <c r="D39" s="191">
        <v>40543</v>
      </c>
      <c r="E39" s="32">
        <v>49678351.67</v>
      </c>
      <c r="F39" s="32">
        <v>24123485.86</v>
      </c>
      <c r="G39" s="32">
        <f>SUM(E39:F39)</f>
        <v>73801837.53</v>
      </c>
      <c r="L39" s="37"/>
    </row>
    <row r="40" spans="3:13" s="186" customFormat="1" ht="15" customHeight="1">
      <c r="C40" s="186" t="s">
        <v>25</v>
      </c>
      <c r="D40" s="187"/>
      <c r="E40" s="38">
        <f>SUM(E39:E39)</f>
        <v>49678351.67</v>
      </c>
      <c r="F40" s="38">
        <f>SUM(F39:F39)</f>
        <v>24123485.86</v>
      </c>
      <c r="G40" s="38">
        <f>SUM(G39:G39)</f>
        <v>73801837.53</v>
      </c>
      <c r="L40" s="37"/>
      <c r="M40" s="37"/>
    </row>
    <row r="41" spans="3:13" s="186" customFormat="1" ht="18.75" customHeight="1" thickBot="1">
      <c r="C41" s="186" t="s">
        <v>32</v>
      </c>
      <c r="D41" s="187"/>
      <c r="E41" s="115">
        <f>ROUND(+E40/G40,4)</f>
        <v>0.6731</v>
      </c>
      <c r="F41" s="115">
        <f>ROUND(+F40/G40,4)</f>
        <v>0.3269</v>
      </c>
      <c r="G41" s="199">
        <f>SUM(E41:F41)</f>
        <v>1</v>
      </c>
      <c r="L41" s="37"/>
      <c r="M41" s="200"/>
    </row>
    <row r="42" s="186" customFormat="1" ht="15" customHeight="1" thickTop="1">
      <c r="D42" s="187"/>
    </row>
    <row r="43" s="186" customFormat="1" ht="15" customHeight="1">
      <c r="D43" s="187"/>
    </row>
  </sheetData>
  <sheetProtection/>
  <printOptions horizontalCentered="1"/>
  <pageMargins left="0.5" right="0.41" top="0.75" bottom="0.75" header="0.5" footer="0.5"/>
  <pageSetup fitToHeight="1" fitToWidth="1" horizontalDpi="600" verticalDpi="600" orientation="portrait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rwilli</cp:lastModifiedBy>
  <cp:lastPrinted>2011-05-24T21:21:48Z</cp:lastPrinted>
  <dcterms:created xsi:type="dcterms:W3CDTF">2009-02-21T22:15:58Z</dcterms:created>
  <dcterms:modified xsi:type="dcterms:W3CDTF">2011-05-27T22:27:07Z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1033</vt:i4>
  </property>
  <property fmtid="{D5CDD505-2E9C-101B-9397-08002B2CF9AE}" pid="3" name="DocumentSetTy">
    <vt:lpwstr>Response</vt:lpwstr>
  </property>
  <property fmtid="{D5CDD505-2E9C-101B-9397-08002B2CF9AE}" pid="4" name="IsHighlyConfidenti">
    <vt:lpwstr>0</vt:lpwstr>
  </property>
  <property fmtid="{D5CDD505-2E9C-101B-9397-08002B2CF9AE}" pid="5" name="DocketNumb">
    <vt:lpwstr>111048</vt:lpwstr>
  </property>
  <property fmtid="{D5CDD505-2E9C-101B-9397-08002B2CF9AE}" pid="6" name="IsConfidenti">
    <vt:lpwstr>0</vt:lpwstr>
  </property>
  <property fmtid="{D5CDD505-2E9C-101B-9397-08002B2CF9AE}" pid="7" name="Dat">
    <vt:lpwstr>2011-08-18T00:00:00Z</vt:lpwstr>
  </property>
  <property fmtid="{D5CDD505-2E9C-101B-9397-08002B2CF9AE}" pid="8" name="CaseTy">
    <vt:lpwstr>Tariff Revision</vt:lpwstr>
  </property>
  <property fmtid="{D5CDD505-2E9C-101B-9397-08002B2CF9AE}" pid="9" name="OpenedDa">
    <vt:lpwstr>2011-06-13T00:00:00Z</vt:lpwstr>
  </property>
  <property fmtid="{D5CDD505-2E9C-101B-9397-08002B2CF9AE}" pid="10" name="Pref">
    <vt:lpwstr>UE</vt:lpwstr>
  </property>
  <property fmtid="{D5CDD505-2E9C-101B-9397-08002B2CF9AE}" pid="11" name="CaseCompanyNam">
    <vt:lpwstr>Puget Sound Energy</vt:lpwstr>
  </property>
  <property fmtid="{D5CDD505-2E9C-101B-9397-08002B2CF9AE}" pid="12" name="IndustryCo">
    <vt:lpwstr>140</vt:lpwstr>
  </property>
  <property fmtid="{D5CDD505-2E9C-101B-9397-08002B2CF9AE}" pid="13" name="CaseStat">
    <vt:lpwstr>Closed</vt:lpwstr>
  </property>
  <property fmtid="{D5CDD505-2E9C-101B-9397-08002B2CF9AE}" pid="14" name="_docset_NoMedatataSyncRequir">
    <vt:lpwstr>False</vt:lpwstr>
  </property>
  <property fmtid="{D5CDD505-2E9C-101B-9397-08002B2CF9AE}" pid="15" name="Nickna">
    <vt:lpwstr/>
  </property>
  <property fmtid="{D5CDD505-2E9C-101B-9397-08002B2CF9AE}" pid="16" name="Proce">
    <vt:lpwstr/>
  </property>
  <property fmtid="{D5CDD505-2E9C-101B-9397-08002B2CF9AE}" pid="17" name="Visibili">
    <vt:lpwstr/>
  </property>
  <property fmtid="{D5CDD505-2E9C-101B-9397-08002B2CF9AE}" pid="18" name="DocumentGro">
    <vt:lpwstr/>
  </property>
</Properties>
</file>