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home.utc.wa.gov/sites/ug-170929/Staffs Testimony and Exhibits/"/>
    </mc:Choice>
  </mc:AlternateContent>
  <bookViews>
    <workbookView xWindow="0" yWindow="0" windowWidth="17976" windowHeight="8220"/>
  </bookViews>
  <sheets>
    <sheet name="WN" sheetId="7" r:id="rId1"/>
  </sheets>
  <definedNames>
    <definedName name="_xlnm.Print_Area" localSheetId="0">WN!$A$1:$P$106</definedName>
  </definedNames>
  <calcPr calcId="152511"/>
</workbook>
</file>

<file path=xl/calcChain.xml><?xml version="1.0" encoding="utf-8"?>
<calcChain xmlns="http://schemas.openxmlformats.org/spreadsheetml/2006/main">
  <c r="P104" i="7" l="1"/>
  <c r="B104" i="7"/>
  <c r="P97" i="7"/>
  <c r="P103" i="7"/>
  <c r="P102" i="7"/>
  <c r="P100" i="7"/>
  <c r="P101" i="7"/>
  <c r="P99" i="7"/>
  <c r="P94" i="7"/>
  <c r="P95" i="7"/>
  <c r="P96" i="7"/>
  <c r="P93" i="7"/>
  <c r="N96" i="7"/>
  <c r="N95" i="7"/>
  <c r="N94" i="7"/>
  <c r="N93" i="7"/>
  <c r="N41" i="7" l="1"/>
  <c r="N40" i="7"/>
  <c r="N39" i="7"/>
  <c r="N36" i="7"/>
  <c r="N35" i="7"/>
  <c r="N34" i="7"/>
  <c r="N31" i="7"/>
  <c r="N30" i="7"/>
  <c r="N29" i="7"/>
  <c r="N25" i="7"/>
  <c r="N26" i="7"/>
  <c r="N24" i="7"/>
  <c r="L84" i="7" l="1"/>
  <c r="M84" i="7" s="1"/>
  <c r="L83" i="7"/>
  <c r="M83" i="7" s="1"/>
  <c r="B84" i="7" l="1"/>
  <c r="B83" i="7"/>
  <c r="I41" i="7" l="1"/>
  <c r="M41" i="7"/>
  <c r="M26" i="7"/>
  <c r="B26" i="7"/>
  <c r="B70" i="7" s="1"/>
  <c r="I67" i="7" l="1"/>
  <c r="I73" i="7"/>
  <c r="M67" i="7"/>
  <c r="M96" i="7" s="1"/>
  <c r="M73" i="7"/>
  <c r="M102" i="7" s="1"/>
  <c r="B64" i="7"/>
  <c r="M70" i="7"/>
  <c r="M99" i="7" s="1"/>
  <c r="M64" i="7"/>
  <c r="M93" i="7" s="1"/>
  <c r="B93" i="7" l="1"/>
  <c r="B31" i="7"/>
  <c r="B36" i="7"/>
  <c r="B66" i="7" s="1"/>
  <c r="B41" i="7"/>
  <c r="B67" i="7" s="1"/>
  <c r="B71" i="7" l="1"/>
  <c r="B65" i="7"/>
  <c r="B73" i="7"/>
  <c r="B72" i="7"/>
  <c r="B100" i="7" l="1"/>
  <c r="B76" i="7"/>
  <c r="B94" i="7"/>
  <c r="B102" i="7"/>
  <c r="B96" i="7"/>
  <c r="B95" i="7"/>
  <c r="B101" i="7"/>
  <c r="C17" i="7"/>
  <c r="D17" i="7"/>
  <c r="E17" i="7"/>
  <c r="F17" i="7"/>
  <c r="G17" i="7"/>
  <c r="H17" i="7"/>
  <c r="I17" i="7"/>
  <c r="J17" i="7"/>
  <c r="K17" i="7"/>
  <c r="L17" i="7"/>
  <c r="M17" i="7"/>
  <c r="B17" i="7"/>
  <c r="C11" i="7"/>
  <c r="D11" i="7"/>
  <c r="E11" i="7"/>
  <c r="F11" i="7"/>
  <c r="G11" i="7"/>
  <c r="H11" i="7"/>
  <c r="I11" i="7"/>
  <c r="J11" i="7"/>
  <c r="K11" i="7"/>
  <c r="L11" i="7"/>
  <c r="M11" i="7"/>
  <c r="B11" i="7"/>
  <c r="N11" i="7" l="1"/>
  <c r="N17" i="7"/>
  <c r="B99" i="7"/>
  <c r="L41" i="7"/>
  <c r="K41" i="7"/>
  <c r="J41" i="7"/>
  <c r="H41" i="7"/>
  <c r="G41" i="7"/>
  <c r="F41" i="7"/>
  <c r="E41" i="7"/>
  <c r="D41" i="7"/>
  <c r="C41" i="7"/>
  <c r="M36" i="7"/>
  <c r="L36" i="7"/>
  <c r="K36" i="7"/>
  <c r="J36" i="7"/>
  <c r="I36" i="7"/>
  <c r="H36" i="7"/>
  <c r="G36" i="7"/>
  <c r="F36" i="7"/>
  <c r="E36" i="7"/>
  <c r="D36" i="7"/>
  <c r="C36" i="7"/>
  <c r="M31" i="7"/>
  <c r="L31" i="7"/>
  <c r="K31" i="7"/>
  <c r="J31" i="7"/>
  <c r="I31" i="7"/>
  <c r="H31" i="7"/>
  <c r="G31" i="7"/>
  <c r="F31" i="7"/>
  <c r="E31" i="7"/>
  <c r="D31" i="7"/>
  <c r="C31" i="7"/>
  <c r="L26" i="7"/>
  <c r="K26" i="7"/>
  <c r="J26" i="7"/>
  <c r="I26" i="7"/>
  <c r="H26" i="7"/>
  <c r="G26" i="7"/>
  <c r="F26" i="7"/>
  <c r="E26" i="7"/>
  <c r="D26" i="7"/>
  <c r="C26" i="7"/>
  <c r="D64" i="7" l="1"/>
  <c r="D70" i="7"/>
  <c r="H70" i="7"/>
  <c r="H64" i="7"/>
  <c r="L70" i="7"/>
  <c r="L99" i="7" s="1"/>
  <c r="L64" i="7"/>
  <c r="L93" i="7" s="1"/>
  <c r="F65" i="7"/>
  <c r="F94" i="7" s="1"/>
  <c r="F71" i="7"/>
  <c r="F100" i="7" s="1"/>
  <c r="J65" i="7"/>
  <c r="J94" i="7" s="1"/>
  <c r="J71" i="7"/>
  <c r="J100" i="7" s="1"/>
  <c r="C66" i="7"/>
  <c r="C72" i="7"/>
  <c r="G66" i="7"/>
  <c r="G72" i="7"/>
  <c r="G101" i="7" s="1"/>
  <c r="K66" i="7"/>
  <c r="K95" i="7" s="1"/>
  <c r="K72" i="7"/>
  <c r="K101" i="7" s="1"/>
  <c r="D73" i="7"/>
  <c r="D67" i="7"/>
  <c r="H73" i="7"/>
  <c r="H67" i="7"/>
  <c r="H96" i="7" s="1"/>
  <c r="E70" i="7"/>
  <c r="E64" i="7"/>
  <c r="I70" i="7"/>
  <c r="I64" i="7"/>
  <c r="C65" i="7"/>
  <c r="C71" i="7"/>
  <c r="G65" i="7"/>
  <c r="G94" i="7" s="1"/>
  <c r="G71" i="7"/>
  <c r="G100" i="7" s="1"/>
  <c r="K71" i="7"/>
  <c r="K100" i="7" s="1"/>
  <c r="K65" i="7"/>
  <c r="K94" i="7" s="1"/>
  <c r="D66" i="7"/>
  <c r="D72" i="7"/>
  <c r="D101" i="7" s="1"/>
  <c r="H66" i="7"/>
  <c r="H72" i="7"/>
  <c r="H101" i="7" s="1"/>
  <c r="L66" i="7"/>
  <c r="L95" i="7" s="1"/>
  <c r="L72" i="7"/>
  <c r="L101" i="7" s="1"/>
  <c r="E67" i="7"/>
  <c r="E73" i="7"/>
  <c r="E102" i="7" s="1"/>
  <c r="J67" i="7"/>
  <c r="J96" i="7" s="1"/>
  <c r="J73" i="7"/>
  <c r="J102" i="7" s="1"/>
  <c r="F70" i="7"/>
  <c r="F64" i="7"/>
  <c r="J70" i="7"/>
  <c r="J99" i="7" s="1"/>
  <c r="J64" i="7"/>
  <c r="J93" i="7" s="1"/>
  <c r="D71" i="7"/>
  <c r="D65" i="7"/>
  <c r="D94" i="7" s="1"/>
  <c r="H71" i="7"/>
  <c r="H100" i="7" s="1"/>
  <c r="H65" i="7"/>
  <c r="H94" i="7" s="1"/>
  <c r="L71" i="7"/>
  <c r="L100" i="7" s="1"/>
  <c r="L65" i="7"/>
  <c r="L94" i="7" s="1"/>
  <c r="E72" i="7"/>
  <c r="E101" i="7" s="1"/>
  <c r="E66" i="7"/>
  <c r="E95" i="7" s="1"/>
  <c r="I72" i="7"/>
  <c r="I66" i="7"/>
  <c r="M72" i="7"/>
  <c r="M101" i="7" s="1"/>
  <c r="M66" i="7"/>
  <c r="M95" i="7" s="1"/>
  <c r="F73" i="7"/>
  <c r="F67" i="7"/>
  <c r="F96" i="7" s="1"/>
  <c r="K73" i="7"/>
  <c r="K102" i="7" s="1"/>
  <c r="K67" i="7"/>
  <c r="K96" i="7" s="1"/>
  <c r="C70" i="7"/>
  <c r="C64" i="7"/>
  <c r="G70" i="7"/>
  <c r="G99" i="7" s="1"/>
  <c r="G64" i="7"/>
  <c r="G93" i="7" s="1"/>
  <c r="K70" i="7"/>
  <c r="K99" i="7" s="1"/>
  <c r="K64" i="7"/>
  <c r="K93" i="7" s="1"/>
  <c r="E65" i="7"/>
  <c r="E94" i="7" s="1"/>
  <c r="E71" i="7"/>
  <c r="E100" i="7" s="1"/>
  <c r="I71" i="7"/>
  <c r="I65" i="7"/>
  <c r="I94" i="7" s="1"/>
  <c r="M65" i="7"/>
  <c r="M94" i="7" s="1"/>
  <c r="M71" i="7"/>
  <c r="M100" i="7" s="1"/>
  <c r="F72" i="7"/>
  <c r="F66" i="7"/>
  <c r="F95" i="7" s="1"/>
  <c r="J72" i="7"/>
  <c r="J101" i="7" s="1"/>
  <c r="J66" i="7"/>
  <c r="J95" i="7" s="1"/>
  <c r="C73" i="7"/>
  <c r="C67" i="7"/>
  <c r="G73" i="7"/>
  <c r="G102" i="7" s="1"/>
  <c r="G67" i="7"/>
  <c r="G96" i="7" s="1"/>
  <c r="L73" i="7"/>
  <c r="L102" i="7" s="1"/>
  <c r="L67" i="7"/>
  <c r="L96" i="7" s="1"/>
  <c r="H102" i="7"/>
  <c r="E96" i="7"/>
  <c r="I96" i="7"/>
  <c r="I102" i="7"/>
  <c r="F102" i="7"/>
  <c r="D96" i="7"/>
  <c r="D102" i="7"/>
  <c r="G95" i="7"/>
  <c r="D95" i="7"/>
  <c r="H95" i="7"/>
  <c r="I101" i="7"/>
  <c r="I95" i="7"/>
  <c r="F101" i="7"/>
  <c r="D100" i="7"/>
  <c r="I100" i="7"/>
  <c r="H99" i="7"/>
  <c r="H93" i="7"/>
  <c r="E99" i="7"/>
  <c r="E93" i="7"/>
  <c r="F99" i="7"/>
  <c r="F93" i="7"/>
  <c r="D99" i="7"/>
  <c r="D93" i="7"/>
  <c r="I99" i="7"/>
  <c r="K104" i="7" l="1"/>
  <c r="P64" i="7"/>
  <c r="L104" i="7"/>
  <c r="P73" i="7"/>
  <c r="J104" i="7"/>
  <c r="I76" i="7"/>
  <c r="M104" i="7"/>
  <c r="P72" i="7"/>
  <c r="M76" i="7"/>
  <c r="P66" i="7"/>
  <c r="J76" i="7"/>
  <c r="P67" i="7"/>
  <c r="K76" i="7"/>
  <c r="N64" i="7"/>
  <c r="P71" i="7"/>
  <c r="L76" i="7"/>
  <c r="I93" i="7"/>
  <c r="I104" i="7" s="1"/>
  <c r="P70" i="7"/>
  <c r="P65" i="7"/>
  <c r="C96" i="7"/>
  <c r="N67" i="7"/>
  <c r="D104" i="7"/>
  <c r="C102" i="7"/>
  <c r="N73" i="7"/>
  <c r="C95" i="7"/>
  <c r="N66" i="7"/>
  <c r="C101" i="7"/>
  <c r="N72" i="7"/>
  <c r="F104" i="7"/>
  <c r="H104" i="7"/>
  <c r="C94" i="7"/>
  <c r="N65" i="7"/>
  <c r="C100" i="7"/>
  <c r="N71" i="7"/>
  <c r="E104" i="7"/>
  <c r="C99" i="7"/>
  <c r="N70" i="7"/>
  <c r="C93" i="7"/>
  <c r="G104" i="7"/>
  <c r="F76" i="7"/>
  <c r="D76" i="7"/>
  <c r="C76" i="7"/>
  <c r="E76" i="7"/>
  <c r="H76" i="7"/>
  <c r="G76" i="7"/>
  <c r="N99" i="7" l="1"/>
  <c r="N101" i="7"/>
  <c r="N102" i="7"/>
  <c r="P68" i="7"/>
  <c r="N100" i="7"/>
  <c r="P74" i="7"/>
  <c r="N76" i="7"/>
  <c r="N68" i="7"/>
  <c r="C104" i="7"/>
  <c r="N74" i="7"/>
  <c r="N97" i="7" l="1"/>
  <c r="P76" i="7"/>
  <c r="Q76" i="7" s="1"/>
  <c r="N103" i="7"/>
  <c r="N104" i="7"/>
  <c r="Q104" i="7" l="1"/>
</calcChain>
</file>

<file path=xl/comments1.xml><?xml version="1.0" encoding="utf-8"?>
<comments xmlns="http://schemas.openxmlformats.org/spreadsheetml/2006/main">
  <authors>
    <author>Liu, Jing (UTC)</author>
  </authors>
  <commentList>
    <comment ref="B83" authorId="0" shapeId="0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Then margin rate plus CRM rate.</t>
        </r>
      </text>
    </comment>
    <comment ref="B84" authorId="0" shapeId="0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Then margin rate plus CRM rate. </t>
        </r>
      </text>
    </comment>
    <comment ref="J84" authorId="0" shapeId="0">
      <text>
        <r>
          <rPr>
            <b/>
            <sz val="9"/>
            <color indexed="81"/>
            <rFont val="Tahoma"/>
            <family val="2"/>
          </rPr>
          <t>Liu, Jing (UTC):</t>
        </r>
        <r>
          <rPr>
            <sz val="9"/>
            <color indexed="81"/>
            <rFont val="Tahoma"/>
            <family val="2"/>
          </rPr>
          <t xml:space="preserve">
Effective Sept 1, 2016.</t>
        </r>
      </text>
    </comment>
  </commentList>
</comments>
</file>

<file path=xl/sharedStrings.xml><?xml version="1.0" encoding="utf-8"?>
<sst xmlns="http://schemas.openxmlformats.org/spreadsheetml/2006/main" count="96" uniqueCount="36">
  <si>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</si>
  <si>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</si>
  <si>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</si>
  <si>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</si>
  <si>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</si>
  <si>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</si>
  <si>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</si>
  <si>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</si>
  <si>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</si>
  <si>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</si>
  <si>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</si>
  <si>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</si>
  <si>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Bellingham</t>
  </si>
  <si>
    <t>Number of Customers by Rate Schedule</t>
  </si>
  <si>
    <t>Rate Schedule</t>
  </si>
  <si>
    <t>Difference</t>
  </si>
  <si>
    <t>Temperature Coefficients</t>
  </si>
  <si>
    <t>Total</t>
  </si>
  <si>
    <t>Applicable Rates</t>
  </si>
  <si>
    <t>Schedule 503 Residential</t>
  </si>
  <si>
    <t>Schedule 504 Commercial</t>
  </si>
  <si>
    <t>Schedule 505 Industrial</t>
  </si>
  <si>
    <t>Schedule 511 &gt;50K therms</t>
  </si>
  <si>
    <t>Temperature Deviation (HDD60)</t>
  </si>
  <si>
    <t>Normal</t>
  </si>
  <si>
    <t>Actual</t>
  </si>
  <si>
    <t>Bremerton</t>
  </si>
  <si>
    <t>Yakima</t>
  </si>
  <si>
    <t>Walla Walla</t>
  </si>
  <si>
    <t>Grand Total</t>
  </si>
  <si>
    <t>Temperature Adjustment to Sales (Therms)</t>
  </si>
  <si>
    <t>Revenue Adjustment (not including revenue sensitive items.)</t>
  </si>
  <si>
    <t>Total (Jan - Aug)</t>
  </si>
  <si>
    <t>Sept - Dec</t>
  </si>
  <si>
    <t>Staff's Weather Normalization Sales Adjustment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</si>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</sst>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_(&quot;$&quot;* #,##0.000000_);_(&quot;$&quot;* \(#,##0.000000\);_(&quot;$&quot;* &quot;-&quot;??_);_(@_)"/>
    <numFmt numFmtId="167" formatCode="_(&quot;$&quot;* #,##0_);_(&quot;$&quot;* \(#,##0\);_(&quot;$&quot;* &quot;-&quot;??_);_(@_)"/>
    <numFmt numFmtId="168" formatCode="_(* #,##0.000000_);_(* \(#,##0.000000\);_(* &quot;-&quot;??_);_(@_)"/>
    <numFmt numFmtId="169" formatCode="#,##0.0_);[Red]\(#,##0.0\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rgb="FF92D050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rgb="FF00B050"/>
      <name val="Times New Roman"/>
      <family val="1"/>
    </font>
    <font>
      <sz val="12"/>
      <color theme="0" tint="-0.499984740745262"/>
      <name val="Times New Roman"/>
      <family val="1"/>
    </font>
    <font>
      <sz val="12"/>
      <color theme="4" tint="-0.249977111117893"/>
      <name val="Times New Roman"/>
      <family val="1"/>
    </font>
    <font>
      <b/>
      <sz val="16"/>
      <color theme="1"/>
      <name val="Times New Roman"/>
      <family val="1"/>
    </font>
    <font>
      <b/>
      <u/>
      <sz val="12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0" fontId="19" fillId="0" borderId="0"/>
  </cellStyleXfs>
  <cellXfs count="62">
    <xf numFmtId="0" fontId="0" fillId="0" borderId="0" xfId="0"/>
    <xf numFmtId="0" fontId="22" fillId="0" borderId="0" xfId="0" applyFont="1" applyBorder="1"/>
    <xf numFmtId="0" fontId="23" fillId="0" borderId="0" xfId="0" applyFont="1" applyBorder="1"/>
    <xf numFmtId="0" fontId="24" fillId="0" borderId="0" xfId="0" applyFont="1" applyBorder="1"/>
    <xf numFmtId="0" fontId="25" fillId="0" borderId="0" xfId="47" applyFont="1" applyBorder="1" applyAlignment="1">
      <alignment horizontal="center" vertical="center" wrapText="1"/>
    </xf>
    <xf numFmtId="17" fontId="25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 horizontal="left" indent="2"/>
    </xf>
    <xf numFmtId="164" fontId="22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 horizontal="right" indent="2"/>
    </xf>
    <xf numFmtId="164" fontId="26" fillId="0" borderId="0" xfId="44" applyNumberFormat="1" applyFont="1" applyBorder="1"/>
    <xf numFmtId="37" fontId="27" fillId="0" borderId="0" xfId="45" applyNumberFormat="1" applyFont="1" applyFill="1" applyBorder="1"/>
    <xf numFmtId="37" fontId="22" fillId="0" borderId="0" xfId="0" applyNumberFormat="1" applyFont="1" applyBorder="1"/>
    <xf numFmtId="164" fontId="22" fillId="0" borderId="0" xfId="0" applyNumberFormat="1" applyFont="1" applyBorder="1"/>
    <xf numFmtId="166" fontId="22" fillId="0" borderId="0" xfId="45" applyNumberFormat="1" applyFont="1" applyFill="1" applyBorder="1"/>
    <xf numFmtId="169" fontId="25" fillId="0" borderId="0" xfId="0" applyNumberFormat="1" applyFont="1" applyBorder="1" applyAlignment="1">
      <alignment horizontal="center"/>
    </xf>
    <xf numFmtId="0" fontId="26" fillId="0" borderId="0" xfId="0" applyFont="1" applyBorder="1"/>
    <xf numFmtId="169" fontId="22" fillId="0" borderId="0" xfId="0" applyNumberFormat="1" applyFont="1" applyFill="1" applyBorder="1"/>
    <xf numFmtId="0" fontId="28" fillId="0" borderId="0" xfId="0" applyFont="1" applyBorder="1"/>
    <xf numFmtId="169" fontId="22" fillId="0" borderId="0" xfId="0" applyNumberFormat="1" applyFont="1"/>
    <xf numFmtId="169" fontId="22" fillId="0" borderId="0" xfId="0" applyNumberFormat="1" applyFont="1" applyBorder="1"/>
    <xf numFmtId="0" fontId="26" fillId="0" borderId="0" xfId="0" applyFont="1" applyFill="1" applyBorder="1"/>
    <xf numFmtId="169" fontId="26" fillId="0" borderId="0" xfId="0" applyNumberFormat="1" applyFont="1" applyFill="1" applyBorder="1"/>
    <xf numFmtId="169" fontId="26" fillId="0" borderId="0" xfId="48" applyNumberFormat="1" applyFont="1" applyBorder="1"/>
    <xf numFmtId="169" fontId="22" fillId="0" borderId="0" xfId="46" applyNumberFormat="1" applyFont="1" applyBorder="1"/>
    <xf numFmtId="169" fontId="22" fillId="0" borderId="0" xfId="0" applyNumberFormat="1" applyFont="1" applyFill="1"/>
    <xf numFmtId="165" fontId="22" fillId="0" borderId="0" xfId="0" applyNumberFormat="1" applyFont="1" applyBorder="1"/>
    <xf numFmtId="165" fontId="26" fillId="0" borderId="0" xfId="0" applyNumberFormat="1" applyFont="1" applyFill="1" applyBorder="1"/>
    <xf numFmtId="165" fontId="22" fillId="0" borderId="0" xfId="0" applyNumberFormat="1" applyFont="1" applyFill="1" applyBorder="1"/>
    <xf numFmtId="0" fontId="26" fillId="0" borderId="0" xfId="0" applyFont="1" applyFill="1" applyBorder="1" applyAlignment="1">
      <alignment horizontal="left" indent="1"/>
    </xf>
    <xf numFmtId="17" fontId="25" fillId="0" borderId="0" xfId="0" applyNumberFormat="1" applyFont="1" applyFill="1" applyBorder="1" applyAlignment="1">
      <alignment horizontal="right"/>
    </xf>
    <xf numFmtId="17" fontId="23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right" vertical="center"/>
    </xf>
    <xf numFmtId="0" fontId="22" fillId="0" borderId="0" xfId="0" applyFont="1" applyFill="1" applyBorder="1"/>
    <xf numFmtId="0" fontId="27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/>
    </xf>
    <xf numFmtId="164" fontId="22" fillId="0" borderId="0" xfId="44" applyNumberFormat="1" applyFont="1" applyBorder="1"/>
    <xf numFmtId="38" fontId="22" fillId="0" borderId="0" xfId="44" applyNumberFormat="1" applyFont="1" applyBorder="1"/>
    <xf numFmtId="38" fontId="22" fillId="0" borderId="0" xfId="0" applyNumberFormat="1" applyFont="1" applyBorder="1"/>
    <xf numFmtId="38" fontId="22" fillId="0" borderId="0" xfId="45" applyNumberFormat="1" applyFont="1" applyFill="1" applyBorder="1"/>
    <xf numFmtId="38" fontId="27" fillId="33" borderId="0" xfId="0" applyNumberFormat="1" applyFont="1" applyFill="1" applyBorder="1"/>
    <xf numFmtId="0" fontId="27" fillId="0" borderId="0" xfId="0" applyFont="1" applyBorder="1"/>
    <xf numFmtId="38" fontId="27" fillId="0" borderId="0" xfId="0" applyNumberFormat="1" applyFont="1" applyBorder="1"/>
    <xf numFmtId="164" fontId="29" fillId="0" borderId="0" xfId="0" applyNumberFormat="1" applyFont="1" applyBorder="1"/>
    <xf numFmtId="164" fontId="22" fillId="0" borderId="0" xfId="46" applyNumberFormat="1" applyFont="1" applyBorder="1"/>
    <xf numFmtId="0" fontId="26" fillId="0" borderId="0" xfId="0" quotePrefix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/>
    </xf>
    <xf numFmtId="168" fontId="30" fillId="0" borderId="0" xfId="44" applyNumberFormat="1" applyFont="1" applyFill="1" applyBorder="1"/>
    <xf numFmtId="168" fontId="22" fillId="0" borderId="0" xfId="44" applyNumberFormat="1" applyFont="1" applyFill="1" applyBorder="1"/>
    <xf numFmtId="0" fontId="22" fillId="0" borderId="0" xfId="0" applyFont="1" applyFill="1" applyBorder="1" applyAlignment="1">
      <alignment horizontal="left" indent="2"/>
    </xf>
    <xf numFmtId="0" fontId="22" fillId="0" borderId="0" xfId="0" quotePrefix="1" applyFont="1" applyFill="1" applyBorder="1" applyAlignment="1">
      <alignment horizontal="left" indent="2"/>
    </xf>
    <xf numFmtId="167" fontId="22" fillId="0" borderId="0" xfId="45" applyNumberFormat="1" applyFont="1" applyBorder="1"/>
    <xf numFmtId="0" fontId="29" fillId="0" borderId="0" xfId="0" applyFont="1" applyBorder="1" applyAlignment="1">
      <alignment horizontal="center" vertical="center"/>
    </xf>
    <xf numFmtId="167" fontId="22" fillId="0" borderId="0" xfId="0" applyNumberFormat="1" applyFont="1" applyBorder="1"/>
    <xf numFmtId="38" fontId="22" fillId="0" borderId="0" xfId="45" applyNumberFormat="1" applyFont="1" applyBorder="1"/>
    <xf numFmtId="0" fontId="23" fillId="0" borderId="0" xfId="0" applyFont="1" applyBorder="1" applyAlignment="1">
      <alignment horizontal="left" indent="1"/>
    </xf>
    <xf numFmtId="38" fontId="27" fillId="0" borderId="0" xfId="45" applyNumberFormat="1" applyFont="1" applyBorder="1"/>
    <xf numFmtId="167" fontId="29" fillId="0" borderId="0" xfId="0" applyNumberFormat="1" applyFont="1" applyBorder="1"/>
    <xf numFmtId="0" fontId="26" fillId="0" borderId="0" xfId="0" applyFont="1" applyBorder="1" applyAlignment="1">
      <alignment horizontal="left" indent="1"/>
    </xf>
    <xf numFmtId="167" fontId="27" fillId="0" borderId="0" xfId="0" applyNumberFormat="1" applyFont="1" applyBorder="1"/>
    <xf numFmtId="0" fontId="32" fillId="0" borderId="0" xfId="0" applyFont="1" applyBorder="1" applyAlignment="1">
      <alignment horizontal="right" vertical="center"/>
    </xf>
    <xf numFmtId="38" fontId="26" fillId="0" borderId="0" xfId="0" applyNumberFormat="1" applyFont="1" applyBorder="1"/>
    <xf numFmtId="0" fontId="31" fillId="0" borderId="0" xfId="0" applyFont="1" applyBorder="1" applyAlignment="1">
      <alignment horizontal="center"/>
    </xf>
  </cellXfs>
  <cellStyles count="5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4" builtinId="3"/>
    <cellStyle name="Currency" xfId="45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3" xfId="49"/>
    <cellStyle name="Normal 154" xfId="48"/>
    <cellStyle name="Normal 4" xfId="42"/>
    <cellStyle name="Normal 5" xfId="43"/>
    <cellStyle name="Normal_WeathAdjustmentSummary" xfId="47"/>
    <cellStyle name="Note" xfId="15" builtinId="10" customBuiltin="1"/>
    <cellStyle name="Output" xfId="10" builtinId="21" customBuiltin="1"/>
    <cellStyle name="Percent" xfId="46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109"/>
  <sheetViews>
    <sheetView tabSelected="1" view="pageBreakPreview" topLeftCell="A64" zoomScaleNormal="82" zoomScaleSheetLayoutView="100" workbookViewId="0">
      <selection activeCell="G8" sqref="G8"/>
    </sheetView>
  </sheetViews>
  <sheetFormatPr defaultColWidth="9.109375" defaultRowHeight="15.6" x14ac:dyDescent="0.3"/>
  <cols>
    <col min="1" max="1" width="33.6640625" style="1" customWidth="1"/>
    <col min="2" max="2" width="15.44140625" style="1" bestFit="1" customWidth="1"/>
    <col min="3" max="3" width="16.5546875" style="1" bestFit="1" customWidth="1"/>
    <col min="4" max="8" width="15.6640625" style="1" bestFit="1" customWidth="1"/>
    <col min="9" max="9" width="16.88671875" style="1" bestFit="1" customWidth="1"/>
    <col min="10" max="10" width="17" style="1" bestFit="1" customWidth="1"/>
    <col min="11" max="11" width="16.33203125" style="1" bestFit="1" customWidth="1"/>
    <col min="12" max="12" width="16.5546875" style="1" bestFit="1" customWidth="1"/>
    <col min="13" max="13" width="16.33203125" style="1" bestFit="1" customWidth="1"/>
    <col min="14" max="14" width="22.44140625" style="1" customWidth="1"/>
    <col min="15" max="15" width="3.88671875" style="1" customWidth="1"/>
    <col min="16" max="16" width="21.33203125" style="1" bestFit="1" customWidth="1"/>
    <col min="17" max="17" width="12.88671875" style="1" customWidth="1"/>
    <col min="18" max="16384" width="9.109375" style="1"/>
  </cols>
  <sheetData>
    <row r="2" spans="1:16" ht="20.399999999999999" x14ac:dyDescent="0.35">
      <c r="A2" s="61" t="s">
        <v>34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4" spans="1:16" x14ac:dyDescent="0.3">
      <c r="A4" s="2" t="s">
        <v>13</v>
      </c>
      <c r="N4" s="3"/>
    </row>
    <row r="5" spans="1:16" x14ac:dyDescent="0.3">
      <c r="A5" s="4" t="s">
        <v>14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 t="s">
        <v>35</v>
      </c>
    </row>
    <row r="6" spans="1:16" x14ac:dyDescent="0.3">
      <c r="A6" s="6" t="s">
        <v>19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6" x14ac:dyDescent="0.3">
      <c r="A7" s="8" t="s">
        <v>12</v>
      </c>
      <c r="B7" s="9">
        <v>80414</v>
      </c>
      <c r="C7" s="9">
        <v>80480</v>
      </c>
      <c r="D7" s="9">
        <v>80452</v>
      </c>
      <c r="E7" s="9">
        <v>80446</v>
      </c>
      <c r="F7" s="9">
        <v>80452</v>
      </c>
      <c r="G7" s="9">
        <v>80354</v>
      </c>
      <c r="H7" s="9">
        <v>80387</v>
      </c>
      <c r="I7" s="9">
        <v>80334</v>
      </c>
      <c r="J7" s="9">
        <v>80510</v>
      </c>
      <c r="K7" s="9">
        <v>80833</v>
      </c>
      <c r="L7" s="9">
        <v>81023</v>
      </c>
      <c r="M7" s="9">
        <v>81270</v>
      </c>
    </row>
    <row r="8" spans="1:16" x14ac:dyDescent="0.3">
      <c r="A8" s="8" t="s">
        <v>26</v>
      </c>
      <c r="B8" s="9">
        <v>37682</v>
      </c>
      <c r="C8" s="9">
        <v>37741</v>
      </c>
      <c r="D8" s="9">
        <v>37752</v>
      </c>
      <c r="E8" s="9">
        <v>37738</v>
      </c>
      <c r="F8" s="9">
        <v>37686</v>
      </c>
      <c r="G8" s="9">
        <v>37675</v>
      </c>
      <c r="H8" s="9">
        <v>37679</v>
      </c>
      <c r="I8" s="9">
        <v>37630</v>
      </c>
      <c r="J8" s="9">
        <v>37688</v>
      </c>
      <c r="K8" s="9">
        <v>37854</v>
      </c>
      <c r="L8" s="9">
        <v>38007</v>
      </c>
      <c r="M8" s="9">
        <v>38143</v>
      </c>
    </row>
    <row r="9" spans="1:16" x14ac:dyDescent="0.3">
      <c r="A9" s="8" t="s">
        <v>28</v>
      </c>
      <c r="B9" s="9">
        <v>36979</v>
      </c>
      <c r="C9" s="9">
        <v>37021</v>
      </c>
      <c r="D9" s="9">
        <v>37038</v>
      </c>
      <c r="E9" s="9">
        <v>36988</v>
      </c>
      <c r="F9" s="9">
        <v>37010</v>
      </c>
      <c r="G9" s="9">
        <v>37016</v>
      </c>
      <c r="H9" s="9">
        <v>37090</v>
      </c>
      <c r="I9" s="9">
        <v>37134</v>
      </c>
      <c r="J9" s="9">
        <v>37205</v>
      </c>
      <c r="K9" s="9">
        <v>37481</v>
      </c>
      <c r="L9" s="9">
        <v>37709</v>
      </c>
      <c r="M9" s="9">
        <v>37893</v>
      </c>
    </row>
    <row r="10" spans="1:16" x14ac:dyDescent="0.3">
      <c r="A10" s="8" t="s">
        <v>27</v>
      </c>
      <c r="B10" s="9">
        <v>26368</v>
      </c>
      <c r="C10" s="9">
        <v>26333</v>
      </c>
      <c r="D10" s="9">
        <v>26303</v>
      </c>
      <c r="E10" s="9">
        <v>26130</v>
      </c>
      <c r="F10" s="9">
        <v>25984</v>
      </c>
      <c r="G10" s="9">
        <v>25884</v>
      </c>
      <c r="H10" s="9">
        <v>25808</v>
      </c>
      <c r="I10" s="9">
        <v>25661</v>
      </c>
      <c r="J10" s="9">
        <v>25685</v>
      </c>
      <c r="K10" s="9">
        <v>26092</v>
      </c>
      <c r="L10" s="9">
        <v>26325</v>
      </c>
      <c r="M10" s="9">
        <v>26509</v>
      </c>
    </row>
    <row r="11" spans="1:16" x14ac:dyDescent="0.3">
      <c r="A11" s="6" t="s">
        <v>17</v>
      </c>
      <c r="B11" s="10">
        <f>SUM(B7:B10)</f>
        <v>181443</v>
      </c>
      <c r="C11" s="10">
        <f t="shared" ref="C11:M11" si="0">SUM(C7:C10)</f>
        <v>181575</v>
      </c>
      <c r="D11" s="10">
        <f t="shared" si="0"/>
        <v>181545</v>
      </c>
      <c r="E11" s="10">
        <f t="shared" si="0"/>
        <v>181302</v>
      </c>
      <c r="F11" s="10">
        <f t="shared" si="0"/>
        <v>181132</v>
      </c>
      <c r="G11" s="10">
        <f t="shared" si="0"/>
        <v>180929</v>
      </c>
      <c r="H11" s="10">
        <f t="shared" si="0"/>
        <v>180964</v>
      </c>
      <c r="I11" s="10">
        <f t="shared" si="0"/>
        <v>180759</v>
      </c>
      <c r="J11" s="10">
        <f t="shared" si="0"/>
        <v>181088</v>
      </c>
      <c r="K11" s="10">
        <f t="shared" si="0"/>
        <v>182260</v>
      </c>
      <c r="L11" s="10">
        <f t="shared" si="0"/>
        <v>183064</v>
      </c>
      <c r="M11" s="10">
        <f t="shared" si="0"/>
        <v>183815</v>
      </c>
      <c r="N11" s="11">
        <f>AVERAGE(B11:M11)</f>
        <v>181656.33333333334</v>
      </c>
    </row>
    <row r="12" spans="1:16" x14ac:dyDescent="0.3">
      <c r="A12" s="6" t="s">
        <v>20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6" x14ac:dyDescent="0.3">
      <c r="A13" s="8" t="s">
        <v>12</v>
      </c>
      <c r="B13" s="9">
        <v>9763</v>
      </c>
      <c r="C13" s="9">
        <v>9764</v>
      </c>
      <c r="D13" s="9">
        <v>9767</v>
      </c>
      <c r="E13" s="9">
        <v>9757</v>
      </c>
      <c r="F13" s="9">
        <v>9731</v>
      </c>
      <c r="G13" s="9">
        <v>9745</v>
      </c>
      <c r="H13" s="9">
        <v>9728</v>
      </c>
      <c r="I13" s="9">
        <v>9723</v>
      </c>
      <c r="J13" s="9">
        <v>9732</v>
      </c>
      <c r="K13" s="9">
        <v>9794</v>
      </c>
      <c r="L13" s="9">
        <v>9821</v>
      </c>
      <c r="M13" s="9">
        <v>9899</v>
      </c>
    </row>
    <row r="14" spans="1:16" x14ac:dyDescent="0.3">
      <c r="A14" s="8" t="s">
        <v>26</v>
      </c>
      <c r="B14" s="9">
        <v>4879</v>
      </c>
      <c r="C14" s="9">
        <v>4875</v>
      </c>
      <c r="D14" s="9">
        <v>4875</v>
      </c>
      <c r="E14" s="9">
        <v>4872</v>
      </c>
      <c r="F14" s="9">
        <v>4861</v>
      </c>
      <c r="G14" s="9">
        <v>4849</v>
      </c>
      <c r="H14" s="9">
        <v>4839</v>
      </c>
      <c r="I14" s="9">
        <v>4833</v>
      </c>
      <c r="J14" s="9">
        <v>4831</v>
      </c>
      <c r="K14" s="9">
        <v>4858</v>
      </c>
      <c r="L14" s="9">
        <v>4881</v>
      </c>
      <c r="M14" s="9">
        <v>4924</v>
      </c>
    </row>
    <row r="15" spans="1:16" x14ac:dyDescent="0.3">
      <c r="A15" s="8" t="s">
        <v>28</v>
      </c>
      <c r="B15" s="9">
        <v>5315</v>
      </c>
      <c r="C15" s="9">
        <v>5309</v>
      </c>
      <c r="D15" s="9">
        <v>5296</v>
      </c>
      <c r="E15" s="9">
        <v>5281</v>
      </c>
      <c r="F15" s="9">
        <v>5274</v>
      </c>
      <c r="G15" s="9">
        <v>5260</v>
      </c>
      <c r="H15" s="9">
        <v>5263</v>
      </c>
      <c r="I15" s="9">
        <v>5255</v>
      </c>
      <c r="J15" s="9">
        <v>5251</v>
      </c>
      <c r="K15" s="9">
        <v>5300</v>
      </c>
      <c r="L15" s="9">
        <v>5344</v>
      </c>
      <c r="M15" s="9">
        <v>5382</v>
      </c>
    </row>
    <row r="16" spans="1:16" x14ac:dyDescent="0.3">
      <c r="A16" s="8" t="s">
        <v>27</v>
      </c>
      <c r="B16" s="9">
        <v>5674</v>
      </c>
      <c r="C16" s="9">
        <v>5665</v>
      </c>
      <c r="D16" s="9">
        <v>5641</v>
      </c>
      <c r="E16" s="9">
        <v>5607</v>
      </c>
      <c r="F16" s="9">
        <v>5578</v>
      </c>
      <c r="G16" s="9">
        <v>5553</v>
      </c>
      <c r="H16" s="9">
        <v>5546</v>
      </c>
      <c r="I16" s="9">
        <v>5536</v>
      </c>
      <c r="J16" s="9">
        <v>5539</v>
      </c>
      <c r="K16" s="9">
        <v>5595</v>
      </c>
      <c r="L16" s="9">
        <v>5641</v>
      </c>
      <c r="M16" s="9">
        <v>5690</v>
      </c>
    </row>
    <row r="17" spans="1:14" x14ac:dyDescent="0.3">
      <c r="A17" s="6" t="s">
        <v>17</v>
      </c>
      <c r="B17" s="10">
        <f>SUM(B13:B16)</f>
        <v>25631</v>
      </c>
      <c r="C17" s="10">
        <f t="shared" ref="C17:M17" si="1">SUM(C13:C16)</f>
        <v>25613</v>
      </c>
      <c r="D17" s="10">
        <f t="shared" si="1"/>
        <v>25579</v>
      </c>
      <c r="E17" s="10">
        <f t="shared" si="1"/>
        <v>25517</v>
      </c>
      <c r="F17" s="10">
        <f t="shared" si="1"/>
        <v>25444</v>
      </c>
      <c r="G17" s="10">
        <f t="shared" si="1"/>
        <v>25407</v>
      </c>
      <c r="H17" s="10">
        <f t="shared" si="1"/>
        <v>25376</v>
      </c>
      <c r="I17" s="10">
        <f t="shared" si="1"/>
        <v>25347</v>
      </c>
      <c r="J17" s="10">
        <f t="shared" si="1"/>
        <v>25353</v>
      </c>
      <c r="K17" s="10">
        <f t="shared" si="1"/>
        <v>25547</v>
      </c>
      <c r="L17" s="10">
        <f t="shared" si="1"/>
        <v>25687</v>
      </c>
      <c r="M17" s="10">
        <f t="shared" si="1"/>
        <v>25895</v>
      </c>
      <c r="N17" s="11">
        <f>AVERAGE(B17:M17)</f>
        <v>25533</v>
      </c>
    </row>
    <row r="18" spans="1:14" x14ac:dyDescent="0.3">
      <c r="A18" s="6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4" x14ac:dyDescent="0.3">
      <c r="A19" s="6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1" spans="1:14" x14ac:dyDescent="0.3">
      <c r="A21" s="2" t="s">
        <v>23</v>
      </c>
    </row>
    <row r="22" spans="1:14" x14ac:dyDescent="0.3">
      <c r="B22" s="5">
        <v>42370</v>
      </c>
      <c r="C22" s="5">
        <v>42401</v>
      </c>
      <c r="D22" s="5">
        <v>42430</v>
      </c>
      <c r="E22" s="5">
        <v>42461</v>
      </c>
      <c r="F22" s="5">
        <v>42491</v>
      </c>
      <c r="G22" s="5">
        <v>42522</v>
      </c>
      <c r="H22" s="5">
        <v>42552</v>
      </c>
      <c r="I22" s="5">
        <v>42583</v>
      </c>
      <c r="J22" s="5">
        <v>42614</v>
      </c>
      <c r="K22" s="5">
        <v>42644</v>
      </c>
      <c r="L22" s="5">
        <v>42675</v>
      </c>
      <c r="M22" s="5">
        <v>42705</v>
      </c>
      <c r="N22" s="59" t="s">
        <v>17</v>
      </c>
    </row>
    <row r="23" spans="1:14" x14ac:dyDescent="0.3">
      <c r="A23" s="1" t="s">
        <v>12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4" x14ac:dyDescent="0.3">
      <c r="A24" s="15" t="s">
        <v>24</v>
      </c>
      <c r="B24" s="16">
        <v>645</v>
      </c>
      <c r="C24" s="16">
        <v>539</v>
      </c>
      <c r="D24" s="16">
        <v>488</v>
      </c>
      <c r="E24" s="16">
        <v>348</v>
      </c>
      <c r="F24" s="16">
        <v>197</v>
      </c>
      <c r="G24" s="16">
        <v>75</v>
      </c>
      <c r="H24" s="16">
        <v>16</v>
      </c>
      <c r="I24" s="16">
        <v>14</v>
      </c>
      <c r="J24" s="16">
        <v>104</v>
      </c>
      <c r="K24" s="16">
        <v>319</v>
      </c>
      <c r="L24" s="16">
        <v>504</v>
      </c>
      <c r="M24" s="16">
        <v>679</v>
      </c>
      <c r="N24" s="60">
        <f>SUM(B24:M24)</f>
        <v>3928</v>
      </c>
    </row>
    <row r="25" spans="1:14" x14ac:dyDescent="0.3">
      <c r="A25" s="15" t="s">
        <v>25</v>
      </c>
      <c r="B25" s="18">
        <v>583</v>
      </c>
      <c r="C25" s="18">
        <v>407</v>
      </c>
      <c r="D25" s="18">
        <v>348</v>
      </c>
      <c r="E25" s="18">
        <v>187</v>
      </c>
      <c r="F25" s="18">
        <v>94</v>
      </c>
      <c r="G25" s="18">
        <v>46</v>
      </c>
      <c r="H25" s="18">
        <v>4</v>
      </c>
      <c r="I25" s="18">
        <v>0</v>
      </c>
      <c r="J25" s="18">
        <v>71</v>
      </c>
      <c r="K25" s="18">
        <v>217.5</v>
      </c>
      <c r="L25" s="18">
        <v>290</v>
      </c>
      <c r="M25" s="18">
        <v>801.5</v>
      </c>
      <c r="N25" s="60">
        <f t="shared" ref="N25:N26" si="2">SUM(B25:M25)</f>
        <v>3049</v>
      </c>
    </row>
    <row r="26" spans="1:14" x14ac:dyDescent="0.3">
      <c r="A26" s="15" t="s">
        <v>15</v>
      </c>
      <c r="B26" s="19">
        <f>B24-B25</f>
        <v>62</v>
      </c>
      <c r="C26" s="16">
        <f t="shared" ref="C26:L26" si="3">C24-C25</f>
        <v>132</v>
      </c>
      <c r="D26" s="16">
        <f t="shared" si="3"/>
        <v>140</v>
      </c>
      <c r="E26" s="16">
        <f t="shared" si="3"/>
        <v>161</v>
      </c>
      <c r="F26" s="16">
        <f t="shared" si="3"/>
        <v>103</v>
      </c>
      <c r="G26" s="16">
        <f t="shared" si="3"/>
        <v>29</v>
      </c>
      <c r="H26" s="16">
        <f t="shared" si="3"/>
        <v>12</v>
      </c>
      <c r="I26" s="16">
        <f t="shared" si="3"/>
        <v>14</v>
      </c>
      <c r="J26" s="16">
        <f t="shared" si="3"/>
        <v>33</v>
      </c>
      <c r="K26" s="19">
        <f t="shared" si="3"/>
        <v>101.5</v>
      </c>
      <c r="L26" s="19">
        <f t="shared" si="3"/>
        <v>214</v>
      </c>
      <c r="M26" s="19">
        <f>M24-M25</f>
        <v>-122.5</v>
      </c>
      <c r="N26" s="60">
        <f t="shared" si="2"/>
        <v>879</v>
      </c>
    </row>
    <row r="27" spans="1:14" x14ac:dyDescent="0.3">
      <c r="B27" s="19"/>
      <c r="C27" s="16"/>
      <c r="D27" s="16"/>
      <c r="E27" s="16"/>
      <c r="F27" s="16"/>
      <c r="G27" s="16"/>
      <c r="H27" s="16"/>
      <c r="I27" s="16"/>
      <c r="J27" s="16"/>
      <c r="K27" s="19"/>
      <c r="L27" s="19"/>
      <c r="M27" s="19"/>
    </row>
    <row r="28" spans="1:14" x14ac:dyDescent="0.3">
      <c r="A28" s="1" t="s">
        <v>26</v>
      </c>
      <c r="B28" s="19"/>
      <c r="C28" s="16"/>
      <c r="D28" s="16"/>
      <c r="E28" s="16"/>
      <c r="F28" s="16"/>
      <c r="G28" s="16"/>
      <c r="H28" s="16"/>
      <c r="I28" s="16"/>
      <c r="J28" s="16"/>
      <c r="K28" s="19"/>
      <c r="L28" s="19"/>
      <c r="M28" s="19"/>
    </row>
    <row r="29" spans="1:14" x14ac:dyDescent="0.3">
      <c r="A29" s="15" t="s">
        <v>24</v>
      </c>
      <c r="B29" s="16">
        <v>589</v>
      </c>
      <c r="C29" s="16">
        <v>501</v>
      </c>
      <c r="D29" s="16">
        <v>439</v>
      </c>
      <c r="E29" s="16">
        <v>306</v>
      </c>
      <c r="F29" s="16">
        <v>160</v>
      </c>
      <c r="G29" s="16">
        <v>52</v>
      </c>
      <c r="H29" s="16">
        <v>8</v>
      </c>
      <c r="I29" s="16">
        <v>4</v>
      </c>
      <c r="J29" s="16">
        <v>51</v>
      </c>
      <c r="K29" s="16">
        <v>245</v>
      </c>
      <c r="L29" s="16">
        <v>464</v>
      </c>
      <c r="M29" s="16">
        <v>628</v>
      </c>
      <c r="N29" s="60">
        <f>SUM(B29:M29)</f>
        <v>3447</v>
      </c>
    </row>
    <row r="30" spans="1:14" x14ac:dyDescent="0.3">
      <c r="A30" s="15" t="s">
        <v>25</v>
      </c>
      <c r="B30" s="18">
        <v>556.75</v>
      </c>
      <c r="C30" s="18">
        <v>402.5</v>
      </c>
      <c r="D30" s="18">
        <v>399.5</v>
      </c>
      <c r="E30" s="18">
        <v>169</v>
      </c>
      <c r="F30" s="18">
        <v>102</v>
      </c>
      <c r="G30" s="18">
        <v>29.5</v>
      </c>
      <c r="H30" s="18">
        <v>3</v>
      </c>
      <c r="I30" s="18">
        <v>0</v>
      </c>
      <c r="J30" s="18">
        <v>30</v>
      </c>
      <c r="K30" s="18">
        <v>205</v>
      </c>
      <c r="L30" s="18">
        <v>321.5</v>
      </c>
      <c r="M30" s="18">
        <v>724.5</v>
      </c>
      <c r="N30" s="60">
        <f t="shared" ref="N30:N31" si="4">SUM(B30:M30)</f>
        <v>2943.25</v>
      </c>
    </row>
    <row r="31" spans="1:14" x14ac:dyDescent="0.3">
      <c r="A31" s="20" t="s">
        <v>15</v>
      </c>
      <c r="B31" s="19">
        <f t="shared" ref="B31:L31" si="5">B29-B30</f>
        <v>32.25</v>
      </c>
      <c r="C31" s="16">
        <f t="shared" si="5"/>
        <v>98.5</v>
      </c>
      <c r="D31" s="16">
        <f t="shared" si="5"/>
        <v>39.5</v>
      </c>
      <c r="E31" s="16">
        <f t="shared" si="5"/>
        <v>137</v>
      </c>
      <c r="F31" s="16">
        <f t="shared" si="5"/>
        <v>58</v>
      </c>
      <c r="G31" s="21">
        <f t="shared" si="5"/>
        <v>22.5</v>
      </c>
      <c r="H31" s="16">
        <f t="shared" si="5"/>
        <v>5</v>
      </c>
      <c r="I31" s="16">
        <f t="shared" si="5"/>
        <v>4</v>
      </c>
      <c r="J31" s="16">
        <f t="shared" si="5"/>
        <v>21</v>
      </c>
      <c r="K31" s="19">
        <f t="shared" si="5"/>
        <v>40</v>
      </c>
      <c r="L31" s="19">
        <f t="shared" si="5"/>
        <v>142.5</v>
      </c>
      <c r="M31" s="19">
        <f>M29-M30</f>
        <v>-96.5</v>
      </c>
      <c r="N31" s="60">
        <f t="shared" si="4"/>
        <v>503.75</v>
      </c>
    </row>
    <row r="32" spans="1:14" x14ac:dyDescent="0.3">
      <c r="B32" s="22"/>
      <c r="C32" s="16"/>
      <c r="D32" s="16"/>
      <c r="E32" s="16"/>
      <c r="F32" s="16"/>
      <c r="G32" s="16"/>
      <c r="H32" s="16"/>
      <c r="I32" s="16"/>
      <c r="J32" s="16"/>
      <c r="K32" s="19"/>
      <c r="L32" s="19"/>
      <c r="M32" s="19"/>
    </row>
    <row r="33" spans="1:14" x14ac:dyDescent="0.3">
      <c r="A33" s="1" t="s">
        <v>28</v>
      </c>
      <c r="B33" s="19"/>
      <c r="C33" s="16"/>
      <c r="D33" s="16"/>
      <c r="E33" s="16"/>
      <c r="F33" s="16"/>
      <c r="G33" s="16"/>
      <c r="H33" s="16"/>
      <c r="I33" s="16"/>
      <c r="J33" s="16"/>
      <c r="K33" s="19"/>
      <c r="L33" s="19"/>
      <c r="M33" s="19"/>
    </row>
    <row r="34" spans="1:14" x14ac:dyDescent="0.3">
      <c r="A34" s="15" t="s">
        <v>24</v>
      </c>
      <c r="B34" s="16">
        <v>760</v>
      </c>
      <c r="C34" s="16">
        <v>585</v>
      </c>
      <c r="D34" s="16">
        <v>426</v>
      </c>
      <c r="E34" s="16">
        <v>243</v>
      </c>
      <c r="F34" s="16">
        <v>101</v>
      </c>
      <c r="G34" s="16">
        <v>15</v>
      </c>
      <c r="H34" s="16">
        <v>1</v>
      </c>
      <c r="I34" s="16">
        <v>1</v>
      </c>
      <c r="J34" s="16">
        <v>30</v>
      </c>
      <c r="K34" s="16">
        <v>230</v>
      </c>
      <c r="L34" s="16">
        <v>546</v>
      </c>
      <c r="M34" s="16">
        <v>823</v>
      </c>
      <c r="N34" s="60">
        <f>SUM(B34:M34)</f>
        <v>3761</v>
      </c>
    </row>
    <row r="35" spans="1:14" x14ac:dyDescent="0.3">
      <c r="A35" s="15" t="s">
        <v>25</v>
      </c>
      <c r="B35" s="18">
        <v>735</v>
      </c>
      <c r="C35" s="18">
        <v>443.5</v>
      </c>
      <c r="D35" s="18">
        <v>363.5</v>
      </c>
      <c r="E35" s="18">
        <v>105.5</v>
      </c>
      <c r="F35" s="18">
        <v>42.5</v>
      </c>
      <c r="G35" s="18">
        <v>10</v>
      </c>
      <c r="H35" s="18">
        <v>0</v>
      </c>
      <c r="I35" s="18">
        <v>0</v>
      </c>
      <c r="J35" s="18">
        <v>19</v>
      </c>
      <c r="K35" s="18">
        <v>176</v>
      </c>
      <c r="L35" s="18">
        <v>339.5</v>
      </c>
      <c r="M35" s="18">
        <v>942.5</v>
      </c>
      <c r="N35" s="60">
        <f t="shared" ref="N35:N36" si="6">SUM(B35:M35)</f>
        <v>3177</v>
      </c>
    </row>
    <row r="36" spans="1:14" x14ac:dyDescent="0.3">
      <c r="A36" s="15" t="s">
        <v>15</v>
      </c>
      <c r="B36" s="19">
        <f t="shared" ref="B36:M36" si="7">B34-B35</f>
        <v>25</v>
      </c>
      <c r="C36" s="16">
        <f t="shared" si="7"/>
        <v>141.5</v>
      </c>
      <c r="D36" s="16">
        <f t="shared" si="7"/>
        <v>62.5</v>
      </c>
      <c r="E36" s="16">
        <f t="shared" si="7"/>
        <v>137.5</v>
      </c>
      <c r="F36" s="16">
        <f t="shared" si="7"/>
        <v>58.5</v>
      </c>
      <c r="G36" s="16">
        <f t="shared" si="7"/>
        <v>5</v>
      </c>
      <c r="H36" s="16">
        <f t="shared" si="7"/>
        <v>1</v>
      </c>
      <c r="I36" s="16">
        <f t="shared" si="7"/>
        <v>1</v>
      </c>
      <c r="J36" s="16">
        <f t="shared" si="7"/>
        <v>11</v>
      </c>
      <c r="K36" s="19">
        <f t="shared" si="7"/>
        <v>54</v>
      </c>
      <c r="L36" s="19">
        <f t="shared" si="7"/>
        <v>206.5</v>
      </c>
      <c r="M36" s="19">
        <f t="shared" si="7"/>
        <v>-119.5</v>
      </c>
      <c r="N36" s="60">
        <f t="shared" si="6"/>
        <v>584</v>
      </c>
    </row>
    <row r="37" spans="1:14" x14ac:dyDescent="0.3">
      <c r="B37" s="19"/>
      <c r="C37" s="16"/>
      <c r="D37" s="16"/>
      <c r="E37" s="16"/>
      <c r="F37" s="16"/>
      <c r="G37" s="21"/>
      <c r="H37" s="16"/>
      <c r="I37" s="16"/>
      <c r="J37" s="16"/>
      <c r="K37" s="23"/>
      <c r="L37" s="19"/>
      <c r="M37" s="19"/>
    </row>
    <row r="38" spans="1:14" x14ac:dyDescent="0.3">
      <c r="A38" s="1" t="s">
        <v>27</v>
      </c>
      <c r="B38" s="19"/>
      <c r="C38" s="16"/>
      <c r="D38" s="16"/>
      <c r="E38" s="16"/>
      <c r="F38" s="16"/>
      <c r="G38" s="21"/>
      <c r="H38" s="16"/>
      <c r="I38" s="16"/>
      <c r="J38" s="16"/>
      <c r="K38" s="23"/>
      <c r="L38" s="19"/>
      <c r="M38" s="19"/>
    </row>
    <row r="39" spans="1:14" x14ac:dyDescent="0.3">
      <c r="A39" s="15" t="s">
        <v>24</v>
      </c>
      <c r="B39" s="16">
        <v>900</v>
      </c>
      <c r="C39" s="16">
        <v>669</v>
      </c>
      <c r="D39" s="16">
        <v>523</v>
      </c>
      <c r="E39" s="16">
        <v>331</v>
      </c>
      <c r="F39" s="16">
        <v>144</v>
      </c>
      <c r="G39" s="16">
        <v>33</v>
      </c>
      <c r="H39" s="16">
        <v>3</v>
      </c>
      <c r="I39" s="16">
        <v>4</v>
      </c>
      <c r="J39" s="16">
        <v>73</v>
      </c>
      <c r="K39" s="16">
        <v>347</v>
      </c>
      <c r="L39" s="16">
        <v>680</v>
      </c>
      <c r="M39" s="16">
        <v>975</v>
      </c>
      <c r="N39" s="60">
        <f>SUM(B39:M39)</f>
        <v>4682</v>
      </c>
    </row>
    <row r="40" spans="1:14" x14ac:dyDescent="0.3">
      <c r="A40" s="15" t="s">
        <v>25</v>
      </c>
      <c r="B40" s="18">
        <v>815.5</v>
      </c>
      <c r="C40" s="18">
        <v>500.5</v>
      </c>
      <c r="D40" s="18">
        <v>411</v>
      </c>
      <c r="E40" s="24">
        <v>95.5</v>
      </c>
      <c r="F40" s="18">
        <v>12</v>
      </c>
      <c r="G40" s="18">
        <v>22.5</v>
      </c>
      <c r="H40" s="18">
        <v>0</v>
      </c>
      <c r="I40" s="18">
        <v>0</v>
      </c>
      <c r="J40" s="18">
        <v>17.5</v>
      </c>
      <c r="K40" s="18">
        <v>231.5</v>
      </c>
      <c r="L40" s="18">
        <v>418.5</v>
      </c>
      <c r="M40" s="18">
        <v>1054.5</v>
      </c>
      <c r="N40" s="60">
        <f t="shared" ref="N40:N41" si="8">SUM(B40:M40)</f>
        <v>3579</v>
      </c>
    </row>
    <row r="41" spans="1:14" x14ac:dyDescent="0.3">
      <c r="A41" s="15" t="s">
        <v>15</v>
      </c>
      <c r="B41" s="19">
        <f t="shared" ref="B41:D41" si="9">B39-B40</f>
        <v>84.5</v>
      </c>
      <c r="C41" s="16">
        <f t="shared" si="9"/>
        <v>168.5</v>
      </c>
      <c r="D41" s="16">
        <f t="shared" si="9"/>
        <v>112</v>
      </c>
      <c r="E41" s="16">
        <f>E39-E40</f>
        <v>235.5</v>
      </c>
      <c r="F41" s="16">
        <f t="shared" ref="F41:L41" si="10">F39-F40</f>
        <v>132</v>
      </c>
      <c r="G41" s="21">
        <f t="shared" si="10"/>
        <v>10.5</v>
      </c>
      <c r="H41" s="16">
        <f t="shared" si="10"/>
        <v>3</v>
      </c>
      <c r="I41" s="16">
        <f>I39-I40</f>
        <v>4</v>
      </c>
      <c r="J41" s="16">
        <f t="shared" si="10"/>
        <v>55.5</v>
      </c>
      <c r="K41" s="19">
        <f t="shared" si="10"/>
        <v>115.5</v>
      </c>
      <c r="L41" s="19">
        <f t="shared" si="10"/>
        <v>261.5</v>
      </c>
      <c r="M41" s="19">
        <f>M39-M40</f>
        <v>-79.5</v>
      </c>
      <c r="N41" s="60">
        <f t="shared" si="8"/>
        <v>1103</v>
      </c>
    </row>
    <row r="42" spans="1:14" x14ac:dyDescent="0.3">
      <c r="A42" s="15"/>
      <c r="B42" s="25"/>
      <c r="C42" s="25"/>
      <c r="D42" s="25"/>
      <c r="E42" s="25"/>
      <c r="F42" s="25"/>
      <c r="G42" s="26"/>
      <c r="H42" s="25"/>
      <c r="I42" s="25"/>
      <c r="J42" s="25"/>
      <c r="K42" s="25"/>
      <c r="L42" s="25"/>
      <c r="M42" s="27"/>
    </row>
    <row r="43" spans="1:14" x14ac:dyDescent="0.3">
      <c r="A43" s="15"/>
      <c r="B43" s="25"/>
      <c r="C43" s="25"/>
      <c r="D43" s="25"/>
      <c r="E43" s="25"/>
      <c r="F43" s="25"/>
      <c r="G43" s="26"/>
      <c r="H43" s="25"/>
      <c r="I43" s="25"/>
      <c r="J43" s="25"/>
      <c r="K43" s="25"/>
      <c r="L43" s="25"/>
      <c r="M43" s="27"/>
    </row>
    <row r="45" spans="1:14" x14ac:dyDescent="0.3">
      <c r="A45" s="2" t="s">
        <v>16</v>
      </c>
    </row>
    <row r="46" spans="1:14" x14ac:dyDescent="0.3">
      <c r="A46" s="28"/>
      <c r="B46" s="29" t="s">
        <v>0</v>
      </c>
      <c r="C46" s="29" t="s">
        <v>1</v>
      </c>
      <c r="D46" s="29" t="s">
        <v>2</v>
      </c>
      <c r="E46" s="29" t="s">
        <v>3</v>
      </c>
      <c r="F46" s="29" t="s">
        <v>4</v>
      </c>
      <c r="G46" s="29" t="s">
        <v>5</v>
      </c>
      <c r="H46" s="29" t="s">
        <v>6</v>
      </c>
      <c r="I46" s="29" t="s">
        <v>7</v>
      </c>
      <c r="J46" s="29" t="s">
        <v>8</v>
      </c>
      <c r="K46" s="29" t="s">
        <v>9</v>
      </c>
      <c r="L46" s="29" t="s">
        <v>10</v>
      </c>
      <c r="M46" s="29" t="s">
        <v>11</v>
      </c>
    </row>
    <row r="47" spans="1:14" x14ac:dyDescent="0.3">
      <c r="A47" s="28" t="s">
        <v>19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spans="1:14" x14ac:dyDescent="0.3">
      <c r="A48" s="31" t="s">
        <v>12</v>
      </c>
      <c r="B48" s="32">
        <v>0.13906299999999999</v>
      </c>
      <c r="C48" s="32">
        <v>0.123543</v>
      </c>
      <c r="D48" s="32">
        <v>0.119598</v>
      </c>
      <c r="E48" s="32">
        <v>9.5951999999999996E-2</v>
      </c>
      <c r="F48" s="32">
        <v>6.7663000000000001E-2</v>
      </c>
      <c r="G48" s="32"/>
      <c r="H48" s="32"/>
      <c r="I48" s="32"/>
      <c r="J48" s="32"/>
      <c r="K48" s="32">
        <v>0.106557</v>
      </c>
      <c r="L48" s="32">
        <v>0.15102199999999999</v>
      </c>
      <c r="M48" s="32">
        <v>0.144452</v>
      </c>
    </row>
    <row r="49" spans="1:16" x14ac:dyDescent="0.3">
      <c r="A49" s="31" t="s">
        <v>26</v>
      </c>
      <c r="B49" s="32">
        <v>0.148781</v>
      </c>
      <c r="C49" s="32">
        <v>0.13012399999999999</v>
      </c>
      <c r="D49" s="32">
        <v>0.13039700000000001</v>
      </c>
      <c r="E49" s="32">
        <v>0.114924</v>
      </c>
      <c r="F49" s="32">
        <v>9.6819000000000002E-2</v>
      </c>
      <c r="G49" s="32">
        <v>0.101531</v>
      </c>
      <c r="H49" s="32"/>
      <c r="I49" s="32"/>
      <c r="J49" s="32">
        <v>8.7901999999999994E-2</v>
      </c>
      <c r="K49" s="32">
        <v>0.133908</v>
      </c>
      <c r="L49" s="32">
        <v>0.16650599999999999</v>
      </c>
      <c r="M49" s="32">
        <v>0.153476</v>
      </c>
    </row>
    <row r="50" spans="1:16" x14ac:dyDescent="0.3">
      <c r="A50" s="31" t="s">
        <v>28</v>
      </c>
      <c r="B50" s="32">
        <v>0.123367</v>
      </c>
      <c r="C50" s="32">
        <v>0.12124699999999999</v>
      </c>
      <c r="D50" s="32">
        <v>0.12392499999999999</v>
      </c>
      <c r="E50" s="32">
        <v>9.2058000000000001E-2</v>
      </c>
      <c r="F50" s="32">
        <v>6.9580000000000003E-2</v>
      </c>
      <c r="G50" s="32"/>
      <c r="H50" s="32"/>
      <c r="I50" s="32"/>
      <c r="J50" s="32"/>
      <c r="K50" s="32">
        <v>7.1669999999999998E-2</v>
      </c>
      <c r="L50" s="32">
        <v>9.1897000000000006E-2</v>
      </c>
      <c r="M50" s="32">
        <v>0.114927</v>
      </c>
    </row>
    <row r="51" spans="1:16" x14ac:dyDescent="0.3">
      <c r="A51" s="31" t="s">
        <v>27</v>
      </c>
      <c r="B51" s="32">
        <v>0.122764</v>
      </c>
      <c r="C51" s="32">
        <v>0.12781799999999999</v>
      </c>
      <c r="D51" s="32">
        <v>0.118564</v>
      </c>
      <c r="E51" s="32">
        <v>9.4549999999999995E-2</v>
      </c>
      <c r="F51" s="32">
        <v>8.7764999999999996E-2</v>
      </c>
      <c r="G51" s="32"/>
      <c r="H51" s="32"/>
      <c r="I51" s="32"/>
      <c r="J51" s="32"/>
      <c r="K51" s="32">
        <v>5.5039999999999999E-2</v>
      </c>
      <c r="L51" s="32">
        <v>9.2927999999999997E-2</v>
      </c>
      <c r="M51" s="32">
        <v>0.11236599999999999</v>
      </c>
    </row>
    <row r="52" spans="1:16" x14ac:dyDescent="0.3">
      <c r="A52" s="28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  <row r="53" spans="1:16" x14ac:dyDescent="0.3">
      <c r="A53" s="28" t="s">
        <v>20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</row>
    <row r="54" spans="1:16" x14ac:dyDescent="0.3">
      <c r="A54" s="31" t="s">
        <v>12</v>
      </c>
      <c r="B54" s="32">
        <v>0.50285299999999999</v>
      </c>
      <c r="C54" s="32">
        <v>0.43263400000000002</v>
      </c>
      <c r="D54" s="32">
        <v>0.385044</v>
      </c>
      <c r="E54" s="32">
        <v>0.26602100000000001</v>
      </c>
      <c r="F54" s="32">
        <v>0.17669299999999999</v>
      </c>
      <c r="G54" s="32"/>
      <c r="H54" s="32"/>
      <c r="I54" s="32"/>
      <c r="J54" s="32"/>
      <c r="K54" s="32">
        <v>0.33830100000000002</v>
      </c>
      <c r="L54" s="32">
        <v>0.48220099999999999</v>
      </c>
      <c r="M54" s="32">
        <v>0.46354800000000002</v>
      </c>
    </row>
    <row r="55" spans="1:16" x14ac:dyDescent="0.3">
      <c r="A55" s="31" t="s">
        <v>26</v>
      </c>
      <c r="B55" s="32">
        <v>0.66784299999999996</v>
      </c>
      <c r="C55" s="32">
        <v>0.55632899999999996</v>
      </c>
      <c r="D55" s="32">
        <v>0.52157699999999996</v>
      </c>
      <c r="E55" s="32">
        <v>0.387488</v>
      </c>
      <c r="F55" s="32">
        <v>0.31747900000000001</v>
      </c>
      <c r="G55" s="32">
        <v>0.318851</v>
      </c>
      <c r="H55" s="32"/>
      <c r="I55" s="32"/>
      <c r="J55" s="32">
        <v>0.46862500000000001</v>
      </c>
      <c r="K55" s="32">
        <v>0.55696599999999996</v>
      </c>
      <c r="L55" s="32">
        <v>0.65655300000000005</v>
      </c>
      <c r="M55" s="32">
        <v>0.631355</v>
      </c>
    </row>
    <row r="56" spans="1:16" x14ac:dyDescent="0.3">
      <c r="A56" s="31" t="s">
        <v>28</v>
      </c>
      <c r="B56" s="32">
        <v>0.65124400000000005</v>
      </c>
      <c r="C56" s="32">
        <v>0.60794800000000004</v>
      </c>
      <c r="D56" s="32">
        <v>0.56995399999999996</v>
      </c>
      <c r="E56" s="32">
        <v>0.33935900000000002</v>
      </c>
      <c r="F56" s="32"/>
      <c r="G56" s="32"/>
      <c r="H56" s="32"/>
      <c r="I56" s="32"/>
      <c r="J56" s="32"/>
      <c r="K56" s="32">
        <v>0.400254</v>
      </c>
      <c r="L56" s="32">
        <v>0.46483799999999997</v>
      </c>
      <c r="M56" s="32">
        <v>0.56462400000000001</v>
      </c>
    </row>
    <row r="57" spans="1:16" x14ac:dyDescent="0.3">
      <c r="A57" s="31" t="s">
        <v>27</v>
      </c>
      <c r="B57" s="32">
        <v>0.66515100000000005</v>
      </c>
      <c r="C57" s="32">
        <v>0.63938899999999999</v>
      </c>
      <c r="D57" s="32">
        <v>0.54654999999999998</v>
      </c>
      <c r="E57" s="32">
        <v>0.380915</v>
      </c>
      <c r="F57" s="32">
        <v>0.330316</v>
      </c>
      <c r="G57" s="32"/>
      <c r="H57" s="32"/>
      <c r="I57" s="32"/>
      <c r="J57" s="32">
        <v>0.55213000000000001</v>
      </c>
      <c r="K57" s="32">
        <v>0.468609</v>
      </c>
      <c r="L57" s="32">
        <v>0.48624499999999998</v>
      </c>
      <c r="M57" s="32">
        <v>0.55774199999999996</v>
      </c>
    </row>
    <row r="58" spans="1:16" x14ac:dyDescent="0.3">
      <c r="A58" s="28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1:16" x14ac:dyDescent="0.3">
      <c r="A59" s="28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1" spans="1:16" x14ac:dyDescent="0.3">
      <c r="A61" s="2" t="s">
        <v>30</v>
      </c>
    </row>
    <row r="62" spans="1:16" x14ac:dyDescent="0.3">
      <c r="B62" s="5">
        <v>42370</v>
      </c>
      <c r="C62" s="5">
        <v>42401</v>
      </c>
      <c r="D62" s="5">
        <v>42430</v>
      </c>
      <c r="E62" s="5">
        <v>42461</v>
      </c>
      <c r="F62" s="5">
        <v>42491</v>
      </c>
      <c r="G62" s="5">
        <v>42522</v>
      </c>
      <c r="H62" s="5">
        <v>42552</v>
      </c>
      <c r="I62" s="5">
        <v>42583</v>
      </c>
      <c r="J62" s="5">
        <v>42614</v>
      </c>
      <c r="K62" s="5">
        <v>42644</v>
      </c>
      <c r="L62" s="5">
        <v>42675</v>
      </c>
      <c r="M62" s="5">
        <v>42705</v>
      </c>
      <c r="N62" s="33" t="s">
        <v>17</v>
      </c>
      <c r="O62" s="34"/>
      <c r="P62" s="33" t="s">
        <v>32</v>
      </c>
    </row>
    <row r="63" spans="1:16" x14ac:dyDescent="0.3">
      <c r="A63" s="6" t="s">
        <v>19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12"/>
    </row>
    <row r="64" spans="1:16" x14ac:dyDescent="0.3">
      <c r="A64" s="8" t="s">
        <v>12</v>
      </c>
      <c r="B64" s="36">
        <f t="shared" ref="B64:M64" si="11">B26*B7*B48</f>
        <v>693321.94908399996</v>
      </c>
      <c r="C64" s="36">
        <f t="shared" si="11"/>
        <v>1312441.7644799999</v>
      </c>
      <c r="D64" s="36">
        <f t="shared" si="11"/>
        <v>1347065.76144</v>
      </c>
      <c r="E64" s="36">
        <f t="shared" si="11"/>
        <v>1242751.6893119998</v>
      </c>
      <c r="F64" s="36">
        <f t="shared" si="11"/>
        <v>560693.23862800002</v>
      </c>
      <c r="G64" s="36">
        <f t="shared" si="11"/>
        <v>0</v>
      </c>
      <c r="H64" s="36">
        <f t="shared" si="11"/>
        <v>0</v>
      </c>
      <c r="I64" s="36">
        <f t="shared" si="11"/>
        <v>0</v>
      </c>
      <c r="J64" s="36">
        <f t="shared" si="11"/>
        <v>0</v>
      </c>
      <c r="K64" s="36">
        <f t="shared" si="11"/>
        <v>874252.18107149994</v>
      </c>
      <c r="L64" s="36">
        <f t="shared" si="11"/>
        <v>2618558.6782839997</v>
      </c>
      <c r="M64" s="36">
        <f t="shared" si="11"/>
        <v>-1438102.7198999999</v>
      </c>
      <c r="N64" s="37">
        <f>SUM(B64:M64)</f>
        <v>7210982.5423995005</v>
      </c>
      <c r="O64" s="37"/>
      <c r="P64" s="37">
        <f>SUM(B64:I64)</f>
        <v>5156274.4029439995</v>
      </c>
    </row>
    <row r="65" spans="1:17" x14ac:dyDescent="0.3">
      <c r="A65" s="8" t="s">
        <v>26</v>
      </c>
      <c r="B65" s="36">
        <f t="shared" ref="B65:M65" si="12">B8*B31*B49</f>
        <v>180805.29195449999</v>
      </c>
      <c r="C65" s="36">
        <f t="shared" si="12"/>
        <v>483734.47357399995</v>
      </c>
      <c r="D65" s="36">
        <f t="shared" si="12"/>
        <v>194448.52798800002</v>
      </c>
      <c r="E65" s="36">
        <f t="shared" si="12"/>
        <v>594169.26194400003</v>
      </c>
      <c r="F65" s="36">
        <f t="shared" si="12"/>
        <v>211625.808372</v>
      </c>
      <c r="G65" s="36">
        <f t="shared" si="12"/>
        <v>86066.559562499999</v>
      </c>
      <c r="H65" s="36">
        <f t="shared" si="12"/>
        <v>0</v>
      </c>
      <c r="I65" s="36">
        <f t="shared" si="12"/>
        <v>0</v>
      </c>
      <c r="J65" s="36">
        <f t="shared" si="12"/>
        <v>69569.862095999997</v>
      </c>
      <c r="K65" s="36">
        <f t="shared" si="12"/>
        <v>202758.13728</v>
      </c>
      <c r="L65" s="36">
        <f t="shared" si="12"/>
        <v>901796.07973499992</v>
      </c>
      <c r="M65" s="36">
        <f t="shared" si="12"/>
        <v>-564914.38406199997</v>
      </c>
      <c r="N65" s="37">
        <f>SUM(B65:M65)</f>
        <v>2360059.6184439999</v>
      </c>
      <c r="O65" s="37"/>
      <c r="P65" s="37">
        <f t="shared" ref="P65:P67" si="13">SUM(B65:I65)</f>
        <v>1750849.9233950002</v>
      </c>
    </row>
    <row r="66" spans="1:17" x14ac:dyDescent="0.3">
      <c r="A66" s="8" t="s">
        <v>28</v>
      </c>
      <c r="B66" s="36">
        <f t="shared" ref="B66:M66" si="14">B9*B36*B50</f>
        <v>114049.70732500001</v>
      </c>
      <c r="C66" s="36">
        <f t="shared" si="14"/>
        <v>635148.95396049996</v>
      </c>
      <c r="D66" s="36">
        <f t="shared" si="14"/>
        <v>286870.88437499997</v>
      </c>
      <c r="E66" s="36">
        <f t="shared" si="14"/>
        <v>468193.17930000002</v>
      </c>
      <c r="F66" s="36">
        <f t="shared" si="14"/>
        <v>150646.61430000002</v>
      </c>
      <c r="G66" s="36">
        <f t="shared" si="14"/>
        <v>0</v>
      </c>
      <c r="H66" s="36">
        <f t="shared" si="14"/>
        <v>0</v>
      </c>
      <c r="I66" s="36">
        <f t="shared" si="14"/>
        <v>0</v>
      </c>
      <c r="J66" s="36">
        <f t="shared" si="14"/>
        <v>0</v>
      </c>
      <c r="K66" s="36">
        <f t="shared" si="14"/>
        <v>145058.21658000001</v>
      </c>
      <c r="L66" s="36">
        <f t="shared" si="14"/>
        <v>715593.5304245</v>
      </c>
      <c r="M66" s="36">
        <f t="shared" si="14"/>
        <v>-520413.99291450001</v>
      </c>
      <c r="N66" s="37">
        <f>SUM(B66:M66)</f>
        <v>1995147.0933505001</v>
      </c>
      <c r="O66" s="37"/>
      <c r="P66" s="37">
        <f t="shared" si="13"/>
        <v>1654909.3392604999</v>
      </c>
    </row>
    <row r="67" spans="1:17" x14ac:dyDescent="0.3">
      <c r="A67" s="8" t="s">
        <v>27</v>
      </c>
      <c r="B67" s="36">
        <f t="shared" ref="B67:M67" si="15">B10*B41*B51</f>
        <v>273529.97734400001</v>
      </c>
      <c r="C67" s="36">
        <f t="shared" si="15"/>
        <v>567142.58988899994</v>
      </c>
      <c r="D67" s="36">
        <f t="shared" si="15"/>
        <v>349281.95590400003</v>
      </c>
      <c r="E67" s="36">
        <f t="shared" si="15"/>
        <v>581824.29824999999</v>
      </c>
      <c r="F67" s="36">
        <f t="shared" si="15"/>
        <v>301024.12031999999</v>
      </c>
      <c r="G67" s="36">
        <f t="shared" si="15"/>
        <v>0</v>
      </c>
      <c r="H67" s="36">
        <f t="shared" si="15"/>
        <v>0</v>
      </c>
      <c r="I67" s="36">
        <f t="shared" si="15"/>
        <v>0</v>
      </c>
      <c r="J67" s="36">
        <f t="shared" si="15"/>
        <v>0</v>
      </c>
      <c r="K67" s="36">
        <f t="shared" si="15"/>
        <v>165869.97503999999</v>
      </c>
      <c r="L67" s="36">
        <f t="shared" si="15"/>
        <v>639715.19039999996</v>
      </c>
      <c r="M67" s="36">
        <f t="shared" si="15"/>
        <v>-236807.46837299998</v>
      </c>
      <c r="N67" s="37">
        <f>SUM(B67:M67)</f>
        <v>2641580.6387739996</v>
      </c>
      <c r="O67" s="37"/>
      <c r="P67" s="37">
        <f t="shared" si="13"/>
        <v>2072802.9417069999</v>
      </c>
    </row>
    <row r="68" spans="1:17" x14ac:dyDescent="0.3">
      <c r="A68" s="6" t="s">
        <v>17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9">
        <f>SUM(N64:N67)</f>
        <v>14207769.892968001</v>
      </c>
      <c r="O68" s="37"/>
      <c r="P68" s="39">
        <f>SUM(P64:P67)</f>
        <v>10634836.607306499</v>
      </c>
    </row>
    <row r="69" spans="1:17" x14ac:dyDescent="0.3">
      <c r="A69" s="6" t="s">
        <v>20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7"/>
      <c r="O69" s="37"/>
      <c r="P69" s="37"/>
    </row>
    <row r="70" spans="1:17" x14ac:dyDescent="0.3">
      <c r="A70" s="8" t="s">
        <v>12</v>
      </c>
      <c r="B70" s="36">
        <f t="shared" ref="B70:M70" si="16">B13*B26*B54</f>
        <v>304379.93801799999</v>
      </c>
      <c r="C70" s="36">
        <f t="shared" si="16"/>
        <v>557599.46563200001</v>
      </c>
      <c r="D70" s="36">
        <f t="shared" si="16"/>
        <v>526501.46472000005</v>
      </c>
      <c r="E70" s="36">
        <f t="shared" si="16"/>
        <v>417886.27041699999</v>
      </c>
      <c r="F70" s="36">
        <f t="shared" si="16"/>
        <v>177098.157049</v>
      </c>
      <c r="G70" s="36">
        <f t="shared" si="16"/>
        <v>0</v>
      </c>
      <c r="H70" s="36">
        <f t="shared" si="16"/>
        <v>0</v>
      </c>
      <c r="I70" s="36">
        <f t="shared" si="16"/>
        <v>0</v>
      </c>
      <c r="J70" s="36">
        <f t="shared" si="16"/>
        <v>0</v>
      </c>
      <c r="K70" s="36">
        <f t="shared" si="16"/>
        <v>336301.979391</v>
      </c>
      <c r="L70" s="36">
        <f t="shared" si="16"/>
        <v>1013438.948494</v>
      </c>
      <c r="M70" s="36">
        <f t="shared" si="16"/>
        <v>-562111.05237000005</v>
      </c>
      <c r="N70" s="37">
        <f>SUM(B70:M70)</f>
        <v>2771095.1713509997</v>
      </c>
      <c r="O70" s="37"/>
      <c r="P70" s="37">
        <f>SUM(B70:I70)</f>
        <v>1983465.295836</v>
      </c>
    </row>
    <row r="71" spans="1:17" x14ac:dyDescent="0.3">
      <c r="A71" s="8" t="s">
        <v>26</v>
      </c>
      <c r="B71" s="36">
        <f t="shared" ref="B71:M71" si="17">B14*B31*B55</f>
        <v>105083.59340324999</v>
      </c>
      <c r="C71" s="36">
        <f t="shared" si="17"/>
        <v>267142.23168749997</v>
      </c>
      <c r="D71" s="36">
        <f t="shared" si="17"/>
        <v>100436.1710625</v>
      </c>
      <c r="E71" s="36">
        <f t="shared" si="17"/>
        <v>258634.29043200001</v>
      </c>
      <c r="F71" s="36">
        <f t="shared" si="17"/>
        <v>89509.394302000001</v>
      </c>
      <c r="G71" s="36">
        <f t="shared" si="17"/>
        <v>34787.4412275</v>
      </c>
      <c r="H71" s="36">
        <f t="shared" si="17"/>
        <v>0</v>
      </c>
      <c r="I71" s="36">
        <f t="shared" si="17"/>
        <v>0</v>
      </c>
      <c r="J71" s="36">
        <f t="shared" si="17"/>
        <v>47542.474875</v>
      </c>
      <c r="K71" s="36">
        <f t="shared" si="17"/>
        <v>108229.63312</v>
      </c>
      <c r="L71" s="36">
        <f t="shared" si="17"/>
        <v>456660.51500250003</v>
      </c>
      <c r="M71" s="36">
        <f t="shared" si="17"/>
        <v>-299998.42992999998</v>
      </c>
      <c r="N71" s="37">
        <f t="shared" ref="N71:N73" si="18">SUM(B71:M71)</f>
        <v>1168027.31518225</v>
      </c>
      <c r="O71" s="37"/>
      <c r="P71" s="37">
        <f t="shared" ref="P71:P72" si="19">SUM(B71:I71)</f>
        <v>855593.12211474997</v>
      </c>
    </row>
    <row r="72" spans="1:17" x14ac:dyDescent="0.3">
      <c r="A72" s="8" t="s">
        <v>28</v>
      </c>
      <c r="B72" s="36">
        <f t="shared" ref="B72:M72" si="20">B15*B36*B56</f>
        <v>86534.046500000011</v>
      </c>
      <c r="C72" s="36">
        <f t="shared" si="20"/>
        <v>456704.82437800005</v>
      </c>
      <c r="D72" s="36">
        <f t="shared" si="20"/>
        <v>188654.77399999998</v>
      </c>
      <c r="E72" s="36">
        <f t="shared" si="20"/>
        <v>246421.2958625</v>
      </c>
      <c r="F72" s="36">
        <f t="shared" si="20"/>
        <v>0</v>
      </c>
      <c r="G72" s="36">
        <f t="shared" si="20"/>
        <v>0</v>
      </c>
      <c r="H72" s="36">
        <f t="shared" si="20"/>
        <v>0</v>
      </c>
      <c r="I72" s="36">
        <f t="shared" si="20"/>
        <v>0</v>
      </c>
      <c r="J72" s="36">
        <f t="shared" si="20"/>
        <v>0</v>
      </c>
      <c r="K72" s="36">
        <f t="shared" si="20"/>
        <v>114552.6948</v>
      </c>
      <c r="L72" s="36">
        <f t="shared" si="20"/>
        <v>512965.46716799994</v>
      </c>
      <c r="M72" s="36">
        <f t="shared" si="20"/>
        <v>-363137.36097600003</v>
      </c>
      <c r="N72" s="37">
        <f t="shared" si="18"/>
        <v>1242695.7417324998</v>
      </c>
      <c r="O72" s="37"/>
      <c r="P72" s="37">
        <f t="shared" si="19"/>
        <v>978314.94074049999</v>
      </c>
    </row>
    <row r="73" spans="1:17" x14ac:dyDescent="0.3">
      <c r="A73" s="8" t="s">
        <v>27</v>
      </c>
      <c r="B73" s="36">
        <f t="shared" ref="B73:M73" si="21">B16*B41*B57</f>
        <v>318908.64240300003</v>
      </c>
      <c r="C73" s="36">
        <f t="shared" si="21"/>
        <v>610330.36842249997</v>
      </c>
      <c r="D73" s="36">
        <f t="shared" si="21"/>
        <v>345305.91759999999</v>
      </c>
      <c r="E73" s="36">
        <f t="shared" si="21"/>
        <v>502978.64037749998</v>
      </c>
      <c r="F73" s="36">
        <f t="shared" si="21"/>
        <v>243210.34953599999</v>
      </c>
      <c r="G73" s="36">
        <f t="shared" si="21"/>
        <v>0</v>
      </c>
      <c r="H73" s="36">
        <f t="shared" si="21"/>
        <v>0</v>
      </c>
      <c r="I73" s="36">
        <f t="shared" si="21"/>
        <v>0</v>
      </c>
      <c r="J73" s="36">
        <f t="shared" si="21"/>
        <v>169732.76788500001</v>
      </c>
      <c r="K73" s="36">
        <f t="shared" si="21"/>
        <v>302825.67950249999</v>
      </c>
      <c r="L73" s="36">
        <f t="shared" si="21"/>
        <v>717270.4537675</v>
      </c>
      <c r="M73" s="36">
        <f t="shared" si="21"/>
        <v>-252297.38240999999</v>
      </c>
      <c r="N73" s="37">
        <f t="shared" si="18"/>
        <v>2958265.4370839996</v>
      </c>
      <c r="O73" s="37"/>
      <c r="P73" s="37">
        <f>SUM(B73:I73)</f>
        <v>2020733.9183389999</v>
      </c>
    </row>
    <row r="74" spans="1:17" x14ac:dyDescent="0.3">
      <c r="A74" s="6" t="s">
        <v>17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9">
        <f>SUM(N70:N73)</f>
        <v>8140083.6653497489</v>
      </c>
      <c r="O74" s="37"/>
      <c r="P74" s="39">
        <f>SUM(P70:P73)</f>
        <v>5838107.2770302501</v>
      </c>
    </row>
    <row r="75" spans="1:17" x14ac:dyDescent="0.3">
      <c r="A75" s="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7"/>
      <c r="O75" s="37"/>
      <c r="P75" s="37"/>
    </row>
    <row r="76" spans="1:17" x14ac:dyDescent="0.3">
      <c r="A76" s="40" t="s">
        <v>17</v>
      </c>
      <c r="B76" s="41">
        <f t="shared" ref="B76:M76" si="22">SUM(B63:B75)</f>
        <v>2076613.1460317499</v>
      </c>
      <c r="C76" s="41">
        <f t="shared" si="22"/>
        <v>4890244.6720234994</v>
      </c>
      <c r="D76" s="41">
        <f t="shared" si="22"/>
        <v>3338565.4570895</v>
      </c>
      <c r="E76" s="41">
        <f t="shared" si="22"/>
        <v>4312858.9258949999</v>
      </c>
      <c r="F76" s="41">
        <f t="shared" si="22"/>
        <v>1733807.6825070002</v>
      </c>
      <c r="G76" s="41">
        <f t="shared" si="22"/>
        <v>120854.00078999999</v>
      </c>
      <c r="H76" s="41">
        <f t="shared" si="22"/>
        <v>0</v>
      </c>
      <c r="I76" s="41">
        <f t="shared" si="22"/>
        <v>0</v>
      </c>
      <c r="J76" s="41">
        <f t="shared" si="22"/>
        <v>286845.10485599999</v>
      </c>
      <c r="K76" s="41">
        <f t="shared" si="22"/>
        <v>2249848.496785</v>
      </c>
      <c r="L76" s="41">
        <f t="shared" si="22"/>
        <v>7575998.8632754991</v>
      </c>
      <c r="M76" s="41">
        <f t="shared" si="22"/>
        <v>-4237782.7909355005</v>
      </c>
      <c r="N76" s="39">
        <f>SUM(B76:M76)</f>
        <v>22347853.558317747</v>
      </c>
      <c r="O76" s="37"/>
      <c r="P76" s="39">
        <f>P68+P74</f>
        <v>16472943.884336749</v>
      </c>
      <c r="Q76" s="42">
        <f>N76-P76</f>
        <v>5874909.6739809979</v>
      </c>
    </row>
    <row r="77" spans="1:17" x14ac:dyDescent="0.3">
      <c r="N77" s="12"/>
      <c r="Q77" s="42" t="s">
        <v>33</v>
      </c>
    </row>
    <row r="78" spans="1:17" x14ac:dyDescent="0.3">
      <c r="N78" s="12"/>
      <c r="Q78" s="42"/>
    </row>
    <row r="79" spans="1:17" x14ac:dyDescent="0.3">
      <c r="N79" s="43"/>
    </row>
    <row r="80" spans="1:17" x14ac:dyDescent="0.3">
      <c r="A80" s="2" t="s">
        <v>18</v>
      </c>
      <c r="N80" s="43"/>
    </row>
    <row r="81" spans="1:17" x14ac:dyDescent="0.3">
      <c r="A81" s="44"/>
      <c r="B81" s="5">
        <v>42370</v>
      </c>
      <c r="C81" s="29">
        <v>42401</v>
      </c>
      <c r="D81" s="5">
        <v>42430</v>
      </c>
      <c r="E81" s="5">
        <v>42461</v>
      </c>
      <c r="F81" s="5">
        <v>42491</v>
      </c>
      <c r="G81" s="5">
        <v>42522</v>
      </c>
      <c r="H81" s="5">
        <v>42552</v>
      </c>
      <c r="I81" s="5">
        <v>42583</v>
      </c>
      <c r="J81" s="5">
        <v>42614</v>
      </c>
      <c r="K81" s="5">
        <v>42644</v>
      </c>
      <c r="L81" s="5">
        <v>42675</v>
      </c>
      <c r="M81" s="5">
        <v>42705</v>
      </c>
      <c r="N81" s="45"/>
    </row>
    <row r="82" spans="1:17" x14ac:dyDescent="0.3">
      <c r="A82" s="44"/>
      <c r="B82" s="5"/>
      <c r="C82" s="29"/>
      <c r="D82" s="5"/>
      <c r="E82" s="5"/>
      <c r="F82" s="5"/>
      <c r="G82" s="5"/>
      <c r="H82" s="5"/>
      <c r="I82" s="5"/>
      <c r="J82" s="5"/>
      <c r="K82" s="5"/>
      <c r="L82" s="5"/>
      <c r="M82" s="5"/>
      <c r="N82" s="45"/>
    </row>
    <row r="83" spans="1:17" x14ac:dyDescent="0.3">
      <c r="A83" s="6" t="s">
        <v>19</v>
      </c>
      <c r="B83" s="46">
        <f>0.26248+0.01029</f>
        <v>0.27277000000000001</v>
      </c>
      <c r="C83" s="47">
        <v>0.27277000000000001</v>
      </c>
      <c r="D83" s="47">
        <v>0.27277000000000001</v>
      </c>
      <c r="E83" s="47">
        <v>0.27277000000000001</v>
      </c>
      <c r="F83" s="47">
        <v>0.27277000000000001</v>
      </c>
      <c r="G83" s="47">
        <v>0.27277000000000001</v>
      </c>
      <c r="H83" s="47">
        <v>0.27277000000000001</v>
      </c>
      <c r="I83" s="47">
        <v>0.27277000000000001</v>
      </c>
      <c r="J83" s="46">
        <v>0.29483999999999994</v>
      </c>
      <c r="K83" s="47">
        <v>0.29483999999999994</v>
      </c>
      <c r="L83" s="46">
        <f>0.29484+0.00792</f>
        <v>0.30275999999999997</v>
      </c>
      <c r="M83" s="47">
        <f>L83</f>
        <v>0.30275999999999997</v>
      </c>
      <c r="N83" s="17"/>
    </row>
    <row r="84" spans="1:17" x14ac:dyDescent="0.3">
      <c r="A84" s="6" t="s">
        <v>20</v>
      </c>
      <c r="B84" s="46">
        <f>0.23179+0.01017</f>
        <v>0.24196000000000001</v>
      </c>
      <c r="C84" s="47">
        <v>0.24196000000000001</v>
      </c>
      <c r="D84" s="47">
        <v>0.24196000000000001</v>
      </c>
      <c r="E84" s="47">
        <v>0.24196000000000001</v>
      </c>
      <c r="F84" s="47">
        <v>0.24196000000000001</v>
      </c>
      <c r="G84" s="47">
        <v>0.24196000000000001</v>
      </c>
      <c r="H84" s="47">
        <v>0.24196000000000001</v>
      </c>
      <c r="I84" s="47">
        <v>0.24196000000000001</v>
      </c>
      <c r="J84" s="46">
        <v>0.24608000000000002</v>
      </c>
      <c r="K84" s="47">
        <v>0.24608000000000002</v>
      </c>
      <c r="L84" s="46">
        <f>0.24608+0.00593</f>
        <v>0.25201000000000001</v>
      </c>
      <c r="M84" s="47">
        <f>L84</f>
        <v>0.25201000000000001</v>
      </c>
      <c r="N84" s="17"/>
    </row>
    <row r="85" spans="1:17" x14ac:dyDescent="0.3">
      <c r="A85" s="6" t="s">
        <v>21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1:17" x14ac:dyDescent="0.3">
      <c r="A86" s="6" t="s">
        <v>22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1:17" x14ac:dyDescent="0.3">
      <c r="A87" s="48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1:17" x14ac:dyDescent="0.3">
      <c r="A88" s="48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1:17" x14ac:dyDescent="0.3">
      <c r="A89" s="49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</row>
    <row r="90" spans="1:17" x14ac:dyDescent="0.3">
      <c r="A90" s="2" t="s">
        <v>31</v>
      </c>
    </row>
    <row r="91" spans="1:17" x14ac:dyDescent="0.3">
      <c r="B91" s="5">
        <v>42370</v>
      </c>
      <c r="C91" s="29">
        <v>42401</v>
      </c>
      <c r="D91" s="5">
        <v>42430</v>
      </c>
      <c r="E91" s="5">
        <v>42461</v>
      </c>
      <c r="F91" s="5">
        <v>42491</v>
      </c>
      <c r="G91" s="5">
        <v>42522</v>
      </c>
      <c r="H91" s="5">
        <v>42552</v>
      </c>
      <c r="I91" s="5">
        <v>42583</v>
      </c>
      <c r="J91" s="5">
        <v>42614</v>
      </c>
      <c r="K91" s="5">
        <v>42644</v>
      </c>
      <c r="L91" s="5">
        <v>42675</v>
      </c>
      <c r="M91" s="5">
        <v>42705</v>
      </c>
      <c r="N91" s="33" t="s">
        <v>17</v>
      </c>
      <c r="O91" s="34"/>
      <c r="P91" s="33" t="s">
        <v>32</v>
      </c>
    </row>
    <row r="92" spans="1:17" x14ac:dyDescent="0.3">
      <c r="A92" s="6" t="s">
        <v>19</v>
      </c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P92" s="50"/>
      <c r="Q92" s="51"/>
    </row>
    <row r="93" spans="1:17" x14ac:dyDescent="0.3">
      <c r="A93" s="8" t="s">
        <v>12</v>
      </c>
      <c r="B93" s="38">
        <f t="shared" ref="B93:M93" si="23">B64*B83</f>
        <v>189117.42805164267</v>
      </c>
      <c r="C93" s="38">
        <f t="shared" si="23"/>
        <v>357994.74009720958</v>
      </c>
      <c r="D93" s="38">
        <f t="shared" si="23"/>
        <v>367439.12774798885</v>
      </c>
      <c r="E93" s="38">
        <f t="shared" si="23"/>
        <v>338985.37829363422</v>
      </c>
      <c r="F93" s="38">
        <f t="shared" si="23"/>
        <v>152940.29470055958</v>
      </c>
      <c r="G93" s="38">
        <f t="shared" si="23"/>
        <v>0</v>
      </c>
      <c r="H93" s="38">
        <f t="shared" si="23"/>
        <v>0</v>
      </c>
      <c r="I93" s="38">
        <f t="shared" si="23"/>
        <v>0</v>
      </c>
      <c r="J93" s="38">
        <f t="shared" si="23"/>
        <v>0</v>
      </c>
      <c r="K93" s="38">
        <f t="shared" si="23"/>
        <v>257764.51306712098</v>
      </c>
      <c r="L93" s="38">
        <f t="shared" si="23"/>
        <v>792794.8254372637</v>
      </c>
      <c r="M93" s="38">
        <f t="shared" si="23"/>
        <v>-435399.97947692394</v>
      </c>
      <c r="N93" s="37">
        <f>SUM(B93:M93)</f>
        <v>2021636.3279184955</v>
      </c>
      <c r="O93" s="37"/>
      <c r="P93" s="37">
        <f>SUM(B93:I93)</f>
        <v>1406476.9688910348</v>
      </c>
    </row>
    <row r="94" spans="1:17" x14ac:dyDescent="0.3">
      <c r="A94" s="8" t="s">
        <v>26</v>
      </c>
      <c r="B94" s="38">
        <f t="shared" ref="B94:M94" si="24">B65*B83</f>
        <v>49318.259486428964</v>
      </c>
      <c r="C94" s="38">
        <f t="shared" si="24"/>
        <v>131948.25235677997</v>
      </c>
      <c r="D94" s="38">
        <f t="shared" si="24"/>
        <v>53039.724979286766</v>
      </c>
      <c r="E94" s="38">
        <f t="shared" si="24"/>
        <v>162071.5495804649</v>
      </c>
      <c r="F94" s="38">
        <f t="shared" si="24"/>
        <v>57725.171749630441</v>
      </c>
      <c r="G94" s="38">
        <f t="shared" si="24"/>
        <v>23476.375451863125</v>
      </c>
      <c r="H94" s="38">
        <f t="shared" si="24"/>
        <v>0</v>
      </c>
      <c r="I94" s="38">
        <f t="shared" si="24"/>
        <v>0</v>
      </c>
      <c r="J94" s="38">
        <f t="shared" si="24"/>
        <v>20511.978140384635</v>
      </c>
      <c r="K94" s="38">
        <f t="shared" si="24"/>
        <v>59781.209195635187</v>
      </c>
      <c r="L94" s="38">
        <f t="shared" si="24"/>
        <v>273027.78110056854</v>
      </c>
      <c r="M94" s="38">
        <f t="shared" si="24"/>
        <v>-171033.4789186111</v>
      </c>
      <c r="N94" s="37">
        <f>SUM(B94:M94)</f>
        <v>659866.82312243152</v>
      </c>
      <c r="O94" s="37"/>
      <c r="P94" s="37">
        <f t="shared" ref="P94:P96" si="25">SUM(B94:I94)</f>
        <v>477579.33360445412</v>
      </c>
    </row>
    <row r="95" spans="1:17" x14ac:dyDescent="0.3">
      <c r="A95" s="8" t="s">
        <v>28</v>
      </c>
      <c r="B95" s="38">
        <f t="shared" ref="B95:M95" si="26">B66*B83</f>
        <v>31109.338667040254</v>
      </c>
      <c r="C95" s="38">
        <f t="shared" si="26"/>
        <v>173249.58017180557</v>
      </c>
      <c r="D95" s="38">
        <f t="shared" si="26"/>
        <v>78249.771130968744</v>
      </c>
      <c r="E95" s="38">
        <f t="shared" si="26"/>
        <v>127709.05351766101</v>
      </c>
      <c r="F95" s="38">
        <f t="shared" si="26"/>
        <v>41091.876982611007</v>
      </c>
      <c r="G95" s="38">
        <f t="shared" si="26"/>
        <v>0</v>
      </c>
      <c r="H95" s="38">
        <f t="shared" si="26"/>
        <v>0</v>
      </c>
      <c r="I95" s="38">
        <f t="shared" si="26"/>
        <v>0</v>
      </c>
      <c r="J95" s="38">
        <f t="shared" si="26"/>
        <v>0</v>
      </c>
      <c r="K95" s="38">
        <f t="shared" si="26"/>
        <v>42768.964576447193</v>
      </c>
      <c r="L95" s="38">
        <f t="shared" si="26"/>
        <v>216653.0972713216</v>
      </c>
      <c r="M95" s="38">
        <f t="shared" si="26"/>
        <v>-157560.540494794</v>
      </c>
      <c r="N95" s="37">
        <f>SUM(B95:M95)</f>
        <v>553271.14182306139</v>
      </c>
      <c r="O95" s="37"/>
      <c r="P95" s="37">
        <f t="shared" si="25"/>
        <v>451409.62047008658</v>
      </c>
    </row>
    <row r="96" spans="1:17" x14ac:dyDescent="0.3">
      <c r="A96" s="8" t="s">
        <v>27</v>
      </c>
      <c r="B96" s="38">
        <f t="shared" ref="B96:M96" si="27">B67*B83</f>
        <v>74610.77192012289</v>
      </c>
      <c r="C96" s="38">
        <f t="shared" si="27"/>
        <v>154699.48424402252</v>
      </c>
      <c r="D96" s="38">
        <f t="shared" si="27"/>
        <v>95273.639111934099</v>
      </c>
      <c r="E96" s="38">
        <f t="shared" si="27"/>
        <v>158704.21383365249</v>
      </c>
      <c r="F96" s="38">
        <f t="shared" si="27"/>
        <v>82110.349299686393</v>
      </c>
      <c r="G96" s="38">
        <f t="shared" si="27"/>
        <v>0</v>
      </c>
      <c r="H96" s="38">
        <f t="shared" si="27"/>
        <v>0</v>
      </c>
      <c r="I96" s="38">
        <f t="shared" si="27"/>
        <v>0</v>
      </c>
      <c r="J96" s="38">
        <f t="shared" si="27"/>
        <v>0</v>
      </c>
      <c r="K96" s="38">
        <f t="shared" si="27"/>
        <v>48905.103440793588</v>
      </c>
      <c r="L96" s="38">
        <f t="shared" si="27"/>
        <v>193680.17104550396</v>
      </c>
      <c r="M96" s="38">
        <f t="shared" si="27"/>
        <v>-71695.829124609474</v>
      </c>
      <c r="N96" s="37">
        <f>SUM(B96:M96)</f>
        <v>736287.9037711065</v>
      </c>
      <c r="O96" s="37"/>
      <c r="P96" s="37">
        <f t="shared" si="25"/>
        <v>565398.45840941847</v>
      </c>
    </row>
    <row r="97" spans="1:17" x14ac:dyDescent="0.3">
      <c r="A97" s="6" t="s">
        <v>17</v>
      </c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41">
        <f>SUM(N93:N96)</f>
        <v>3971062.1966350949</v>
      </c>
      <c r="O97" s="37"/>
      <c r="P97" s="39">
        <f>SUM(P93:P96)</f>
        <v>2900864.3813749938</v>
      </c>
    </row>
    <row r="98" spans="1:17" x14ac:dyDescent="0.3">
      <c r="A98" s="6" t="s">
        <v>20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41"/>
      <c r="O98" s="37"/>
      <c r="P98" s="37"/>
    </row>
    <row r="99" spans="1:17" x14ac:dyDescent="0.3">
      <c r="A99" s="8" t="s">
        <v>12</v>
      </c>
      <c r="B99" s="38">
        <f t="shared" ref="B99:M99" si="28">B70*B84</f>
        <v>73647.769802835275</v>
      </c>
      <c r="C99" s="38">
        <f t="shared" si="28"/>
        <v>134916.76670431872</v>
      </c>
      <c r="D99" s="38">
        <f t="shared" si="28"/>
        <v>127392.29440365122</v>
      </c>
      <c r="E99" s="38">
        <f t="shared" si="28"/>
        <v>101111.76199009732</v>
      </c>
      <c r="F99" s="38">
        <f t="shared" si="28"/>
        <v>42850.670079576041</v>
      </c>
      <c r="G99" s="38">
        <f t="shared" si="28"/>
        <v>0</v>
      </c>
      <c r="H99" s="38">
        <f t="shared" si="28"/>
        <v>0</v>
      </c>
      <c r="I99" s="38">
        <f t="shared" si="28"/>
        <v>0</v>
      </c>
      <c r="J99" s="38">
        <f t="shared" si="28"/>
        <v>0</v>
      </c>
      <c r="K99" s="38">
        <f t="shared" si="28"/>
        <v>82757.191088537293</v>
      </c>
      <c r="L99" s="38">
        <f t="shared" si="28"/>
        <v>255396.74940997295</v>
      </c>
      <c r="M99" s="38">
        <f t="shared" si="28"/>
        <v>-141657.60630776372</v>
      </c>
      <c r="N99" s="37">
        <f>SUM(B99:M99)</f>
        <v>676415.597171225</v>
      </c>
      <c r="O99" s="37"/>
      <c r="P99" s="37">
        <f>SUM(B99:I99)</f>
        <v>479919.26298047852</v>
      </c>
    </row>
    <row r="100" spans="1:17" x14ac:dyDescent="0.3">
      <c r="A100" s="8" t="s">
        <v>26</v>
      </c>
      <c r="B100" s="38">
        <f t="shared" ref="B100:M100" si="29">B71*B84</f>
        <v>25426.026259850369</v>
      </c>
      <c r="C100" s="38">
        <f t="shared" si="29"/>
        <v>64637.734379107496</v>
      </c>
      <c r="D100" s="38">
        <f t="shared" si="29"/>
        <v>24301.535950282501</v>
      </c>
      <c r="E100" s="38">
        <f t="shared" si="29"/>
        <v>62579.152912926722</v>
      </c>
      <c r="F100" s="38">
        <f t="shared" si="29"/>
        <v>21657.69304531192</v>
      </c>
      <c r="G100" s="38">
        <f t="shared" si="29"/>
        <v>8417.1692794058999</v>
      </c>
      <c r="H100" s="38">
        <f t="shared" si="29"/>
        <v>0</v>
      </c>
      <c r="I100" s="38">
        <f t="shared" si="29"/>
        <v>0</v>
      </c>
      <c r="J100" s="38">
        <f t="shared" si="29"/>
        <v>11699.25221724</v>
      </c>
      <c r="K100" s="38">
        <f t="shared" si="29"/>
        <v>26633.148118169604</v>
      </c>
      <c r="L100" s="38">
        <f t="shared" si="29"/>
        <v>115083.01638578004</v>
      </c>
      <c r="M100" s="38">
        <f t="shared" si="29"/>
        <v>-75602.604326659304</v>
      </c>
      <c r="N100" s="37">
        <f t="shared" ref="N100:N102" si="30">SUM(B100:M100)</f>
        <v>284832.12422141526</v>
      </c>
      <c r="O100" s="37"/>
      <c r="P100" s="37">
        <f t="shared" ref="P100:P101" si="31">SUM(B100:I100)</f>
        <v>207019.31182688492</v>
      </c>
    </row>
    <row r="101" spans="1:17" x14ac:dyDescent="0.3">
      <c r="A101" s="8" t="s">
        <v>28</v>
      </c>
      <c r="B101" s="38">
        <f t="shared" ref="B101:M101" si="32">B72*B84</f>
        <v>20937.777891140002</v>
      </c>
      <c r="C101" s="38">
        <f t="shared" si="32"/>
        <v>110504.29930650089</v>
      </c>
      <c r="D101" s="38">
        <f t="shared" si="32"/>
        <v>45646.909117039999</v>
      </c>
      <c r="E101" s="38">
        <f t="shared" si="32"/>
        <v>59624.0967468905</v>
      </c>
      <c r="F101" s="38">
        <f t="shared" si="32"/>
        <v>0</v>
      </c>
      <c r="G101" s="38">
        <f t="shared" si="32"/>
        <v>0</v>
      </c>
      <c r="H101" s="38">
        <f t="shared" si="32"/>
        <v>0</v>
      </c>
      <c r="I101" s="38">
        <f t="shared" si="32"/>
        <v>0</v>
      </c>
      <c r="J101" s="38">
        <f t="shared" si="32"/>
        <v>0</v>
      </c>
      <c r="K101" s="38">
        <f t="shared" si="32"/>
        <v>28189.127136384002</v>
      </c>
      <c r="L101" s="38">
        <f t="shared" si="32"/>
        <v>129272.42738100767</v>
      </c>
      <c r="M101" s="38">
        <f t="shared" si="32"/>
        <v>-91514.246339561767</v>
      </c>
      <c r="N101" s="37">
        <f t="shared" si="30"/>
        <v>302660.3912394013</v>
      </c>
      <c r="O101" s="37"/>
      <c r="P101" s="37">
        <f t="shared" si="31"/>
        <v>236713.08306157141</v>
      </c>
    </row>
    <row r="102" spans="1:17" x14ac:dyDescent="0.3">
      <c r="A102" s="8" t="s">
        <v>27</v>
      </c>
      <c r="B102" s="38">
        <f t="shared" ref="B102:M102" si="33">B73*B84</f>
        <v>77163.135115829893</v>
      </c>
      <c r="C102" s="38">
        <f t="shared" si="33"/>
        <v>147675.53594350809</v>
      </c>
      <c r="D102" s="38">
        <f t="shared" si="33"/>
        <v>83550.219822496001</v>
      </c>
      <c r="E102" s="38">
        <f t="shared" si="33"/>
        <v>121700.7118257399</v>
      </c>
      <c r="F102" s="38">
        <f t="shared" si="33"/>
        <v>58847.176173730564</v>
      </c>
      <c r="G102" s="38">
        <f t="shared" si="33"/>
        <v>0</v>
      </c>
      <c r="H102" s="38">
        <f t="shared" si="33"/>
        <v>0</v>
      </c>
      <c r="I102" s="38">
        <f t="shared" si="33"/>
        <v>0</v>
      </c>
      <c r="J102" s="38">
        <f t="shared" si="33"/>
        <v>41767.839521140806</v>
      </c>
      <c r="K102" s="38">
        <f t="shared" si="33"/>
        <v>74519.343211975211</v>
      </c>
      <c r="L102" s="38">
        <f t="shared" si="33"/>
        <v>180759.32705394769</v>
      </c>
      <c r="M102" s="38">
        <f t="shared" si="33"/>
        <v>-63581.463341144103</v>
      </c>
      <c r="N102" s="37">
        <f t="shared" si="30"/>
        <v>722401.82532722398</v>
      </c>
      <c r="O102" s="37"/>
      <c r="P102" s="37">
        <f>SUM(B102:I102)</f>
        <v>488936.77888130443</v>
      </c>
    </row>
    <row r="103" spans="1:17" x14ac:dyDescent="0.3">
      <c r="A103" s="6" t="s">
        <v>17</v>
      </c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41">
        <f>SUM(N99:N102)</f>
        <v>1986309.9379592654</v>
      </c>
      <c r="O103" s="37"/>
      <c r="P103" s="39">
        <f>SUM(P99:P102)</f>
        <v>1412588.4367502392</v>
      </c>
      <c r="Q103" s="52"/>
    </row>
    <row r="104" spans="1:17" x14ac:dyDescent="0.3">
      <c r="A104" s="54" t="s">
        <v>29</v>
      </c>
      <c r="B104" s="53">
        <f>SUM(B93:B103)</f>
        <v>541330.50719489041</v>
      </c>
      <c r="C104" s="53">
        <f t="shared" ref="C104:M104" si="34">SUM(C93:C103)</f>
        <v>1275626.3932032529</v>
      </c>
      <c r="D104" s="53">
        <f t="shared" si="34"/>
        <v>874893.22226364817</v>
      </c>
      <c r="E104" s="53">
        <f t="shared" si="34"/>
        <v>1132485.9187010671</v>
      </c>
      <c r="F104" s="53">
        <f t="shared" si="34"/>
        <v>457223.2320311059</v>
      </c>
      <c r="G104" s="53">
        <f t="shared" si="34"/>
        <v>31893.544731269023</v>
      </c>
      <c r="H104" s="53">
        <f t="shared" si="34"/>
        <v>0</v>
      </c>
      <c r="I104" s="53">
        <f t="shared" si="34"/>
        <v>0</v>
      </c>
      <c r="J104" s="53">
        <f t="shared" si="34"/>
        <v>73979.06987876544</v>
      </c>
      <c r="K104" s="53">
        <f t="shared" si="34"/>
        <v>621318.59983506298</v>
      </c>
      <c r="L104" s="53">
        <f t="shared" si="34"/>
        <v>2156667.395085366</v>
      </c>
      <c r="M104" s="53">
        <f t="shared" si="34"/>
        <v>-1208045.7483300676</v>
      </c>
      <c r="N104" s="55">
        <f>SUM(B104:M104)</f>
        <v>5957372.1345943604</v>
      </c>
      <c r="O104" s="37"/>
      <c r="P104" s="39">
        <f>SUM(B104:I104)</f>
        <v>4313452.8181252331</v>
      </c>
      <c r="Q104" s="56">
        <f>N104-P104</f>
        <v>1643919.3164691273</v>
      </c>
    </row>
    <row r="105" spans="1:17" x14ac:dyDescent="0.3">
      <c r="A105" s="57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P105" s="37"/>
      <c r="Q105" s="42" t="s">
        <v>33</v>
      </c>
    </row>
    <row r="106" spans="1:17" x14ac:dyDescent="0.3">
      <c r="A106" s="57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</row>
    <row r="107" spans="1:17" x14ac:dyDescent="0.3">
      <c r="N107" s="58"/>
    </row>
    <row r="109" spans="1:17" x14ac:dyDescent="0.3">
      <c r="N109" s="52"/>
    </row>
  </sheetData>
  <mergeCells count="1">
    <mergeCell ref="A2:P2"/>
  </mergeCells>
  <printOptions horizontalCentered="1"/>
  <pageMargins left="0.3" right="0.3" top="0.5" bottom="0.5" header="0.5" footer="0.05"/>
  <pageSetup scale="44" orientation="landscape" r:id="rId1"/>
  <headerFooter>
    <oddHeader>&amp;R&amp;"Times New Roman,Regular"&amp;10Exh. JL-3
Docket UG-170929
Page &amp;P of &amp;N</oddHeader>
  </headerFooter>
  <rowBreaks count="2" manualBreakCount="2">
    <brk id="76" max="15" man="1"/>
    <brk id="106" max="15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2017-08-31T07:00:00+00:00</OpenedDate>
    <Date1 xmlns="dc463f71-b30c-4ab2-9473-d307f9d35888">2018-02-15T08:00:00+00:00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170929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206095F44BB694BA20BDD0C7793D36E" ma:contentTypeVersion="92" ma:contentTypeDescription="" ma:contentTypeScope="" ma:versionID="f96814c37ae029d81a1e8c3d1b37a1d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6CEE5DEB-43D7-4D74-8956-D79BA7817F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6B2669-FA50-438D-B26A-03D05D501959}">
  <ds:schemaRefs>
    <ds:schemaRef ds:uri="a0689114-bdb9-4146-803a-240f5368dce0"/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sharepoint/v3/fields"/>
    <ds:schemaRef ds:uri="24f70c62-691b-492e-ba59-9d389529a97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3857CB6-8473-440F-BF2A-DFFB556D5CF8}"/>
</file>

<file path=customXml/itemProps4.xml><?xml version="1.0" encoding="utf-8"?>
<ds:datastoreItem xmlns:ds="http://schemas.openxmlformats.org/officeDocument/2006/customXml" ds:itemID="{2F1300C8-1BFA-47E9-9D8B-E6027702F1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WN</vt:lpstr>
      <vt:lpstr>WN!Print_Area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JL-3 Staff's Weather Normalization Sales Adjustment</dc:title>
  <dc:creator>Myhrum, Isaac</dc:creator>
  <dc:description/>
  <cp:lastModifiedBy>Krista Gross</cp:lastModifiedBy>
  <cp:lastPrinted>2018-02-15T19:03:17Z</cp:lastPrinted>
  <dcterms:created xsi:type="dcterms:W3CDTF">2016-12-15T21:44:45Z</dcterms:created>
  <dcterms:modified xsi:type="dcterms:W3CDTF">2018-02-15T19:03:34Z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0x0101006E56B4D1795A2E4DB2F0B01679ED314A008206095F44BB694BA20BDD0C7793D36E</vt:lpwstr>
  </property>
  <property fmtid="{D5CDD505-2E9C-101B-9397-08002B2CF9AE}" pid="3" name="Document Type">
    <vt:lpwstr>Exhibit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