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-Budget &amp; Administration\Reporting\WUTC\2021 Reporting\2020-2021 Biennial Report\Exhibits\Exhibit 1\"/>
    </mc:Choice>
  </mc:AlternateContent>
  <bookViews>
    <workbookView xWindow="0" yWindow="0" windowWidth="25170" windowHeight="10470"/>
  </bookViews>
  <sheets>
    <sheet name="Apr-2020-Blg'g 2-yr elec target" sheetId="1" r:id="rId1"/>
    <sheet name="Building the 2-yr gas target" sheetId="2" r:id="rId2"/>
  </sheets>
  <externalReferences>
    <externalReference r:id="rId3"/>
    <externalReference r:id="rId4"/>
    <externalReference r:id="rId5"/>
    <externalReference r:id="rId6"/>
  </externalReferences>
  <definedNames>
    <definedName name="ABS_Elec_totbudget_2015">'[1]2015 Sector View Elect'!$S$71</definedName>
    <definedName name="BEM_2yGas_Budget" comment="This is the sum of the 2, single-year BEM gas budgets.">#REF!</definedName>
    <definedName name="BEM_2yrElectric_Budget" comment="This is the sum of the 2, single-year BEM electirc budgets.">#REF!</definedName>
    <definedName name="brochr_elec_totbudget_2015">'[1]2015 Sector View Elect'!$S$66</definedName>
    <definedName name="ciloadctr_elec_totbudget_2015">'[1]2015 Sector View Elect'!$S$96</definedName>
    <definedName name="eductn_elec_totbudget_2015">'[1]2015 Sector View Elect'!$S$67</definedName>
    <definedName name="eecomm_elec_totbudget_2015">'[1]2015 Sector View Elect'!$S$75</definedName>
    <definedName name="ElecVehclChgIncent_Elect_2015">'[1]2015 Sector View Elect'!$S$94</definedName>
    <definedName name="enrgyadv_elec_totbudget_2015">'[1]2015 Sector View Elect'!$S$64</definedName>
    <definedName name="events_elec_totbudget_2015">'[1]2015 Sector View Elect'!$S$65</definedName>
    <definedName name="fuelconv_elec_totsavings_2015">'[1]2015 Sector View Elect'!$T$21</definedName>
    <definedName name="hmappl_elec_totsavings_2015">'[1]2015 Sector View Elect'!$T$14</definedName>
    <definedName name="hmenrgyrpts_elec_totsavings_2015">'[1]2015 Sector View Elect'!$T$18</definedName>
    <definedName name="homep_elec_totsavings_2015">'[1]2015 Sector View Elect'!$T$8</definedName>
    <definedName name="lighting_elec_totsavings_2015">'[1]2015 Sector View Elect'!$T$16</definedName>
    <definedName name="liw_elec_totsavings_2015">'[1]2015 Sector View Elect'!$T$7</definedName>
    <definedName name="lu_labor_title">[2]lookups!$H$6:$H$18</definedName>
    <definedName name="lu_m_life">[2]lookups!$F$6:$F$35</definedName>
    <definedName name="lu_unit_type">[2]lookups!$D$6:$D$11</definedName>
    <definedName name="mfnewconst_elec_totsavings_2015">'[1]2015 Sector View Elect'!$T$23</definedName>
    <definedName name="mftretro_elec_totsavings_2015">'[1]2015 Sector View Elect'!$T$22</definedName>
    <definedName name="MHDS_2015_totsavings_elec">'[1]2015 Sector View Elect'!$T$17</definedName>
    <definedName name="mktint_elec_totbudget_2015">'[1]2015 Sector View Elect'!$S$70</definedName>
    <definedName name="netmtr_elec_totbudget_2015">'[1]2015 Sector View Elect'!$S$93</definedName>
    <definedName name="onlineex_elec_totbudget_2015">'[1]2015 Sector View Elect'!$S$69</definedName>
    <definedName name="OthElec_2015_Totbudget_E">'[1]2015 Sector View Elect'!$S$98</definedName>
    <definedName name="OthElectric_2yrElectirc_Budget" comment="This is the sum of the 2, single-year Other Electric electric budgets.">#REF!</definedName>
    <definedName name="Pilots_2yrElectric_Budget" comment="This is the sum of the 2, single-year electirc Pilot budgets.">#REF!</definedName>
    <definedName name="Pilots_2yrGas_Budgets" comment="This is the sum of the 2, single-year gas Pilots budgets.">#REF!</definedName>
    <definedName name="PortSupp_2015_Totbudget_E">'[1]2015 Sector View Elect'!$S$77</definedName>
    <definedName name="PortSupp_2yrElectric_Budget" comment="This is the sum of the 2, single-year electric Portfolio Support budgets.">#REF!,#REF!,#REF!</definedName>
    <definedName name="PortSupp_2yrGas_Budgets" comment="This is the sum of the 2, single-year Portfolio Support gas budgets.">#REF!,#REF!,#REF!</definedName>
    <definedName name="PrgmsvcAnalytics_Totbudget_Elec_2015">'[1]2015 Sector View Elect'!$S$73</definedName>
    <definedName name="prgmsvcSyst_elec_totbudget_2015">'[1]2015 Sector View Elect'!$S$72</definedName>
    <definedName name="_xlnm.Print_Area" localSheetId="0">'Apr-2020-Blg''g 2-yr elec target'!$E$4:$R$31</definedName>
    <definedName name="_xlnm.Print_Area" localSheetId="1">'Building the 2-yr gas target'!$C$6:$M$25</definedName>
    <definedName name="RebtProc_Elec_TotBudget_2015">'[1]2015 Sector View Elect'!$S$74</definedName>
    <definedName name="Regional_2yrElectric_Budget" comment="This is the sum of the 2, single-year electric regional budgets.">#REF!</definedName>
    <definedName name="Regional_2yrGas_Budgets" comment="This is the sum of the 2, single-year Regional gas budgets.">#REF!</definedName>
    <definedName name="REM_2yrElectric_Budget" comment="This is the total 2-year REM electric budget, summing the 2, single-year budgets.">#REF!</definedName>
    <definedName name="REM_2yrGas_Budget" comment="This is the sum of the 2, single-year REM gas budgets.">#REF!</definedName>
    <definedName name="Res_and_Compl_2yrElectric_Budget" comment="This is the sum of the 2, single-year electric Research &amp; Compliance electric budgets.">#REF!</definedName>
    <definedName name="Res_Compl_2yrGas_Budget" comment="This is the sum of the 2, single-year gas budgets for Research &amp; Compliance.">#REF!</definedName>
    <definedName name="resdr_elec_totbudget_2015">'[1]2015 Sector View Elect'!$S$97</definedName>
    <definedName name="sfnewconst_elec_totsavings_2015">'[1]2015 Sector View Elect'!$T$19</definedName>
    <definedName name="sfspcht_elec_totsavings_2015">'[1]2015 Sector View Elect'!$T$12</definedName>
    <definedName name="sfwtrht_elec_totsavings_2015">'[1]2015 Sector View Elect'!$T$9</definedName>
    <definedName name="SFWx_ARRA_Totsavings_2015_Elec">'[1]2015 Sector View Elect'!$T$11</definedName>
    <definedName name="sfwx_elec_totsavings_2015">'[1]2015 Sector View Elect'!$T$10</definedName>
    <definedName name="shwrhd_elec_totsavings_2015">'[1]2015 Sector View Elect'!$T$15</definedName>
    <definedName name="trdallysupp_elec_totbudget_2015">'[1]2015 Sector View Elect'!$S$76</definedName>
    <definedName name="val_dual">[3]lookups!$B$44:$B$45</definedName>
    <definedName name="val_Y1">[4]LOOKUPS!$B$4</definedName>
    <definedName name="val_Y2">[4]LOOKUPS!$B$5</definedName>
    <definedName name="Z_074EB09C_6289_46D7_9513_012B68BCA7BF_.wvu.Cols" localSheetId="0" hidden="1">'Apr-2020-Blg''g 2-yr elec target'!$K:$K</definedName>
    <definedName name="Z_074EB09C_6289_46D7_9513_012B68BCA7BF_.wvu.PrintArea" localSheetId="0" hidden="1">'Apr-2020-Blg''g 2-yr elec target'!$E$4:$R$31</definedName>
    <definedName name="Z_074EB09C_6289_46D7_9513_012B68BCA7BF_.wvu.PrintArea" localSheetId="1" hidden="1">'Building the 2-yr gas target'!$C$6:$M$25</definedName>
    <definedName name="Z_074EB09C_6289_46D7_9513_012B68BCA7BF_.wvu.Rows" localSheetId="0" hidden="1">'Apr-2020-Blg''g 2-yr elec target'!$27:$27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G17" i="2" s="1"/>
  <c r="J22" i="1"/>
  <c r="L21" i="1"/>
  <c r="M21" i="1" s="1"/>
  <c r="J21" i="1"/>
  <c r="J20" i="1"/>
  <c r="L16" i="1"/>
  <c r="M16" i="1" s="1"/>
  <c r="J16" i="1"/>
  <c r="I14" i="1"/>
  <c r="I18" i="1" s="1"/>
  <c r="J18" i="1" s="1"/>
  <c r="L13" i="1"/>
  <c r="L14" i="1" s="1"/>
  <c r="J13" i="1"/>
  <c r="M14" i="1" l="1"/>
  <c r="L18" i="1"/>
  <c r="M18" i="1" s="1"/>
  <c r="L17" i="1"/>
  <c r="M17" i="1" s="1"/>
  <c r="I17" i="1"/>
  <c r="J17" i="1" s="1"/>
  <c r="M23" i="1"/>
  <c r="G16" i="2"/>
  <c r="G21" i="2" s="1"/>
  <c r="L20" i="1"/>
  <c r="M20" i="1" s="1"/>
  <c r="I25" i="1"/>
  <c r="J25" i="1" s="1"/>
  <c r="M13" i="1"/>
  <c r="J14" i="1"/>
  <c r="L25" i="1" l="1"/>
  <c r="M25" i="1" s="1"/>
</calcChain>
</file>

<file path=xl/sharedStrings.xml><?xml version="1.0" encoding="utf-8"?>
<sst xmlns="http://schemas.openxmlformats.org/spreadsheetml/2006/main" count="101" uniqueCount="79">
  <si>
    <t>Puget Sound Energy 2020-2021 Electric Portfolio Savings</t>
  </si>
  <si>
    <t>November 1, 2019 Filing</t>
  </si>
  <si>
    <t>April 2020 Revision</t>
  </si>
  <si>
    <t>Index</t>
  </si>
  <si>
    <t>Description</t>
  </si>
  <si>
    <t>MWh</t>
  </si>
  <si>
    <t>aMW</t>
  </si>
  <si>
    <t>Comment</t>
  </si>
  <si>
    <t>Calculation</t>
  </si>
  <si>
    <r>
      <t>Colored cells correspond to indicated lines in Exhibit 1:</t>
    </r>
    <r>
      <rPr>
        <i/>
        <sz val="10"/>
        <color theme="1"/>
        <rFont val="Arial"/>
        <family val="2"/>
      </rPr>
      <t xml:space="preserve"> Savings and Budgets, 2-Year Portfolio View</t>
    </r>
    <r>
      <rPr>
        <sz val="10"/>
        <color theme="1"/>
        <rFont val="Arial"/>
        <family val="2"/>
      </rPr>
      <t>.</t>
    </r>
  </si>
  <si>
    <t>Calculate the EIA Target</t>
  </si>
  <si>
    <t>These are specific elements that comprise the Portfolio View of Exhibit 1.</t>
  </si>
  <si>
    <t>a</t>
  </si>
  <si>
    <r>
      <t xml:space="preserve">CPA Pro-Rata Share
</t>
    </r>
    <r>
      <rPr>
        <i/>
        <sz val="9"/>
        <color theme="1"/>
        <rFont val="Arial"/>
        <family val="2"/>
      </rPr>
      <t>IRP &amp; CPA Guidance</t>
    </r>
  </si>
  <si>
    <r>
      <t xml:space="preserve">IRP guidance </t>
    </r>
    <r>
      <rPr>
        <sz val="8"/>
        <color theme="1"/>
        <rFont val="Arial"/>
        <family val="2"/>
      </rPr>
      <t>(no behavior savings)</t>
    </r>
  </si>
  <si>
    <t>for April 2020 revision, PSE moved total of "Additional Portfolio Build-out" in November, 2019 filing to CPA Pro-Rata Share value.</t>
  </si>
  <si>
    <r>
      <t>Figure</t>
    </r>
    <r>
      <rPr>
        <b/>
        <i/>
        <sz val="10"/>
        <color rgb="FF5566E3"/>
        <rFont val="Arial"/>
        <family val="2"/>
      </rPr>
      <t xml:space="preserve"> 3</t>
    </r>
    <r>
      <rPr>
        <sz val="10"/>
        <color theme="1"/>
        <rFont val="Arial"/>
        <family val="2"/>
      </rPr>
      <t>, Exhibit i</t>
    </r>
  </si>
  <si>
    <t>b</t>
  </si>
  <si>
    <t>EIA Target</t>
  </si>
  <si>
    <t>Updated EIA Target is in range of potential savings values that incorporate social cost of carbon.</t>
  </si>
  <si>
    <r>
      <t>line</t>
    </r>
    <r>
      <rPr>
        <sz val="10"/>
        <color rgb="FF0070C0"/>
        <rFont val="Arial"/>
        <family val="2"/>
      </rPr>
      <t xml:space="preserve"> bg</t>
    </r>
    <r>
      <rPr>
        <b/>
        <i/>
        <sz val="10"/>
        <color rgb="FF0070C0"/>
        <rFont val="Arial"/>
        <family val="2"/>
      </rPr>
      <t xml:space="preserve"> </t>
    </r>
    <r>
      <rPr>
        <sz val="10"/>
        <color theme="1"/>
        <rFont val="Arial"/>
        <family val="2"/>
      </rPr>
      <t>of Exhibit 1 Portfolio View</t>
    </r>
  </si>
  <si>
    <t>Calculate the Penalty Thresholds</t>
  </si>
  <si>
    <t>c</t>
  </si>
  <si>
    <t>Subtract NEEA Savings</t>
  </si>
  <si>
    <t>("Option A" in savings calculation table from NEEA forecast--current method)</t>
  </si>
  <si>
    <r>
      <t xml:space="preserve">line </t>
    </r>
    <r>
      <rPr>
        <u/>
        <sz val="10"/>
        <color rgb="FF0070C0"/>
        <rFont val="Arial"/>
        <family val="2"/>
      </rPr>
      <t xml:space="preserve">ac </t>
    </r>
    <r>
      <rPr>
        <u/>
        <sz val="10"/>
        <color theme="1"/>
        <rFont val="Arial"/>
        <family val="2"/>
      </rPr>
      <t>of Exhibit 1</t>
    </r>
    <r>
      <rPr>
        <sz val="10"/>
        <color theme="1"/>
        <rFont val="Arial"/>
        <family val="2"/>
      </rPr>
      <t xml:space="preserve"> Portfolio View</t>
    </r>
  </si>
  <si>
    <t>d</t>
  </si>
  <si>
    <t>EIA Penalty Threshold</t>
  </si>
  <si>
    <t>EIA Target + Decoupling Commitment. $50/MWh of shortfall.</t>
  </si>
  <si>
    <r>
      <rPr>
        <b/>
        <i/>
        <sz val="10"/>
        <color rgb="FF006A71"/>
        <rFont val="Arial"/>
        <family val="2"/>
      </rPr>
      <t>Updated Thresholds, calculated on revised EIA Target.</t>
    </r>
    <r>
      <rPr>
        <sz val="10"/>
        <color theme="1"/>
        <rFont val="Arial"/>
        <family val="2"/>
      </rPr>
      <t xml:space="preserve">
$61 - 64/MWh shortfall penalty, based on 2020 inflation, per RCW 19.285.060.</t>
    </r>
  </si>
  <si>
    <t>= b - c</t>
  </si>
  <si>
    <t>e</t>
  </si>
  <si>
    <t>Decoupling Threshold</t>
  </si>
  <si>
    <t>5 percent of EIA Target</t>
  </si>
  <si>
    <t>= b * .05</t>
  </si>
  <si>
    <t>Complete the Portfolio</t>
  </si>
  <si>
    <t>No Changes for April 2020</t>
  </si>
  <si>
    <t>f</t>
  </si>
  <si>
    <t>Add Firm Savings Excluded from CPA</t>
  </si>
  <si>
    <t>15,000 residential HER customers</t>
  </si>
  <si>
    <t>2020/2021: 449s, special contracts</t>
  </si>
  <si>
    <r>
      <t xml:space="preserve">line </t>
    </r>
    <r>
      <rPr>
        <i/>
        <sz val="10"/>
        <color theme="3" tint="0.39997558519241921"/>
        <rFont val="Arial"/>
        <family val="2"/>
      </rPr>
      <t>u</t>
    </r>
    <r>
      <rPr>
        <sz val="10"/>
        <color theme="1"/>
        <rFont val="Arial"/>
        <family val="2"/>
      </rPr>
      <t xml:space="preserve"> of Exhibit 1</t>
    </r>
  </si>
  <si>
    <t>g</t>
  </si>
  <si>
    <t>Add Pilots with Uncertain Savings</t>
  </si>
  <si>
    <t>New Residential + Small Business</t>
  </si>
  <si>
    <t>Commercial Pay For Performance pilot, Retail Choice, SMB Enhanced Engagement</t>
  </si>
  <si>
    <r>
      <t xml:space="preserve">line </t>
    </r>
    <r>
      <rPr>
        <i/>
        <sz val="10"/>
        <color rgb="FF31869B"/>
        <rFont val="Arial"/>
        <family val="2"/>
      </rPr>
      <t>aa</t>
    </r>
    <r>
      <rPr>
        <sz val="10"/>
        <color theme="1"/>
        <rFont val="Arial"/>
        <family val="2"/>
      </rPr>
      <t xml:space="preserve"> of Exhibit 1 Portfolio View</t>
    </r>
  </si>
  <si>
    <t>h</t>
  </si>
  <si>
    <t>Original Additional Portfolio Build-out</t>
  </si>
  <si>
    <t>Added to EIA Target, due to well-vetted and developed programs</t>
  </si>
  <si>
    <t>i</t>
  </si>
  <si>
    <t>Revised Portfolio Buildout, April 2020</t>
  </si>
  <si>
    <t>Excluded from EIA Target, due to uncertainty</t>
  </si>
  <si>
    <t>j</t>
  </si>
  <si>
    <t>Total 2020-2021 Utility Conservation Goal</t>
  </si>
  <si>
    <t>This is the total Portfolio to which Energy Efficiency is managing.</t>
  </si>
  <si>
    <r>
      <t>= b + e + (f + g + h): lines</t>
    </r>
    <r>
      <rPr>
        <sz val="10"/>
        <color rgb="FF0070C0"/>
        <rFont val="Arial"/>
        <family val="2"/>
      </rPr>
      <t xml:space="preserve"> bb</t>
    </r>
    <r>
      <rPr>
        <sz val="10"/>
        <color theme="1"/>
        <rFont val="Arial"/>
        <family val="2"/>
      </rPr>
      <t xml:space="preserve"> </t>
    </r>
    <r>
      <rPr>
        <sz val="10"/>
        <color rgb="FF0070C0"/>
        <rFont val="Arial"/>
        <family val="2"/>
      </rPr>
      <t xml:space="preserve">&amp; be </t>
    </r>
    <r>
      <rPr>
        <sz val="10"/>
        <color theme="1"/>
        <rFont val="Arial"/>
        <family val="2"/>
      </rPr>
      <t>of Exhibit 1 Portfolio View</t>
    </r>
  </si>
  <si>
    <t>D.C. = Decoupling Commitment</t>
  </si>
  <si>
    <t>EIA = Energy Independence Act; referencing RCW 19.285, or "I-937".</t>
  </si>
  <si>
    <t>HER = Residential Home Energy Reports</t>
  </si>
  <si>
    <t>IRP = Integrated Resource Plan</t>
  </si>
  <si>
    <t>Puget Sound Energy 2020-2021 Natural Gas Portfolio Savings</t>
  </si>
  <si>
    <t>Therms</t>
  </si>
  <si>
    <t>Calculate Natural Gas Penalty Threshold</t>
  </si>
  <si>
    <t>These are specific elements that comprise the Portfolio View of Exhibit 1</t>
  </si>
  <si>
    <r>
      <t xml:space="preserve">CPA Pro-Rata Share
</t>
    </r>
    <r>
      <rPr>
        <i/>
        <sz val="9"/>
        <color theme="1"/>
        <rFont val="Arial"/>
        <family val="2"/>
      </rPr>
      <t>IRP Guidance</t>
    </r>
  </si>
  <si>
    <t>2-year pro-rata, versus ramp rate in IRP</t>
  </si>
  <si>
    <r>
      <t xml:space="preserve">line </t>
    </r>
    <r>
      <rPr>
        <sz val="10"/>
        <color rgb="FF0070C0"/>
        <rFont val="Arial"/>
        <family val="2"/>
      </rPr>
      <t xml:space="preserve">ab </t>
    </r>
    <r>
      <rPr>
        <sz val="10"/>
        <color theme="1"/>
        <rFont val="Arial"/>
        <family val="2"/>
      </rPr>
      <t>of Exhibit 1 Portfolio View</t>
    </r>
  </si>
  <si>
    <t>Total Natural Gas Penalty Threshold</t>
  </si>
  <si>
    <t>Penalty outlined in Stipulation Agreement, UG-011571 Section M43.</t>
  </si>
  <si>
    <t>= a + b</t>
  </si>
  <si>
    <t>Penalty = Up to $75,000, depending on range</t>
  </si>
  <si>
    <t>= a *0.05</t>
  </si>
  <si>
    <t>Build the Total Utility Conservation Goal</t>
  </si>
  <si>
    <r>
      <t xml:space="preserve">= line </t>
    </r>
    <r>
      <rPr>
        <i/>
        <sz val="10"/>
        <color theme="3" tint="0.39997558519241921"/>
        <rFont val="Arial"/>
        <family val="2"/>
      </rPr>
      <t>ad</t>
    </r>
    <r>
      <rPr>
        <sz val="10"/>
        <color theme="1"/>
        <rFont val="Arial"/>
        <family val="2"/>
      </rPr>
      <t xml:space="preserve"> of Exhibit 1</t>
    </r>
  </si>
  <si>
    <t>Additional Portfolio Build-out</t>
  </si>
  <si>
    <t>Represents incremental effort to anticipate 2019 IRP updates.</t>
  </si>
  <si>
    <r>
      <t>= c + d + e + f; line</t>
    </r>
    <r>
      <rPr>
        <sz val="10"/>
        <color rgb="FF0070C0"/>
        <rFont val="Arial"/>
        <family val="2"/>
      </rPr>
      <t xml:space="preserve"> bf</t>
    </r>
    <r>
      <rPr>
        <sz val="10"/>
        <color theme="1"/>
        <rFont val="Arial"/>
        <family val="2"/>
      </rPr>
      <t xml:space="preserve"> of Exhibit 1 Portfolio View</t>
    </r>
  </si>
  <si>
    <t>* Updated for April 2020 Revision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</si>
</sst>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4"/>
      <color rgb="FFFF0000"/>
      <name val="Arial"/>
      <family val="2"/>
    </font>
    <font>
      <b/>
      <sz val="16"/>
      <color rgb="FF00B050"/>
      <name val="Arial"/>
      <family val="2"/>
    </font>
    <font>
      <b/>
      <sz val="16"/>
      <color theme="0"/>
      <name val="Arial"/>
      <family val="2"/>
    </font>
    <font>
      <b/>
      <i/>
      <sz val="10"/>
      <color rgb="FF006A71"/>
      <name val="Arial"/>
      <family val="2"/>
    </font>
    <font>
      <b/>
      <i/>
      <sz val="10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sz val="10"/>
      <color rgb="FF006A71"/>
      <name val="Arial"/>
      <family val="2"/>
    </font>
    <font>
      <b/>
      <i/>
      <sz val="10"/>
      <color rgb="FF5566E3"/>
      <name val="Arial"/>
      <family val="2"/>
    </font>
    <font>
      <b/>
      <u val="doubleAccounting"/>
      <sz val="10"/>
      <color theme="1"/>
      <name val="Arial"/>
      <family val="2"/>
    </font>
    <font>
      <sz val="10"/>
      <color rgb="FF0070C0"/>
      <name val="Arial"/>
      <family val="2"/>
    </font>
    <font>
      <b/>
      <i/>
      <sz val="10"/>
      <color rgb="FF0070C0"/>
      <name val="Arial"/>
      <family val="2"/>
    </font>
    <font>
      <u/>
      <sz val="10"/>
      <color theme="1"/>
      <name val="Arial"/>
      <family val="2"/>
    </font>
    <font>
      <u/>
      <sz val="10"/>
      <color rgb="FF0070C0"/>
      <name val="Arial"/>
      <family val="2"/>
    </font>
    <font>
      <i/>
      <sz val="10"/>
      <color theme="3" tint="0.39997558519241921"/>
      <name val="Arial"/>
      <family val="2"/>
    </font>
    <font>
      <i/>
      <sz val="10"/>
      <color rgb="FF31869B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u val="doubleAccounting"/>
      <sz val="10"/>
      <color theme="0"/>
      <name val="Arial"/>
      <family val="2"/>
    </font>
    <font>
      <u val="singleAccounting"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6A7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1E0F3"/>
        <bgColor indexed="64"/>
      </patternFill>
    </fill>
    <fill>
      <patternFill patternType="solid">
        <fgColor rgb="FFEFF4F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BC500"/>
        <bgColor indexed="64"/>
      </patternFill>
    </fill>
    <fill>
      <patternFill patternType="solid">
        <fgColor rgb="FFFFEB2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8DB4E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/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/>
    </xf>
    <xf numFmtId="3" fontId="7" fillId="3" borderId="11" xfId="0" applyNumberFormat="1" applyFont="1" applyFill="1" applyBorder="1" applyAlignment="1">
      <alignment horizontal="center"/>
    </xf>
    <xf numFmtId="164" fontId="7" fillId="3" borderId="11" xfId="0" applyNumberFormat="1" applyFont="1" applyFill="1" applyBorder="1" applyAlignment="1">
      <alignment horizontal="center"/>
    </xf>
    <xf numFmtId="0" fontId="7" fillId="3" borderId="4" xfId="0" applyFont="1" applyFill="1" applyBorder="1" applyAlignment="1"/>
    <xf numFmtId="0" fontId="7" fillId="3" borderId="5" xfId="0" applyFont="1" applyFill="1" applyBorder="1" applyAlignment="1"/>
    <xf numFmtId="0" fontId="7" fillId="3" borderId="6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0" borderId="0" xfId="0" applyFont="1"/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3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0" fillId="0" borderId="10" xfId="0" applyFont="1" applyBorder="1"/>
    <xf numFmtId="0" fontId="0" fillId="0" borderId="0" xfId="0" applyFont="1"/>
    <xf numFmtId="0" fontId="0" fillId="0" borderId="9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3" fontId="0" fillId="0" borderId="10" xfId="0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3" fontId="15" fillId="4" borderId="10" xfId="0" applyNumberFormat="1" applyFont="1" applyFill="1" applyBorder="1" applyAlignment="1">
      <alignment horizontal="center" vertical="center"/>
    </xf>
    <xf numFmtId="164" fontId="15" fillId="4" borderId="10" xfId="0" applyNumberFormat="1" applyFont="1" applyFill="1" applyBorder="1" applyAlignment="1">
      <alignment horizontal="center" vertical="center"/>
    </xf>
    <xf numFmtId="3" fontId="15" fillId="4" borderId="12" xfId="0" applyNumberFormat="1" applyFont="1" applyFill="1" applyBorder="1" applyAlignment="1">
      <alignment horizontal="center" vertical="center"/>
    </xf>
    <xf numFmtId="164" fontId="15" fillId="4" borderId="9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3" fontId="15" fillId="0" borderId="10" xfId="0" applyNumberFormat="1" applyFont="1" applyFill="1" applyBorder="1" applyAlignment="1">
      <alignment horizontal="center" vertical="center"/>
    </xf>
    <xf numFmtId="164" fontId="15" fillId="0" borderId="1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/>
    <xf numFmtId="0" fontId="7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3" fontId="7" fillId="5" borderId="10" xfId="0" applyNumberFormat="1" applyFont="1" applyFill="1" applyBorder="1" applyAlignment="1">
      <alignment horizontal="center" vertical="center"/>
    </xf>
    <xf numFmtId="164" fontId="7" fillId="5" borderId="1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3" fontId="7" fillId="6" borderId="12" xfId="0" applyNumberFormat="1" applyFont="1" applyFill="1" applyBorder="1" applyAlignment="1">
      <alignment horizontal="center" vertical="center"/>
    </xf>
    <xf numFmtId="164" fontId="7" fillId="6" borderId="9" xfId="0" applyNumberFormat="1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3" fontId="7" fillId="8" borderId="10" xfId="0" applyNumberFormat="1" applyFont="1" applyFill="1" applyBorder="1" applyAlignment="1">
      <alignment horizontal="center" vertical="center"/>
    </xf>
    <xf numFmtId="164" fontId="7" fillId="8" borderId="1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3" fontId="7" fillId="9" borderId="12" xfId="0" applyNumberFormat="1" applyFont="1" applyFill="1" applyBorder="1" applyAlignment="1">
      <alignment horizontal="center" vertical="center"/>
    </xf>
    <xf numFmtId="164" fontId="7" fillId="9" borderId="9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0" fontId="0" fillId="10" borderId="0" xfId="0" applyFont="1" applyFill="1"/>
    <xf numFmtId="0" fontId="0" fillId="10" borderId="10" xfId="0" applyFont="1" applyFill="1" applyBorder="1"/>
    <xf numFmtId="0" fontId="10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2" fillId="0" borderId="0" xfId="0" applyFont="1"/>
    <xf numFmtId="0" fontId="0" fillId="0" borderId="10" xfId="0" applyBorder="1" applyAlignment="1">
      <alignment horizontal="left" vertical="center" wrapText="1" indent="3"/>
    </xf>
    <xf numFmtId="3" fontId="0" fillId="10" borderId="10" xfId="0" applyNumberFormat="1" applyFill="1" applyBorder="1" applyAlignment="1">
      <alignment horizontal="center" vertical="center"/>
    </xf>
    <xf numFmtId="164" fontId="0" fillId="10" borderId="10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7" fillId="0" borderId="0" xfId="0" applyFont="1" applyFill="1"/>
    <xf numFmtId="0" fontId="7" fillId="0" borderId="7" xfId="0" applyFont="1" applyFill="1" applyBorder="1" applyAlignment="1">
      <alignment vertical="center"/>
    </xf>
    <xf numFmtId="0" fontId="23" fillId="11" borderId="10" xfId="0" applyFont="1" applyFill="1" applyBorder="1" applyAlignment="1">
      <alignment vertical="center"/>
    </xf>
    <xf numFmtId="3" fontId="24" fillId="11" borderId="10" xfId="0" applyNumberFormat="1" applyFont="1" applyFill="1" applyBorder="1" applyAlignment="1">
      <alignment horizontal="center" vertical="center"/>
    </xf>
    <xf numFmtId="164" fontId="24" fillId="11" borderId="10" xfId="0" applyNumberFormat="1" applyFont="1" applyFill="1" applyBorder="1" applyAlignment="1">
      <alignment horizontal="center" vertical="center"/>
    </xf>
    <xf numFmtId="3" fontId="24" fillId="11" borderId="12" xfId="0" applyNumberFormat="1" applyFont="1" applyFill="1" applyBorder="1" applyAlignment="1">
      <alignment horizontal="center" vertical="center"/>
    </xf>
    <xf numFmtId="164" fontId="24" fillId="11" borderId="9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3" fontId="0" fillId="0" borderId="9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3" fontId="0" fillId="0" borderId="6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3" fontId="0" fillId="0" borderId="15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6" xfId="0" applyBorder="1"/>
    <xf numFmtId="0" fontId="0" fillId="0" borderId="14" xfId="0" applyBorder="1"/>
    <xf numFmtId="0" fontId="0" fillId="0" borderId="16" xfId="0" applyBorder="1" applyAlignment="1"/>
    <xf numFmtId="0" fontId="0" fillId="0" borderId="17" xfId="0" applyBorder="1" applyAlignment="1"/>
    <xf numFmtId="165" fontId="0" fillId="0" borderId="0" xfId="1" applyNumberFormat="1" applyFont="1"/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7" xfId="0" applyFont="1" applyBorder="1"/>
    <xf numFmtId="0" fontId="10" fillId="0" borderId="7" xfId="0" applyFont="1" applyBorder="1"/>
    <xf numFmtId="3" fontId="0" fillId="0" borderId="7" xfId="0" applyNumberFormat="1" applyFont="1" applyBorder="1" applyAlignment="1">
      <alignment horizontal="center" vertical="center"/>
    </xf>
    <xf numFmtId="3" fontId="0" fillId="0" borderId="7" xfId="0" applyNumberFormat="1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vertical="center"/>
    </xf>
    <xf numFmtId="3" fontId="7" fillId="12" borderId="7" xfId="0" applyNumberFormat="1" applyFont="1" applyFill="1" applyBorder="1" applyAlignment="1">
      <alignment horizontal="center" vertical="center"/>
    </xf>
    <xf numFmtId="3" fontId="7" fillId="8" borderId="7" xfId="0" applyNumberFormat="1" applyFont="1" applyFill="1" applyBorder="1" applyAlignment="1">
      <alignment horizontal="center" vertical="center"/>
    </xf>
    <xf numFmtId="0" fontId="7" fillId="0" borderId="7" xfId="0" quotePrefix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7" fillId="0" borderId="0" xfId="0" quotePrefix="1" applyFont="1" applyBorder="1" applyAlignment="1">
      <alignment vertical="center"/>
    </xf>
    <xf numFmtId="0" fontId="0" fillId="0" borderId="10" xfId="0" applyFont="1" applyBorder="1" applyAlignment="1">
      <alignment horizontal="left" vertical="center"/>
    </xf>
    <xf numFmtId="0" fontId="0" fillId="0" borderId="0" xfId="0" quotePrefix="1" applyFont="1" applyBorder="1" applyAlignment="1">
      <alignment horizontal="left" vertical="center"/>
    </xf>
    <xf numFmtId="3" fontId="25" fillId="0" borderId="7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4" fillId="11" borderId="7" xfId="0" applyNumberFormat="1" applyFont="1" applyFill="1" applyBorder="1" applyAlignment="1">
      <alignment horizontal="center" vertical="center"/>
    </xf>
    <xf numFmtId="0" fontId="0" fillId="0" borderId="0" xfId="0" quotePrefix="1" applyFont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/>
    <xf numFmtId="3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/>
    <xf numFmtId="0" fontId="0" fillId="0" borderId="6" xfId="0" applyBorder="1" applyAlignment="1"/>
    <xf numFmtId="10" fontId="0" fillId="0" borderId="0" xfId="1" applyNumberFormat="1" applyFont="1"/>
    <xf numFmtId="0" fontId="0" fillId="0" borderId="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7" xfId="0" quotePrefix="1" applyFont="1" applyBorder="1" applyAlignment="1">
      <alignment horizontal="left" vertical="center" wrapText="1"/>
    </xf>
    <xf numFmtId="0" fontId="0" fillId="0" borderId="9" xfId="0" quotePrefix="1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7" borderId="0" xfId="0" applyFont="1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 wrapText="1"/>
    </xf>
    <xf numFmtId="0" fontId="0" fillId="7" borderId="0" xfId="0" applyFont="1" applyFill="1" applyBorder="1" applyAlignment="1">
      <alignment horizontal="center" vertical="center"/>
    </xf>
    <xf numFmtId="0" fontId="0" fillId="7" borderId="9" xfId="0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3" fontId="5" fillId="3" borderId="7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38</xdr:row>
      <xdr:rowOff>9523</xdr:rowOff>
    </xdr:from>
    <xdr:ext cx="6953249" cy="2632983"/>
    <xdr:sp macro="" textlink="">
      <xdr:nvSpPr>
        <xdr:cNvPr id="2" name="TextBox 1"/>
        <xdr:cNvSpPr txBox="1"/>
      </xdr:nvSpPr>
      <xdr:spPr>
        <a:xfrm>
          <a:off x="1219200" y="9067798"/>
          <a:ext cx="6953249" cy="2632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Discussion:</a:t>
          </a:r>
        </a:p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Budget%20&amp;%20Administration/WUTC_Filing_Program_Planning/2014-2015%20Biennium/2015%20ACP/Exhibit%201/Exhibit%201_Replacement%20filing%20to%20correct%20Rebate%20Processing%20error_Ver2.50__040320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ottg\AppData\Local\Microsoft\Windows\Temporary%20Internet%20Files\Content.Outlook\GD41MWUJ\Master_2016(17)_REM_Program_Planner_08072015_UNLOCKED%20(2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1\sopscci\1-Biennial%20Planning\2018-2019\Planning%20Teams\R&amp;R\Program_Planners\August11_MasterFiles\2018(19)_RandRProgramPlanner_Master_MultiFamilyNewConstruct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mst\AppData\Local\Microsoft\Windows\INetCache\Content.Outlook\19OYDOB3\2020_2021_RandRProgramPlanner_Master_041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 First"/>
      <sheetName val="Budget Category Descriptions"/>
      <sheetName val="Building the 2-year elec. tgt"/>
      <sheetName val="Portfolio--2015 only"/>
      <sheetName val="2015 Sector View Elect"/>
      <sheetName val="2015 Sector View Gas"/>
      <sheetName val=" LIW Detail_REM E201_Elec"/>
      <sheetName val="REM E214 Title Tab "/>
      <sheetName val="HomePrint Detail_REM_E214 Elec"/>
      <sheetName val="WaterHea_Detail_REM_E214 Elec"/>
      <sheetName val="Wx_Detail_REM E214 Elec"/>
      <sheetName val="SpcHeat Detail_REM_E214 Elec"/>
      <sheetName val="HmAppplc_Detail_REM_E214 Elec"/>
      <sheetName val="ShwrHead_Detail_REM_E214  Elec"/>
      <sheetName val="Lighting Detail_REM_E214 Elec"/>
      <sheetName val="MHDS Detail_REM_E214 Elec."/>
      <sheetName val="ARRAWx Detail_REM_E214 Elec"/>
      <sheetName val="HER Detail_REM_E214 elec."/>
      <sheetName val="SFNC Detail_REM E215 Elec"/>
      <sheetName val="NCMfgHome Detail_REM E215 Elec"/>
      <sheetName val="FuelConv Detail_REM E216 Elec"/>
      <sheetName val="MF Retr Detail_REM E217 Elec"/>
      <sheetName val="MFNC Detail_REM E218 Elec"/>
      <sheetName val="LIW Detail_REM G201 Gas"/>
      <sheetName val="REM Gas Sch 214 Title"/>
      <sheetName val="HmPrint Detail_REM G214 Gas"/>
      <sheetName val="WtrHeat Detail_REM G214 Gas"/>
      <sheetName val="Wx Detail_REM G214 Gas"/>
      <sheetName val="SpHeat Detail_REM G214 Gas"/>
      <sheetName val="ShwrHead Detail_REM G214 Gas"/>
      <sheetName val="HmApplSvgs Detail_REM G214 Gas"/>
      <sheetName val="MHDS Detail_REM G214 Gas"/>
      <sheetName val="WebTstat Detail_REM G214 Gas"/>
      <sheetName val="HER Detail_REM G214 gas"/>
      <sheetName val="SFNC Detail_REM G215 Gas"/>
      <sheetName val="NCMfgHomes Detail_REM G215 Gas"/>
      <sheetName val="MF Retr Detail_REM G217 Gas"/>
      <sheetName val="MFNC Detail_REM G218 Gas"/>
      <sheetName val="CI Retr Detail_BEM E250 Elec"/>
      <sheetName val="Bus Lgt Grnts_BEM E250 Elect"/>
      <sheetName val="CI NC Detail_BEM E251 Elec"/>
      <sheetName val="RCM Detail_BEM E253 Elec"/>
      <sheetName val="Cancelled--SBL_Sch 255 Elec"/>
      <sheetName val="LPSD_Detail_BEM E258 Elec"/>
      <sheetName val="TechEval Detail_BEM E261 Elec"/>
      <sheetName val="Comm Lgt Mkdn_E262 Elec"/>
      <sheetName val="Comm Kit-Laund_E262 elec"/>
      <sheetName val="Comm DI_E262 Elec"/>
      <sheetName val="Comm HVAC_E262 elec"/>
      <sheetName val="Comm Lgt_E262 Elec"/>
      <sheetName val="Sm Bus DI_E262 Elec"/>
      <sheetName val="CI Retr Detail_BEM G250 Gas"/>
      <sheetName val="CI NC Detail_BEM G251 Gas"/>
      <sheetName val="RCM Detail_BEM 253 Gas"/>
      <sheetName val="TechEval Detail_BEM G261 Gas"/>
      <sheetName val="Sm Bus DI_G262 Gas"/>
      <sheetName val="Comm Kit-Laund_G262 Gas"/>
      <sheetName val="Comm DI_G262 Gas"/>
      <sheetName val="Comm HVAC_G262 Gas"/>
      <sheetName val="REM Pilots E249 Elec"/>
      <sheetName val="BEM Pilots E249 Elec"/>
      <sheetName val="REM Pilots Detail G249 Gas"/>
      <sheetName val="BEM Pilots Detail G249 Gas"/>
      <sheetName val="NEEA Detail_E254 elec"/>
      <sheetName val="T&amp;D Detail_Reg E292 elec"/>
      <sheetName val="Gas MktTrans_Detail_Gas"/>
      <sheetName val="Portf Suppt Cust Eng Elec Title"/>
      <sheetName val="Engy Adv Detail_PSCE  Elec"/>
      <sheetName val="Events Detail_PSCE Elec"/>
      <sheetName val="Brochures Detail_PSCE Elec"/>
      <sheetName val="Educatn Detail_PSCE E202 Elec"/>
      <sheetName val="Port Suppt_Web Exp Elec Title"/>
      <sheetName val="CustOnline Detail_PSWE_Elec"/>
      <sheetName val="Mkt Intgn Detail_PSWE_Elec"/>
      <sheetName val="ABS Detail_PSWE_Elec"/>
      <sheetName val="Rebt Procg Detail_Elec"/>
      <sheetName val="EEC Detail_PS_Elec"/>
      <sheetName val="TradeAlly Detail_PS_ Elec"/>
      <sheetName val="Port Supp Cust Engage Gas Title"/>
      <sheetName val="Engy Adv Detail_PSCE_Gas"/>
      <sheetName val="Events Detail_PSCE_Gas"/>
      <sheetName val="Brochure Detail_PSCE_Gas"/>
      <sheetName val="Eductn Detail_PSCE_G207 Gas"/>
      <sheetName val="Port Supp_Web Exp Gas Title"/>
      <sheetName val="CustOnline Detail_PSWE_Gas"/>
      <sheetName val="Mkt Intg Detail_PSWE_Gas"/>
      <sheetName val="ABS Detail_PSWE_Gas"/>
      <sheetName val="Rebt Procg_Detail Gas"/>
      <sheetName val="EEC Detail_PS_Gas"/>
      <sheetName val="TradeAlly Detail_PS_gas"/>
      <sheetName val="SuppCrv Detail_R&amp;C_Elec"/>
      <sheetName val="Strat Plan Detail_R&amp;C_Elec"/>
      <sheetName val="Mktg Resch Detail_PS_ Elec"/>
      <sheetName val="Eval Detail_R&amp;C_Elec"/>
      <sheetName val="BECAR Detail_R&amp;C Elec"/>
      <sheetName val="VTeam Detail_R&amp;C_Elec"/>
      <sheetName val="Data &amp; Systms Svcs R&amp;C_ Elec"/>
      <sheetName val="Prog Develpmt_R&amp;C Elec"/>
      <sheetName val="Supp Crv Detail_R&amp;C_gas"/>
      <sheetName val="Strat Pln Detail_R&amp;C_Gas"/>
      <sheetName val="Mktg Rsch Detail_PS_gas"/>
      <sheetName val="Eval Detail_R&amp;C_Gas"/>
      <sheetName val="Vteam Detail_R&amp;C_Gas"/>
      <sheetName val="Data &amp; Systms Svcs_R&amp;C_Gas"/>
      <sheetName val="Prog Develpmnt_R&amp;C Gas"/>
      <sheetName val="Net Mtr Details_Oth Elec E150"/>
      <sheetName val="ElecVehChgInctv_E195_Elec"/>
      <sheetName val="Cancelled_Oth Elec_Renw Ed E248"/>
      <sheetName val="CI Load Details_Oth Elec E271"/>
      <sheetName val="Suspended_Oth Elec_Res DR"/>
      <sheetName val="BEM In-house savings"/>
      <sheetName val="BEM Contracted savings"/>
      <sheetName val="Rebates Detail_BEM E262 Elec"/>
      <sheetName val="Rebates Detail_BEM G262 Gas"/>
      <sheetName val="Sheet1"/>
    </sheetNames>
    <sheetDataSet>
      <sheetData sheetId="0"/>
      <sheetData sheetId="1"/>
      <sheetData sheetId="2"/>
      <sheetData sheetId="3"/>
      <sheetData sheetId="4">
        <row r="7">
          <cell r="T7">
            <v>1571214.29</v>
          </cell>
        </row>
        <row r="8">
          <cell r="T8">
            <v>3009000</v>
          </cell>
        </row>
        <row r="9">
          <cell r="T9">
            <v>634500</v>
          </cell>
        </row>
        <row r="10">
          <cell r="T10">
            <v>2315958.7099999995</v>
          </cell>
        </row>
        <row r="11">
          <cell r="T11">
            <v>294000</v>
          </cell>
        </row>
        <row r="12">
          <cell r="T12">
            <v>7841910</v>
          </cell>
        </row>
        <row r="14">
          <cell r="T14">
            <v>11386446</v>
          </cell>
        </row>
        <row r="15">
          <cell r="T15">
            <v>4138680</v>
          </cell>
        </row>
        <row r="16">
          <cell r="T16">
            <v>66609297.258661754</v>
          </cell>
        </row>
        <row r="17">
          <cell r="T17">
            <v>4665981</v>
          </cell>
        </row>
        <row r="18">
          <cell r="T18">
            <v>472500</v>
          </cell>
        </row>
        <row r="19">
          <cell r="T19">
            <v>0</v>
          </cell>
        </row>
        <row r="21">
          <cell r="T21">
            <v>2062500</v>
          </cell>
        </row>
        <row r="22">
          <cell r="T22">
            <v>25861860</v>
          </cell>
        </row>
        <row r="23">
          <cell r="T23">
            <v>1057398.7120000001</v>
          </cell>
        </row>
        <row r="64">
          <cell r="S64">
            <v>1060385.3394399998</v>
          </cell>
        </row>
        <row r="65">
          <cell r="S65">
            <v>530378.69305</v>
          </cell>
        </row>
        <row r="66">
          <cell r="S66">
            <v>80222.005000000005</v>
          </cell>
        </row>
        <row r="67">
          <cell r="S67">
            <v>81135.196939999994</v>
          </cell>
        </row>
        <row r="69">
          <cell r="S69">
            <v>562455</v>
          </cell>
        </row>
        <row r="70">
          <cell r="S70">
            <v>298797.19500000001</v>
          </cell>
        </row>
        <row r="71">
          <cell r="S71">
            <v>67586</v>
          </cell>
        </row>
        <row r="72">
          <cell r="S72">
            <v>825839.83129999996</v>
          </cell>
        </row>
        <row r="73">
          <cell r="S73">
            <v>453835.93251999997</v>
          </cell>
        </row>
        <row r="74">
          <cell r="S74">
            <v>740193.16032000002</v>
          </cell>
        </row>
        <row r="75">
          <cell r="S75">
            <v>814515.85100000002</v>
          </cell>
        </row>
        <row r="76">
          <cell r="S76">
            <v>60333</v>
          </cell>
        </row>
        <row r="77">
          <cell r="S77">
            <v>5575677.2045699991</v>
          </cell>
        </row>
        <row r="93">
          <cell r="S93">
            <v>760196.40487241256</v>
          </cell>
        </row>
        <row r="94">
          <cell r="S94">
            <v>2878145.7829999998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3638342.1878724126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Reference"/>
      <sheetName val="Summary"/>
      <sheetName val="E201_18230611"/>
      <sheetName val="G201_18230661"/>
      <sheetName val="Shell_LIW_E"/>
      <sheetName val="Shell_E"/>
      <sheetName val="G214_18230434G"/>
      <sheetName val="18230625_HP"/>
      <sheetName val="18230626_WHeat"/>
      <sheetName val="18230628_SpHeat"/>
      <sheetName val="18230638_SpHeat"/>
      <sheetName val="18230627_Wx"/>
      <sheetName val="18230637_Wx"/>
      <sheetName val="18230634_MHDS"/>
      <sheetName val="18230612_FConv"/>
      <sheetName val="18230461_HER"/>
      <sheetName val="18230738_HER"/>
      <sheetName val="18230522_RER"/>
      <sheetName val="18230622_RER"/>
      <sheetName val="18230434_HApp"/>
      <sheetName val="18230434G_HApp"/>
      <sheetName val="18230435_SH"/>
      <sheetName val="18230700_SH"/>
      <sheetName val="18230440_RLg"/>
      <sheetName val="18230714_BLg"/>
      <sheetName val="18230687_WET"/>
      <sheetName val="TBD_WET_E"/>
      <sheetName val="18230501_ARRA"/>
      <sheetName val="18602231_ARRA"/>
      <sheetName val="18230405_SFNC"/>
      <sheetName val="18230684_SFNC"/>
      <sheetName val="18230407_MFR"/>
      <sheetName val="18230736_MFR"/>
      <sheetName val="18230486_MFNC"/>
      <sheetName val="18230673_MFNC"/>
      <sheetName val="18230433_SFMH"/>
      <sheetName val="18230716_CKit"/>
      <sheetName val="18231027_CKit"/>
      <sheetName val="18230717_CDI"/>
      <sheetName val="18231028_CDI"/>
      <sheetName val="18230718_CHVAC"/>
      <sheetName val="18231029_CHVAC"/>
      <sheetName val="18231022_SBDI"/>
      <sheetName val="18231134_SBDI"/>
      <sheetName val="18230746_E"/>
      <sheetName val="18231031_G"/>
      <sheetName val="Small Ag DI - E"/>
      <sheetName val="Small Ag DI - G"/>
      <sheetName val="Lodging DI - E"/>
      <sheetName val="Lodging DI - G"/>
      <sheetName val="lookups"/>
      <sheetName val="CE_Res_Elect"/>
      <sheetName val="CE_Res_ElectWO"/>
      <sheetName val="CE_Res_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6">
          <cell r="D6" t="str">
            <v>calculated</v>
          </cell>
          <cell r="F6">
            <v>1</v>
          </cell>
          <cell r="H6" t="str">
            <v>Energy Advisor</v>
          </cell>
        </row>
        <row r="7">
          <cell r="D7" t="str">
            <v>per home</v>
          </cell>
          <cell r="F7">
            <v>2</v>
          </cell>
          <cell r="H7" t="str">
            <v>Energy Management Engineer</v>
          </cell>
        </row>
        <row r="8">
          <cell r="D8" t="str">
            <v>per unit</v>
          </cell>
          <cell r="F8">
            <v>3</v>
          </cell>
          <cell r="H8" t="str">
            <v>Market Analyst</v>
          </cell>
        </row>
        <row r="9">
          <cell r="D9" t="str">
            <v>per ton</v>
          </cell>
          <cell r="F9">
            <v>4</v>
          </cell>
          <cell r="H9" t="str">
            <v>Market Manager</v>
          </cell>
        </row>
        <row r="10">
          <cell r="D10" t="str">
            <v>linear foot</v>
          </cell>
          <cell r="F10">
            <v>5</v>
          </cell>
          <cell r="H10" t="str">
            <v>Program Coordinator</v>
          </cell>
        </row>
        <row r="11">
          <cell r="D11" t="str">
            <v>square foot</v>
          </cell>
          <cell r="F11">
            <v>6</v>
          </cell>
          <cell r="H11" t="str">
            <v>Program Implementer</v>
          </cell>
        </row>
        <row r="12">
          <cell r="F12">
            <v>7</v>
          </cell>
          <cell r="H12" t="str">
            <v>Program Manager</v>
          </cell>
        </row>
        <row r="13">
          <cell r="F13">
            <v>8</v>
          </cell>
          <cell r="H13" t="str">
            <v>Quality Assurance Specialist</v>
          </cell>
        </row>
        <row r="14">
          <cell r="F14">
            <v>9</v>
          </cell>
          <cell r="H14" t="str">
            <v>Rebate Processor</v>
          </cell>
        </row>
        <row r="15">
          <cell r="F15">
            <v>10</v>
          </cell>
          <cell r="H15" t="str">
            <v>Senior Evaluation Analyst</v>
          </cell>
        </row>
        <row r="16">
          <cell r="F16">
            <v>11</v>
          </cell>
          <cell r="H16" t="str">
            <v xml:space="preserve">Senior Market Analyst </v>
          </cell>
        </row>
        <row r="17">
          <cell r="F17">
            <v>12</v>
          </cell>
          <cell r="H17" t="str">
            <v>Supervisor</v>
          </cell>
        </row>
        <row r="18">
          <cell r="F18">
            <v>13</v>
          </cell>
          <cell r="H18" t="str">
            <v>Other</v>
          </cell>
        </row>
        <row r="19">
          <cell r="F19">
            <v>14</v>
          </cell>
        </row>
        <row r="20">
          <cell r="F20">
            <v>15</v>
          </cell>
        </row>
        <row r="21">
          <cell r="F21">
            <v>16</v>
          </cell>
        </row>
        <row r="22">
          <cell r="F22">
            <v>17</v>
          </cell>
        </row>
        <row r="23">
          <cell r="F23">
            <v>18</v>
          </cell>
        </row>
        <row r="24">
          <cell r="F24">
            <v>19</v>
          </cell>
        </row>
        <row r="25">
          <cell r="F25">
            <v>20</v>
          </cell>
        </row>
        <row r="26">
          <cell r="F26">
            <v>21</v>
          </cell>
        </row>
        <row r="27">
          <cell r="F27">
            <v>22</v>
          </cell>
        </row>
        <row r="28">
          <cell r="F28">
            <v>23</v>
          </cell>
        </row>
        <row r="29">
          <cell r="F29">
            <v>24</v>
          </cell>
        </row>
        <row r="30">
          <cell r="F30">
            <v>25</v>
          </cell>
        </row>
        <row r="31">
          <cell r="F31">
            <v>26</v>
          </cell>
        </row>
        <row r="32">
          <cell r="F32">
            <v>27</v>
          </cell>
        </row>
        <row r="33">
          <cell r="F33">
            <v>28</v>
          </cell>
        </row>
        <row r="34">
          <cell r="F34">
            <v>29</v>
          </cell>
        </row>
        <row r="35">
          <cell r="F35">
            <v>30</v>
          </cell>
        </row>
      </sheetData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18230486_E"/>
      <sheetName val="18230673_G"/>
      <sheetName val="x_LIW"/>
      <sheetName val="CE_Res_Elect"/>
      <sheetName val="CE_Res_ElectWO"/>
      <sheetName val="CE_Res_Gas"/>
      <sheetName val="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4">
          <cell r="B44" t="str">
            <v>Yes</v>
          </cell>
        </row>
        <row r="45">
          <cell r="B45" t="str">
            <v>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board"/>
      <sheetName val="_MAIN"/>
      <sheetName val="_MAIN_VAR"/>
      <sheetName val="_MAIN_LIW"/>
      <sheetName val="NOTES"/>
      <sheetName val="_EXBT2_MAIN"/>
      <sheetName val="AVOIDEDCOSTS"/>
      <sheetName val="RATES"/>
      <sheetName val="PROGRAMS"/>
      <sheetName val="LABORTITLE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2020</v>
          </cell>
        </row>
        <row r="5">
          <cell r="B5">
            <v>2021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ABF8F"/>
  </sheetPr>
  <dimension ref="E2:S35"/>
  <sheetViews>
    <sheetView showGridLines="0" tabSelected="1" zoomScale="80" zoomScaleNormal="80" workbookViewId="0">
      <pane xSplit="3" ySplit="4" topLeftCell="D5" activePane="bottomRight" state="frozen"/>
      <selection activeCell="D21" sqref="D21"/>
      <selection pane="topRight" activeCell="D21" sqref="D21"/>
      <selection pane="bottomLeft" activeCell="D21" sqref="D21"/>
      <selection pane="bottomRight" activeCell="B12" sqref="B12"/>
    </sheetView>
  </sheetViews>
  <sheetFormatPr defaultColWidth="9.140625" defaultRowHeight="12.75" x14ac:dyDescent="0.2"/>
  <cols>
    <col min="2" max="2" width="7.85546875" customWidth="1"/>
    <col min="3" max="3" width="1.28515625" customWidth="1"/>
    <col min="6" max="6" width="0.85546875" customWidth="1"/>
    <col min="7" max="7" width="9.140625" customWidth="1"/>
    <col min="8" max="8" width="45.42578125" customWidth="1"/>
    <col min="9" max="10" width="12.7109375" customWidth="1"/>
    <col min="11" max="11" width="17.5703125" hidden="1" customWidth="1"/>
    <col min="12" max="14" width="17.5703125" customWidth="1"/>
    <col min="15" max="15" width="34" customWidth="1"/>
    <col min="16" max="16" width="13.7109375" style="3" customWidth="1"/>
    <col min="17" max="17" width="28.42578125" style="3" customWidth="1"/>
  </cols>
  <sheetData>
    <row r="2" spans="6:17" ht="30.6" customHeight="1" x14ac:dyDescent="0.3">
      <c r="G2" s="1"/>
      <c r="H2" s="2" t="s">
        <v>78</v>
      </c>
    </row>
    <row r="3" spans="6:17" ht="13.9" customHeight="1" x14ac:dyDescent="0.2"/>
    <row r="4" spans="6:17" ht="3.6" customHeight="1" x14ac:dyDescent="0.2"/>
    <row r="5" spans="6:17" ht="5.25" customHeight="1" x14ac:dyDescent="0.3">
      <c r="F5" s="178"/>
      <c r="G5" s="4"/>
      <c r="H5" s="180" t="s">
        <v>0</v>
      </c>
      <c r="I5" s="180"/>
      <c r="J5" s="181"/>
      <c r="K5" s="181"/>
      <c r="L5" s="181"/>
      <c r="M5" s="181"/>
      <c r="N5" s="181"/>
      <c r="O5" s="181"/>
      <c r="P5" s="181"/>
      <c r="Q5" s="183"/>
    </row>
    <row r="6" spans="6:17" ht="28.9" customHeight="1" x14ac:dyDescent="0.3">
      <c r="F6" s="179"/>
      <c r="G6" s="5"/>
      <c r="H6" s="182"/>
      <c r="I6" s="182"/>
      <c r="J6" s="182"/>
      <c r="K6" s="182"/>
      <c r="L6" s="182"/>
      <c r="M6" s="182"/>
      <c r="N6" s="182"/>
      <c r="O6" s="182"/>
      <c r="P6" s="182"/>
      <c r="Q6" s="184"/>
    </row>
    <row r="7" spans="6:17" ht="2.25" customHeight="1" x14ac:dyDescent="0.2">
      <c r="F7" s="6"/>
      <c r="G7" s="7"/>
      <c r="H7" s="8"/>
      <c r="I7" s="9"/>
      <c r="J7" s="10"/>
      <c r="K7" s="11"/>
      <c r="L7" s="11"/>
      <c r="M7" s="11"/>
      <c r="N7" s="11"/>
      <c r="O7" s="12"/>
      <c r="P7" s="11"/>
      <c r="Q7" s="12"/>
    </row>
    <row r="8" spans="6:17" ht="25.9" customHeight="1" x14ac:dyDescent="0.2">
      <c r="F8" s="6"/>
      <c r="G8" s="12"/>
      <c r="H8" s="13"/>
      <c r="I8" s="185" t="s">
        <v>1</v>
      </c>
      <c r="J8" s="186"/>
      <c r="K8" s="11"/>
      <c r="L8" s="187" t="s">
        <v>2</v>
      </c>
      <c r="M8" s="188"/>
      <c r="N8" s="11"/>
      <c r="O8" s="12"/>
      <c r="P8" s="11"/>
      <c r="Q8" s="12"/>
    </row>
    <row r="9" spans="6:17" s="24" customFormat="1" ht="21" customHeight="1" x14ac:dyDescent="0.2">
      <c r="F9" s="14"/>
      <c r="G9" s="15" t="s">
        <v>3</v>
      </c>
      <c r="H9" s="16" t="s">
        <v>4</v>
      </c>
      <c r="I9" s="17" t="s">
        <v>5</v>
      </c>
      <c r="J9" s="18" t="s">
        <v>6</v>
      </c>
      <c r="K9" s="19" t="s">
        <v>7</v>
      </c>
      <c r="L9" s="17" t="s">
        <v>5</v>
      </c>
      <c r="M9" s="18" t="s">
        <v>6</v>
      </c>
      <c r="N9" s="20" t="s">
        <v>7</v>
      </c>
      <c r="O9" s="21"/>
      <c r="P9" s="22" t="s">
        <v>8</v>
      </c>
      <c r="Q9" s="23"/>
    </row>
    <row r="10" spans="6:17" ht="3" customHeight="1" x14ac:dyDescent="0.2">
      <c r="F10" s="25"/>
      <c r="G10" s="26"/>
      <c r="H10" s="27"/>
      <c r="I10" s="28"/>
      <c r="J10" s="29"/>
      <c r="K10" s="30"/>
      <c r="L10" s="28"/>
      <c r="M10" s="29"/>
      <c r="N10" s="30"/>
      <c r="O10" s="26"/>
      <c r="P10" s="30"/>
      <c r="Q10" s="26"/>
    </row>
    <row r="11" spans="6:17" s="36" customFormat="1" ht="21.75" customHeight="1" x14ac:dyDescent="0.2">
      <c r="F11" s="31"/>
      <c r="G11" s="32"/>
      <c r="H11" s="33" t="s">
        <v>9</v>
      </c>
      <c r="I11" s="34"/>
      <c r="J11" s="32"/>
      <c r="K11" s="34"/>
      <c r="L11" s="34"/>
      <c r="M11" s="35"/>
      <c r="N11" s="34"/>
      <c r="O11" s="32"/>
      <c r="P11" s="34"/>
      <c r="Q11" s="32"/>
    </row>
    <row r="12" spans="6:17" s="41" customFormat="1" ht="25.9" customHeight="1" x14ac:dyDescent="0.2">
      <c r="F12" s="31"/>
      <c r="G12" s="37"/>
      <c r="H12" s="38" t="s">
        <v>10</v>
      </c>
      <c r="I12" s="39"/>
      <c r="J12" s="37"/>
      <c r="K12" s="33"/>
      <c r="L12" s="39"/>
      <c r="M12" s="37"/>
      <c r="N12" s="40" t="s">
        <v>11</v>
      </c>
      <c r="O12" s="37"/>
      <c r="P12" s="33"/>
      <c r="Q12" s="37"/>
    </row>
    <row r="13" spans="6:17" s="36" customFormat="1" ht="45" customHeight="1" thickBot="1" x14ac:dyDescent="0.25">
      <c r="F13" s="42"/>
      <c r="G13" s="43" t="s">
        <v>12</v>
      </c>
      <c r="H13" s="44" t="s">
        <v>13</v>
      </c>
      <c r="I13" s="45">
        <v>359861</v>
      </c>
      <c r="J13" s="46">
        <f>I13/8760</f>
        <v>41.080022831050229</v>
      </c>
      <c r="K13" s="47" t="s">
        <v>14</v>
      </c>
      <c r="L13" s="45">
        <f>I13+I22</f>
        <v>434197</v>
      </c>
      <c r="M13" s="46">
        <f>L13/8760</f>
        <v>49.565867579908677</v>
      </c>
      <c r="N13" s="189" t="s">
        <v>15</v>
      </c>
      <c r="O13" s="190"/>
      <c r="P13" s="47" t="s">
        <v>16</v>
      </c>
      <c r="Q13" s="37"/>
    </row>
    <row r="14" spans="6:17" s="36" customFormat="1" ht="34.9" customHeight="1" thickBot="1" x14ac:dyDescent="0.25">
      <c r="F14" s="42"/>
      <c r="G14" s="48" t="s">
        <v>17</v>
      </c>
      <c r="H14" s="49" t="s">
        <v>18</v>
      </c>
      <c r="I14" s="50">
        <f>SUM(I13)</f>
        <v>359861</v>
      </c>
      <c r="J14" s="51">
        <f>I14/8760</f>
        <v>41.080022831050229</v>
      </c>
      <c r="K14" s="47"/>
      <c r="L14" s="52">
        <f>SUM(L13)</f>
        <v>434197</v>
      </c>
      <c r="M14" s="53">
        <f>L14/8760</f>
        <v>49.565867579908677</v>
      </c>
      <c r="N14" s="171" t="s">
        <v>19</v>
      </c>
      <c r="O14" s="168"/>
      <c r="P14" s="47" t="s">
        <v>20</v>
      </c>
      <c r="Q14" s="37"/>
    </row>
    <row r="15" spans="6:17" s="61" customFormat="1" ht="25.15" customHeight="1" x14ac:dyDescent="0.2">
      <c r="F15" s="54"/>
      <c r="G15" s="55"/>
      <c r="H15" s="38" t="s">
        <v>21</v>
      </c>
      <c r="I15" s="56"/>
      <c r="J15" s="57"/>
      <c r="K15" s="58"/>
      <c r="L15" s="56"/>
      <c r="M15" s="57"/>
      <c r="N15" s="59"/>
      <c r="O15" s="60"/>
      <c r="P15" s="58"/>
      <c r="Q15" s="60"/>
    </row>
    <row r="16" spans="6:17" s="36" customFormat="1" ht="27.6" customHeight="1" thickBot="1" x14ac:dyDescent="0.25">
      <c r="F16" s="62"/>
      <c r="G16" s="63" t="s">
        <v>22</v>
      </c>
      <c r="H16" s="64" t="s">
        <v>23</v>
      </c>
      <c r="I16" s="65">
        <v>-23564.400000000001</v>
      </c>
      <c r="J16" s="66">
        <f>I16/8760</f>
        <v>-2.69</v>
      </c>
      <c r="K16" s="67"/>
      <c r="L16" s="65">
        <f>I16</f>
        <v>-23564.400000000001</v>
      </c>
      <c r="M16" s="66">
        <f>L16/8760</f>
        <v>-2.69</v>
      </c>
      <c r="N16" s="68" t="s">
        <v>24</v>
      </c>
      <c r="O16" s="69"/>
      <c r="P16" s="70" t="s">
        <v>25</v>
      </c>
      <c r="Q16" s="69"/>
    </row>
    <row r="17" spans="5:19" s="36" customFormat="1" ht="56.45" customHeight="1" thickBot="1" x14ac:dyDescent="0.25">
      <c r="F17" s="31"/>
      <c r="G17" s="55" t="s">
        <v>26</v>
      </c>
      <c r="H17" s="71" t="s">
        <v>27</v>
      </c>
      <c r="I17" s="72">
        <f>I14+I16</f>
        <v>336296.6</v>
      </c>
      <c r="J17" s="73">
        <f>I17/8760</f>
        <v>38.390022831050224</v>
      </c>
      <c r="K17" s="74" t="s">
        <v>28</v>
      </c>
      <c r="L17" s="75">
        <f>L14+L16</f>
        <v>410632.6</v>
      </c>
      <c r="M17" s="76">
        <f>L17/8760</f>
        <v>46.875867579908672</v>
      </c>
      <c r="N17" s="172" t="s">
        <v>29</v>
      </c>
      <c r="O17" s="173"/>
      <c r="P17" s="77" t="s">
        <v>30</v>
      </c>
      <c r="Q17" s="69"/>
    </row>
    <row r="18" spans="5:19" s="36" customFormat="1" ht="27.6" customHeight="1" thickBot="1" x14ac:dyDescent="0.25">
      <c r="F18" s="62"/>
      <c r="G18" s="48" t="s">
        <v>31</v>
      </c>
      <c r="H18" s="78" t="s">
        <v>32</v>
      </c>
      <c r="I18" s="79">
        <f>I14*0.05</f>
        <v>17993.05</v>
      </c>
      <c r="J18" s="80">
        <f>I18/8760</f>
        <v>2.0540011415525115</v>
      </c>
      <c r="K18" s="81"/>
      <c r="L18" s="82">
        <f>L14*0.05</f>
        <v>21709.850000000002</v>
      </c>
      <c r="M18" s="83">
        <f>L18/8760</f>
        <v>2.478293378995434</v>
      </c>
      <c r="N18" s="174" t="s">
        <v>33</v>
      </c>
      <c r="O18" s="175"/>
      <c r="P18" s="77" t="s">
        <v>34</v>
      </c>
      <c r="Q18" s="37"/>
    </row>
    <row r="19" spans="5:19" s="61" customFormat="1" ht="27.6" customHeight="1" x14ac:dyDescent="0.2">
      <c r="F19" s="62"/>
      <c r="G19" s="55"/>
      <c r="H19" s="38" t="s">
        <v>35</v>
      </c>
      <c r="I19" s="84"/>
      <c r="J19" s="85"/>
      <c r="K19" s="74"/>
      <c r="L19" s="176" t="s">
        <v>36</v>
      </c>
      <c r="M19" s="177"/>
      <c r="N19" s="86"/>
      <c r="O19" s="63"/>
      <c r="P19" s="77"/>
      <c r="Q19" s="60"/>
    </row>
    <row r="20" spans="5:19" s="36" customFormat="1" ht="22.9" customHeight="1" x14ac:dyDescent="0.2">
      <c r="F20" s="31"/>
      <c r="G20" s="43" t="s">
        <v>37</v>
      </c>
      <c r="H20" s="39" t="s">
        <v>38</v>
      </c>
      <c r="I20" s="45">
        <v>9197.7910000000011</v>
      </c>
      <c r="J20" s="46">
        <f>I20/8760</f>
        <v>1.0499761415525115</v>
      </c>
      <c r="K20" s="33" t="s">
        <v>39</v>
      </c>
      <c r="L20" s="45">
        <f>I20</f>
        <v>9197.7910000000011</v>
      </c>
      <c r="M20" s="46">
        <f>L20/8760</f>
        <v>1.0499761415525115</v>
      </c>
      <c r="N20" s="167" t="s">
        <v>40</v>
      </c>
      <c r="O20" s="168"/>
      <c r="P20" s="47" t="s">
        <v>41</v>
      </c>
      <c r="Q20" s="37"/>
    </row>
    <row r="21" spans="5:19" s="36" customFormat="1" ht="30.6" customHeight="1" x14ac:dyDescent="0.2">
      <c r="F21" s="42"/>
      <c r="G21" s="26" t="s">
        <v>42</v>
      </c>
      <c r="H21" s="87" t="s">
        <v>43</v>
      </c>
      <c r="I21" s="28">
        <v>15080</v>
      </c>
      <c r="J21" s="46">
        <f>I21/8760</f>
        <v>1.7214611872146119</v>
      </c>
      <c r="K21" s="47" t="s">
        <v>44</v>
      </c>
      <c r="L21" s="28">
        <f>I21</f>
        <v>15080</v>
      </c>
      <c r="M21" s="46">
        <f>L21/8760</f>
        <v>1.7214611872146119</v>
      </c>
      <c r="N21" s="167" t="s">
        <v>45</v>
      </c>
      <c r="O21" s="168"/>
      <c r="P21" s="47" t="s">
        <v>46</v>
      </c>
      <c r="Q21" s="37"/>
    </row>
    <row r="22" spans="5:19" s="36" customFormat="1" ht="22.9" customHeight="1" x14ac:dyDescent="0.2">
      <c r="F22" s="42"/>
      <c r="G22" s="26" t="s">
        <v>47</v>
      </c>
      <c r="H22" s="87" t="s">
        <v>48</v>
      </c>
      <c r="I22" s="28">
        <v>74336</v>
      </c>
      <c r="J22" s="46">
        <f>I22/8760</f>
        <v>8.4858447488584474</v>
      </c>
      <c r="K22" s="47"/>
      <c r="L22" s="88"/>
      <c r="M22" s="89"/>
      <c r="N22" s="90" t="s">
        <v>49</v>
      </c>
      <c r="O22" s="91"/>
      <c r="P22" s="47"/>
      <c r="Q22" s="37"/>
      <c r="R22" s="92"/>
    </row>
    <row r="23" spans="5:19" s="36" customFormat="1" ht="22.9" customHeight="1" x14ac:dyDescent="0.2">
      <c r="F23" s="42"/>
      <c r="G23" s="26" t="s">
        <v>50</v>
      </c>
      <c r="H23" s="93" t="s">
        <v>51</v>
      </c>
      <c r="I23" s="94"/>
      <c r="J23" s="95"/>
      <c r="K23" s="47"/>
      <c r="L23" s="96">
        <v>49575.861523999949</v>
      </c>
      <c r="M23" s="46">
        <f>L23/8760</f>
        <v>5.6593449228310444</v>
      </c>
      <c r="N23" s="40" t="s">
        <v>52</v>
      </c>
      <c r="O23" s="37"/>
      <c r="P23" s="47"/>
      <c r="Q23" s="37"/>
      <c r="R23" s="92"/>
    </row>
    <row r="24" spans="5:19" s="36" customFormat="1" ht="27.6" customHeight="1" thickBot="1" x14ac:dyDescent="0.25">
      <c r="F24" s="42"/>
      <c r="G24" s="26"/>
      <c r="H24" s="87"/>
      <c r="I24" s="28"/>
      <c r="J24" s="46"/>
      <c r="K24" s="47"/>
      <c r="L24" s="97"/>
      <c r="M24" s="46"/>
      <c r="N24" s="33"/>
      <c r="O24" s="37"/>
      <c r="P24" s="47"/>
      <c r="Q24" s="37"/>
      <c r="R24" s="92"/>
    </row>
    <row r="25" spans="5:19" s="98" customFormat="1" ht="31.9" customHeight="1" thickBot="1" x14ac:dyDescent="0.25">
      <c r="F25" s="99"/>
      <c r="G25" s="48" t="s">
        <v>53</v>
      </c>
      <c r="H25" s="100" t="s">
        <v>54</v>
      </c>
      <c r="I25" s="101">
        <f>I14+SUM(I18:I22)</f>
        <v>476467.84100000001</v>
      </c>
      <c r="J25" s="102">
        <f>I25/8760</f>
        <v>54.391306050228309</v>
      </c>
      <c r="K25" s="33"/>
      <c r="L25" s="103">
        <f>L14+SUM(L18:L23)-(L18-I18)</f>
        <v>526043.70252399985</v>
      </c>
      <c r="M25" s="104">
        <f>L25/8760</f>
        <v>60.050650973059341</v>
      </c>
      <c r="N25" s="167" t="s">
        <v>55</v>
      </c>
      <c r="O25" s="168"/>
      <c r="P25" s="169" t="s">
        <v>56</v>
      </c>
      <c r="Q25" s="170"/>
    </row>
    <row r="26" spans="5:19" s="36" customFormat="1" ht="9" customHeight="1" x14ac:dyDescent="0.2">
      <c r="F26" s="31"/>
      <c r="G26" s="48"/>
      <c r="H26" s="64"/>
      <c r="I26" s="65"/>
      <c r="J26" s="105"/>
      <c r="K26" s="33"/>
      <c r="L26" s="65"/>
      <c r="M26" s="105"/>
      <c r="N26" s="106"/>
      <c r="O26" s="107"/>
      <c r="P26" s="33"/>
      <c r="Q26" s="37"/>
    </row>
    <row r="27" spans="5:19" s="98" customFormat="1" ht="30" hidden="1" customHeight="1" x14ac:dyDescent="0.2">
      <c r="F27" s="31"/>
      <c r="G27" s="43"/>
      <c r="H27" s="64"/>
      <c r="I27" s="108"/>
      <c r="J27" s="105"/>
      <c r="K27" s="33"/>
      <c r="L27" s="108"/>
      <c r="M27" s="105"/>
      <c r="N27" s="33"/>
      <c r="O27" s="37"/>
      <c r="P27" s="33"/>
      <c r="Q27" s="37"/>
    </row>
    <row r="28" spans="5:19" ht="7.5" customHeight="1" x14ac:dyDescent="0.2">
      <c r="F28" s="109"/>
      <c r="G28" s="110"/>
      <c r="H28" s="111"/>
      <c r="I28" s="112"/>
      <c r="J28" s="113"/>
      <c r="K28" s="114"/>
      <c r="L28" s="112"/>
      <c r="M28" s="113"/>
      <c r="N28" s="114"/>
      <c r="O28" s="115"/>
      <c r="P28" s="114"/>
      <c r="Q28" s="115"/>
    </row>
    <row r="29" spans="5:19" ht="0.75" customHeight="1" thickBot="1" x14ac:dyDescent="0.25">
      <c r="E29" s="116"/>
      <c r="F29" s="117"/>
      <c r="G29" s="118"/>
      <c r="H29" s="119"/>
      <c r="I29" s="120"/>
      <c r="J29" s="121"/>
      <c r="K29" s="122"/>
      <c r="L29" s="122"/>
      <c r="M29" s="122"/>
      <c r="N29" s="122"/>
      <c r="O29" s="123"/>
      <c r="P29" s="124"/>
      <c r="Q29" s="125"/>
    </row>
    <row r="30" spans="5:19" ht="4.5" customHeight="1" x14ac:dyDescent="0.2"/>
    <row r="31" spans="5:19" x14ac:dyDescent="0.2">
      <c r="S31" s="126"/>
    </row>
    <row r="32" spans="5:19" x14ac:dyDescent="0.2">
      <c r="N32" t="s">
        <v>57</v>
      </c>
    </row>
    <row r="33" spans="14:17" x14ac:dyDescent="0.2">
      <c r="N33" t="s">
        <v>58</v>
      </c>
      <c r="P33"/>
      <c r="Q33"/>
    </row>
    <row r="34" spans="14:17" x14ac:dyDescent="0.2">
      <c r="N34" t="s">
        <v>59</v>
      </c>
      <c r="P34"/>
      <c r="Q34"/>
    </row>
    <row r="35" spans="14:17" x14ac:dyDescent="0.2">
      <c r="N35" t="s">
        <v>60</v>
      </c>
      <c r="P35"/>
      <c r="Q35"/>
    </row>
  </sheetData>
  <mergeCells count="14">
    <mergeCell ref="Q5:Q6"/>
    <mergeCell ref="I8:J8"/>
    <mergeCell ref="L8:M8"/>
    <mergeCell ref="N13:O13"/>
    <mergeCell ref="L19:M19"/>
    <mergeCell ref="N20:O20"/>
    <mergeCell ref="N21:O21"/>
    <mergeCell ref="F5:F6"/>
    <mergeCell ref="H5:P6"/>
    <mergeCell ref="N25:O25"/>
    <mergeCell ref="P25:Q25"/>
    <mergeCell ref="N14:O14"/>
    <mergeCell ref="N17:O17"/>
    <mergeCell ref="N18:O18"/>
  </mergeCells>
  <pageMargins left="0.55000000000000004" right="0.12" top="0.75" bottom="0.75" header="0.3" footer="0.3"/>
  <pageSetup paperSize="17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2">
    <tabColor rgb="FFFABF8F"/>
    <pageSetUpPr fitToPage="1"/>
  </sheetPr>
  <dimension ref="D1:N27"/>
  <sheetViews>
    <sheetView showGridLines="0" zoomScale="80" zoomScaleNormal="80" workbookViewId="0">
      <pane xSplit="1" ySplit="1" topLeftCell="B2" activePane="bottomRight" state="frozen"/>
      <selection activeCell="D21" sqref="D21"/>
      <selection pane="topRight" activeCell="D21" sqref="D21"/>
      <selection pane="bottomLeft" activeCell="D21" sqref="D21"/>
      <selection pane="bottomRight" activeCell="G26" sqref="G26"/>
    </sheetView>
  </sheetViews>
  <sheetFormatPr defaultColWidth="9.140625" defaultRowHeight="12.75" x14ac:dyDescent="0.2"/>
  <cols>
    <col min="1" max="1" width="17.28515625" customWidth="1"/>
    <col min="4" max="4" width="0.85546875" customWidth="1"/>
    <col min="6" max="6" width="39.85546875" customWidth="1"/>
    <col min="7" max="7" width="22" customWidth="1"/>
    <col min="10" max="10" width="29.28515625" customWidth="1"/>
    <col min="11" max="11" width="18.5703125" customWidth="1"/>
    <col min="12" max="12" width="24.85546875" customWidth="1"/>
  </cols>
  <sheetData>
    <row r="1" spans="4:12" ht="43.5" customHeight="1" x14ac:dyDescent="0.2"/>
    <row r="5" spans="4:12" ht="18" x14ac:dyDescent="0.25">
      <c r="D5" s="1"/>
    </row>
    <row r="7" spans="4:12" ht="4.5" customHeight="1" x14ac:dyDescent="0.3">
      <c r="D7" s="178"/>
      <c r="E7" s="4"/>
      <c r="F7" s="180" t="s">
        <v>61</v>
      </c>
      <c r="G7" s="180"/>
      <c r="H7" s="181"/>
      <c r="I7" s="181"/>
      <c r="J7" s="181"/>
      <c r="K7" s="181"/>
      <c r="L7" s="183"/>
    </row>
    <row r="8" spans="4:12" ht="28.5" customHeight="1" x14ac:dyDescent="0.3">
      <c r="D8" s="179"/>
      <c r="E8" s="5"/>
      <c r="F8" s="182"/>
      <c r="G8" s="182"/>
      <c r="H8" s="182"/>
      <c r="I8" s="182"/>
      <c r="J8" s="182"/>
      <c r="K8" s="182"/>
      <c r="L8" s="184"/>
    </row>
    <row r="9" spans="4:12" ht="28.5" customHeight="1" x14ac:dyDescent="0.3">
      <c r="D9" s="127"/>
      <c r="E9" s="128"/>
      <c r="F9" s="129"/>
      <c r="G9" s="129"/>
      <c r="H9" s="129"/>
      <c r="I9" s="129"/>
      <c r="J9" s="129"/>
      <c r="K9" s="129"/>
      <c r="L9" s="130"/>
    </row>
    <row r="10" spans="4:12" x14ac:dyDescent="0.2">
      <c r="D10" s="6"/>
      <c r="E10" s="7"/>
      <c r="F10" s="8"/>
      <c r="G10" s="131" t="s">
        <v>1</v>
      </c>
      <c r="H10" s="6"/>
      <c r="I10" s="11"/>
      <c r="J10" s="12"/>
      <c r="K10" s="11"/>
      <c r="L10" s="12"/>
    </row>
    <row r="11" spans="4:12" x14ac:dyDescent="0.2">
      <c r="D11" s="14"/>
      <c r="E11" s="15" t="s">
        <v>3</v>
      </c>
      <c r="F11" s="16" t="s">
        <v>4</v>
      </c>
      <c r="G11" s="132" t="s">
        <v>62</v>
      </c>
      <c r="H11" s="194" t="s">
        <v>7</v>
      </c>
      <c r="I11" s="195"/>
      <c r="J11" s="196"/>
      <c r="K11" s="22" t="s">
        <v>8</v>
      </c>
      <c r="L11" s="23"/>
    </row>
    <row r="12" spans="4:12" x14ac:dyDescent="0.2">
      <c r="D12" s="31"/>
      <c r="E12" s="32"/>
      <c r="F12" s="33" t="s">
        <v>9</v>
      </c>
      <c r="G12" s="34"/>
      <c r="H12" s="133"/>
      <c r="I12" s="134"/>
      <c r="J12" s="135"/>
      <c r="K12" s="34"/>
      <c r="L12" s="32"/>
    </row>
    <row r="13" spans="4:12" ht="21" customHeight="1" x14ac:dyDescent="0.2">
      <c r="D13" s="31"/>
      <c r="E13" s="32"/>
      <c r="F13" s="38" t="s">
        <v>63</v>
      </c>
      <c r="G13" s="136"/>
      <c r="H13" s="137" t="s">
        <v>64</v>
      </c>
      <c r="I13" s="34"/>
      <c r="J13" s="32"/>
      <c r="K13" s="34"/>
      <c r="L13" s="32"/>
    </row>
    <row r="14" spans="4:12" ht="45" customHeight="1" x14ac:dyDescent="0.2">
      <c r="D14" s="42"/>
      <c r="E14" s="43" t="s">
        <v>12</v>
      </c>
      <c r="F14" s="44" t="s">
        <v>65</v>
      </c>
      <c r="G14" s="138">
        <f>ROUND(6160000,-3)</f>
        <v>6160000</v>
      </c>
      <c r="H14" s="171" t="s">
        <v>66</v>
      </c>
      <c r="I14" s="167"/>
      <c r="J14" s="168"/>
      <c r="K14" s="58"/>
      <c r="L14" s="60"/>
    </row>
    <row r="15" spans="4:12" ht="19.5" customHeight="1" x14ac:dyDescent="0.2">
      <c r="D15" s="62"/>
      <c r="E15" s="63" t="s">
        <v>17</v>
      </c>
      <c r="F15" s="64" t="s">
        <v>23</v>
      </c>
      <c r="G15" s="139">
        <v>0</v>
      </c>
      <c r="H15" s="99"/>
      <c r="I15" s="67"/>
      <c r="J15" s="69"/>
      <c r="K15" s="59" t="s">
        <v>67</v>
      </c>
      <c r="L15" s="69"/>
    </row>
    <row r="16" spans="4:12" ht="22.5" customHeight="1" x14ac:dyDescent="0.2">
      <c r="D16" s="31"/>
      <c r="E16" s="55" t="s">
        <v>22</v>
      </c>
      <c r="F16" s="140" t="s">
        <v>68</v>
      </c>
      <c r="G16" s="141">
        <f>G14+G15</f>
        <v>6160000</v>
      </c>
      <c r="H16" s="191" t="s">
        <v>69</v>
      </c>
      <c r="I16" s="192"/>
      <c r="J16" s="193"/>
      <c r="K16" s="77" t="s">
        <v>70</v>
      </c>
      <c r="L16" s="69"/>
    </row>
    <row r="17" spans="4:14" s="36" customFormat="1" ht="23.45" customHeight="1" x14ac:dyDescent="0.2">
      <c r="D17" s="62"/>
      <c r="E17" s="48" t="s">
        <v>26</v>
      </c>
      <c r="F17" s="78" t="s">
        <v>32</v>
      </c>
      <c r="G17" s="142">
        <f>G14*0.05</f>
        <v>308000</v>
      </c>
      <c r="H17" s="191" t="s">
        <v>71</v>
      </c>
      <c r="I17" s="192"/>
      <c r="J17" s="193"/>
      <c r="K17" s="143" t="s">
        <v>72</v>
      </c>
      <c r="L17" s="37"/>
    </row>
    <row r="18" spans="4:14" s="36" customFormat="1" ht="23.45" customHeight="1" x14ac:dyDescent="0.2">
      <c r="D18" s="62"/>
      <c r="E18" s="48"/>
      <c r="F18" s="144" t="s">
        <v>73</v>
      </c>
      <c r="G18" s="145"/>
      <c r="H18" s="146"/>
      <c r="I18" s="147"/>
      <c r="J18" s="148"/>
      <c r="K18" s="149"/>
      <c r="L18" s="37"/>
    </row>
    <row r="19" spans="4:14" ht="31.15" customHeight="1" x14ac:dyDescent="0.2">
      <c r="D19" s="31"/>
      <c r="E19" s="43" t="s">
        <v>31</v>
      </c>
      <c r="F19" s="150" t="s">
        <v>43</v>
      </c>
      <c r="G19" s="138">
        <v>320000</v>
      </c>
      <c r="H19" s="171" t="s">
        <v>45</v>
      </c>
      <c r="I19" s="167"/>
      <c r="J19" s="168"/>
      <c r="K19" s="151" t="s">
        <v>74</v>
      </c>
      <c r="L19" s="43"/>
    </row>
    <row r="20" spans="4:14" ht="19.5" customHeight="1" x14ac:dyDescent="0.2">
      <c r="D20" s="31"/>
      <c r="E20" s="43" t="s">
        <v>37</v>
      </c>
      <c r="F20" s="87" t="s">
        <v>75</v>
      </c>
      <c r="G20" s="152">
        <v>986516</v>
      </c>
      <c r="H20" s="42" t="s">
        <v>76</v>
      </c>
      <c r="I20" s="153"/>
      <c r="J20" s="43"/>
      <c r="K20" s="151"/>
      <c r="L20" s="43"/>
    </row>
    <row r="21" spans="4:14" ht="37.15" customHeight="1" x14ac:dyDescent="0.2">
      <c r="D21" s="99"/>
      <c r="E21" s="48" t="s">
        <v>42</v>
      </c>
      <c r="F21" s="100" t="s">
        <v>54</v>
      </c>
      <c r="G21" s="154">
        <f>SUM(G16:G20)</f>
        <v>7774516</v>
      </c>
      <c r="H21" s="171" t="s">
        <v>55</v>
      </c>
      <c r="I21" s="167"/>
      <c r="J21" s="168"/>
      <c r="K21" s="155" t="s">
        <v>77</v>
      </c>
      <c r="L21" s="37"/>
    </row>
    <row r="22" spans="4:14" ht="8.4499999999999993" customHeight="1" x14ac:dyDescent="0.2">
      <c r="D22" s="31"/>
      <c r="E22" s="55"/>
      <c r="F22" s="156"/>
      <c r="G22" s="145"/>
      <c r="H22" s="146"/>
      <c r="I22" s="147"/>
      <c r="J22" s="148"/>
      <c r="K22" s="77"/>
      <c r="L22" s="69"/>
    </row>
    <row r="23" spans="4:14" ht="22.5" hidden="1" customHeight="1" x14ac:dyDescent="0.2">
      <c r="D23" s="31"/>
      <c r="E23" s="55"/>
      <c r="F23" s="156"/>
      <c r="G23" s="145"/>
      <c r="H23" s="146"/>
      <c r="I23" s="147"/>
      <c r="J23" s="148"/>
      <c r="K23" s="77"/>
      <c r="L23" s="69"/>
    </row>
    <row r="24" spans="4:14" ht="6" customHeight="1" x14ac:dyDescent="0.2">
      <c r="D24" s="157"/>
      <c r="E24" s="158"/>
      <c r="F24" s="159"/>
      <c r="G24" s="160"/>
      <c r="H24" s="161"/>
      <c r="I24" s="162"/>
      <c r="J24" s="163"/>
      <c r="K24" s="164"/>
      <c r="L24" s="165"/>
    </row>
    <row r="27" spans="4:14" x14ac:dyDescent="0.2">
      <c r="N27" s="166"/>
    </row>
  </sheetData>
  <mergeCells count="9">
    <mergeCell ref="L7:L8"/>
    <mergeCell ref="H11:J11"/>
    <mergeCell ref="H14:J14"/>
    <mergeCell ref="H16:J16"/>
    <mergeCell ref="H17:J17"/>
    <mergeCell ref="H19:J19"/>
    <mergeCell ref="H21:J21"/>
    <mergeCell ref="D7:D8"/>
    <mergeCell ref="F7:K8"/>
  </mergeCells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3373BFD101A3F4A96EA36E6F6EA7143" ma:contentTypeVersion="56" ma:contentTypeDescription="" ma:contentTypeScope="" ma:versionID="bfabc6ab26682e46a4a0da18a8f5e84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Closed</CaseStatus>
    <OpenedDate xmlns="dc463f71-b30c-4ab2-9473-d307f9d35888">2019-11-04T08:00:00+00:00</OpenedDate>
    <SignificantOrder xmlns="dc463f71-b30c-4ab2-9473-d307f9d35888">false</SignificantOrder>
    <Date1 xmlns="dc463f71-b30c-4ab2-9473-d307f9d35888">2022-06-01T07:00:00+00:00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190913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BB4F060-6D71-4C32-A5FA-C7334B0F6E72}"/>
</file>

<file path=customXml/itemProps2.xml><?xml version="1.0" encoding="utf-8"?>
<ds:datastoreItem xmlns:ds="http://schemas.openxmlformats.org/officeDocument/2006/customXml" ds:itemID="{074B5CAB-523F-4D08-A95F-4F0D4F8B3248}"/>
</file>

<file path=customXml/itemProps3.xml><?xml version="1.0" encoding="utf-8"?>
<ds:datastoreItem xmlns:ds="http://schemas.openxmlformats.org/officeDocument/2006/customXml" ds:itemID="{503587E5-86A3-4872-954E-8977613A22DB}"/>
</file>

<file path=customXml/itemProps4.xml><?xml version="1.0" encoding="utf-8"?>
<ds:datastoreItem xmlns:ds="http://schemas.openxmlformats.org/officeDocument/2006/customXml" ds:itemID="{8575C570-B47A-4E0B-9843-72309F091C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Apr-2020-Blg'g 2-yr elec target</vt:lpstr>
      <vt:lpstr>Building the 2-yr gas target</vt:lpstr>
      <vt:lpstr>'Apr-2020-Blg''g 2-yr elec target'!Print_Area</vt:lpstr>
      <vt:lpstr>'Building the 2-yr gas target'!Print_Area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Rottger</dc:creator>
  <cp:lastModifiedBy>Lance Rottger</cp:lastModifiedBy>
  <dcterms:created xsi:type="dcterms:W3CDTF">2022-05-02T00:33:21Z</dcterms:created>
  <dcterms:modified xsi:type="dcterms:W3CDTF">2022-05-02T21:01:51Z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0x0101006E56B4D1795A2E4DB2F0B01679ED314A0023373BFD101A3F4A96EA36E6F6EA7143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