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CASES\Avista\Adj\Benefits\Analysis\"/>
    </mc:Choice>
  </mc:AlternateContent>
  <bookViews>
    <workbookView xWindow="-945" yWindow="570" windowWidth="12120" windowHeight="2895" tabRatio="812" activeTab="5"/>
  </bookViews>
  <sheets>
    <sheet name="Summary" sheetId="24" r:id="rId1"/>
    <sheet name="Oregon Gas" sheetId="42" state="hidden" r:id="rId2"/>
    <sheet name="Oregon Total" sheetId="43" state="hidden" r:id="rId3"/>
    <sheet name="Retirement" sheetId="4" r:id="rId4"/>
    <sheet name="Expense" sheetId="46" r:id="rId5"/>
    <sheet name="Non-Util Benefit Calc" sheetId="45" r:id="rId6"/>
  </sheets>
  <externalReferences>
    <externalReference r:id="rId7"/>
  </externalReferences>
  <definedNames>
    <definedName name="_xlnm.Print_Area" localSheetId="5">'Non-Util Benefit Calc'!$A$1:$G$12</definedName>
    <definedName name="_xlnm.Print_Area" localSheetId="1">'Oregon Gas'!$A$1:$U$80</definedName>
    <definedName name="_xlnm.Print_Area" localSheetId="2">'Oregon Total'!$A$9:$H$79</definedName>
    <definedName name="_xlnm.Print_Area" localSheetId="0">Summary!#REF!</definedName>
    <definedName name="_xlnm.Print_Titles" localSheetId="1">'Oregon Gas'!$C:$E,'Oregon Gas'!$1:$9</definedName>
    <definedName name="_xlnm.Print_Titles" localSheetId="2">'Oregon Total'!$1:$8</definedName>
    <definedName name="_xlnm.Print_Titles" localSheetId="3">Retirement!$1:$11</definedName>
    <definedName name="_xlnm.Print_Titles" localSheetId="0">Summary!$A:$C</definedName>
    <definedName name="Recover">[1]Macro1!$A$69</definedName>
    <definedName name="TableName">"Dummy"</definedName>
  </definedNames>
  <calcPr calcId="152511" calcMode="manual" fullPrecision="0"/>
</workbook>
</file>

<file path=xl/calcChain.xml><?xml version="1.0" encoding="utf-8"?>
<calcChain xmlns="http://schemas.openxmlformats.org/spreadsheetml/2006/main">
  <c r="F31" i="46" l="1"/>
  <c r="F17" i="46" l="1"/>
  <c r="D14" i="4" l="1"/>
  <c r="D18" i="4" s="1"/>
  <c r="G9" i="4"/>
  <c r="D13" i="46" l="1"/>
  <c r="D12" i="46"/>
  <c r="G7" i="4" s="1"/>
  <c r="D8" i="46"/>
  <c r="H7" i="4" s="1"/>
  <c r="G11" i="46"/>
  <c r="F30" i="46"/>
  <c r="F5" i="46"/>
  <c r="F20" i="46"/>
  <c r="F23" i="46" s="1"/>
  <c r="C2" i="4"/>
  <c r="F6" i="46" l="1"/>
  <c r="F8" i="46" s="1"/>
  <c r="F13" i="46" s="1"/>
  <c r="F32" i="46"/>
  <c r="H9" i="4"/>
  <c r="I9" i="4" s="1"/>
  <c r="G13" i="46" l="1"/>
  <c r="G12" i="46"/>
  <c r="F14" i="46"/>
  <c r="H6" i="4"/>
  <c r="G55" i="4"/>
  <c r="G6" i="4" l="1"/>
  <c r="G14" i="46"/>
  <c r="E81" i="42"/>
  <c r="F69" i="43"/>
  <c r="F30" i="43"/>
  <c r="F29" i="43"/>
  <c r="F76" i="43"/>
  <c r="F74" i="43"/>
  <c r="F73" i="43"/>
  <c r="F72" i="43"/>
  <c r="F67" i="43"/>
  <c r="F66" i="43"/>
  <c r="F55" i="43"/>
  <c r="F54" i="43"/>
  <c r="F48" i="43"/>
  <c r="F47" i="43"/>
  <c r="F45" i="43"/>
  <c r="F24" i="43"/>
  <c r="F21" i="43"/>
  <c r="F12" i="43"/>
  <c r="A18" i="4"/>
  <c r="A22" i="4" s="1"/>
  <c r="A26" i="4" s="1"/>
  <c r="A30" i="4" s="1"/>
  <c r="I7" i="4" l="1"/>
  <c r="X79" i="42" l="1"/>
  <c r="W79" i="42"/>
  <c r="X64" i="42"/>
  <c r="X57" i="42"/>
  <c r="X14" i="42"/>
  <c r="B17" i="43" l="1"/>
  <c r="B22" i="43"/>
  <c r="B23" i="43"/>
  <c r="B31" i="43"/>
  <c r="B33" i="43"/>
  <c r="B35" i="43"/>
  <c r="B43" i="43"/>
  <c r="B44" i="43"/>
  <c r="B50" i="43"/>
  <c r="B51" i="43"/>
  <c r="B52" i="43"/>
  <c r="B57" i="43"/>
  <c r="B58" i="43"/>
  <c r="B59" i="43"/>
  <c r="B60" i="43"/>
  <c r="B61" i="43"/>
  <c r="B62" i="43"/>
  <c r="B64" i="43"/>
  <c r="B65" i="43"/>
  <c r="B75" i="43"/>
  <c r="B78" i="43"/>
  <c r="B16" i="43"/>
  <c r="D76" i="43"/>
  <c r="D74" i="43"/>
  <c r="D72" i="43"/>
  <c r="D73" i="43"/>
  <c r="D69" i="43"/>
  <c r="D68" i="43"/>
  <c r="D67" i="43"/>
  <c r="D66" i="43"/>
  <c r="D55" i="43"/>
  <c r="D54" i="43"/>
  <c r="D53" i="43"/>
  <c r="D48" i="43"/>
  <c r="D47" i="43"/>
  <c r="D46" i="43"/>
  <c r="D45" i="43"/>
  <c r="D41" i="43"/>
  <c r="D40" i="43"/>
  <c r="D39" i="43"/>
  <c r="D38" i="43"/>
  <c r="D37" i="43"/>
  <c r="D36" i="43"/>
  <c r="D34" i="43"/>
  <c r="D32" i="43"/>
  <c r="D30" i="43"/>
  <c r="D29" i="43"/>
  <c r="D28" i="43"/>
  <c r="D27" i="43"/>
  <c r="D26" i="43"/>
  <c r="D25" i="43"/>
  <c r="D24" i="43"/>
  <c r="D21" i="43"/>
  <c r="D12" i="43"/>
  <c r="D13" i="43" s="1"/>
  <c r="D18" i="43"/>
  <c r="D63" i="43"/>
  <c r="C73" i="43"/>
  <c r="C72" i="43"/>
  <c r="C76" i="43"/>
  <c r="C74" i="43"/>
  <c r="C67" i="43"/>
  <c r="C68" i="43"/>
  <c r="C69" i="43"/>
  <c r="B69" i="43" s="1"/>
  <c r="C70" i="43"/>
  <c r="B70" i="43" s="1"/>
  <c r="C71" i="43"/>
  <c r="B71" i="43" s="1"/>
  <c r="C66" i="43"/>
  <c r="C54" i="43"/>
  <c r="C55" i="43"/>
  <c r="C53" i="43"/>
  <c r="C46" i="43"/>
  <c r="C47" i="43"/>
  <c r="B47" i="43" s="1"/>
  <c r="C48" i="43"/>
  <c r="C45" i="43"/>
  <c r="B45" i="43" s="1"/>
  <c r="C37" i="43"/>
  <c r="C38" i="43"/>
  <c r="C39" i="43"/>
  <c r="C40" i="43"/>
  <c r="C41" i="43"/>
  <c r="C36" i="43"/>
  <c r="B36" i="43" s="1"/>
  <c r="C34" i="43"/>
  <c r="C32" i="43"/>
  <c r="B32" i="43" s="1"/>
  <c r="C30" i="43"/>
  <c r="C25" i="43"/>
  <c r="C26" i="43"/>
  <c r="C27" i="43"/>
  <c r="B27" i="43" s="1"/>
  <c r="C28" i="43"/>
  <c r="C29" i="43"/>
  <c r="C24" i="43"/>
  <c r="C21" i="43"/>
  <c r="C12" i="43"/>
  <c r="P15" i="42"/>
  <c r="P16" i="42"/>
  <c r="P20" i="42"/>
  <c r="P21" i="42"/>
  <c r="P44" i="42"/>
  <c r="P45" i="42"/>
  <c r="P51" i="42"/>
  <c r="P52" i="42"/>
  <c r="P58" i="42"/>
  <c r="P59" i="42"/>
  <c r="P65" i="42"/>
  <c r="P66" i="42"/>
  <c r="U15" i="42"/>
  <c r="U16" i="42"/>
  <c r="U20" i="42"/>
  <c r="U21" i="42"/>
  <c r="U44" i="42"/>
  <c r="U45" i="42"/>
  <c r="U51" i="42"/>
  <c r="U52" i="42"/>
  <c r="U58" i="42"/>
  <c r="U59" i="42"/>
  <c r="U65" i="42"/>
  <c r="U66" i="42"/>
  <c r="U79" i="42"/>
  <c r="C18" i="43"/>
  <c r="B18" i="43" s="1"/>
  <c r="C63" i="43"/>
  <c r="B63" i="43" s="1"/>
  <c r="G8" i="4"/>
  <c r="G10" i="4" s="1"/>
  <c r="Q53" i="42"/>
  <c r="Q28" i="42"/>
  <c r="Q29" i="42"/>
  <c r="Q11" i="42"/>
  <c r="Q12" i="42"/>
  <c r="Q69" i="42"/>
  <c r="Q77" i="42"/>
  <c r="Q76" i="42"/>
  <c r="Q75" i="42"/>
  <c r="Q72" i="42"/>
  <c r="Q71" i="42"/>
  <c r="Q70" i="42"/>
  <c r="Q63" i="42"/>
  <c r="Q62" i="42"/>
  <c r="Q61" i="42"/>
  <c r="Q60" i="42"/>
  <c r="Q56" i="42"/>
  <c r="Q55" i="42"/>
  <c r="Q54" i="42"/>
  <c r="Q49" i="42"/>
  <c r="Q48" i="42"/>
  <c r="Q47" i="42"/>
  <c r="Q46" i="42"/>
  <c r="Q42" i="42"/>
  <c r="Q41" i="42"/>
  <c r="Q40" i="42"/>
  <c r="Q39" i="42"/>
  <c r="Q38" i="42"/>
  <c r="Q37" i="42"/>
  <c r="Q36" i="42"/>
  <c r="Q35" i="42"/>
  <c r="Q34" i="42"/>
  <c r="Q33" i="42"/>
  <c r="Q32" i="42"/>
  <c r="Q31" i="42"/>
  <c r="Q30" i="42"/>
  <c r="Q27" i="42"/>
  <c r="Q26" i="42"/>
  <c r="Q25" i="42"/>
  <c r="Q24" i="42"/>
  <c r="Q23" i="42"/>
  <c r="Q18" i="42"/>
  <c r="Q17" i="42"/>
  <c r="Q19" i="42" s="1"/>
  <c r="O64" i="42"/>
  <c r="O57" i="42"/>
  <c r="O50" i="42"/>
  <c r="O43" i="42"/>
  <c r="O19" i="42"/>
  <c r="G47" i="24"/>
  <c r="G36" i="24"/>
  <c r="A1" i="43"/>
  <c r="A4" i="43"/>
  <c r="E63" i="43"/>
  <c r="H63" i="43"/>
  <c r="J6" i="42"/>
  <c r="H6" i="42"/>
  <c r="C1" i="4"/>
  <c r="A29" i="24"/>
  <c r="Q64" i="42" l="1"/>
  <c r="Q57" i="42"/>
  <c r="Q50" i="42"/>
  <c r="B21" i="43"/>
  <c r="J8" i="42"/>
  <c r="B73" i="43"/>
  <c r="C13" i="43"/>
  <c r="B12" i="43"/>
  <c r="N7" i="42"/>
  <c r="D56" i="43"/>
  <c r="L6" i="42"/>
  <c r="H8" i="4"/>
  <c r="I6" i="4"/>
  <c r="Q68" i="42"/>
  <c r="B40" i="43"/>
  <c r="B29" i="43"/>
  <c r="B76" i="43"/>
  <c r="B53" i="43"/>
  <c r="B67" i="43"/>
  <c r="B48" i="43"/>
  <c r="B38" i="43"/>
  <c r="B54" i="43"/>
  <c r="B28" i="43"/>
  <c r="B41" i="43"/>
  <c r="B46" i="43"/>
  <c r="B68" i="43"/>
  <c r="B24" i="43"/>
  <c r="B34" i="43"/>
  <c r="C77" i="43"/>
  <c r="C49" i="43"/>
  <c r="B30" i="43"/>
  <c r="B37" i="43"/>
  <c r="B72" i="43"/>
  <c r="G72" i="43" s="1"/>
  <c r="E73" i="42" s="1"/>
  <c r="B26" i="43"/>
  <c r="B39" i="43"/>
  <c r="B74" i="43"/>
  <c r="D42" i="43"/>
  <c r="D49" i="43"/>
  <c r="C42" i="43"/>
  <c r="B66" i="43"/>
  <c r="B25" i="43"/>
  <c r="C56" i="43"/>
  <c r="B55" i="43"/>
  <c r="D77" i="43"/>
  <c r="Q73" i="42"/>
  <c r="Q74" i="42"/>
  <c r="B77" i="43" l="1"/>
  <c r="I8" i="4"/>
  <c r="H10" i="4"/>
  <c r="I10" i="4" s="1"/>
  <c r="Q22" i="42"/>
  <c r="Q43" i="42" s="1"/>
  <c r="L7" i="42"/>
  <c r="H7" i="42"/>
  <c r="C3" i="42"/>
  <c r="B56" i="43"/>
  <c r="G12" i="43"/>
  <c r="B13" i="43"/>
  <c r="J7" i="42"/>
  <c r="B42" i="43"/>
  <c r="H8" i="42"/>
  <c r="C79" i="43"/>
  <c r="B49" i="43"/>
  <c r="D79" i="43"/>
  <c r="G73" i="42"/>
  <c r="H73" i="42" l="1"/>
  <c r="I73" i="42" s="1"/>
  <c r="J73" i="42" s="1"/>
  <c r="B88" i="43"/>
  <c r="L8" i="42"/>
  <c r="B79" i="43"/>
  <c r="G66" i="43" s="1"/>
  <c r="G39" i="43" l="1"/>
  <c r="E40" i="42" s="1"/>
  <c r="G40" i="42" s="1"/>
  <c r="G48" i="43"/>
  <c r="E49" i="42" s="1"/>
  <c r="G49" i="42" s="1"/>
  <c r="G32" i="43"/>
  <c r="E33" i="42" s="1"/>
  <c r="G33" i="42" s="1"/>
  <c r="G41" i="43"/>
  <c r="E42" i="42" s="1"/>
  <c r="G42" i="42" s="1"/>
  <c r="G70" i="43"/>
  <c r="E71" i="42" s="1"/>
  <c r="G71" i="42" s="1"/>
  <c r="H71" i="42" s="1"/>
  <c r="G30" i="43"/>
  <c r="E31" i="42" s="1"/>
  <c r="G31" i="42" s="1"/>
  <c r="G46" i="43"/>
  <c r="E47" i="42" s="1"/>
  <c r="G47" i="42" s="1"/>
  <c r="G54" i="43"/>
  <c r="E55" i="42" s="1"/>
  <c r="G55" i="42" s="1"/>
  <c r="G10" i="43"/>
  <c r="E11" i="42" s="1"/>
  <c r="G71" i="43"/>
  <c r="E72" i="42" s="1"/>
  <c r="G72" i="42" s="1"/>
  <c r="H72" i="42" s="1"/>
  <c r="I72" i="42" s="1"/>
  <c r="J72" i="42" s="1"/>
  <c r="F60" i="43"/>
  <c r="G60" i="43" s="1"/>
  <c r="E61" i="42" s="1"/>
  <c r="G61" i="42" s="1"/>
  <c r="H61" i="42" s="1"/>
  <c r="I61" i="42" s="1"/>
  <c r="G75" i="43"/>
  <c r="E76" i="42" s="1"/>
  <c r="G76" i="42" s="1"/>
  <c r="H76" i="42" s="1"/>
  <c r="I76" i="42" s="1"/>
  <c r="G67" i="43"/>
  <c r="E68" i="42" s="1"/>
  <c r="G68" i="42" s="1"/>
  <c r="F59" i="43"/>
  <c r="G34" i="43"/>
  <c r="E35" i="42" s="1"/>
  <c r="G35" i="42" s="1"/>
  <c r="G69" i="43"/>
  <c r="E70" i="42" s="1"/>
  <c r="G70" i="42" s="1"/>
  <c r="G47" i="43"/>
  <c r="E48" i="42" s="1"/>
  <c r="G48" i="42" s="1"/>
  <c r="G33" i="43"/>
  <c r="E34" i="42" s="1"/>
  <c r="G34" i="42" s="1"/>
  <c r="G21" i="43"/>
  <c r="E22" i="42" s="1"/>
  <c r="F16" i="43"/>
  <c r="G16" i="43" s="1"/>
  <c r="E17" i="42" s="1"/>
  <c r="G17" i="42" s="1"/>
  <c r="G37" i="43"/>
  <c r="E38" i="42" s="1"/>
  <c r="G38" i="42" s="1"/>
  <c r="G73" i="43"/>
  <c r="E74" i="42" s="1"/>
  <c r="G74" i="42" s="1"/>
  <c r="G24" i="43"/>
  <c r="E25" i="42" s="1"/>
  <c r="G25" i="42" s="1"/>
  <c r="G29" i="43"/>
  <c r="E30" i="42" s="1"/>
  <c r="G30" i="42" s="1"/>
  <c r="G38" i="43"/>
  <c r="E39" i="42" s="1"/>
  <c r="G39" i="42" s="1"/>
  <c r="G22" i="43"/>
  <c r="E23" i="42" s="1"/>
  <c r="G23" i="42" s="1"/>
  <c r="G76" i="43"/>
  <c r="E77" i="42" s="1"/>
  <c r="G77" i="42" s="1"/>
  <c r="G53" i="43"/>
  <c r="E54" i="42" s="1"/>
  <c r="G54" i="42" s="1"/>
  <c r="G28" i="43"/>
  <c r="E29" i="42" s="1"/>
  <c r="G29" i="42" s="1"/>
  <c r="G68" i="43"/>
  <c r="E69" i="42" s="1"/>
  <c r="G69" i="42" s="1"/>
  <c r="F17" i="43"/>
  <c r="G17" i="43" s="1"/>
  <c r="E18" i="42" s="1"/>
  <c r="G18" i="42" s="1"/>
  <c r="H18" i="42" s="1"/>
  <c r="I18" i="42" s="1"/>
  <c r="G27" i="43"/>
  <c r="E28" i="42" s="1"/>
  <c r="G28" i="42" s="1"/>
  <c r="G55" i="43"/>
  <c r="E56" i="42" s="1"/>
  <c r="G56" i="42" s="1"/>
  <c r="G52" i="43"/>
  <c r="E53" i="42" s="1"/>
  <c r="F61" i="43"/>
  <c r="G61" i="43" s="1"/>
  <c r="E62" i="42" s="1"/>
  <c r="G62" i="42" s="1"/>
  <c r="H62" i="42" s="1"/>
  <c r="I62" i="42" s="1"/>
  <c r="J62" i="42" s="1"/>
  <c r="G35" i="43"/>
  <c r="E36" i="42" s="1"/>
  <c r="G36" i="42" s="1"/>
  <c r="G74" i="43"/>
  <c r="E75" i="42" s="1"/>
  <c r="G75" i="42" s="1"/>
  <c r="G11" i="43"/>
  <c r="E12" i="42" s="1"/>
  <c r="G12" i="42" s="1"/>
  <c r="G40" i="43"/>
  <c r="E41" i="42" s="1"/>
  <c r="G41" i="42" s="1"/>
  <c r="G25" i="43"/>
  <c r="E26" i="42" s="1"/>
  <c r="G26" i="42" s="1"/>
  <c r="G23" i="43"/>
  <c r="E24" i="42" s="1"/>
  <c r="G24" i="42" s="1"/>
  <c r="G45" i="43"/>
  <c r="E46" i="42" s="1"/>
  <c r="G46" i="42" s="1"/>
  <c r="G26" i="43"/>
  <c r="E27" i="42" s="1"/>
  <c r="G27" i="42" s="1"/>
  <c r="E13" i="42"/>
  <c r="G13" i="42" s="1"/>
  <c r="G31" i="43"/>
  <c r="E32" i="42" s="1"/>
  <c r="G32" i="42" s="1"/>
  <c r="F62" i="43"/>
  <c r="G62" i="43" s="1"/>
  <c r="E63" i="42" s="1"/>
  <c r="G63" i="42" s="1"/>
  <c r="H63" i="42" s="1"/>
  <c r="I63" i="42" s="1"/>
  <c r="J63" i="42" s="1"/>
  <c r="G36" i="43"/>
  <c r="E37" i="42" s="1"/>
  <c r="G37" i="42" s="1"/>
  <c r="E67" i="42"/>
  <c r="K73" i="42"/>
  <c r="L73" i="42" s="1"/>
  <c r="W73" i="42" s="1"/>
  <c r="H69" i="42" l="1"/>
  <c r="H34" i="42"/>
  <c r="I34" i="42" s="1"/>
  <c r="J34" i="42" s="1"/>
  <c r="K34" i="42" s="1"/>
  <c r="L34" i="42" s="1"/>
  <c r="H40" i="42"/>
  <c r="I40" i="42" s="1"/>
  <c r="J40" i="42" s="1"/>
  <c r="K40" i="42" s="1"/>
  <c r="L40" i="42" s="1"/>
  <c r="H27" i="42"/>
  <c r="I27" i="42" s="1"/>
  <c r="J27" i="42" s="1"/>
  <c r="H77" i="42"/>
  <c r="I77" i="42" s="1"/>
  <c r="J77" i="42" s="1"/>
  <c r="K77" i="42" s="1"/>
  <c r="L77" i="42" s="1"/>
  <c r="M77" i="42" s="1"/>
  <c r="H25" i="42"/>
  <c r="I25" i="42" s="1"/>
  <c r="J25" i="42" s="1"/>
  <c r="K25" i="42" s="1"/>
  <c r="L25" i="42" s="1"/>
  <c r="H35" i="42"/>
  <c r="I35" i="42" s="1"/>
  <c r="J35" i="42" s="1"/>
  <c r="H31" i="42"/>
  <c r="I31" i="42" s="1"/>
  <c r="H49" i="42"/>
  <c r="I49" i="42" s="1"/>
  <c r="J49" i="42" s="1"/>
  <c r="H12" i="42"/>
  <c r="I12" i="42" s="1"/>
  <c r="H23" i="42"/>
  <c r="I23" i="42" s="1"/>
  <c r="J23" i="42" s="1"/>
  <c r="H37" i="42"/>
  <c r="I37" i="42" s="1"/>
  <c r="J37" i="42" s="1"/>
  <c r="H41" i="42"/>
  <c r="I41" i="42" s="1"/>
  <c r="J41" i="42" s="1"/>
  <c r="H13" i="42"/>
  <c r="I13" i="42" s="1"/>
  <c r="J13" i="42" s="1"/>
  <c r="H26" i="42"/>
  <c r="I26" i="42" s="1"/>
  <c r="J26" i="42" s="1"/>
  <c r="H28" i="42"/>
  <c r="I28" i="42" s="1"/>
  <c r="J28" i="42" s="1"/>
  <c r="H54" i="42"/>
  <c r="I54" i="42" s="1"/>
  <c r="J54" i="42" s="1"/>
  <c r="K54" i="42" s="1"/>
  <c r="L54" i="42" s="1"/>
  <c r="H33" i="42"/>
  <c r="I33" i="42" s="1"/>
  <c r="J33" i="42" s="1"/>
  <c r="K33" i="42" s="1"/>
  <c r="L33" i="42" s="1"/>
  <c r="H74" i="42"/>
  <c r="I74" i="42" s="1"/>
  <c r="J74" i="42" s="1"/>
  <c r="K74" i="42" s="1"/>
  <c r="L74" i="42" s="1"/>
  <c r="H36" i="42"/>
  <c r="I36" i="42" s="1"/>
  <c r="J36" i="42" s="1"/>
  <c r="H30" i="42"/>
  <c r="I30" i="42" s="1"/>
  <c r="J30" i="42" s="1"/>
  <c r="H70" i="42"/>
  <c r="I70" i="42" s="1"/>
  <c r="J70" i="42" s="1"/>
  <c r="H55" i="42"/>
  <c r="I55" i="42" s="1"/>
  <c r="J55" i="42" s="1"/>
  <c r="K55" i="42" s="1"/>
  <c r="L55" i="42" s="1"/>
  <c r="H47" i="42"/>
  <c r="I47" i="42" s="1"/>
  <c r="J47" i="42" s="1"/>
  <c r="K47" i="42" s="1"/>
  <c r="L47" i="42" s="1"/>
  <c r="M47" i="42" s="1"/>
  <c r="H32" i="42"/>
  <c r="I32" i="42" s="1"/>
  <c r="J32" i="42" s="1"/>
  <c r="K32" i="42" s="1"/>
  <c r="L32" i="42" s="1"/>
  <c r="H24" i="42"/>
  <c r="I24" i="42" s="1"/>
  <c r="J24" i="42" s="1"/>
  <c r="H75" i="42"/>
  <c r="I75" i="42" s="1"/>
  <c r="J75" i="42" s="1"/>
  <c r="H56" i="42"/>
  <c r="I56" i="42" s="1"/>
  <c r="J56" i="42" s="1"/>
  <c r="K56" i="42" s="1"/>
  <c r="L56" i="42" s="1"/>
  <c r="H29" i="42"/>
  <c r="I29" i="42" s="1"/>
  <c r="J29" i="42" s="1"/>
  <c r="K29" i="42" s="1"/>
  <c r="L29" i="42" s="1"/>
  <c r="H39" i="42"/>
  <c r="I39" i="42" s="1"/>
  <c r="J39" i="42" s="1"/>
  <c r="K39" i="42" s="1"/>
  <c r="L39" i="42" s="1"/>
  <c r="H38" i="42"/>
  <c r="I38" i="42" s="1"/>
  <c r="J38" i="42" s="1"/>
  <c r="K38" i="42" s="1"/>
  <c r="L38" i="42" s="1"/>
  <c r="H48" i="42"/>
  <c r="I48" i="42" s="1"/>
  <c r="J48" i="42" s="1"/>
  <c r="H68" i="42"/>
  <c r="I68" i="42" s="1"/>
  <c r="J68" i="42" s="1"/>
  <c r="K68" i="42" s="1"/>
  <c r="L68" i="42" s="1"/>
  <c r="H42" i="42"/>
  <c r="I42" i="42" s="1"/>
  <c r="J42" i="42" s="1"/>
  <c r="K42" i="42" s="1"/>
  <c r="L42" i="42" s="1"/>
  <c r="O13" i="42"/>
  <c r="O14" i="42" s="1"/>
  <c r="I71" i="42"/>
  <c r="J71" i="42" s="1"/>
  <c r="K71" i="42" s="1"/>
  <c r="L71" i="42" s="1"/>
  <c r="W71" i="42" s="1"/>
  <c r="E57" i="42"/>
  <c r="G57" i="42" s="1"/>
  <c r="F49" i="43"/>
  <c r="F63" i="43"/>
  <c r="F77" i="43"/>
  <c r="E19" i="42"/>
  <c r="G19" i="42" s="1"/>
  <c r="F42" i="43"/>
  <c r="E78" i="42"/>
  <c r="G78" i="42" s="1"/>
  <c r="F18" i="43"/>
  <c r="G49" i="43"/>
  <c r="F56" i="43"/>
  <c r="G53" i="42"/>
  <c r="E50" i="42"/>
  <c r="G50" i="42" s="1"/>
  <c r="G59" i="43"/>
  <c r="G63" i="43" s="1"/>
  <c r="G18" i="43"/>
  <c r="G13" i="43"/>
  <c r="F13" i="43"/>
  <c r="G56" i="43"/>
  <c r="K62" i="42"/>
  <c r="L62" i="42" s="1"/>
  <c r="W62" i="42" s="1"/>
  <c r="M73" i="42"/>
  <c r="G77" i="43"/>
  <c r="G67" i="42"/>
  <c r="K63" i="42"/>
  <c r="L63" i="42" s="1"/>
  <c r="W63" i="42" s="1"/>
  <c r="J18" i="42"/>
  <c r="K18" i="42" s="1"/>
  <c r="L18" i="42" s="1"/>
  <c r="J61" i="42"/>
  <c r="K61" i="42" s="1"/>
  <c r="L61" i="42" s="1"/>
  <c r="W61" i="42" s="1"/>
  <c r="K37" i="42"/>
  <c r="L37" i="42" s="1"/>
  <c r="X37" i="42" s="1"/>
  <c r="K72" i="42"/>
  <c r="L72" i="42" s="1"/>
  <c r="W72" i="42" s="1"/>
  <c r="J76" i="42"/>
  <c r="K76" i="42" s="1"/>
  <c r="L76" i="42" s="1"/>
  <c r="W76" i="42" s="1"/>
  <c r="G42" i="43"/>
  <c r="N73" i="42"/>
  <c r="E43" i="42"/>
  <c r="G43" i="42" s="1"/>
  <c r="G22" i="42"/>
  <c r="E14" i="42"/>
  <c r="G14" i="42" s="1"/>
  <c r="G11" i="42"/>
  <c r="H17" i="42"/>
  <c r="I17" i="42" s="1"/>
  <c r="H46" i="42"/>
  <c r="I46" i="42" s="1"/>
  <c r="K35" i="42" l="1"/>
  <c r="L35" i="42" s="1"/>
  <c r="M35" i="42" s="1"/>
  <c r="K27" i="42"/>
  <c r="L27" i="42" s="1"/>
  <c r="X27" i="42" s="1"/>
  <c r="K48" i="42"/>
  <c r="L48" i="42" s="1"/>
  <c r="W48" i="42" s="1"/>
  <c r="K24" i="42"/>
  <c r="L24" i="42" s="1"/>
  <c r="X24" i="42" s="1"/>
  <c r="K13" i="42"/>
  <c r="L13" i="42" s="1"/>
  <c r="W13" i="42" s="1"/>
  <c r="K30" i="42"/>
  <c r="L30" i="42" s="1"/>
  <c r="X30" i="42" s="1"/>
  <c r="K70" i="42"/>
  <c r="L70" i="42" s="1"/>
  <c r="X70" i="42" s="1"/>
  <c r="K36" i="42"/>
  <c r="L36" i="42" s="1"/>
  <c r="X36" i="42" s="1"/>
  <c r="K41" i="42"/>
  <c r="L41" i="42" s="1"/>
  <c r="X41" i="42" s="1"/>
  <c r="N47" i="42"/>
  <c r="P47" i="42" s="1"/>
  <c r="K23" i="42"/>
  <c r="L23" i="42" s="1"/>
  <c r="X23" i="42" s="1"/>
  <c r="K28" i="42"/>
  <c r="L28" i="42" s="1"/>
  <c r="X28" i="42" s="1"/>
  <c r="X40" i="42"/>
  <c r="N77" i="42"/>
  <c r="P77" i="42" s="1"/>
  <c r="I69" i="42"/>
  <c r="J69" i="42" s="1"/>
  <c r="K69" i="42" s="1"/>
  <c r="L69" i="42" s="1"/>
  <c r="X69" i="42" s="1"/>
  <c r="W54" i="42"/>
  <c r="H67" i="42"/>
  <c r="I67" i="42" s="1"/>
  <c r="J67" i="42" s="1"/>
  <c r="J78" i="42" s="1"/>
  <c r="H53" i="42"/>
  <c r="I53" i="42" s="1"/>
  <c r="I57" i="42" s="1"/>
  <c r="X42" i="42"/>
  <c r="X39" i="42"/>
  <c r="W56" i="42"/>
  <c r="X47" i="42"/>
  <c r="X50" i="42" s="1"/>
  <c r="W77" i="42"/>
  <c r="X33" i="42"/>
  <c r="W68" i="42"/>
  <c r="X38" i="42"/>
  <c r="X29" i="42"/>
  <c r="X32" i="42"/>
  <c r="W55" i="42"/>
  <c r="W74" i="42"/>
  <c r="X25" i="42"/>
  <c r="X34" i="42"/>
  <c r="Q13" i="42"/>
  <c r="Q14" i="42" s="1"/>
  <c r="E60" i="42"/>
  <c r="G60" i="42" s="1"/>
  <c r="H60" i="42" s="1"/>
  <c r="H64" i="42" s="1"/>
  <c r="K49" i="42"/>
  <c r="L49" i="42" s="1"/>
  <c r="W49" i="42" s="1"/>
  <c r="F79" i="43"/>
  <c r="G79" i="43"/>
  <c r="X18" i="42"/>
  <c r="X19" i="42" s="1"/>
  <c r="N62" i="42"/>
  <c r="M62" i="42"/>
  <c r="P73" i="42"/>
  <c r="M72" i="42"/>
  <c r="M71" i="42"/>
  <c r="M40" i="42"/>
  <c r="M33" i="42"/>
  <c r="M54" i="42"/>
  <c r="M56" i="42"/>
  <c r="M76" i="42"/>
  <c r="M42" i="42"/>
  <c r="M74" i="42"/>
  <c r="M25" i="42"/>
  <c r="M37" i="42"/>
  <c r="M29" i="42"/>
  <c r="M61" i="42"/>
  <c r="M63" i="42"/>
  <c r="M55" i="42"/>
  <c r="M38" i="42"/>
  <c r="O67" i="42"/>
  <c r="N63" i="42"/>
  <c r="M34" i="42"/>
  <c r="N34" i="42"/>
  <c r="M68" i="42"/>
  <c r="N68" i="42"/>
  <c r="M39" i="42"/>
  <c r="N39" i="42"/>
  <c r="N33" i="42"/>
  <c r="N42" i="42"/>
  <c r="M18" i="42"/>
  <c r="N18" i="42"/>
  <c r="M32" i="42"/>
  <c r="N32" i="42"/>
  <c r="J12" i="42"/>
  <c r="N25" i="42"/>
  <c r="N61" i="42"/>
  <c r="K26" i="42"/>
  <c r="L26" i="42" s="1"/>
  <c r="X26" i="42" s="1"/>
  <c r="N38" i="42"/>
  <c r="N40" i="42"/>
  <c r="K75" i="42"/>
  <c r="L75" i="42" s="1"/>
  <c r="W75" i="42" s="1"/>
  <c r="N56" i="42"/>
  <c r="N37" i="42"/>
  <c r="N76" i="42"/>
  <c r="N29" i="42"/>
  <c r="J31" i="42"/>
  <c r="K31" i="42" s="1"/>
  <c r="L31" i="42" s="1"/>
  <c r="X31" i="42" s="1"/>
  <c r="N72" i="42"/>
  <c r="N71" i="42"/>
  <c r="N74" i="42"/>
  <c r="N54" i="42"/>
  <c r="N55" i="42"/>
  <c r="H11" i="42"/>
  <c r="H14" i="42" s="1"/>
  <c r="H22" i="42"/>
  <c r="H43" i="42" s="1"/>
  <c r="H19" i="42"/>
  <c r="J17" i="42"/>
  <c r="J19" i="42" s="1"/>
  <c r="I19" i="42"/>
  <c r="J46" i="42"/>
  <c r="J50" i="42" s="1"/>
  <c r="I50" i="42"/>
  <c r="H50" i="42"/>
  <c r="M24" i="42" l="1"/>
  <c r="M48" i="42"/>
  <c r="N69" i="42"/>
  <c r="N23" i="42"/>
  <c r="N24" i="42"/>
  <c r="P24" i="42" s="1"/>
  <c r="N27" i="42"/>
  <c r="N70" i="42"/>
  <c r="N48" i="42"/>
  <c r="M70" i="42"/>
  <c r="M27" i="42"/>
  <c r="X35" i="42"/>
  <c r="N35" i="42"/>
  <c r="P35" i="42" s="1"/>
  <c r="N30" i="42"/>
  <c r="N13" i="42"/>
  <c r="N41" i="42"/>
  <c r="M13" i="42"/>
  <c r="I78" i="42"/>
  <c r="M23" i="42"/>
  <c r="M30" i="42"/>
  <c r="H78" i="42"/>
  <c r="M36" i="42"/>
  <c r="J53" i="42"/>
  <c r="J57" i="42" s="1"/>
  <c r="N36" i="42"/>
  <c r="M41" i="42"/>
  <c r="N28" i="42"/>
  <c r="M28" i="42"/>
  <c r="M69" i="42"/>
  <c r="P69" i="42" s="1"/>
  <c r="X78" i="42"/>
  <c r="K12" i="42"/>
  <c r="L12" i="42" s="1"/>
  <c r="W12" i="42" s="1"/>
  <c r="H57" i="42"/>
  <c r="E64" i="42"/>
  <c r="G64" i="42" s="1"/>
  <c r="I60" i="42"/>
  <c r="J60" i="42" s="1"/>
  <c r="J64" i="42" s="1"/>
  <c r="P72" i="42"/>
  <c r="P37" i="42"/>
  <c r="N49" i="42"/>
  <c r="M49" i="42"/>
  <c r="P54" i="42"/>
  <c r="P61" i="42"/>
  <c r="P74" i="42"/>
  <c r="P56" i="42"/>
  <c r="P33" i="42"/>
  <c r="P62" i="42"/>
  <c r="P40" i="42"/>
  <c r="P55" i="42"/>
  <c r="P76" i="42"/>
  <c r="P63" i="42"/>
  <c r="P71" i="42"/>
  <c r="P25" i="42"/>
  <c r="P42" i="42"/>
  <c r="P29" i="42"/>
  <c r="P38" i="42"/>
  <c r="M31" i="42"/>
  <c r="M75" i="42"/>
  <c r="M26" i="42"/>
  <c r="Q67" i="42"/>
  <c r="Q78" i="42" s="1"/>
  <c r="O78" i="42"/>
  <c r="O80" i="42" s="1"/>
  <c r="P68" i="42"/>
  <c r="P34" i="42"/>
  <c r="I22" i="42"/>
  <c r="J22" i="42" s="1"/>
  <c r="J43" i="42" s="1"/>
  <c r="P18" i="42"/>
  <c r="K53" i="42"/>
  <c r="L53" i="42" s="1"/>
  <c r="K17" i="42"/>
  <c r="L17" i="42" s="1"/>
  <c r="P39" i="42"/>
  <c r="I11" i="42"/>
  <c r="N31" i="42"/>
  <c r="N75" i="42"/>
  <c r="K46" i="42"/>
  <c r="L46" i="42" s="1"/>
  <c r="W46" i="42" s="1"/>
  <c r="P32" i="42"/>
  <c r="K67" i="42"/>
  <c r="K78" i="42" s="1"/>
  <c r="N26" i="42"/>
  <c r="P70" i="42" l="1"/>
  <c r="P48" i="42"/>
  <c r="P23" i="42"/>
  <c r="P27" i="42"/>
  <c r="W53" i="42"/>
  <c r="W57" i="42" s="1"/>
  <c r="P41" i="42"/>
  <c r="H80" i="42"/>
  <c r="P13" i="42"/>
  <c r="P30" i="42"/>
  <c r="P36" i="42"/>
  <c r="P28" i="42"/>
  <c r="Y69" i="42"/>
  <c r="M12" i="42"/>
  <c r="N12" i="42"/>
  <c r="J11" i="42"/>
  <c r="J14" i="42" s="1"/>
  <c r="J80" i="42" s="1"/>
  <c r="I64" i="42"/>
  <c r="E80" i="42"/>
  <c r="G80" i="42" s="1"/>
  <c r="P49" i="42"/>
  <c r="I14" i="42"/>
  <c r="W17" i="42"/>
  <c r="W19" i="42" s="1"/>
  <c r="W50" i="42"/>
  <c r="P31" i="42"/>
  <c r="P75" i="42"/>
  <c r="X43" i="42"/>
  <c r="X80" i="42" s="1"/>
  <c r="P26" i="42"/>
  <c r="K57" i="42"/>
  <c r="Q80" i="42"/>
  <c r="L67" i="42"/>
  <c r="W67" i="42" s="1"/>
  <c r="I43" i="42"/>
  <c r="K19" i="42"/>
  <c r="K22" i="42"/>
  <c r="L22" i="42" s="1"/>
  <c r="W22" i="42" s="1"/>
  <c r="K50" i="42"/>
  <c r="K60" i="42"/>
  <c r="M46" i="42"/>
  <c r="M50" i="42" s="1"/>
  <c r="L50" i="42"/>
  <c r="N46" i="42"/>
  <c r="M17" i="42"/>
  <c r="M19" i="42" s="1"/>
  <c r="L19" i="42"/>
  <c r="N17" i="42"/>
  <c r="M53" i="42"/>
  <c r="M57" i="42" s="1"/>
  <c r="L57" i="42"/>
  <c r="N53" i="42"/>
  <c r="P12" i="42" l="1"/>
  <c r="K11" i="42"/>
  <c r="I80" i="42"/>
  <c r="N22" i="42"/>
  <c r="N43" i="42" s="1"/>
  <c r="W43" i="42"/>
  <c r="N67" i="42"/>
  <c r="N78" i="42" s="1"/>
  <c r="W78" i="42"/>
  <c r="M67" i="42"/>
  <c r="M78" i="42" s="1"/>
  <c r="K43" i="42"/>
  <c r="L78" i="42"/>
  <c r="K64" i="42"/>
  <c r="L60" i="42"/>
  <c r="L43" i="42"/>
  <c r="M22" i="42"/>
  <c r="N57" i="42"/>
  <c r="P53" i="42"/>
  <c r="N50" i="42"/>
  <c r="P46" i="42"/>
  <c r="N19" i="42"/>
  <c r="P17" i="42"/>
  <c r="L11" i="42" l="1"/>
  <c r="K14" i="42"/>
  <c r="K80" i="42" s="1"/>
  <c r="W60" i="42"/>
  <c r="W64" i="42" s="1"/>
  <c r="P78" i="42"/>
  <c r="P67" i="42"/>
  <c r="L64" i="42"/>
  <c r="N60" i="42"/>
  <c r="M60" i="42"/>
  <c r="M64" i="42" s="1"/>
  <c r="M43" i="42"/>
  <c r="P43" i="42" s="1"/>
  <c r="P22" i="42"/>
  <c r="P19" i="42"/>
  <c r="P50" i="42"/>
  <c r="P57" i="42"/>
  <c r="W11" i="42" l="1"/>
  <c r="W14" i="42" s="1"/>
  <c r="W80" i="42" s="1"/>
  <c r="N11" i="42"/>
  <c r="M11" i="42"/>
  <c r="M14" i="42" s="1"/>
  <c r="M80" i="42" s="1"/>
  <c r="L14" i="42"/>
  <c r="L80" i="42" s="1"/>
  <c r="N64" i="42"/>
  <c r="P60" i="42"/>
  <c r="N14" i="42" l="1"/>
  <c r="P14" i="42" s="1"/>
  <c r="P80" i="42" s="1"/>
  <c r="P11" i="42"/>
  <c r="P64" i="42"/>
  <c r="N80" i="42" l="1"/>
  <c r="E15" i="4" l="1"/>
  <c r="G15" i="4" s="1"/>
  <c r="E23" i="24" s="1"/>
  <c r="E19" i="4"/>
  <c r="D26" i="4"/>
  <c r="E27" i="4" s="1"/>
  <c r="D30" i="4"/>
  <c r="E31" i="4" s="1"/>
  <c r="D22" i="4"/>
  <c r="E23" i="4" s="1"/>
  <c r="E17" i="24" l="1"/>
  <c r="E15" i="24"/>
  <c r="E9" i="24"/>
  <c r="E19" i="24"/>
  <c r="E10" i="24"/>
  <c r="E16" i="24"/>
  <c r="E13" i="24"/>
  <c r="E33" i="4"/>
  <c r="G19" i="4"/>
  <c r="H19" i="4"/>
  <c r="G27" i="4"/>
  <c r="H27" i="4"/>
  <c r="G31" i="4"/>
  <c r="H31" i="4"/>
  <c r="S81" i="42" s="1"/>
  <c r="G23" i="4"/>
  <c r="E49" i="24" s="1"/>
  <c r="H23" i="4"/>
  <c r="F49" i="24" s="1"/>
  <c r="H15" i="4"/>
  <c r="F23" i="24" s="1"/>
  <c r="F16" i="24" l="1"/>
  <c r="G23" i="24"/>
  <c r="F17" i="24"/>
  <c r="F9" i="24"/>
  <c r="F19" i="24"/>
  <c r="F10" i="24"/>
  <c r="F13" i="24"/>
  <c r="F15" i="24"/>
  <c r="E42" i="24"/>
  <c r="E43" i="24"/>
  <c r="E37" i="24"/>
  <c r="E41" i="24"/>
  <c r="E35" i="24"/>
  <c r="E45" i="24"/>
  <c r="E39" i="24"/>
  <c r="F42" i="24"/>
  <c r="F45" i="24"/>
  <c r="F37" i="24"/>
  <c r="F41" i="24"/>
  <c r="F35" i="24"/>
  <c r="F43" i="24"/>
  <c r="F39" i="24"/>
  <c r="G49" i="24"/>
  <c r="H33" i="4"/>
  <c r="S56" i="42"/>
  <c r="S54" i="42"/>
  <c r="S47" i="42"/>
  <c r="S61" i="42"/>
  <c r="S36" i="42"/>
  <c r="S37" i="42"/>
  <c r="S33" i="42"/>
  <c r="S63" i="42"/>
  <c r="S53" i="42"/>
  <c r="S11" i="42"/>
  <c r="S23" i="42"/>
  <c r="S18" i="42"/>
  <c r="S74" i="42"/>
  <c r="S25" i="42"/>
  <c r="S32" i="42"/>
  <c r="S13" i="42"/>
  <c r="S39" i="42"/>
  <c r="S12" i="42"/>
  <c r="S17" i="42"/>
  <c r="S31" i="42"/>
  <c r="S26" i="42"/>
  <c r="S70" i="42"/>
  <c r="S27" i="42"/>
  <c r="S77" i="42"/>
  <c r="S40" i="42"/>
  <c r="S38" i="42"/>
  <c r="S46" i="42"/>
  <c r="S60" i="42"/>
  <c r="S34" i="42"/>
  <c r="S42" i="42"/>
  <c r="S55" i="42"/>
  <c r="S28" i="42"/>
  <c r="S71" i="42"/>
  <c r="S29" i="42"/>
  <c r="S48" i="42"/>
  <c r="S69" i="42"/>
  <c r="S68" i="42"/>
  <c r="S73" i="42"/>
  <c r="S35" i="42"/>
  <c r="S49" i="42"/>
  <c r="S30" i="42"/>
  <c r="S72" i="42"/>
  <c r="S24" i="42"/>
  <c r="S76" i="42"/>
  <c r="S75" i="42"/>
  <c r="S67" i="42"/>
  <c r="S41" i="42"/>
  <c r="S62" i="42"/>
  <c r="S22" i="42"/>
  <c r="I23" i="4"/>
  <c r="I27" i="4"/>
  <c r="I15" i="4"/>
  <c r="G33" i="4"/>
  <c r="R81" i="42"/>
  <c r="R11" i="42" s="1"/>
  <c r="I31" i="4"/>
  <c r="I19" i="4"/>
  <c r="S14" i="42" l="1"/>
  <c r="S78" i="42"/>
  <c r="S64" i="42"/>
  <c r="S57" i="42"/>
  <c r="I33" i="4"/>
  <c r="S43" i="42"/>
  <c r="R56" i="42"/>
  <c r="U56" i="42" s="1"/>
  <c r="R33" i="42"/>
  <c r="U33" i="42" s="1"/>
  <c r="R24" i="42"/>
  <c r="U24" i="42" s="1"/>
  <c r="R40" i="42"/>
  <c r="U40" i="42" s="1"/>
  <c r="R29" i="42"/>
  <c r="U29" i="42" s="1"/>
  <c r="R25" i="42"/>
  <c r="U25" i="42" s="1"/>
  <c r="R13" i="42"/>
  <c r="U13" i="42" s="1"/>
  <c r="R48" i="42"/>
  <c r="U48" i="42" s="1"/>
  <c r="R73" i="42"/>
  <c r="U73" i="42" s="1"/>
  <c r="R77" i="42"/>
  <c r="U77" i="42" s="1"/>
  <c r="R70" i="42"/>
  <c r="U70" i="42" s="1"/>
  <c r="R38" i="42"/>
  <c r="U38" i="42" s="1"/>
  <c r="R37" i="42"/>
  <c r="U37" i="42" s="1"/>
  <c r="R61" i="42"/>
  <c r="U61" i="42" s="1"/>
  <c r="R41" i="42"/>
  <c r="U41" i="42" s="1"/>
  <c r="R36" i="42"/>
  <c r="U36" i="42" s="1"/>
  <c r="R71" i="42"/>
  <c r="U71" i="42" s="1"/>
  <c r="R35" i="42"/>
  <c r="U35" i="42" s="1"/>
  <c r="R54" i="42"/>
  <c r="U54" i="42" s="1"/>
  <c r="R30" i="42"/>
  <c r="U30" i="42" s="1"/>
  <c r="R76" i="42"/>
  <c r="U76" i="42" s="1"/>
  <c r="R75" i="42"/>
  <c r="U75" i="42" s="1"/>
  <c r="R23" i="42"/>
  <c r="U23" i="42" s="1"/>
  <c r="R67" i="42"/>
  <c r="R60" i="42"/>
  <c r="R46" i="42"/>
  <c r="U46" i="42" s="1"/>
  <c r="R34" i="42"/>
  <c r="U34" i="42" s="1"/>
  <c r="R55" i="42"/>
  <c r="U55" i="42" s="1"/>
  <c r="R69" i="42"/>
  <c r="U69" i="42" s="1"/>
  <c r="R39" i="42"/>
  <c r="U39" i="42" s="1"/>
  <c r="R28" i="42"/>
  <c r="U28" i="42" s="1"/>
  <c r="R49" i="42"/>
  <c r="U49" i="42" s="1"/>
  <c r="R26" i="42"/>
  <c r="U26" i="42" s="1"/>
  <c r="R31" i="42"/>
  <c r="U31" i="42" s="1"/>
  <c r="R74" i="42"/>
  <c r="U74" i="42" s="1"/>
  <c r="R32" i="42"/>
  <c r="U32" i="42" s="1"/>
  <c r="R18" i="42"/>
  <c r="U18" i="42" s="1"/>
  <c r="R47" i="42"/>
  <c r="U47" i="42" s="1"/>
  <c r="R12" i="42"/>
  <c r="U12" i="42" s="1"/>
  <c r="R42" i="42"/>
  <c r="U42" i="42" s="1"/>
  <c r="R53" i="42"/>
  <c r="U53" i="42" s="1"/>
  <c r="R63" i="42"/>
  <c r="U63" i="42" s="1"/>
  <c r="R68" i="42"/>
  <c r="U68" i="42" s="1"/>
  <c r="R27" i="42"/>
  <c r="U27" i="42" s="1"/>
  <c r="U11" i="42"/>
  <c r="R62" i="42"/>
  <c r="U62" i="42" s="1"/>
  <c r="R72" i="42"/>
  <c r="U72" i="42" s="1"/>
  <c r="R22" i="42"/>
  <c r="U22" i="42" s="1"/>
  <c r="R17" i="42"/>
  <c r="U17" i="42" s="1"/>
  <c r="S50" i="42"/>
  <c r="S19" i="42"/>
  <c r="E46" i="24"/>
  <c r="E11" i="24" l="1"/>
  <c r="E20" i="24" s="1"/>
  <c r="G10" i="24"/>
  <c r="G15" i="24"/>
  <c r="G13" i="24"/>
  <c r="G16" i="24"/>
  <c r="G17" i="24"/>
  <c r="R64" i="42"/>
  <c r="R78" i="42"/>
  <c r="U67" i="42"/>
  <c r="R19" i="42"/>
  <c r="R50" i="42"/>
  <c r="S80" i="42"/>
  <c r="R43" i="42"/>
  <c r="R14" i="42"/>
  <c r="U14" i="42" s="1"/>
  <c r="R57" i="42"/>
  <c r="U60" i="42"/>
  <c r="G39" i="24" l="1"/>
  <c r="G42" i="24"/>
  <c r="G37" i="24"/>
  <c r="G43" i="24"/>
  <c r="G41" i="24"/>
  <c r="F11" i="24"/>
  <c r="U64" i="42"/>
  <c r="E22" i="24"/>
  <c r="G19" i="24"/>
  <c r="U78" i="42"/>
  <c r="U50" i="42"/>
  <c r="R80" i="42"/>
  <c r="U80" i="42" s="1"/>
  <c r="U57" i="42"/>
  <c r="E48" i="24"/>
  <c r="U43" i="42"/>
  <c r="U19" i="42"/>
  <c r="F22" i="24" l="1"/>
  <c r="G22" i="24" s="1"/>
  <c r="F20" i="24"/>
  <c r="G45" i="24"/>
  <c r="G46" i="24" s="1"/>
  <c r="F46" i="24"/>
  <c r="F48" i="24"/>
  <c r="G48" i="24" s="1"/>
  <c r="G9" i="24"/>
  <c r="G11" i="24"/>
  <c r="G20" i="24" s="1"/>
  <c r="G35" i="24"/>
</calcChain>
</file>

<file path=xl/sharedStrings.xml><?xml version="1.0" encoding="utf-8"?>
<sst xmlns="http://schemas.openxmlformats.org/spreadsheetml/2006/main" count="303" uniqueCount="189">
  <si>
    <t>Total</t>
  </si>
  <si>
    <t>Adjusted</t>
  </si>
  <si>
    <t>Adjusted for</t>
  </si>
  <si>
    <t>Increase</t>
  </si>
  <si>
    <t>Adjustment</t>
  </si>
  <si>
    <t>Total Transmission</t>
  </si>
  <si>
    <t>Distribution</t>
  </si>
  <si>
    <t>Total Distribution</t>
  </si>
  <si>
    <t>Customer Accounts</t>
  </si>
  <si>
    <t>Total Cust Accounts</t>
  </si>
  <si>
    <t>Cust Service &amp; Info</t>
  </si>
  <si>
    <t>Total Cust Svc &amp; Info</t>
  </si>
  <si>
    <t>Sales</t>
  </si>
  <si>
    <t>Total Sales</t>
  </si>
  <si>
    <t>Admin &amp; General</t>
  </si>
  <si>
    <t>Total Admin &amp; General</t>
  </si>
  <si>
    <t>Direct</t>
  </si>
  <si>
    <t>TOTAL</t>
  </si>
  <si>
    <t>% of total</t>
  </si>
  <si>
    <t>AVISTA UTILITIES</t>
  </si>
  <si>
    <t>Natural Gas System Labor Dollars</t>
  </si>
  <si>
    <t>a</t>
  </si>
  <si>
    <t>Pension</t>
  </si>
  <si>
    <t>Total Production</t>
  </si>
  <si>
    <t>Total Underground Storage</t>
  </si>
  <si>
    <t>Pro Forma</t>
  </si>
  <si>
    <t>Production</t>
  </si>
  <si>
    <t>Supervision</t>
  </si>
  <si>
    <t>Office Supplies &amp; Exp.</t>
  </si>
  <si>
    <t>Rents</t>
  </si>
  <si>
    <t>Underground Storage</t>
  </si>
  <si>
    <t>Summary</t>
  </si>
  <si>
    <t>Labor</t>
  </si>
  <si>
    <t>807.xx</t>
  </si>
  <si>
    <t>check</t>
  </si>
  <si>
    <t>807-Administrative Expenses</t>
  </si>
  <si>
    <t>807-Purchased Gas Expenses</t>
  </si>
  <si>
    <t>813-Other Gas Expenses</t>
  </si>
  <si>
    <t>814-Oper. supervision &amp; engineering</t>
  </si>
  <si>
    <t>820-Meas. &amp; reg. station expenses</t>
  </si>
  <si>
    <t>870-Oper. supervision &amp; engineering</t>
  </si>
  <si>
    <t>871-Distribution Load Dispatching</t>
  </si>
  <si>
    <t>874-Mains &amp; services expenses</t>
  </si>
  <si>
    <t>875-Meas. &amp; reg. station exp.-General</t>
  </si>
  <si>
    <t>876-Meas. &amp; reg. station exp.-Industrial</t>
  </si>
  <si>
    <t>877-Meas. &amp; reg. station exp.-City gate</t>
  </si>
  <si>
    <t>878-Meter &amp; house regulator expenses</t>
  </si>
  <si>
    <t>879-Customer installations expenses</t>
  </si>
  <si>
    <t>880-Other expenses</t>
  </si>
  <si>
    <t>885-Maint. supervision &amp; engineering</t>
  </si>
  <si>
    <t>886-Structures &amp; Improvements</t>
  </si>
  <si>
    <t>887-Maint. of mains</t>
  </si>
  <si>
    <t>889-Maint. meas. &amp; reg. st. equip.-General</t>
  </si>
  <si>
    <t>891-Maint. meas. &amp; reg. st. equip.-City gate</t>
  </si>
  <si>
    <t>892-Maint. of services &amp; lines</t>
  </si>
  <si>
    <t>893-Maint. meters &amp; house regulators</t>
  </si>
  <si>
    <t>901-Supervision</t>
  </si>
  <si>
    <t>902-Meter reading expenses</t>
  </si>
  <si>
    <t>905- Misc. customer accounts expenses</t>
  </si>
  <si>
    <t>908-Customer assistance expenses</t>
  </si>
  <si>
    <t>909-Advertising</t>
  </si>
  <si>
    <t>910-Misc Customer Service &amp; Info Exp</t>
  </si>
  <si>
    <t>911-Supervision</t>
  </si>
  <si>
    <t>912-Demonstrating &amp; selling expenses</t>
  </si>
  <si>
    <t>913-Advertising</t>
  </si>
  <si>
    <t>916- Misc Sales Expense</t>
  </si>
  <si>
    <t>920-Administrative &amp; general salaries</t>
  </si>
  <si>
    <t>923-Outside services employed</t>
  </si>
  <si>
    <t>924-Property insurance</t>
  </si>
  <si>
    <t>925-Injuries &amp; damages</t>
  </si>
  <si>
    <t>928-Regulatory commission expenses</t>
  </si>
  <si>
    <t>930-Misc. general expenses</t>
  </si>
  <si>
    <t>935-Maintenance of general plant</t>
  </si>
  <si>
    <t>890-Maint. meas. &amp; reg. st. equip.-Industrial</t>
  </si>
  <si>
    <t>903-Customer records &amp; collection expenses</t>
  </si>
  <si>
    <t>Adjusted Natural Gas System Labor Dollars - Oregon</t>
  </si>
  <si>
    <t>Total OR</t>
  </si>
  <si>
    <t>Total OR Gas Labor</t>
  </si>
  <si>
    <t>Exec Pro Forma</t>
  </si>
  <si>
    <t>Oregon</t>
  </si>
  <si>
    <t xml:space="preserve">Allocate </t>
  </si>
  <si>
    <t>510 Payroll Benefits loading</t>
  </si>
  <si>
    <t>Expenditure Type</t>
  </si>
  <si>
    <t>Medical</t>
  </si>
  <si>
    <t xml:space="preserve">Adjusted </t>
  </si>
  <si>
    <t xml:space="preserve">Add Back </t>
  </si>
  <si>
    <t xml:space="preserve">Pro Forma </t>
  </si>
  <si>
    <t>Benefit</t>
  </si>
  <si>
    <t>Washington Electric</t>
  </si>
  <si>
    <t>Total Production and Transmission</t>
  </si>
  <si>
    <t>Sales &amp; Marketing</t>
  </si>
  <si>
    <t>Total WA Electric Expense</t>
  </si>
  <si>
    <t>customer Accounts</t>
  </si>
  <si>
    <t>Total WA Gas Expense</t>
  </si>
  <si>
    <t>Washington Gas</t>
  </si>
  <si>
    <t>Medical:</t>
  </si>
  <si>
    <t>FAS 106</t>
  </si>
  <si>
    <t>**</t>
  </si>
  <si>
    <t>Washington Electric Labor</t>
  </si>
  <si>
    <t xml:space="preserve"> Idaho Electric Labor</t>
  </si>
  <si>
    <t>Washington Gas Labor</t>
  </si>
  <si>
    <t>Idaho Gas Labor</t>
  </si>
  <si>
    <t>Oregon Gas Labor</t>
  </si>
  <si>
    <t>Net 2014</t>
  </si>
  <si>
    <t>2014 Exec</t>
  </si>
  <si>
    <t>Total 2014</t>
  </si>
  <si>
    <t>Admin Expense</t>
  </si>
  <si>
    <t>Maint. Of other equip</t>
  </si>
  <si>
    <t>Maint of compressor station equip</t>
  </si>
  <si>
    <t>Distribution rents</t>
  </si>
  <si>
    <t>Compression station labor and exp.</t>
  </si>
  <si>
    <t>Employee pension and benefits</t>
  </si>
  <si>
    <t>Total Labor</t>
  </si>
  <si>
    <t>Labor &amp; Benefit</t>
  </si>
  <si>
    <t>Calc</t>
  </si>
  <si>
    <t>G-FLB-7</t>
  </si>
  <si>
    <t>Accounting Period:&lt;All&gt;</t>
  </si>
  <si>
    <t>Transaction Amount</t>
  </si>
  <si>
    <t>CAP</t>
  </si>
  <si>
    <t>NONOP</t>
  </si>
  <si>
    <t>OPER</t>
  </si>
  <si>
    <t>OTHER</t>
  </si>
  <si>
    <t>Union</t>
  </si>
  <si>
    <t>Incentive</t>
  </si>
  <si>
    <t>Admin</t>
  </si>
  <si>
    <t>2013 to 2015</t>
  </si>
  <si>
    <t>Total OPER Labor</t>
  </si>
  <si>
    <t>Allocation</t>
  </si>
  <si>
    <t>Factor Impact</t>
  </si>
  <si>
    <t>Task</t>
  </si>
  <si>
    <t>2016 estimate</t>
  </si>
  <si>
    <t xml:space="preserve">Admin and General - Proforma </t>
  </si>
  <si>
    <t>Admin&amp; General - Pro-Forma</t>
  </si>
  <si>
    <t>Medical from Mercer</t>
  </si>
  <si>
    <t>Adjustment for IBNR</t>
  </si>
  <si>
    <t>Admin Fees</t>
  </si>
  <si>
    <t>Plus 401K</t>
  </si>
  <si>
    <t>(2016 Amount)</t>
  </si>
  <si>
    <t>12 Months Ending 09/30/15</t>
  </si>
  <si>
    <t>Expenditure Organization</t>
  </si>
  <si>
    <t>B02</t>
  </si>
  <si>
    <t>Retirement</t>
  </si>
  <si>
    <t>Project Number</t>
  </si>
  <si>
    <t>Task Number</t>
  </si>
  <si>
    <t>Task Name</t>
  </si>
  <si>
    <t>09802910</t>
  </si>
  <si>
    <t>926220</t>
  </si>
  <si>
    <t>Health Insurance</t>
  </si>
  <si>
    <t>09902910</t>
  </si>
  <si>
    <t>926225</t>
  </si>
  <si>
    <t>401 (k)</t>
  </si>
  <si>
    <t>926226</t>
  </si>
  <si>
    <t>401(K) Non-Elect Con</t>
  </si>
  <si>
    <t>926230</t>
  </si>
  <si>
    <t>Pension FAS 87</t>
  </si>
  <si>
    <t>926240</t>
  </si>
  <si>
    <t>Grand Total</t>
  </si>
  <si>
    <t>2016 Estimate</t>
  </si>
  <si>
    <t>(2015 Actual)</t>
  </si>
  <si>
    <t>change</t>
  </si>
  <si>
    <t>GL Account 926220</t>
  </si>
  <si>
    <t>IBNR - Premera</t>
  </si>
  <si>
    <t>Desc</t>
  </si>
  <si>
    <t>Projects</t>
  </si>
  <si>
    <t>Percent</t>
  </si>
  <si>
    <t>O &amp; M Allocation Percent</t>
  </si>
  <si>
    <t>Accounting Period BETWEEN '201410' AND '201509', , Expenditure Type Parameter 1 : '510 Payroll Benefits loading'</t>
  </si>
  <si>
    <t>Total Health Insurance</t>
  </si>
  <si>
    <t>Total Retirement</t>
  </si>
  <si>
    <t>Source: non-executive officer adjustment plus executive officer adjustment (test period)</t>
  </si>
  <si>
    <t>%</t>
  </si>
  <si>
    <t>Based on Labor and Wage adjustment</t>
  </si>
  <si>
    <t>12 Months Ending</t>
  </si>
  <si>
    <t>Pro-Forma Adjustment</t>
  </si>
  <si>
    <t>**Retirement based on 2016 Projection; medical based on 2016 Projection.</t>
  </si>
  <si>
    <r>
      <t>Alloc</t>
    </r>
    <r>
      <rPr>
        <b/>
        <vertAlign val="superscript"/>
        <sz val="10"/>
        <rFont val="Times New Roman"/>
        <family val="1"/>
      </rPr>
      <t>1</t>
    </r>
  </si>
  <si>
    <t>Total Adjustment</t>
  </si>
  <si>
    <t xml:space="preserve">   Net O &amp; M increase to utility</t>
  </si>
  <si>
    <t>Sum of Transaction Amt SUM 12 Months Ending 09.30.15</t>
  </si>
  <si>
    <t>Pro-Forma</t>
  </si>
  <si>
    <t>(2017 Amount)</t>
  </si>
  <si>
    <t>Administration Fees</t>
  </si>
  <si>
    <r>
      <rPr>
        <vertAlign val="superscript"/>
        <sz val="11"/>
        <rFont val="Calibri"/>
        <family val="2"/>
      </rPr>
      <t>1</t>
    </r>
    <r>
      <rPr>
        <sz val="11"/>
        <rFont val="Calibri"/>
        <family val="2"/>
        <scheme val="minor"/>
      </rPr>
      <t>(Mercer) EBA Medical Health Insurance</t>
    </r>
  </si>
  <si>
    <r>
      <rPr>
        <vertAlign val="superscript"/>
        <sz val="11"/>
        <rFont val="Calibri"/>
        <family val="2"/>
      </rPr>
      <t>1</t>
    </r>
    <r>
      <rPr>
        <sz val="11"/>
        <rFont val="Calibri"/>
        <family val="2"/>
        <scheme val="minor"/>
      </rPr>
      <t>(Mercer) Group Health Medical Insurance</t>
    </r>
  </si>
  <si>
    <t>Administration fees</t>
  </si>
  <si>
    <r>
      <rPr>
        <vertAlign val="superscript"/>
        <sz val="11"/>
        <rFont val="Calibri"/>
        <family val="2"/>
      </rPr>
      <t>1</t>
    </r>
    <r>
      <rPr>
        <sz val="9"/>
        <rFont val="Calibri"/>
        <family val="2"/>
        <scheme val="minor"/>
      </rPr>
      <t>Estimates are provided by Mercer for only the upcoming year.  As a result, 2016 estimated expenses are used as a proxy for 2017 estimates.</t>
    </r>
  </si>
  <si>
    <r>
      <rPr>
        <vertAlign val="superscript"/>
        <sz val="11"/>
        <rFont val="Calibri"/>
        <family val="2"/>
      </rPr>
      <t>2</t>
    </r>
    <r>
      <rPr>
        <sz val="11"/>
        <rFont val="Calibri"/>
        <family val="2"/>
        <scheme val="minor"/>
      </rPr>
      <t>(Towers Watson) 2017 FAS 106</t>
    </r>
  </si>
  <si>
    <r>
      <rPr>
        <vertAlign val="superscript"/>
        <sz val="11"/>
        <rFont val="Calibri"/>
        <family val="2"/>
      </rPr>
      <t>2</t>
    </r>
    <r>
      <rPr>
        <sz val="11"/>
        <rFont val="Calibri"/>
        <family val="2"/>
        <scheme val="minor"/>
      </rPr>
      <t>(Towers Watson)  2017 Pension Expense</t>
    </r>
  </si>
  <si>
    <r>
      <rPr>
        <vertAlign val="superscript"/>
        <sz val="11"/>
        <rFont val="Calibri"/>
        <family val="2"/>
        <scheme val="minor"/>
      </rPr>
      <t>2</t>
    </r>
    <r>
      <rPr>
        <sz val="10"/>
        <rFont val="Calibri"/>
        <family val="2"/>
        <scheme val="minor"/>
      </rPr>
      <t>Towers Watson provides the actuarial analysis for the Pension Plan and Post-Retirement Medical expenses.  The direct case (pro-forma cross check study) includes estimates as of September 30, 2015.  This estimate will be updated with year end numbers and presented to the Board of Directors in May, 2016. At this point, estimates will be udpated and communicated to all parties.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</si>
</sst>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00%"/>
    <numFmt numFmtId="165" formatCode="&quot;Admin. &quot;0.000%"/>
    <numFmt numFmtId="166" formatCode="&quot;Union &quot;0.000%"/>
    <numFmt numFmtId="167" formatCode="&quot;$&quot;#,##0"/>
    <numFmt numFmtId="168" formatCode="_(* #,##0_);_(* \(#,##0\);_(* &quot;-&quot;??_);_(@_)"/>
    <numFmt numFmtId="169" formatCode="_(&quot;$&quot;* #,##0_);_(&quot;$&quot;* \(#,##0\);_(&quot;$&quot;* &quot;-&quot;??_);_(@_)"/>
    <numFmt numFmtId="170" formatCode="#,###,###,###"/>
  </numFmts>
  <fonts count="36">
    <font>
      <sz val="10"/>
      <name val="Times New Roman"/>
    </font>
    <font>
      <sz val="10"/>
      <name val="Times New Roman"/>
      <family val="1"/>
    </font>
    <font>
      <sz val="10"/>
      <name val="Geneva"/>
    </font>
    <font>
      <u/>
      <sz val="10"/>
      <name val="Times New Roman"/>
      <family val="1"/>
    </font>
    <font>
      <b/>
      <sz val="10"/>
      <name val="Times New Roman"/>
      <family val="1"/>
    </font>
    <font>
      <sz val="10"/>
      <name val="Arial"/>
      <family val="2"/>
    </font>
    <font>
      <sz val="10"/>
      <name val="Times New Roman"/>
      <family val="1"/>
    </font>
    <font>
      <sz val="10"/>
      <color indexed="12"/>
      <name val="Times New Roman"/>
      <family val="1"/>
    </font>
    <font>
      <b/>
      <sz val="12"/>
      <name val="Times New Roman"/>
      <family val="1"/>
    </font>
    <font>
      <b/>
      <u/>
      <sz val="10"/>
      <name val="Times New Roman"/>
      <family val="1"/>
    </font>
    <font>
      <sz val="10"/>
      <color indexed="8"/>
      <name val="MS Sans Serif"/>
      <family val="2"/>
    </font>
    <font>
      <i/>
      <sz val="10"/>
      <name val="Times New Roman"/>
      <family val="1"/>
    </font>
    <font>
      <sz val="10"/>
      <color indexed="14"/>
      <name val="Times New Roman"/>
      <family val="1"/>
    </font>
    <font>
      <sz val="8"/>
      <name val="Times New Roman"/>
      <family val="1"/>
    </font>
    <font>
      <u/>
      <sz val="10"/>
      <color indexed="12"/>
      <name val="Times New Roman"/>
      <family val="1"/>
    </font>
    <font>
      <b/>
      <sz val="10"/>
      <color indexed="12"/>
      <name val="Times New Roman"/>
      <family val="1"/>
    </font>
    <font>
      <sz val="9"/>
      <name val="Times New Roman"/>
      <family val="1"/>
    </font>
    <font>
      <u/>
      <sz val="9.9499999999999993"/>
      <color indexed="8"/>
      <name val="Times New Roman"/>
      <family val="1"/>
    </font>
    <font>
      <sz val="10"/>
      <name val="Tahoma"/>
      <family val="2"/>
    </font>
    <font>
      <sz val="11"/>
      <name val="Times New Roman"/>
      <family val="1"/>
    </font>
    <font>
      <sz val="10"/>
      <name val="NewCenturySchlbk"/>
    </font>
    <font>
      <sz val="10"/>
      <name val="NewCenturySchlbk"/>
      <family val="1"/>
    </font>
    <font>
      <sz val="10"/>
      <color rgb="FFFF0000"/>
      <name val="Times New Roman"/>
      <family val="1"/>
    </font>
    <font>
      <sz val="11"/>
      <name val="Calibri"/>
      <family val="2"/>
      <scheme val="minor"/>
    </font>
    <font>
      <sz val="11"/>
      <color indexed="8"/>
      <name val="Calibri"/>
      <family val="2"/>
      <scheme val="minor"/>
    </font>
    <font>
      <b/>
      <sz val="11"/>
      <name val="Calibri"/>
      <family val="2"/>
      <scheme val="minor"/>
    </font>
    <font>
      <b/>
      <sz val="11"/>
      <color indexed="8"/>
      <name val="Calibri"/>
      <family val="2"/>
      <scheme val="minor"/>
    </font>
    <font>
      <u/>
      <sz val="11"/>
      <name val="Calibri"/>
      <family val="2"/>
      <scheme val="minor"/>
    </font>
    <font>
      <b/>
      <vertAlign val="superscript"/>
      <sz val="10"/>
      <name val="Times New Roman"/>
      <family val="1"/>
    </font>
    <font>
      <vertAlign val="superscript"/>
      <sz val="10"/>
      <name val="Times New Roman"/>
      <family val="1"/>
    </font>
    <font>
      <i/>
      <sz val="8"/>
      <name val="Times New Roman"/>
      <family val="1"/>
    </font>
    <font>
      <sz val="10"/>
      <color rgb="FF3333FF"/>
      <name val="Times New Roman"/>
      <family val="1"/>
    </font>
    <font>
      <vertAlign val="superscript"/>
      <sz val="11"/>
      <name val="Calibri"/>
      <family val="2"/>
    </font>
    <font>
      <sz val="9"/>
      <name val="Calibri"/>
      <family val="2"/>
      <scheme val="minor"/>
    </font>
    <font>
      <sz val="10"/>
      <name val="Calibri"/>
      <family val="2"/>
      <scheme val="minor"/>
    </font>
    <font>
      <vertAlign val="superscript"/>
      <sz val="11"/>
      <name val="Calibri"/>
      <family val="2"/>
      <scheme val="minor"/>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auto="1"/>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65"/>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right/>
      <top style="thin">
        <color indexed="8"/>
      </top>
      <bottom/>
      <diagonal/>
    </border>
    <border>
      <left/>
      <right/>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s>
  <cellStyleXfs count="15">
    <xf numFmtId="0" fontId="0" fillId="0" borderId="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10" fillId="0" borderId="0"/>
    <xf numFmtId="0" fontId="5" fillId="0" borderId="0"/>
    <xf numFmtId="0" fontId="1" fillId="0" borderId="0"/>
    <xf numFmtId="0" fontId="20" fillId="0" borderId="0"/>
    <xf numFmtId="0" fontId="2" fillId="0" borderId="0"/>
    <xf numFmtId="0" fontId="5" fillId="0" borderId="0"/>
    <xf numFmtId="9" fontId="1"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cellStyleXfs>
  <cellXfs count="232">
    <xf numFmtId="0" fontId="0" fillId="0" borderId="0" xfId="0"/>
    <xf numFmtId="166" fontId="3" fillId="0" borderId="0" xfId="0" applyNumberFormat="1" applyFont="1" applyAlignment="1">
      <alignment horizontal="center"/>
    </xf>
    <xf numFmtId="0" fontId="6" fillId="0" borderId="0" xfId="0" applyFont="1" applyAlignment="1">
      <alignment horizontal="left"/>
    </xf>
    <xf numFmtId="0" fontId="6" fillId="0" borderId="0" xfId="0" applyFont="1"/>
    <xf numFmtId="0" fontId="6"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39" fontId="6" fillId="0" borderId="0" xfId="0" applyNumberFormat="1" applyFont="1"/>
    <xf numFmtId="39" fontId="6" fillId="0" borderId="0" xfId="0" applyNumberFormat="1" applyFont="1" applyBorder="1"/>
    <xf numFmtId="0" fontId="6" fillId="0" borderId="0" xfId="0" applyFont="1" applyAlignment="1">
      <alignment horizontal="right"/>
    </xf>
    <xf numFmtId="0" fontId="6" fillId="0" borderId="1" xfId="0" applyFont="1" applyBorder="1" applyAlignment="1">
      <alignment horizontal="right"/>
    </xf>
    <xf numFmtId="0" fontId="6" fillId="0" borderId="0" xfId="0" applyFont="1" applyBorder="1"/>
    <xf numFmtId="0" fontId="6" fillId="0" borderId="0" xfId="0" applyFont="1" applyBorder="1" applyAlignment="1">
      <alignment horizontal="right"/>
    </xf>
    <xf numFmtId="0" fontId="4" fillId="0" borderId="0" xfId="10" applyFont="1" applyAlignment="1">
      <alignment horizontal="left"/>
    </xf>
    <xf numFmtId="0" fontId="6" fillId="0" borderId="0" xfId="10" applyFont="1"/>
    <xf numFmtId="0" fontId="6" fillId="0" borderId="0" xfId="10" applyFont="1" applyAlignment="1">
      <alignment horizontal="left"/>
    </xf>
    <xf numFmtId="0" fontId="6" fillId="0" borderId="0" xfId="10" applyFont="1" applyAlignment="1">
      <alignment horizontal="right"/>
    </xf>
    <xf numFmtId="0" fontId="8" fillId="0" borderId="0" xfId="11" applyFont="1" applyAlignment="1">
      <alignment horizontal="center"/>
    </xf>
    <xf numFmtId="37" fontId="6" fillId="0" borderId="0" xfId="0" applyNumberFormat="1" applyFont="1"/>
    <xf numFmtId="37" fontId="6" fillId="0" borderId="0" xfId="0" applyNumberFormat="1" applyFont="1" applyBorder="1"/>
    <xf numFmtId="37" fontId="4" fillId="0" borderId="0" xfId="1" applyNumberFormat="1" applyFont="1"/>
    <xf numFmtId="37" fontId="6" fillId="0" borderId="0" xfId="1" applyNumberFormat="1" applyFont="1"/>
    <xf numFmtId="37" fontId="6" fillId="0" borderId="2" xfId="10" applyNumberFormat="1" applyFont="1" applyBorder="1"/>
    <xf numFmtId="37" fontId="6" fillId="0" borderId="0" xfId="10" applyNumberFormat="1" applyFont="1"/>
    <xf numFmtId="0" fontId="6" fillId="0" borderId="0" xfId="0" applyFont="1" applyBorder="1" applyAlignment="1">
      <alignment horizontal="center"/>
    </xf>
    <xf numFmtId="37" fontId="6" fillId="0" borderId="0" xfId="10" applyNumberFormat="1" applyFont="1" applyBorder="1"/>
    <xf numFmtId="0" fontId="11" fillId="0" borderId="0" xfId="11" applyFont="1"/>
    <xf numFmtId="0" fontId="4" fillId="0" borderId="0" xfId="0" applyFont="1" applyFill="1" applyAlignment="1">
      <alignment horizontal="left"/>
    </xf>
    <xf numFmtId="0" fontId="6" fillId="0" borderId="0" xfId="0" applyFont="1" applyFill="1" applyAlignment="1">
      <alignment horizontal="left"/>
    </xf>
    <xf numFmtId="0" fontId="6" fillId="0" borderId="0" xfId="0" applyFont="1" applyFill="1"/>
    <xf numFmtId="0" fontId="0" fillId="0" borderId="0" xfId="0" applyFill="1"/>
    <xf numFmtId="0" fontId="3" fillId="0" borderId="0" xfId="0" applyFont="1"/>
    <xf numFmtId="3" fontId="6" fillId="0" borderId="0" xfId="0" quotePrefix="1" applyNumberFormat="1" applyFont="1" applyAlignment="1">
      <alignment horizontal="center"/>
    </xf>
    <xf numFmtId="37" fontId="6" fillId="0" borderId="0" xfId="1" applyNumberFormat="1" applyFont="1" applyBorder="1"/>
    <xf numFmtId="37" fontId="4" fillId="0" borderId="0" xfId="1" applyNumberFormat="1" applyFont="1" applyBorder="1"/>
    <xf numFmtId="0" fontId="6" fillId="0" borderId="1" xfId="10" applyFont="1" applyBorder="1" applyAlignment="1">
      <alignment horizontal="right"/>
    </xf>
    <xf numFmtId="164" fontId="6" fillId="0" borderId="0" xfId="10" applyNumberFormat="1" applyFont="1"/>
    <xf numFmtId="39" fontId="6" fillId="0" borderId="0" xfId="10" applyNumberFormat="1" applyFont="1"/>
    <xf numFmtId="39" fontId="6" fillId="0" borderId="2" xfId="10" applyNumberFormat="1" applyFont="1" applyBorder="1"/>
    <xf numFmtId="0" fontId="4" fillId="0" borderId="0" xfId="0" applyFont="1" applyFill="1" applyAlignment="1">
      <alignment horizontal="center"/>
    </xf>
    <xf numFmtId="0" fontId="4" fillId="0" borderId="1" xfId="0" applyFont="1" applyFill="1" applyBorder="1" applyAlignment="1">
      <alignment horizontal="center"/>
    </xf>
    <xf numFmtId="0" fontId="3" fillId="0" borderId="0" xfId="11" applyFont="1"/>
    <xf numFmtId="2" fontId="6" fillId="0" borderId="0" xfId="10" applyNumberFormat="1" applyFont="1" applyAlignment="1">
      <alignment horizontal="left"/>
    </xf>
    <xf numFmtId="0" fontId="7" fillId="0" borderId="0" xfId="10" applyFont="1" applyAlignment="1">
      <alignment horizontal="left"/>
    </xf>
    <xf numFmtId="39" fontId="6" fillId="2" borderId="2" xfId="10" applyNumberFormat="1" applyFont="1" applyFill="1" applyBorder="1"/>
    <xf numFmtId="0" fontId="6" fillId="3" borderId="0" xfId="0" applyFont="1" applyFill="1" applyAlignment="1">
      <alignment horizontal="left"/>
    </xf>
    <xf numFmtId="37" fontId="6" fillId="3" borderId="2" xfId="10" applyNumberFormat="1" applyFont="1" applyFill="1" applyBorder="1"/>
    <xf numFmtId="0" fontId="6" fillId="0" borderId="0" xfId="0" applyFont="1" applyFill="1" applyAlignment="1">
      <alignment horizontal="center"/>
    </xf>
    <xf numFmtId="0" fontId="3" fillId="0" borderId="0" xfId="0" applyFont="1" applyFill="1" applyAlignment="1">
      <alignment horizontal="center"/>
    </xf>
    <xf numFmtId="37" fontId="6" fillId="0" borderId="0" xfId="0" applyNumberFormat="1" applyFont="1" applyFill="1"/>
    <xf numFmtId="37" fontId="6" fillId="0" borderId="2" xfId="10" applyNumberFormat="1" applyFont="1" applyFill="1" applyBorder="1"/>
    <xf numFmtId="37" fontId="6" fillId="0" borderId="0" xfId="10" applyNumberFormat="1" applyFont="1" applyFill="1"/>
    <xf numFmtId="37" fontId="6" fillId="0" borderId="0" xfId="0" applyNumberFormat="1" applyFont="1" applyFill="1" applyBorder="1"/>
    <xf numFmtId="37" fontId="6" fillId="2" borderId="2" xfId="10" applyNumberFormat="1" applyFont="1" applyFill="1" applyBorder="1"/>
    <xf numFmtId="0" fontId="7" fillId="0" borderId="0" xfId="0" applyFont="1" applyFill="1" applyAlignment="1">
      <alignment horizontal="left"/>
    </xf>
    <xf numFmtId="0" fontId="16" fillId="0" borderId="0" xfId="10" applyFont="1" applyAlignment="1">
      <alignment horizontal="left"/>
    </xf>
    <xf numFmtId="0" fontId="6" fillId="0" borderId="0" xfId="10" applyFont="1" applyFill="1" applyBorder="1" applyAlignment="1">
      <alignment horizontal="right"/>
    </xf>
    <xf numFmtId="0" fontId="6" fillId="0" borderId="0" xfId="10" applyFont="1" applyFill="1" applyBorder="1" applyAlignment="1">
      <alignment horizontal="center"/>
    </xf>
    <xf numFmtId="0" fontId="6" fillId="0" borderId="0" xfId="10" applyFont="1" applyFill="1" applyBorder="1"/>
    <xf numFmtId="164" fontId="12" fillId="0" borderId="0" xfId="10" applyNumberFormat="1" applyFont="1" applyFill="1" applyBorder="1"/>
    <xf numFmtId="164" fontId="6" fillId="0" borderId="0" xfId="10" applyNumberFormat="1" applyFont="1" applyFill="1" applyBorder="1"/>
    <xf numFmtId="0" fontId="6" fillId="0" borderId="0" xfId="0" applyFont="1" applyFill="1" applyBorder="1"/>
    <xf numFmtId="0" fontId="14" fillId="0" borderId="0" xfId="0" applyFont="1" applyBorder="1" applyAlignment="1">
      <alignment horizontal="center"/>
    </xf>
    <xf numFmtId="39" fontId="6" fillId="0" borderId="2" xfId="10" applyNumberFormat="1" applyFont="1" applyFill="1" applyBorder="1"/>
    <xf numFmtId="37" fontId="6" fillId="4" borderId="2" xfId="10" applyNumberFormat="1" applyFont="1" applyFill="1" applyBorder="1"/>
    <xf numFmtId="0" fontId="4" fillId="0" borderId="0" xfId="0" applyFont="1" applyFill="1"/>
    <xf numFmtId="0" fontId="6" fillId="0" borderId="0" xfId="10" applyFont="1" applyFill="1" applyAlignment="1">
      <alignment horizontal="left"/>
    </xf>
    <xf numFmtId="0" fontId="4" fillId="0" borderId="0" xfId="0" applyFont="1"/>
    <xf numFmtId="0" fontId="4" fillId="0" borderId="0" xfId="0" applyFont="1" applyBorder="1" applyAlignment="1">
      <alignment horizontal="center"/>
    </xf>
    <xf numFmtId="37" fontId="1" fillId="0" borderId="0" xfId="0" applyNumberFormat="1" applyFont="1"/>
    <xf numFmtId="0" fontId="9" fillId="0" borderId="0" xfId="11" applyFont="1" applyBorder="1"/>
    <xf numFmtId="10" fontId="1" fillId="0" borderId="1" xfId="11" applyNumberFormat="1" applyFont="1" applyFill="1" applyBorder="1"/>
    <xf numFmtId="0" fontId="19" fillId="0" borderId="0" xfId="0" applyFont="1"/>
    <xf numFmtId="0" fontId="19" fillId="0" borderId="0" xfId="0" applyFont="1" applyFill="1"/>
    <xf numFmtId="0" fontId="6" fillId="0" borderId="0" xfId="10" applyFont="1" applyFill="1" applyBorder="1" applyAlignment="1">
      <alignment horizontal="left"/>
    </xf>
    <xf numFmtId="0" fontId="6" fillId="0" borderId="0" xfId="0" applyFont="1" applyFill="1" applyBorder="1" applyAlignment="1">
      <alignment horizontal="left"/>
    </xf>
    <xf numFmtId="37" fontId="22" fillId="0" borderId="0" xfId="0" applyNumberFormat="1" applyFont="1" applyBorder="1" applyAlignment="1">
      <alignment horizontal="center"/>
    </xf>
    <xf numFmtId="0" fontId="22" fillId="0" borderId="0" xfId="10" applyFont="1" applyFill="1" applyAlignment="1">
      <alignment horizontal="center"/>
    </xf>
    <xf numFmtId="39" fontId="1" fillId="2" borderId="2" xfId="0" applyNumberFormat="1" applyFont="1" applyFill="1" applyBorder="1" applyAlignment="1">
      <alignment horizontal="center"/>
    </xf>
    <xf numFmtId="37" fontId="1" fillId="0" borderId="0" xfId="0" applyNumberFormat="1" applyFont="1" applyBorder="1" applyAlignment="1">
      <alignment horizontal="right"/>
    </xf>
    <xf numFmtId="10" fontId="6" fillId="0" borderId="0" xfId="12" applyNumberFormat="1" applyFont="1" applyBorder="1"/>
    <xf numFmtId="37" fontId="4" fillId="3" borderId="2" xfId="10" applyNumberFormat="1" applyFont="1" applyFill="1" applyBorder="1"/>
    <xf numFmtId="0" fontId="9" fillId="0" borderId="0" xfId="0" applyFont="1" applyBorder="1" applyAlignment="1">
      <alignment horizontal="center"/>
    </xf>
    <xf numFmtId="39" fontId="6" fillId="5" borderId="0" xfId="0" applyNumberFormat="1" applyFont="1" applyFill="1"/>
    <xf numFmtId="0" fontId="1" fillId="0" borderId="0" xfId="0" applyFont="1"/>
    <xf numFmtId="0" fontId="1" fillId="0" borderId="0" xfId="0" applyFont="1" applyAlignment="1">
      <alignment horizontal="center"/>
    </xf>
    <xf numFmtId="37" fontId="1" fillId="2" borderId="2" xfId="10" applyNumberFormat="1" applyFont="1" applyFill="1" applyBorder="1"/>
    <xf numFmtId="37" fontId="1" fillId="0" borderId="0" xfId="10" applyNumberFormat="1" applyFont="1"/>
    <xf numFmtId="37" fontId="1" fillId="0" borderId="0" xfId="0" applyNumberFormat="1" applyFont="1" applyBorder="1"/>
    <xf numFmtId="37" fontId="1" fillId="0" borderId="0" xfId="0" applyNumberFormat="1" applyFont="1" applyFill="1" applyBorder="1"/>
    <xf numFmtId="165" fontId="22" fillId="0" borderId="0" xfId="12" applyNumberFormat="1" applyFont="1" applyAlignment="1">
      <alignment horizontal="center"/>
    </xf>
    <xf numFmtId="166" fontId="22" fillId="0" borderId="0" xfId="12" applyNumberFormat="1" applyFont="1" applyAlignment="1">
      <alignment horizontal="center"/>
    </xf>
    <xf numFmtId="0" fontId="19" fillId="0" borderId="0" xfId="0" applyFont="1" applyBorder="1"/>
    <xf numFmtId="169" fontId="6" fillId="0" borderId="0" xfId="3" applyNumberFormat="1" applyFont="1"/>
    <xf numFmtId="169" fontId="6" fillId="0" borderId="0" xfId="3" applyNumberFormat="1" applyFont="1" applyBorder="1"/>
    <xf numFmtId="169" fontId="6" fillId="0" borderId="3" xfId="3" applyNumberFormat="1" applyFont="1" applyBorder="1"/>
    <xf numFmtId="169" fontId="6" fillId="0" borderId="1" xfId="3" applyNumberFormat="1" applyFont="1" applyBorder="1"/>
    <xf numFmtId="169" fontId="4" fillId="0" borderId="0" xfId="3" applyNumberFormat="1" applyFont="1" applyBorder="1"/>
    <xf numFmtId="169" fontId="0" fillId="0" borderId="0" xfId="3" applyNumberFormat="1" applyFont="1"/>
    <xf numFmtId="169" fontId="4" fillId="0" borderId="0" xfId="3" applyNumberFormat="1" applyFont="1" applyFill="1" applyBorder="1"/>
    <xf numFmtId="169" fontId="0" fillId="0" borderId="0" xfId="3" applyNumberFormat="1" applyFont="1" applyFill="1"/>
    <xf numFmtId="169" fontId="6" fillId="0" borderId="0" xfId="3" applyNumberFormat="1" applyFont="1" applyFill="1"/>
    <xf numFmtId="169" fontId="4" fillId="0" borderId="0" xfId="3" applyNumberFormat="1" applyFont="1" applyFill="1"/>
    <xf numFmtId="169" fontId="4" fillId="0" borderId="1" xfId="3" applyNumberFormat="1" applyFont="1" applyFill="1" applyBorder="1"/>
    <xf numFmtId="169" fontId="4" fillId="0" borderId="4" xfId="3" applyNumberFormat="1" applyFont="1" applyFill="1" applyBorder="1"/>
    <xf numFmtId="167" fontId="1" fillId="0" borderId="0" xfId="11" applyNumberFormat="1" applyFont="1" applyAlignment="1">
      <alignment horizontal="center"/>
    </xf>
    <xf numFmtId="0" fontId="4" fillId="0" borderId="0" xfId="11" applyFont="1"/>
    <xf numFmtId="10" fontId="6" fillId="0" borderId="0" xfId="12" applyNumberFormat="1" applyFont="1" applyFill="1" applyBorder="1"/>
    <xf numFmtId="10" fontId="15" fillId="0" borderId="0" xfId="12" applyNumberFormat="1" applyFont="1" applyBorder="1" applyAlignment="1">
      <alignment horizontal="center"/>
    </xf>
    <xf numFmtId="10" fontId="4" fillId="0" borderId="0" xfId="12" applyNumberFormat="1" applyFont="1" applyBorder="1" applyAlignment="1">
      <alignment horizontal="center"/>
    </xf>
    <xf numFmtId="10" fontId="4" fillId="0" borderId="0" xfId="12" applyNumberFormat="1" applyFont="1" applyFill="1" applyBorder="1" applyAlignment="1">
      <alignment horizontal="center"/>
    </xf>
    <xf numFmtId="169" fontId="6" fillId="0" borderId="18" xfId="3" applyNumberFormat="1" applyFont="1" applyBorder="1"/>
    <xf numFmtId="169" fontId="0" fillId="0" borderId="0" xfId="0" applyNumberFormat="1"/>
    <xf numFmtId="0" fontId="5" fillId="0" borderId="0" xfId="7"/>
    <xf numFmtId="0" fontId="23" fillId="0" borderId="0" xfId="7" applyFont="1" applyFill="1"/>
    <xf numFmtId="0" fontId="24" fillId="0" borderId="10" xfId="7" applyFont="1" applyFill="1" applyBorder="1" applyAlignment="1">
      <alignment horizontal="left" vertical="top" wrapText="1"/>
    </xf>
    <xf numFmtId="0" fontId="24" fillId="0" borderId="10" xfId="7" applyFont="1" applyFill="1" applyBorder="1" applyAlignment="1">
      <alignment horizontal="left" vertical="top"/>
    </xf>
    <xf numFmtId="0" fontId="24" fillId="0" borderId="11" xfId="7" applyFont="1" applyFill="1" applyBorder="1" applyAlignment="1">
      <alignment horizontal="right" vertical="top"/>
    </xf>
    <xf numFmtId="0" fontId="24" fillId="0" borderId="19" xfId="7" applyFont="1" applyFill="1" applyBorder="1" applyAlignment="1">
      <alignment horizontal="right" vertical="top"/>
    </xf>
    <xf numFmtId="170" fontId="24" fillId="0" borderId="10" xfId="7" applyNumberFormat="1" applyFont="1" applyFill="1" applyBorder="1" applyAlignment="1">
      <alignment horizontal="right" vertical="top"/>
    </xf>
    <xf numFmtId="169" fontId="4" fillId="0" borderId="4" xfId="3" applyNumberFormat="1" applyFont="1" applyBorder="1"/>
    <xf numFmtId="0" fontId="5" fillId="0" borderId="5" xfId="7" applyBorder="1"/>
    <xf numFmtId="0" fontId="23" fillId="0" borderId="5" xfId="7" applyFont="1" applyFill="1" applyBorder="1"/>
    <xf numFmtId="9" fontId="23" fillId="0" borderId="5" xfId="14" applyFont="1" applyFill="1" applyBorder="1"/>
    <xf numFmtId="9" fontId="23" fillId="0" borderId="5" xfId="7" applyNumberFormat="1" applyFont="1" applyFill="1" applyBorder="1"/>
    <xf numFmtId="0" fontId="26" fillId="0" borderId="10" xfId="7" applyFont="1" applyFill="1" applyBorder="1" applyAlignment="1">
      <alignment horizontal="center" vertical="center"/>
    </xf>
    <xf numFmtId="0" fontId="26" fillId="0" borderId="10" xfId="7" applyFont="1" applyFill="1" applyBorder="1" applyAlignment="1">
      <alignment horizontal="center" vertical="top"/>
    </xf>
    <xf numFmtId="0" fontId="26" fillId="0" borderId="10" xfId="7" applyFont="1" applyFill="1" applyBorder="1" applyAlignment="1">
      <alignment horizontal="left" vertical="top"/>
    </xf>
    <xf numFmtId="0" fontId="24" fillId="5" borderId="11" xfId="7" applyFont="1" applyFill="1" applyBorder="1" applyAlignment="1">
      <alignment horizontal="center" vertical="top"/>
    </xf>
    <xf numFmtId="0" fontId="24" fillId="5" borderId="19" xfId="7" applyFont="1" applyFill="1" applyBorder="1" applyAlignment="1">
      <alignment horizontal="center" vertical="top"/>
    </xf>
    <xf numFmtId="170" fontId="24" fillId="5" borderId="15" xfId="7" applyNumberFormat="1" applyFont="1" applyFill="1" applyBorder="1" applyAlignment="1">
      <alignment horizontal="right" vertical="top"/>
    </xf>
    <xf numFmtId="9" fontId="23" fillId="0" borderId="23" xfId="14" applyFont="1" applyFill="1" applyBorder="1"/>
    <xf numFmtId="9" fontId="23" fillId="0" borderId="24" xfId="14" applyFont="1" applyFill="1" applyBorder="1"/>
    <xf numFmtId="9" fontId="25" fillId="5" borderId="22" xfId="14" applyFont="1" applyFill="1" applyBorder="1"/>
    <xf numFmtId="0" fontId="23" fillId="0" borderId="0" xfId="7" applyFont="1"/>
    <xf numFmtId="0" fontId="23" fillId="0" borderId="0" xfId="0" applyFont="1"/>
    <xf numFmtId="0" fontId="23" fillId="0" borderId="11" xfId="7" applyFont="1" applyBorder="1"/>
    <xf numFmtId="0" fontId="23" fillId="0" borderId="12" xfId="7" applyFont="1" applyBorder="1"/>
    <xf numFmtId="0" fontId="23" fillId="0" borderId="16" xfId="7" applyFont="1" applyBorder="1"/>
    <xf numFmtId="0" fontId="25" fillId="0" borderId="0" xfId="7" applyFont="1"/>
    <xf numFmtId="169" fontId="23" fillId="0" borderId="0" xfId="7" applyNumberFormat="1" applyFont="1"/>
    <xf numFmtId="0" fontId="27" fillId="0" borderId="0" xfId="11" applyFont="1"/>
    <xf numFmtId="0" fontId="23" fillId="0" borderId="0" xfId="11" applyFont="1"/>
    <xf numFmtId="0" fontId="23" fillId="0" borderId="0" xfId="11" applyFont="1" applyFill="1"/>
    <xf numFmtId="0" fontId="23" fillId="0" borderId="0" xfId="11" applyFont="1" applyFill="1" applyAlignment="1">
      <alignment horizontal="center" wrapText="1"/>
    </xf>
    <xf numFmtId="168" fontId="23" fillId="0" borderId="0" xfId="1" applyNumberFormat="1" applyFont="1" applyFill="1" applyAlignment="1">
      <alignment wrapText="1"/>
    </xf>
    <xf numFmtId="0" fontId="23" fillId="0" borderId="0" xfId="11" applyFont="1" applyFill="1" applyAlignment="1">
      <alignment horizontal="center"/>
    </xf>
    <xf numFmtId="0" fontId="23" fillId="0" borderId="0" xfId="11" applyFont="1" applyAlignment="1">
      <alignment horizontal="left" wrapText="1"/>
    </xf>
    <xf numFmtId="0" fontId="23" fillId="0" borderId="0" xfId="11" applyFont="1" applyAlignment="1">
      <alignment horizontal="center" wrapText="1"/>
    </xf>
    <xf numFmtId="169" fontId="23" fillId="0" borderId="0" xfId="3" applyNumberFormat="1" applyFont="1" applyFill="1"/>
    <xf numFmtId="169" fontId="23" fillId="0" borderId="0" xfId="3" applyNumberFormat="1" applyFont="1"/>
    <xf numFmtId="0" fontId="23" fillId="0" borderId="8" xfId="11" applyFont="1" applyBorder="1" applyAlignment="1"/>
    <xf numFmtId="0" fontId="23" fillId="0" borderId="0" xfId="11" applyFont="1" applyAlignment="1">
      <alignment vertical="top"/>
    </xf>
    <xf numFmtId="0" fontId="23" fillId="0" borderId="0" xfId="11" quotePrefix="1" applyFont="1" applyAlignment="1">
      <alignment horizontal="center"/>
    </xf>
    <xf numFmtId="0" fontId="23" fillId="0" borderId="0" xfId="11" applyFont="1" applyAlignment="1">
      <alignment wrapText="1"/>
    </xf>
    <xf numFmtId="0" fontId="23" fillId="0" borderId="11" xfId="7" pivotButton="1" applyFont="1" applyBorder="1" applyAlignment="1">
      <alignment horizontal="center" vertical="center"/>
    </xf>
    <xf numFmtId="0" fontId="23" fillId="0" borderId="11" xfId="7" pivotButton="1" applyFont="1" applyBorder="1" applyAlignment="1">
      <alignment horizontal="center" vertical="center" wrapText="1"/>
    </xf>
    <xf numFmtId="169" fontId="23" fillId="0" borderId="10" xfId="7" pivotButton="1" applyNumberFormat="1" applyFont="1" applyBorder="1" applyAlignment="1">
      <alignment horizontal="center" vertical="center" wrapText="1"/>
    </xf>
    <xf numFmtId="0" fontId="23" fillId="0" borderId="10" xfId="7" applyFont="1" applyBorder="1" applyAlignment="1">
      <alignment horizontal="center" vertical="center"/>
    </xf>
    <xf numFmtId="0" fontId="23" fillId="6" borderId="11" xfId="7" applyFont="1" applyFill="1" applyBorder="1"/>
    <xf numFmtId="0" fontId="23" fillId="6" borderId="17" xfId="7" applyFont="1" applyFill="1" applyBorder="1"/>
    <xf numFmtId="169" fontId="25" fillId="6" borderId="5" xfId="7" applyNumberFormat="1" applyFont="1" applyFill="1" applyBorder="1"/>
    <xf numFmtId="169" fontId="23" fillId="6" borderId="5" xfId="7" applyNumberFormat="1" applyFont="1" applyFill="1" applyBorder="1"/>
    <xf numFmtId="0" fontId="25" fillId="6" borderId="13" xfId="7" applyFont="1" applyFill="1" applyBorder="1"/>
    <xf numFmtId="0" fontId="25" fillId="6" borderId="14" xfId="7" applyFont="1" applyFill="1" applyBorder="1"/>
    <xf numFmtId="169" fontId="25" fillId="6" borderId="9" xfId="7" applyNumberFormat="1" applyFont="1" applyFill="1" applyBorder="1"/>
    <xf numFmtId="0" fontId="25" fillId="6" borderId="11" xfId="7" applyFont="1" applyFill="1" applyBorder="1"/>
    <xf numFmtId="0" fontId="25" fillId="6" borderId="17" xfId="7" applyFont="1" applyFill="1" applyBorder="1"/>
    <xf numFmtId="0" fontId="29" fillId="0" borderId="0" xfId="0" applyFont="1" applyFill="1" applyAlignment="1">
      <alignment horizontal="left"/>
    </xf>
    <xf numFmtId="0" fontId="1" fillId="0" borderId="0" xfId="11" applyFont="1"/>
    <xf numFmtId="0" fontId="1" fillId="0" borderId="0" xfId="11" applyFont="1" applyAlignment="1">
      <alignment horizontal="center"/>
    </xf>
    <xf numFmtId="167" fontId="1" fillId="0" borderId="0" xfId="11" applyNumberFormat="1" applyFont="1"/>
    <xf numFmtId="0" fontId="1" fillId="0" borderId="1" xfId="11" applyFont="1" applyFill="1" applyBorder="1" applyAlignment="1">
      <alignment horizontal="center"/>
    </xf>
    <xf numFmtId="0" fontId="1" fillId="0" borderId="0" xfId="11" applyFont="1" applyFill="1" applyBorder="1" applyAlignment="1">
      <alignment horizontal="center"/>
    </xf>
    <xf numFmtId="0" fontId="1" fillId="0" borderId="0" xfId="11" applyFont="1" applyFill="1"/>
    <xf numFmtId="169" fontId="1" fillId="0" borderId="0" xfId="3" applyNumberFormat="1" applyFont="1" applyFill="1" applyBorder="1"/>
    <xf numFmtId="168" fontId="1" fillId="0" borderId="0" xfId="1" applyNumberFormat="1" applyFont="1" applyFill="1" applyBorder="1"/>
    <xf numFmtId="169" fontId="1" fillId="0" borderId="1" xfId="3" applyNumberFormat="1" applyFont="1" applyFill="1" applyBorder="1"/>
    <xf numFmtId="3" fontId="1" fillId="0" borderId="0" xfId="11" applyNumberFormat="1" applyFont="1" applyFill="1" applyBorder="1" applyAlignment="1">
      <alignment horizontal="center"/>
    </xf>
    <xf numFmtId="0" fontId="1" fillId="0" borderId="0" xfId="11" applyNumberFormat="1" applyFont="1" applyAlignment="1">
      <alignment horizontal="center"/>
    </xf>
    <xf numFmtId="167" fontId="1" fillId="0" borderId="0" xfId="11" applyNumberFormat="1" applyFont="1" applyFill="1"/>
    <xf numFmtId="0" fontId="1" fillId="0" borderId="0" xfId="11" applyFont="1" applyFill="1" applyBorder="1"/>
    <xf numFmtId="0" fontId="1" fillId="0" borderId="0" xfId="11" applyFont="1" applyBorder="1"/>
    <xf numFmtId="0" fontId="1" fillId="0" borderId="0" xfId="11" applyFont="1" applyBorder="1" applyAlignment="1">
      <alignment horizontal="center"/>
    </xf>
    <xf numFmtId="43" fontId="1" fillId="0" borderId="0" xfId="1" applyFont="1" applyBorder="1"/>
    <xf numFmtId="0" fontId="16" fillId="0" borderId="0" xfId="11" applyFont="1"/>
    <xf numFmtId="44" fontId="1" fillId="0" borderId="0" xfId="3" applyFont="1" applyFill="1"/>
    <xf numFmtId="44" fontId="1" fillId="0" borderId="0" xfId="11" applyNumberFormat="1" applyFont="1" applyFill="1" applyBorder="1"/>
    <xf numFmtId="164" fontId="1" fillId="0" borderId="1" xfId="12" applyNumberFormat="1" applyFont="1" applyFill="1" applyBorder="1"/>
    <xf numFmtId="167" fontId="1" fillId="0" borderId="6" xfId="11" applyNumberFormat="1" applyFont="1" applyFill="1" applyBorder="1"/>
    <xf numFmtId="167" fontId="1" fillId="0" borderId="7" xfId="11" applyNumberFormat="1" applyFont="1" applyFill="1" applyBorder="1"/>
    <xf numFmtId="0" fontId="30" fillId="0" borderId="0" xfId="11" applyFont="1" applyFill="1"/>
    <xf numFmtId="167" fontId="1" fillId="0" borderId="4" xfId="11" applyNumberFormat="1" applyFont="1" applyFill="1" applyBorder="1"/>
    <xf numFmtId="10" fontId="1" fillId="0" borderId="0" xfId="11" applyNumberFormat="1" applyFont="1" applyFill="1" applyAlignment="1">
      <alignment horizontal="right"/>
    </xf>
    <xf numFmtId="167" fontId="1" fillId="3" borderId="0" xfId="11" applyNumberFormat="1" applyFont="1" applyFill="1"/>
    <xf numFmtId="10" fontId="1" fillId="0" borderId="0" xfId="12" applyNumberFormat="1" applyFont="1"/>
    <xf numFmtId="169" fontId="1" fillId="0" borderId="0" xfId="3" applyNumberFormat="1" applyFont="1"/>
    <xf numFmtId="169" fontId="1" fillId="0" borderId="8" xfId="3" applyNumberFormat="1" applyFont="1" applyBorder="1"/>
    <xf numFmtId="14" fontId="31" fillId="0" borderId="0" xfId="11" applyNumberFormat="1" applyFont="1"/>
    <xf numFmtId="44" fontId="31" fillId="0" borderId="0" xfId="3" applyFont="1" applyFill="1"/>
    <xf numFmtId="169" fontId="25" fillId="0" borderId="0" xfId="7" applyNumberFormat="1" applyFont="1" applyFill="1" applyBorder="1"/>
    <xf numFmtId="169" fontId="25" fillId="0" borderId="19" xfId="7" applyNumberFormat="1" applyFont="1" applyBorder="1" applyAlignment="1">
      <alignment horizontal="center" vertical="center"/>
    </xf>
    <xf numFmtId="169" fontId="23" fillId="0" borderId="19" xfId="7" applyNumberFormat="1" applyFont="1" applyBorder="1"/>
    <xf numFmtId="169" fontId="25" fillId="6" borderId="25" xfId="7" applyNumberFormat="1" applyFont="1" applyFill="1" applyBorder="1"/>
    <xf numFmtId="169" fontId="23" fillId="0" borderId="18" xfId="3" applyNumberFormat="1" applyFont="1" applyFill="1" applyBorder="1"/>
    <xf numFmtId="168" fontId="23" fillId="0" borderId="18" xfId="1" applyNumberFormat="1" applyFont="1" applyFill="1" applyBorder="1" applyAlignment="1">
      <alignment wrapText="1"/>
    </xf>
    <xf numFmtId="0" fontId="23" fillId="0" borderId="0" xfId="7" applyFont="1" applyFill="1" applyBorder="1"/>
    <xf numFmtId="169" fontId="23" fillId="0" borderId="0" xfId="7" applyNumberFormat="1" applyFont="1" applyFill="1" applyBorder="1"/>
    <xf numFmtId="169" fontId="23" fillId="0" borderId="0" xfId="7" applyNumberFormat="1" applyFont="1" applyFill="1" applyBorder="1" applyAlignment="1">
      <alignment horizontal="center" vertical="center"/>
    </xf>
    <xf numFmtId="0" fontId="23" fillId="0" borderId="0" xfId="11" applyFont="1" applyFill="1" applyBorder="1" applyAlignment="1">
      <alignment horizontal="center"/>
    </xf>
    <xf numFmtId="0" fontId="23" fillId="0" borderId="0" xfId="11" applyFont="1" applyFill="1" applyBorder="1" applyAlignment="1">
      <alignment horizontal="center" wrapText="1"/>
    </xf>
    <xf numFmtId="0" fontId="23" fillId="0" borderId="0" xfId="0" applyFont="1" applyFill="1" applyBorder="1"/>
    <xf numFmtId="169" fontId="23" fillId="0" borderId="26" xfId="7" applyNumberFormat="1" applyFont="1" applyBorder="1"/>
    <xf numFmtId="169" fontId="23" fillId="0" borderId="27" xfId="7" applyNumberFormat="1" applyFont="1" applyBorder="1" applyAlignment="1">
      <alignment horizontal="center" vertical="center"/>
    </xf>
    <xf numFmtId="169" fontId="23" fillId="0" borderId="27" xfId="7" applyNumberFormat="1" applyFont="1" applyBorder="1"/>
    <xf numFmtId="169" fontId="25" fillId="6" borderId="27" xfId="7" applyNumberFormat="1" applyFont="1" applyFill="1" applyBorder="1"/>
    <xf numFmtId="169" fontId="23" fillId="6" borderId="19" xfId="7" applyNumberFormat="1" applyFont="1" applyFill="1" applyBorder="1"/>
    <xf numFmtId="169" fontId="25" fillId="6" borderId="24" xfId="7" applyNumberFormat="1" applyFont="1" applyFill="1" applyBorder="1"/>
    <xf numFmtId="169" fontId="25" fillId="0" borderId="26" xfId="7" applyNumberFormat="1" applyFont="1" applyBorder="1" applyAlignment="1">
      <alignment horizontal="center" vertical="center"/>
    </xf>
    <xf numFmtId="169" fontId="23" fillId="7" borderId="18" xfId="3" applyNumberFormat="1" applyFont="1" applyFill="1" applyBorder="1"/>
    <xf numFmtId="168" fontId="23" fillId="7" borderId="0" xfId="1" applyNumberFormat="1" applyFont="1" applyFill="1" applyAlignment="1">
      <alignment wrapText="1"/>
    </xf>
    <xf numFmtId="0" fontId="1" fillId="0" borderId="0" xfId="11" applyFont="1" applyAlignment="1">
      <alignment horizontal="center" wrapText="1"/>
    </xf>
    <xf numFmtId="169" fontId="25" fillId="0" borderId="11" xfId="7" applyNumberFormat="1" applyFont="1" applyBorder="1" applyAlignment="1">
      <alignment horizontal="center"/>
    </xf>
    <xf numFmtId="169" fontId="25" fillId="0" borderId="21" xfId="7" applyNumberFormat="1" applyFont="1" applyBorder="1" applyAlignment="1">
      <alignment horizontal="center"/>
    </xf>
    <xf numFmtId="0" fontId="25" fillId="0" borderId="13" xfId="7" pivotButton="1" applyFont="1" applyBorder="1" applyAlignment="1">
      <alignment horizontal="center"/>
    </xf>
    <xf numFmtId="0" fontId="25" fillId="0" borderId="20" xfId="7" pivotButton="1" applyFont="1" applyBorder="1" applyAlignment="1">
      <alignment horizontal="center"/>
    </xf>
    <xf numFmtId="0" fontId="23" fillId="0" borderId="0" xfId="0" applyFont="1" applyAlignment="1">
      <alignment horizontal="left" wrapText="1"/>
    </xf>
    <xf numFmtId="0" fontId="23" fillId="0" borderId="0" xfId="0" applyFont="1" applyAlignment="1">
      <alignment wrapText="1"/>
    </xf>
    <xf numFmtId="0" fontId="23" fillId="0" borderId="0" xfId="7" applyFont="1" applyFill="1" applyAlignment="1">
      <alignment horizontal="left" vertical="top" wrapText="1"/>
    </xf>
    <xf numFmtId="0" fontId="26" fillId="0" borderId="13" xfId="7" applyFont="1" applyFill="1" applyBorder="1" applyAlignment="1">
      <alignment horizontal="center" vertical="top"/>
    </xf>
    <xf numFmtId="0" fontId="26" fillId="0" borderId="20" xfId="7" applyFont="1" applyFill="1" applyBorder="1" applyAlignment="1">
      <alignment horizontal="center" vertical="top"/>
    </xf>
    <xf numFmtId="0" fontId="26" fillId="0" borderId="21" xfId="7" applyFont="1" applyFill="1" applyBorder="1" applyAlignment="1">
      <alignment horizontal="center" vertical="top"/>
    </xf>
  </cellXfs>
  <cellStyles count="15">
    <cellStyle name="Comma" xfId="1" builtinId="3"/>
    <cellStyle name="Comma 2" xfId="2"/>
    <cellStyle name="Currency" xfId="3" builtinId="4"/>
    <cellStyle name="Currency 2" xfId="4"/>
    <cellStyle name="Currency 3" xfId="5"/>
    <cellStyle name="Normal" xfId="0" builtinId="0"/>
    <cellStyle name="Normal 2" xfId="6"/>
    <cellStyle name="Normal 3" xfId="7"/>
    <cellStyle name="Normal 4" xfId="8"/>
    <cellStyle name="Normal 5" xfId="9"/>
    <cellStyle name="Normal_1296GasLabor$" xfId="10"/>
    <cellStyle name="Normal_Loadings" xfId="11"/>
    <cellStyle name="Percent" xfId="12" builtinId="5"/>
    <cellStyle name="Percent 2" xfId="13"/>
    <cellStyle name="Percent 3"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ome.utc.wa.gov/2012/2012%20WA%20GRC/Adjustments/Adjustments/PF%20-%20Labor&amp;Benefit/2012%20Info/Downloads/Total%20Labor%20for%20Pension-Medic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Labor"/>
      <sheetName val="Macro1"/>
    </sheetNames>
    <sheetDataSet>
      <sheetData sheetId="0" refreshError="1"/>
      <sheetData sheetId="1">
        <row r="69">
          <cell r="A69"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0"/>
  <sheetViews>
    <sheetView tabSelected="1" view="pageBreakPreview" zoomScale="60" zoomScaleNormal="100" workbookViewId="0">
      <selection activeCell="L41" sqref="L41"/>
    </sheetView>
  </sheetViews>
  <sheetFormatPr defaultRowHeight="12.75"/>
  <cols>
    <col min="1" max="1" width="1.83203125" customWidth="1"/>
    <col min="2" max="2" width="32.1640625" customWidth="1"/>
    <col min="3" max="3" width="3.6640625" customWidth="1"/>
    <col min="4" max="4" width="7.83203125" style="80" customWidth="1"/>
    <col min="5" max="5" width="16.83203125" style="3" customWidth="1"/>
    <col min="6" max="6" width="17.5" style="3" bestFit="1" customWidth="1"/>
    <col min="7" max="7" width="16.1640625" customWidth="1"/>
    <col min="8" max="8" width="2.33203125" customWidth="1"/>
    <col min="9" max="9" width="13" customWidth="1"/>
    <col min="18" max="18" width="10.83203125" bestFit="1" customWidth="1"/>
  </cols>
  <sheetData>
    <row r="1" spans="1:7">
      <c r="A1" s="27" t="s">
        <v>19</v>
      </c>
      <c r="B1" s="28"/>
      <c r="C1" s="29"/>
      <c r="D1" s="107"/>
      <c r="E1" s="29"/>
      <c r="F1" s="29"/>
      <c r="G1" s="30"/>
    </row>
    <row r="2" spans="1:7">
      <c r="A2" s="27" t="s">
        <v>31</v>
      </c>
      <c r="B2" s="28"/>
      <c r="C2" s="29"/>
      <c r="D2" s="107"/>
      <c r="E2" s="29"/>
      <c r="F2" s="29"/>
      <c r="G2" s="30"/>
    </row>
    <row r="3" spans="1:7">
      <c r="A3" s="54" t="s">
        <v>138</v>
      </c>
      <c r="B3" s="28"/>
      <c r="C3" s="29"/>
      <c r="D3" s="107"/>
      <c r="E3" s="61"/>
      <c r="F3" s="61"/>
      <c r="G3" s="30"/>
    </row>
    <row r="4" spans="1:7">
      <c r="A4" s="28"/>
      <c r="B4" s="28"/>
      <c r="C4" s="29"/>
      <c r="D4" s="107"/>
      <c r="E4" s="29"/>
      <c r="F4" s="29"/>
      <c r="G4" s="30"/>
    </row>
    <row r="5" spans="1:7">
      <c r="A5" s="28"/>
      <c r="B5" s="28"/>
      <c r="C5" s="29"/>
      <c r="D5" s="108"/>
      <c r="E5" s="39" t="s">
        <v>0</v>
      </c>
      <c r="F5" s="39" t="s">
        <v>0</v>
      </c>
    </row>
    <row r="6" spans="1:7" ht="15.75">
      <c r="A6" s="28"/>
      <c r="B6" s="28"/>
      <c r="C6" s="29"/>
      <c r="D6" s="109" t="s">
        <v>175</v>
      </c>
      <c r="E6" s="39" t="s">
        <v>141</v>
      </c>
      <c r="F6" s="39" t="s">
        <v>83</v>
      </c>
      <c r="G6" s="39" t="s">
        <v>0</v>
      </c>
    </row>
    <row r="7" spans="1:7">
      <c r="A7" s="31" t="s">
        <v>88</v>
      </c>
      <c r="B7" s="28"/>
      <c r="C7" s="29"/>
      <c r="D7" s="110" t="s">
        <v>170</v>
      </c>
      <c r="E7" s="40" t="s">
        <v>25</v>
      </c>
      <c r="F7" s="40" t="s">
        <v>25</v>
      </c>
      <c r="G7" s="40" t="s">
        <v>87</v>
      </c>
    </row>
    <row r="8" spans="1:7">
      <c r="A8" s="3"/>
      <c r="B8" s="28"/>
      <c r="C8" s="29"/>
      <c r="D8" s="107"/>
      <c r="E8" s="29"/>
      <c r="F8" s="29"/>
      <c r="G8" s="65"/>
    </row>
    <row r="9" spans="1:7">
      <c r="A9" s="3" t="s">
        <v>23</v>
      </c>
      <c r="B9" s="28"/>
      <c r="C9" s="29"/>
      <c r="D9" s="80">
        <v>0.25559999999999999</v>
      </c>
      <c r="E9" s="93">
        <f>D9*$E$23</f>
        <v>148881</v>
      </c>
      <c r="F9" s="93">
        <f>D9*$F$23</f>
        <v>146322</v>
      </c>
      <c r="G9" s="93">
        <f>E9+F9</f>
        <v>295203</v>
      </c>
    </row>
    <row r="10" spans="1:7">
      <c r="A10" s="3" t="s">
        <v>5</v>
      </c>
      <c r="B10" s="28"/>
      <c r="C10" s="29"/>
      <c r="D10" s="80">
        <v>7.7799999999999994E-2</v>
      </c>
      <c r="E10" s="93">
        <f>D10*$E$23</f>
        <v>45317</v>
      </c>
      <c r="F10" s="93">
        <f>D10*$F$23</f>
        <v>44538</v>
      </c>
      <c r="G10" s="93">
        <f>E10+F10</f>
        <v>89855</v>
      </c>
    </row>
    <row r="11" spans="1:7">
      <c r="A11" s="3"/>
      <c r="B11" s="3" t="s">
        <v>89</v>
      </c>
      <c r="C11" s="29"/>
      <c r="E11" s="95">
        <f>E9+E10</f>
        <v>194198</v>
      </c>
      <c r="F11" s="95">
        <f>F9+F10</f>
        <v>190860</v>
      </c>
      <c r="G11" s="95">
        <f>E11+F11</f>
        <v>385058</v>
      </c>
    </row>
    <row r="12" spans="1:7">
      <c r="A12" s="3"/>
      <c r="B12" s="28"/>
      <c r="C12" s="29"/>
      <c r="E12" s="93"/>
      <c r="F12" s="93"/>
      <c r="G12" s="93"/>
    </row>
    <row r="13" spans="1:7">
      <c r="A13" s="3" t="s">
        <v>7</v>
      </c>
      <c r="B13" s="28"/>
      <c r="C13" s="29"/>
      <c r="D13" s="80">
        <v>0.23119999999999999</v>
      </c>
      <c r="E13" s="93">
        <f>D13*$E$23</f>
        <v>134669</v>
      </c>
      <c r="F13" s="93">
        <f>D13*$F$23</f>
        <v>132353</v>
      </c>
      <c r="G13" s="93">
        <f>E13+F13</f>
        <v>267022</v>
      </c>
    </row>
    <row r="14" spans="1:7">
      <c r="A14" s="3"/>
      <c r="B14" s="28"/>
      <c r="C14" s="29"/>
      <c r="E14" s="93"/>
      <c r="F14" s="93"/>
      <c r="G14" s="93"/>
    </row>
    <row r="15" spans="1:7">
      <c r="A15" s="3" t="s">
        <v>8</v>
      </c>
      <c r="B15" s="28"/>
      <c r="C15" s="29"/>
      <c r="D15" s="80">
        <v>0.1129</v>
      </c>
      <c r="E15" s="93">
        <f>D15*$E$23</f>
        <v>65762</v>
      </c>
      <c r="F15" s="93">
        <f>D15*$F$23</f>
        <v>64631</v>
      </c>
      <c r="G15" s="93">
        <f>E15+F15</f>
        <v>130393</v>
      </c>
    </row>
    <row r="16" spans="1:7">
      <c r="A16" s="3" t="s">
        <v>10</v>
      </c>
      <c r="B16" s="28"/>
      <c r="C16" s="29"/>
      <c r="D16" s="80">
        <v>1.0699999999999999E-2</v>
      </c>
      <c r="E16" s="93">
        <f>D16*$E$23</f>
        <v>6233</v>
      </c>
      <c r="F16" s="93">
        <f>D16*$F$23</f>
        <v>6125</v>
      </c>
      <c r="G16" s="93">
        <f>E16+F16</f>
        <v>12358</v>
      </c>
    </row>
    <row r="17" spans="1:7">
      <c r="A17" s="3" t="s">
        <v>90</v>
      </c>
      <c r="B17" s="28"/>
      <c r="C17" s="29"/>
      <c r="E17" s="93">
        <f>D17*$E$23</f>
        <v>0</v>
      </c>
      <c r="F17" s="93">
        <f>D17*$F$23</f>
        <v>0</v>
      </c>
      <c r="G17" s="93">
        <f>E17+F17</f>
        <v>0</v>
      </c>
    </row>
    <row r="18" spans="1:7">
      <c r="A18" s="3"/>
      <c r="B18" s="28"/>
      <c r="C18" s="29"/>
      <c r="E18" s="93"/>
      <c r="F18" s="93"/>
      <c r="G18" s="93"/>
    </row>
    <row r="19" spans="1:7">
      <c r="A19" s="3" t="s">
        <v>131</v>
      </c>
      <c r="B19" s="28"/>
      <c r="C19" s="29"/>
      <c r="D19" s="80">
        <v>0.31180000000000002</v>
      </c>
      <c r="E19" s="111">
        <f>D19*$E$23</f>
        <v>181617</v>
      </c>
      <c r="F19" s="111">
        <f>D19*$F$23</f>
        <v>178494</v>
      </c>
      <c r="G19" s="96">
        <f>E19+F19</f>
        <v>360111</v>
      </c>
    </row>
    <row r="20" spans="1:7">
      <c r="A20" s="3"/>
      <c r="B20" s="28" t="s">
        <v>0</v>
      </c>
      <c r="C20" s="29"/>
      <c r="E20" s="94">
        <f>E11+E13+E15+E16+E19</f>
        <v>582479</v>
      </c>
      <c r="F20" s="94">
        <f>F11+F13+F15+F16+F19</f>
        <v>572463</v>
      </c>
      <c r="G20" s="94">
        <f t="shared" ref="G20" si="0">G11+G13+G15+G16+G19</f>
        <v>1154942</v>
      </c>
    </row>
    <row r="21" spans="1:7">
      <c r="A21" s="3"/>
      <c r="B21" s="28"/>
      <c r="C21" s="29"/>
      <c r="E21" s="97"/>
      <c r="F21" s="97"/>
      <c r="G21" s="98"/>
    </row>
    <row r="22" spans="1:7" ht="13.5" thickBot="1">
      <c r="A22" s="3" t="s">
        <v>91</v>
      </c>
      <c r="B22" s="28"/>
      <c r="C22" s="29"/>
      <c r="E22" s="120">
        <f>SUM(E11:E19)</f>
        <v>582479</v>
      </c>
      <c r="F22" s="120">
        <f>SUM(F11:F19)</f>
        <v>572463</v>
      </c>
      <c r="G22" s="104">
        <f>E22+F22</f>
        <v>1154942</v>
      </c>
    </row>
    <row r="23" spans="1:7" ht="13.5" thickTop="1">
      <c r="A23" s="3"/>
      <c r="B23" s="28"/>
      <c r="C23" s="29"/>
      <c r="D23" s="80" t="s">
        <v>34</v>
      </c>
      <c r="E23" s="94">
        <f>Retirement!G15</f>
        <v>582478</v>
      </c>
      <c r="F23" s="94">
        <f>Retirement!$H$15</f>
        <v>572463</v>
      </c>
      <c r="G23" s="100">
        <f>SUM(F23:F23)</f>
        <v>572463</v>
      </c>
    </row>
    <row r="24" spans="1:7">
      <c r="A24" s="28"/>
      <c r="B24" s="28"/>
      <c r="C24" s="29"/>
      <c r="E24" s="94"/>
      <c r="F24" s="94"/>
      <c r="G24" s="100"/>
    </row>
    <row r="25" spans="1:7" ht="15.75">
      <c r="A25" s="168">
        <v>1</v>
      </c>
      <c r="B25" s="28" t="s">
        <v>171</v>
      </c>
      <c r="C25" s="29"/>
      <c r="D25" s="107"/>
      <c r="E25" s="101"/>
      <c r="F25" s="101"/>
      <c r="G25" s="100"/>
    </row>
    <row r="26" spans="1:7">
      <c r="A26" s="28"/>
      <c r="B26" s="28"/>
      <c r="C26" s="29"/>
      <c r="D26" s="107"/>
      <c r="E26" s="101"/>
      <c r="F26" s="101"/>
      <c r="G26" s="100"/>
    </row>
    <row r="27" spans="1:7">
      <c r="A27" s="27" t="s">
        <v>19</v>
      </c>
      <c r="B27" s="28"/>
      <c r="C27" s="29"/>
      <c r="D27" s="107"/>
      <c r="E27" s="101"/>
      <c r="F27" s="101"/>
      <c r="G27" s="100"/>
    </row>
    <row r="28" spans="1:7">
      <c r="A28" s="27" t="s">
        <v>31</v>
      </c>
      <c r="B28" s="28"/>
      <c r="C28" s="29"/>
      <c r="D28" s="107"/>
      <c r="E28" s="101"/>
      <c r="F28" s="101"/>
      <c r="G28" s="100"/>
    </row>
    <row r="29" spans="1:7">
      <c r="A29" s="28" t="str">
        <f>A3</f>
        <v>12 Months Ending 09/30/15</v>
      </c>
      <c r="B29" s="28"/>
      <c r="C29" s="29"/>
      <c r="D29" s="107"/>
      <c r="E29" s="101"/>
      <c r="F29" s="101"/>
      <c r="G29" s="100"/>
    </row>
    <row r="30" spans="1:7">
      <c r="A30" s="28"/>
      <c r="B30" s="28"/>
      <c r="C30" s="29"/>
      <c r="D30" s="107"/>
      <c r="E30" s="101"/>
      <c r="F30" s="101"/>
      <c r="G30" s="100"/>
    </row>
    <row r="31" spans="1:7">
      <c r="A31" s="28"/>
      <c r="B31" s="28"/>
      <c r="C31" s="29"/>
      <c r="D31" s="108"/>
      <c r="E31" s="39" t="s">
        <v>0</v>
      </c>
      <c r="F31" s="39" t="s">
        <v>0</v>
      </c>
    </row>
    <row r="32" spans="1:7" ht="15.75">
      <c r="A32" s="28"/>
      <c r="B32" s="28"/>
      <c r="C32" s="29"/>
      <c r="D32" s="109" t="s">
        <v>175</v>
      </c>
      <c r="E32" s="39" t="s">
        <v>141</v>
      </c>
      <c r="F32" s="39" t="s">
        <v>83</v>
      </c>
      <c r="G32" s="39" t="s">
        <v>0</v>
      </c>
    </row>
    <row r="33" spans="1:7">
      <c r="A33" s="31" t="s">
        <v>94</v>
      </c>
      <c r="B33" s="28"/>
      <c r="C33" s="29"/>
      <c r="D33" s="110" t="s">
        <v>170</v>
      </c>
      <c r="E33" s="40" t="s">
        <v>25</v>
      </c>
      <c r="F33" s="40" t="s">
        <v>25</v>
      </c>
      <c r="G33" s="40" t="s">
        <v>87</v>
      </c>
    </row>
    <row r="34" spans="1:7">
      <c r="A34" s="3"/>
      <c r="B34" s="28"/>
      <c r="C34" s="29"/>
      <c r="D34" s="107"/>
      <c r="E34" s="101"/>
      <c r="F34" s="101"/>
      <c r="G34" s="102"/>
    </row>
    <row r="35" spans="1:7">
      <c r="A35" s="14" t="s">
        <v>23</v>
      </c>
      <c r="B35" s="28"/>
      <c r="C35" s="29"/>
      <c r="D35" s="80">
        <v>3.4799999999999998E-2</v>
      </c>
      <c r="E35" s="93">
        <f>D35*$E$49</f>
        <v>6069</v>
      </c>
      <c r="F35" s="93">
        <f>D35*$F$49</f>
        <v>5964</v>
      </c>
      <c r="G35" s="102">
        <f>E35+F35</f>
        <v>12033</v>
      </c>
    </row>
    <row r="36" spans="1:7">
      <c r="A36" s="14"/>
      <c r="B36" s="28"/>
      <c r="C36" s="29"/>
      <c r="E36" s="93"/>
      <c r="F36" s="93"/>
      <c r="G36" s="99">
        <f>E36+F36</f>
        <v>0</v>
      </c>
    </row>
    <row r="37" spans="1:7">
      <c r="A37" s="15" t="s">
        <v>24</v>
      </c>
      <c r="B37" s="28"/>
      <c r="C37" s="29"/>
      <c r="D37" s="80">
        <v>2.9999999999999997E-4</v>
      </c>
      <c r="E37" s="93">
        <f>D37*$E$49</f>
        <v>52</v>
      </c>
      <c r="F37" s="93">
        <f>D37*$F$49</f>
        <v>51</v>
      </c>
      <c r="G37" s="102">
        <f>E37+F37</f>
        <v>103</v>
      </c>
    </row>
    <row r="38" spans="1:7">
      <c r="A38" s="3"/>
      <c r="B38" s="28"/>
      <c r="C38" s="29"/>
      <c r="E38" s="93"/>
      <c r="F38" s="93"/>
      <c r="G38" s="102"/>
    </row>
    <row r="39" spans="1:7">
      <c r="A39" s="3" t="s">
        <v>7</v>
      </c>
      <c r="B39" s="28"/>
      <c r="C39" s="29"/>
      <c r="D39" s="80">
        <v>0.41699999999999998</v>
      </c>
      <c r="E39" s="93">
        <f>D39*$E$49</f>
        <v>72719</v>
      </c>
      <c r="F39" s="93">
        <f>D39*$F$49</f>
        <v>71468</v>
      </c>
      <c r="G39" s="102">
        <f>E39+F39</f>
        <v>144187</v>
      </c>
    </row>
    <row r="40" spans="1:7">
      <c r="A40" s="3"/>
      <c r="B40" s="28"/>
      <c r="C40" s="29"/>
      <c r="E40" s="93"/>
      <c r="F40" s="93"/>
      <c r="G40" s="102"/>
    </row>
    <row r="41" spans="1:7">
      <c r="A41" s="3" t="s">
        <v>92</v>
      </c>
      <c r="B41" s="28"/>
      <c r="C41" s="29"/>
      <c r="D41" s="80">
        <v>0.2374</v>
      </c>
      <c r="E41" s="93">
        <f>D41*$E$49</f>
        <v>41399</v>
      </c>
      <c r="F41" s="93">
        <f>D41*$F$49</f>
        <v>40687</v>
      </c>
      <c r="G41" s="102">
        <f>E41+F41</f>
        <v>82086</v>
      </c>
    </row>
    <row r="42" spans="1:7">
      <c r="A42" s="3" t="s">
        <v>10</v>
      </c>
      <c r="B42" s="28"/>
      <c r="C42" s="29"/>
      <c r="D42" s="80">
        <v>1.9400000000000001E-2</v>
      </c>
      <c r="E42" s="93">
        <f>D42*$E$49</f>
        <v>3383</v>
      </c>
      <c r="F42" s="93">
        <f>D42*$F$49</f>
        <v>3325</v>
      </c>
      <c r="G42" s="102">
        <f>E42+F42</f>
        <v>6708</v>
      </c>
    </row>
    <row r="43" spans="1:7">
      <c r="A43" s="3" t="s">
        <v>90</v>
      </c>
      <c r="B43" s="28"/>
      <c r="C43" s="29"/>
      <c r="E43" s="93">
        <f>D43*$E$49</f>
        <v>0</v>
      </c>
      <c r="F43" s="93">
        <f>-D43*$F$49</f>
        <v>0</v>
      </c>
      <c r="G43" s="102">
        <f>E43+F43</f>
        <v>0</v>
      </c>
    </row>
    <row r="44" spans="1:7">
      <c r="A44" s="3"/>
      <c r="B44" s="28"/>
      <c r="C44" s="29"/>
      <c r="E44" s="93"/>
      <c r="F44" s="93"/>
      <c r="G44" s="102"/>
    </row>
    <row r="45" spans="1:7">
      <c r="A45" s="3" t="s">
        <v>132</v>
      </c>
      <c r="B45" s="28"/>
      <c r="C45" s="29"/>
      <c r="D45" s="80">
        <v>0.29110000000000003</v>
      </c>
      <c r="E45" s="93">
        <f>D45*$E$49</f>
        <v>50763</v>
      </c>
      <c r="F45" s="93">
        <f>D45*$F$49</f>
        <v>49891</v>
      </c>
      <c r="G45" s="103">
        <f>E45+F45</f>
        <v>100654</v>
      </c>
    </row>
    <row r="46" spans="1:7">
      <c r="A46" s="3"/>
      <c r="B46" s="28"/>
      <c r="C46" s="29"/>
      <c r="E46" s="95">
        <f>SUM(E45:E45)</f>
        <v>50763</v>
      </c>
      <c r="F46" s="95">
        <f>SUM(F45:F45)</f>
        <v>49891</v>
      </c>
      <c r="G46" s="95">
        <f>SUM(G45:G45)</f>
        <v>100654</v>
      </c>
    </row>
    <row r="47" spans="1:7">
      <c r="A47" s="3"/>
      <c r="B47" s="28"/>
      <c r="C47" s="29"/>
      <c r="E47" s="94"/>
      <c r="F47" s="94"/>
      <c r="G47" s="102">
        <f>E47+F47</f>
        <v>0</v>
      </c>
    </row>
    <row r="48" spans="1:7" ht="13.5" thickBot="1">
      <c r="A48" s="3" t="s">
        <v>93</v>
      </c>
      <c r="B48" s="28"/>
      <c r="C48" s="29"/>
      <c r="E48" s="120">
        <f>SUM(E35:E45)</f>
        <v>174385</v>
      </c>
      <c r="F48" s="120">
        <f>SUM(F35:F45)</f>
        <v>171386</v>
      </c>
      <c r="G48" s="104">
        <f>E48+F48</f>
        <v>345771</v>
      </c>
    </row>
    <row r="49" spans="1:7" ht="13.5" thickTop="1">
      <c r="A49" s="3"/>
      <c r="B49" s="28"/>
      <c r="C49" s="29"/>
      <c r="D49" s="80" t="s">
        <v>34</v>
      </c>
      <c r="E49" s="94">
        <f>Retirement!G23</f>
        <v>174385</v>
      </c>
      <c r="F49" s="94">
        <f>Retirement!H23</f>
        <v>171387</v>
      </c>
      <c r="G49" s="100">
        <f>SUM(F49:F49)</f>
        <v>171387</v>
      </c>
    </row>
    <row r="50" spans="1:7" ht="15.75">
      <c r="A50" s="168">
        <v>1</v>
      </c>
      <c r="B50" s="28" t="s">
        <v>171</v>
      </c>
      <c r="G50" s="112"/>
    </row>
  </sheetData>
  <phoneticPr fontId="0" type="noConversion"/>
  <printOptions horizontalCentered="1"/>
  <pageMargins left="0.36" right="0.5" top="1" bottom="1" header="0.5" footer="0.5"/>
  <pageSetup scale="80" orientation="portrait" r:id="rId1"/>
  <headerFooter alignWithMargins="0">
    <oddHeader xml:space="preserve">&amp;RExhibit No. MC-10
Dockets UE-160228/229
Page &amp;P of &amp;N
</oddHead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Y244"/>
  <sheetViews>
    <sheetView zoomScaleNormal="100" workbookViewId="0">
      <pane xSplit="1" ySplit="8" topLeftCell="E54" activePane="bottomRight" state="frozen"/>
      <selection activeCell="N21" sqref="N21"/>
      <selection pane="topRight" activeCell="N21" sqref="N21"/>
      <selection pane="bottomLeft" activeCell="N21" sqref="N21"/>
      <selection pane="bottomRight" activeCell="K87" sqref="K87"/>
    </sheetView>
  </sheetViews>
  <sheetFormatPr defaultColWidth="9.33203125" defaultRowHeight="12.75" outlineLevelCol="1"/>
  <cols>
    <col min="1" max="2" width="3" style="3" customWidth="1"/>
    <col min="3" max="3" width="5.5" style="14" customWidth="1"/>
    <col min="4" max="4" width="35.1640625" style="14" customWidth="1"/>
    <col min="5" max="5" width="13.6640625" style="3" customWidth="1"/>
    <col min="6" max="6" width="13.6640625" style="3" hidden="1" customWidth="1" outlineLevel="1"/>
    <col min="7" max="7" width="13.6640625" style="3" customWidth="1" outlineLevel="1"/>
    <col min="8" max="8" width="14.33203125" style="3" bestFit="1" customWidth="1" outlineLevel="1"/>
    <col min="9" max="9" width="13.6640625" style="3" customWidth="1" outlineLevel="1"/>
    <col min="10" max="10" width="14.33203125" style="3" bestFit="1" customWidth="1" outlineLevel="1"/>
    <col min="11" max="11" width="13.6640625" style="29" customWidth="1" outlineLevel="1"/>
    <col min="12" max="12" width="14.5" style="3" customWidth="1" outlineLevel="1"/>
    <col min="13" max="13" width="13.6640625" style="3" customWidth="1" outlineLevel="1"/>
    <col min="14" max="14" width="13.6640625" style="3" customWidth="1"/>
    <col min="15" max="16" width="12" style="11" customWidth="1" outlineLevel="1"/>
    <col min="17" max="17" width="14.83203125" style="11" bestFit="1" customWidth="1"/>
    <col min="18" max="19" width="13.83203125" style="3" customWidth="1"/>
    <col min="20" max="20" width="1.83203125" style="3" customWidth="1"/>
    <col min="21" max="21" width="13.83203125" style="3" customWidth="1"/>
    <col min="22" max="22" width="9.33203125" style="3"/>
    <col min="23" max="24" width="13.83203125" style="84" customWidth="1"/>
    <col min="25" max="16384" width="9.33203125" style="3"/>
  </cols>
  <sheetData>
    <row r="1" spans="2:24">
      <c r="C1" s="13" t="s">
        <v>19</v>
      </c>
      <c r="D1" s="13"/>
    </row>
    <row r="2" spans="2:24">
      <c r="C2" s="43" t="s">
        <v>75</v>
      </c>
      <c r="D2" s="15"/>
    </row>
    <row r="3" spans="2:24">
      <c r="C3" s="15" t="e">
        <f>#REF!</f>
        <v>#REF!</v>
      </c>
      <c r="D3" s="15"/>
    </row>
    <row r="4" spans="2:24">
      <c r="C4" s="15"/>
      <c r="D4" s="15"/>
    </row>
    <row r="5" spans="2:24">
      <c r="C5" s="15"/>
      <c r="D5" s="15"/>
    </row>
    <row r="6" spans="2:24">
      <c r="C6" s="16"/>
      <c r="D6" s="16"/>
      <c r="E6" s="4"/>
      <c r="F6" s="4"/>
      <c r="G6" s="4"/>
      <c r="H6" s="4" t="e">
        <f>#REF!</f>
        <v>#REF!</v>
      </c>
      <c r="I6" s="4"/>
      <c r="J6" s="4" t="e">
        <f>#REF!</f>
        <v>#REF!</v>
      </c>
      <c r="K6" s="47"/>
      <c r="L6" s="4" t="e">
        <f>#REF!</f>
        <v>#REF!</v>
      </c>
      <c r="M6" s="4"/>
      <c r="N6" s="4" t="s">
        <v>112</v>
      </c>
      <c r="O6" s="24" t="s">
        <v>85</v>
      </c>
      <c r="P6" s="68" t="s">
        <v>105</v>
      </c>
      <c r="Q6" s="4" t="s">
        <v>103</v>
      </c>
      <c r="R6" s="4" t="s">
        <v>22</v>
      </c>
      <c r="S6" s="4" t="s">
        <v>83</v>
      </c>
      <c r="U6" s="4" t="s">
        <v>0</v>
      </c>
      <c r="W6" s="85"/>
      <c r="X6" s="85"/>
    </row>
    <row r="7" spans="2:24">
      <c r="C7" s="16"/>
      <c r="D7" s="16"/>
      <c r="E7" s="4"/>
      <c r="F7" s="4"/>
      <c r="G7" s="4" t="s">
        <v>84</v>
      </c>
      <c r="H7" s="90" t="e">
        <f>#REF!</f>
        <v>#REF!</v>
      </c>
      <c r="I7" s="4" t="s">
        <v>2</v>
      </c>
      <c r="J7" s="90" t="e">
        <f>#REF!</f>
        <v>#REF!</v>
      </c>
      <c r="K7" s="47" t="s">
        <v>2</v>
      </c>
      <c r="L7" s="90" t="e">
        <f>#REF!</f>
        <v>#REF!</v>
      </c>
      <c r="M7" s="4" t="s">
        <v>2</v>
      </c>
      <c r="N7" s="32" t="e">
        <f>#REF!</f>
        <v>#REF!</v>
      </c>
      <c r="O7" s="24" t="s">
        <v>86</v>
      </c>
      <c r="P7" s="68" t="s">
        <v>25</v>
      </c>
      <c r="Q7" s="4" t="s">
        <v>78</v>
      </c>
      <c r="R7" s="4" t="s">
        <v>25</v>
      </c>
      <c r="S7" s="4" t="s">
        <v>25</v>
      </c>
      <c r="U7" s="4" t="s">
        <v>113</v>
      </c>
      <c r="W7" s="85" t="s">
        <v>123</v>
      </c>
      <c r="X7" s="85" t="s">
        <v>123</v>
      </c>
    </row>
    <row r="8" spans="2:24">
      <c r="D8" s="14" t="s">
        <v>125</v>
      </c>
      <c r="E8" s="62" t="s">
        <v>76</v>
      </c>
      <c r="F8" s="62"/>
      <c r="G8" s="62" t="s">
        <v>76</v>
      </c>
      <c r="H8" s="91" t="e">
        <f>#REF!</f>
        <v>#REF!</v>
      </c>
      <c r="I8" s="5">
        <v>2014</v>
      </c>
      <c r="J8" s="91" t="e">
        <f>#REF!</f>
        <v>#REF!</v>
      </c>
      <c r="K8" s="48">
        <v>2015</v>
      </c>
      <c r="L8" s="91" t="e">
        <f>#REF!</f>
        <v>#REF!</v>
      </c>
      <c r="M8" s="5">
        <v>2016</v>
      </c>
      <c r="N8" s="5" t="s">
        <v>3</v>
      </c>
      <c r="O8" s="6" t="s">
        <v>104</v>
      </c>
      <c r="P8" s="82" t="s">
        <v>32</v>
      </c>
      <c r="Q8" s="5" t="s">
        <v>4</v>
      </c>
      <c r="R8" s="5" t="s">
        <v>4</v>
      </c>
      <c r="S8" s="5" t="s">
        <v>4</v>
      </c>
      <c r="U8" s="5" t="s">
        <v>4</v>
      </c>
      <c r="W8" s="5" t="s">
        <v>124</v>
      </c>
      <c r="X8" s="5" t="s">
        <v>122</v>
      </c>
    </row>
    <row r="9" spans="2:24">
      <c r="E9" s="6"/>
      <c r="F9" s="6"/>
      <c r="G9" s="6"/>
      <c r="H9" s="1"/>
      <c r="I9" s="5"/>
      <c r="J9" s="1"/>
      <c r="K9" s="48"/>
      <c r="L9" s="1"/>
      <c r="M9" s="5"/>
      <c r="N9" s="5"/>
    </row>
    <row r="10" spans="2:24">
      <c r="C10" s="14" t="s">
        <v>26</v>
      </c>
      <c r="E10" s="6"/>
      <c r="F10" s="6"/>
      <c r="G10" s="6"/>
      <c r="H10" s="1"/>
      <c r="I10" s="5"/>
      <c r="J10" s="1"/>
      <c r="K10" s="48"/>
      <c r="L10" s="1"/>
      <c r="M10" s="5"/>
      <c r="N10" s="5"/>
    </row>
    <row r="11" spans="2:24">
      <c r="B11" s="3" t="s">
        <v>21</v>
      </c>
      <c r="C11" s="2" t="s">
        <v>35</v>
      </c>
      <c r="D11" s="15"/>
      <c r="E11" s="18">
        <f>ROUND('Oregon Total'!G10,0)</f>
        <v>0</v>
      </c>
      <c r="F11" s="18"/>
      <c r="G11" s="18">
        <f>E11+F11</f>
        <v>0</v>
      </c>
      <c r="H11" s="21" t="e">
        <f>ROUND(IF($B11="a",G11*H$7,G11*H$8),0)</f>
        <v>#REF!</v>
      </c>
      <c r="I11" s="18" t="e">
        <f>SUM(G11:H11)</f>
        <v>#REF!</v>
      </c>
      <c r="J11" s="20" t="e">
        <f>ROUND(IF($B11="a",I11*J$7,I11*J$8),0)</f>
        <v>#REF!</v>
      </c>
      <c r="K11" s="49" t="e">
        <f>SUM(I11:J11)</f>
        <v>#REF!</v>
      </c>
      <c r="L11" s="20" t="e">
        <f>ROUND(IF($B11="a",K11*L$7,K11*L$8),0)</f>
        <v>#REF!</v>
      </c>
      <c r="M11" s="18" t="e">
        <f>L11+K11</f>
        <v>#REF!</v>
      </c>
      <c r="N11" s="18" t="e">
        <f>+H11+J11+L11</f>
        <v>#REF!</v>
      </c>
      <c r="O11" s="19"/>
      <c r="P11" s="19" t="e">
        <f>O11+N11+M11</f>
        <v>#REF!</v>
      </c>
      <c r="Q11" s="19">
        <f>O11+F11</f>
        <v>0</v>
      </c>
      <c r="R11" s="18" t="e">
        <f>ROUND($R$81*E11/E$80,0)</f>
        <v>#REF!</v>
      </c>
      <c r="S11" s="18" t="e">
        <f>ROUND($S$81*H11/H$80,0)</f>
        <v>#REF!</v>
      </c>
      <c r="U11" s="18" t="e">
        <f>S11+R11+Q11+N11</f>
        <v>#REF!</v>
      </c>
      <c r="W11" s="69" t="e">
        <f>(G11+H11+J11+L11)*1*0.12</f>
        <v>#REF!</v>
      </c>
      <c r="X11" s="69"/>
    </row>
    <row r="12" spans="2:24">
      <c r="B12" s="3" t="s">
        <v>21</v>
      </c>
      <c r="C12" s="2" t="s">
        <v>36</v>
      </c>
      <c r="D12" s="15"/>
      <c r="E12" s="18">
        <f>ROUND('Oregon Total'!G11,0)</f>
        <v>0</v>
      </c>
      <c r="F12" s="18"/>
      <c r="G12" s="18">
        <f>E12+F12</f>
        <v>0</v>
      </c>
      <c r="H12" s="21" t="e">
        <f>ROUND(IF($B12="a",G12*H$7,G12*H$8),0)</f>
        <v>#REF!</v>
      </c>
      <c r="I12" s="18" t="e">
        <f>SUM(G12:H12)</f>
        <v>#REF!</v>
      </c>
      <c r="J12" s="20" t="e">
        <f>ROUND(IF($B12="a",I12*J$7,I12*J$8),0)</f>
        <v>#REF!</v>
      </c>
      <c r="K12" s="49" t="e">
        <f>SUM(I12:J12)</f>
        <v>#REF!</v>
      </c>
      <c r="L12" s="20" t="e">
        <f>ROUND(IF($B12="a",K12*L$7,K12*L$8),0)</f>
        <v>#REF!</v>
      </c>
      <c r="M12" s="18" t="e">
        <f>L12+K12</f>
        <v>#REF!</v>
      </c>
      <c r="N12" s="18" t="e">
        <f>+H12+J12+L12</f>
        <v>#REF!</v>
      </c>
      <c r="O12" s="19"/>
      <c r="P12" s="19" t="e">
        <f t="shared" ref="P12:P75" si="0">O12+N12+M12</f>
        <v>#REF!</v>
      </c>
      <c r="Q12" s="19">
        <f>O12+F12</f>
        <v>0</v>
      </c>
      <c r="R12" s="18" t="e">
        <f>ROUND($R$81*E12/E$80,0)</f>
        <v>#REF!</v>
      </c>
      <c r="S12" s="18" t="e">
        <f>ROUND($S$81*H12/H$80,0)</f>
        <v>#REF!</v>
      </c>
      <c r="U12" s="18" t="e">
        <f t="shared" ref="U12:U75" si="1">S12+R12+Q12+N12</f>
        <v>#REF!</v>
      </c>
      <c r="W12" s="69" t="e">
        <f>(G12+H12+J12+L12)*1*0.12</f>
        <v>#REF!</v>
      </c>
      <c r="X12" s="69"/>
    </row>
    <row r="13" spans="2:24">
      <c r="B13" s="3" t="s">
        <v>21</v>
      </c>
      <c r="C13" s="2" t="s">
        <v>37</v>
      </c>
      <c r="D13" s="15"/>
      <c r="E13" s="18" t="e">
        <f>ROUND('Oregon Total'!G12,0)</f>
        <v>#REF!</v>
      </c>
      <c r="F13" s="18"/>
      <c r="G13" s="18" t="e">
        <f>E13+F13</f>
        <v>#REF!</v>
      </c>
      <c r="H13" s="21" t="e">
        <f>ROUND(IF($B13="a",G13*H$7,G13*H$8),0)</f>
        <v>#REF!</v>
      </c>
      <c r="I13" s="18" t="e">
        <f>SUM(G13:H13)</f>
        <v>#REF!</v>
      </c>
      <c r="J13" s="20" t="e">
        <f>ROUND(IF($B13="a",I13*J$7,I13*J$8),0)</f>
        <v>#REF!</v>
      </c>
      <c r="K13" s="49" t="e">
        <f>SUM(I13:J13)</f>
        <v>#REF!</v>
      </c>
      <c r="L13" s="20" t="e">
        <f>ROUND(IF($B13="a",K13*L$7,K13*L$8),0)</f>
        <v>#REF!</v>
      </c>
      <c r="M13" s="18" t="e">
        <f>L13+K13</f>
        <v>#REF!</v>
      </c>
      <c r="N13" s="18" t="e">
        <f>+H13+J13+L13</f>
        <v>#REF!</v>
      </c>
      <c r="O13" s="19" t="e">
        <f>#REF!</f>
        <v>#REF!</v>
      </c>
      <c r="P13" s="19" t="e">
        <f t="shared" si="0"/>
        <v>#REF!</v>
      </c>
      <c r="Q13" s="19" t="e">
        <f>O13+F13</f>
        <v>#REF!</v>
      </c>
      <c r="R13" s="18" t="e">
        <f>ROUND($R$81*E13/E$80,0)</f>
        <v>#REF!</v>
      </c>
      <c r="S13" s="18" t="e">
        <f>ROUND($S$81*H13/H$80,0)</f>
        <v>#REF!</v>
      </c>
      <c r="U13" s="18" t="e">
        <f t="shared" si="1"/>
        <v>#REF!</v>
      </c>
      <c r="W13" s="69" t="e">
        <f>(G13+H13+J13+L13)*1*0.12</f>
        <v>#REF!</v>
      </c>
      <c r="X13" s="69"/>
    </row>
    <row r="14" spans="2:24">
      <c r="C14" s="14" t="s">
        <v>23</v>
      </c>
      <c r="E14" s="22" t="e">
        <f t="shared" ref="E14:M14" si="2">SUM(E11:E13)</f>
        <v>#REF!</v>
      </c>
      <c r="F14" s="22"/>
      <c r="G14" s="22" t="e">
        <f>E14+F14</f>
        <v>#REF!</v>
      </c>
      <c r="H14" s="22" t="e">
        <f t="shared" si="2"/>
        <v>#REF!</v>
      </c>
      <c r="I14" s="22" t="e">
        <f t="shared" si="2"/>
        <v>#REF!</v>
      </c>
      <c r="J14" s="22" t="e">
        <f>SUM(J11:J13)</f>
        <v>#REF!</v>
      </c>
      <c r="K14" s="50" t="e">
        <f t="shared" si="2"/>
        <v>#REF!</v>
      </c>
      <c r="L14" s="22" t="e">
        <f t="shared" si="2"/>
        <v>#REF!</v>
      </c>
      <c r="M14" s="22" t="e">
        <f t="shared" si="2"/>
        <v>#REF!</v>
      </c>
      <c r="N14" s="53" t="e">
        <f t="shared" ref="N14:S14" si="3">SUM(N11:N13)</f>
        <v>#REF!</v>
      </c>
      <c r="O14" s="53" t="e">
        <f t="shared" si="3"/>
        <v>#REF!</v>
      </c>
      <c r="P14" s="53" t="e">
        <f t="shared" si="0"/>
        <v>#REF!</v>
      </c>
      <c r="Q14" s="53" t="e">
        <f t="shared" si="3"/>
        <v>#REF!</v>
      </c>
      <c r="R14" s="53" t="e">
        <f>SUM(R11:R13)</f>
        <v>#REF!</v>
      </c>
      <c r="S14" s="53" t="e">
        <f t="shared" si="3"/>
        <v>#REF!</v>
      </c>
      <c r="U14" s="53" t="e">
        <f t="shared" si="1"/>
        <v>#REF!</v>
      </c>
      <c r="W14" s="86" t="e">
        <f>SUM(W11:W13)</f>
        <v>#REF!</v>
      </c>
      <c r="X14" s="86">
        <f>SUM(X11:X13)</f>
        <v>0</v>
      </c>
    </row>
    <row r="15" spans="2:24">
      <c r="E15" s="23"/>
      <c r="F15" s="23"/>
      <c r="G15" s="23"/>
      <c r="H15" s="23"/>
      <c r="I15" s="23"/>
      <c r="J15" s="23"/>
      <c r="K15" s="51"/>
      <c r="L15" s="23"/>
      <c r="M15" s="23"/>
      <c r="N15" s="23"/>
      <c r="O15" s="25"/>
      <c r="P15" s="25">
        <f t="shared" si="0"/>
        <v>0</v>
      </c>
      <c r="Q15" s="25"/>
      <c r="R15" s="23"/>
      <c r="S15" s="23"/>
      <c r="U15" s="23">
        <f t="shared" si="1"/>
        <v>0</v>
      </c>
      <c r="W15" s="87"/>
      <c r="X15" s="87"/>
    </row>
    <row r="16" spans="2:24">
      <c r="C16" s="14" t="s">
        <v>30</v>
      </c>
      <c r="E16" s="23"/>
      <c r="F16" s="23"/>
      <c r="G16" s="23"/>
      <c r="H16" s="33"/>
      <c r="I16" s="19"/>
      <c r="J16" s="33"/>
      <c r="K16" s="52"/>
      <c r="L16" s="33"/>
      <c r="M16" s="19"/>
      <c r="N16" s="19"/>
      <c r="O16" s="19"/>
      <c r="P16" s="19">
        <f t="shared" si="0"/>
        <v>0</v>
      </c>
      <c r="Q16" s="19"/>
      <c r="R16" s="19"/>
      <c r="S16" s="19"/>
      <c r="U16" s="19">
        <f t="shared" si="1"/>
        <v>0</v>
      </c>
      <c r="W16" s="88"/>
      <c r="X16" s="88"/>
    </row>
    <row r="17" spans="2:24">
      <c r="B17" s="3" t="s">
        <v>21</v>
      </c>
      <c r="C17" s="2" t="s">
        <v>38</v>
      </c>
      <c r="D17" s="15"/>
      <c r="E17" s="18" t="e">
        <f>ROUND('Oregon Total'!G16,0)</f>
        <v>#REF!</v>
      </c>
      <c r="F17" s="18"/>
      <c r="G17" s="18" t="e">
        <f>E17+F17</f>
        <v>#REF!</v>
      </c>
      <c r="H17" s="21" t="e">
        <f>ROUND(IF($B17="a",G17*H$7,G17*H$8),0)</f>
        <v>#REF!</v>
      </c>
      <c r="I17" s="18" t="e">
        <f>SUM(G17:H17)</f>
        <v>#REF!</v>
      </c>
      <c r="J17" s="20" t="e">
        <f>ROUND(IF($B17="a",I17*J$7,I17*J$8),0)</f>
        <v>#REF!</v>
      </c>
      <c r="K17" s="49" t="e">
        <f>SUM(I17:J17)</f>
        <v>#REF!</v>
      </c>
      <c r="L17" s="20" t="e">
        <f>ROUND(IF($B17="a",K17*L$7,K17*L$8),0)</f>
        <v>#REF!</v>
      </c>
      <c r="M17" s="18" t="e">
        <f>L17+K17</f>
        <v>#REF!</v>
      </c>
      <c r="N17" s="18" t="e">
        <f>+H17+J17+L17</f>
        <v>#REF!</v>
      </c>
      <c r="O17" s="19"/>
      <c r="P17" s="19" t="e">
        <f t="shared" si="0"/>
        <v>#REF!</v>
      </c>
      <c r="Q17" s="19">
        <f>O17+F17</f>
        <v>0</v>
      </c>
      <c r="R17" s="18" t="e">
        <f>ROUND($R$81*E17/E$80,0)</f>
        <v>#REF!</v>
      </c>
      <c r="S17" s="18" t="e">
        <f>ROUND($S$81*H17/H$80,0)</f>
        <v>#REF!</v>
      </c>
      <c r="U17" s="18" t="e">
        <f t="shared" si="1"/>
        <v>#REF!</v>
      </c>
      <c r="W17" s="69" t="e">
        <f>(G17+H17+L17)*1*0.12</f>
        <v>#REF!</v>
      </c>
      <c r="X17" s="69"/>
    </row>
    <row r="18" spans="2:24">
      <c r="C18" s="2" t="s">
        <v>39</v>
      </c>
      <c r="D18" s="15"/>
      <c r="E18" s="18" t="e">
        <f>ROUND('Oregon Total'!G17,0)</f>
        <v>#REF!</v>
      </c>
      <c r="F18" s="18"/>
      <c r="G18" s="18" t="e">
        <f>E18+F18</f>
        <v>#REF!</v>
      </c>
      <c r="H18" s="21" t="e">
        <f>ROUND(IF($B18="a",G18*H$7,G18*H$8),0)</f>
        <v>#REF!</v>
      </c>
      <c r="I18" s="18" t="e">
        <f>SUM(G18:H18)</f>
        <v>#REF!</v>
      </c>
      <c r="J18" s="18" t="e">
        <f>ROUND(IF($B18="a",I18*J$7,I18*J$8),0)</f>
        <v>#REF!</v>
      </c>
      <c r="K18" s="49" t="e">
        <f>SUM(I18:J18)</f>
        <v>#REF!</v>
      </c>
      <c r="L18" s="18" t="e">
        <f>ROUND(IF($B18="a",K18*L$7,K18*L$8),0)</f>
        <v>#REF!</v>
      </c>
      <c r="M18" s="18" t="e">
        <f>L18+K18</f>
        <v>#REF!</v>
      </c>
      <c r="N18" s="18" t="e">
        <f>+H18+J18+L18</f>
        <v>#REF!</v>
      </c>
      <c r="O18" s="19"/>
      <c r="P18" s="19" t="e">
        <f t="shared" si="0"/>
        <v>#REF!</v>
      </c>
      <c r="Q18" s="19">
        <f>O18+F18</f>
        <v>0</v>
      </c>
      <c r="R18" s="18" t="e">
        <f>ROUND($R$81*E18/E$80,0)</f>
        <v>#REF!</v>
      </c>
      <c r="S18" s="18" t="e">
        <f>ROUND($S$81*H18/H$80,0)</f>
        <v>#REF!</v>
      </c>
      <c r="U18" s="18" t="e">
        <f t="shared" si="1"/>
        <v>#REF!</v>
      </c>
      <c r="W18" s="69"/>
      <c r="X18" s="69" t="e">
        <f>(G18+H18+L18)*1*0.014</f>
        <v>#REF!</v>
      </c>
    </row>
    <row r="19" spans="2:24">
      <c r="C19" s="15" t="s">
        <v>24</v>
      </c>
      <c r="D19" s="15"/>
      <c r="E19" s="22" t="e">
        <f t="shared" ref="E19:S19" si="4">SUM(E17:E18)</f>
        <v>#REF!</v>
      </c>
      <c r="F19" s="22"/>
      <c r="G19" s="22" t="e">
        <f>E19+F19</f>
        <v>#REF!</v>
      </c>
      <c r="H19" s="22" t="e">
        <f t="shared" si="4"/>
        <v>#REF!</v>
      </c>
      <c r="I19" s="22" t="e">
        <f t="shared" si="4"/>
        <v>#REF!</v>
      </c>
      <c r="J19" s="22" t="e">
        <f t="shared" si="4"/>
        <v>#REF!</v>
      </c>
      <c r="K19" s="50" t="e">
        <f t="shared" si="4"/>
        <v>#REF!</v>
      </c>
      <c r="L19" s="22" t="e">
        <f t="shared" si="4"/>
        <v>#REF!</v>
      </c>
      <c r="M19" s="22" t="e">
        <f t="shared" si="4"/>
        <v>#REF!</v>
      </c>
      <c r="N19" s="53" t="e">
        <f t="shared" si="4"/>
        <v>#REF!</v>
      </c>
      <c r="O19" s="53">
        <f>SUM(O17:O18)</f>
        <v>0</v>
      </c>
      <c r="P19" s="53" t="e">
        <f t="shared" si="0"/>
        <v>#REF!</v>
      </c>
      <c r="Q19" s="53">
        <f>SUM(Q17:Q18)</f>
        <v>0</v>
      </c>
      <c r="R19" s="53" t="e">
        <f t="shared" si="4"/>
        <v>#REF!</v>
      </c>
      <c r="S19" s="53" t="e">
        <f t="shared" si="4"/>
        <v>#REF!</v>
      </c>
      <c r="U19" s="53" t="e">
        <f t="shared" si="1"/>
        <v>#REF!</v>
      </c>
      <c r="W19" s="86" t="e">
        <f>SUM(W17:W18)</f>
        <v>#REF!</v>
      </c>
      <c r="X19" s="86" t="e">
        <f>SUM(X18)</f>
        <v>#REF!</v>
      </c>
    </row>
    <row r="20" spans="2:24">
      <c r="E20" s="23"/>
      <c r="F20" s="23"/>
      <c r="G20" s="23"/>
      <c r="H20" s="34"/>
      <c r="I20" s="19"/>
      <c r="J20" s="34"/>
      <c r="K20" s="52"/>
      <c r="L20" s="34"/>
      <c r="M20" s="19"/>
      <c r="N20" s="19"/>
      <c r="O20" s="19"/>
      <c r="P20" s="19">
        <f t="shared" si="0"/>
        <v>0</v>
      </c>
      <c r="Q20" s="19"/>
      <c r="R20" s="19"/>
      <c r="S20" s="19"/>
      <c r="U20" s="19">
        <f t="shared" si="1"/>
        <v>0</v>
      </c>
      <c r="W20" s="88"/>
      <c r="X20" s="88"/>
    </row>
    <row r="21" spans="2:24">
      <c r="C21" s="14" t="s">
        <v>6</v>
      </c>
      <c r="E21" s="23"/>
      <c r="F21" s="23"/>
      <c r="G21" s="23"/>
      <c r="H21" s="33"/>
      <c r="I21" s="19"/>
      <c r="J21" s="33"/>
      <c r="K21" s="52"/>
      <c r="L21" s="33"/>
      <c r="M21" s="19"/>
      <c r="N21" s="19"/>
      <c r="O21" s="19"/>
      <c r="P21" s="19">
        <f t="shared" si="0"/>
        <v>0</v>
      </c>
      <c r="Q21" s="19"/>
      <c r="R21" s="19"/>
      <c r="S21" s="19"/>
      <c r="U21" s="19">
        <f t="shared" si="1"/>
        <v>0</v>
      </c>
      <c r="W21" s="88"/>
      <c r="X21" s="88"/>
    </row>
    <row r="22" spans="2:24">
      <c r="B22" s="3" t="s">
        <v>21</v>
      </c>
      <c r="C22" s="2" t="s">
        <v>40</v>
      </c>
      <c r="D22" s="15"/>
      <c r="E22" s="18" t="e">
        <f>ROUND('Oregon Total'!G21,0)</f>
        <v>#REF!</v>
      </c>
      <c r="F22" s="18"/>
      <c r="G22" s="18" t="e">
        <f>E22+F22</f>
        <v>#REF!</v>
      </c>
      <c r="H22" s="21" t="e">
        <f>ROUND(IF($B22="a",G22*H$7,G22*H$8),0)</f>
        <v>#REF!</v>
      </c>
      <c r="I22" s="18" t="e">
        <f>SUM(G22:H22)</f>
        <v>#REF!</v>
      </c>
      <c r="J22" s="20" t="e">
        <f t="shared" ref="J22:J42" si="5">ROUND(IF($B22="a",I22*J$7,I22*J$8),0)</f>
        <v>#REF!</v>
      </c>
      <c r="K22" s="49" t="e">
        <f>SUM(I22:J22)</f>
        <v>#REF!</v>
      </c>
      <c r="L22" s="20" t="e">
        <f t="shared" ref="L22:L42" si="6">ROUND(IF($B22="a",K22*L$7,K22*L$8),0)</f>
        <v>#REF!</v>
      </c>
      <c r="M22" s="18" t="e">
        <f t="shared" ref="M22:M42" si="7">L22+K22</f>
        <v>#REF!</v>
      </c>
      <c r="N22" s="18" t="e">
        <f t="shared" ref="N22:N42" si="8">+H22+J22+L22</f>
        <v>#REF!</v>
      </c>
      <c r="O22" s="19">
        <v>0</v>
      </c>
      <c r="P22" s="19" t="e">
        <f t="shared" si="0"/>
        <v>#REF!</v>
      </c>
      <c r="Q22" s="19">
        <f t="shared" ref="Q22:Q42" si="9">O22+F22</f>
        <v>0</v>
      </c>
      <c r="R22" s="18" t="e">
        <f t="shared" ref="R22:R42" si="10">ROUND($R$81*E22/E$80,0)</f>
        <v>#REF!</v>
      </c>
      <c r="S22" s="18" t="e">
        <f t="shared" ref="S22:S42" si="11">ROUND($S$81*H22/H$80,0)</f>
        <v>#REF!</v>
      </c>
      <c r="U22" s="18" t="e">
        <f t="shared" si="1"/>
        <v>#REF!</v>
      </c>
      <c r="W22" s="69" t="e">
        <f>(G22+H22+J22+L22)*1*0.12</f>
        <v>#REF!</v>
      </c>
      <c r="X22" s="69"/>
    </row>
    <row r="23" spans="2:24">
      <c r="C23" s="15" t="s">
        <v>41</v>
      </c>
      <c r="D23" s="15"/>
      <c r="E23" s="18">
        <f>ROUND('Oregon Total'!G22,0)</f>
        <v>0</v>
      </c>
      <c r="F23" s="18"/>
      <c r="G23" s="18">
        <f t="shared" ref="G23:G41" si="12">E23+F23</f>
        <v>0</v>
      </c>
      <c r="H23" s="21" t="e">
        <f t="shared" ref="H23:H42" si="13">ROUND(IF($B23="a",G23*H$7,G23*H$8),0)</f>
        <v>#REF!</v>
      </c>
      <c r="I23" s="18" t="e">
        <f t="shared" ref="I23:I42" si="14">SUM(G23:H23)</f>
        <v>#REF!</v>
      </c>
      <c r="J23" s="33" t="e">
        <f t="shared" si="5"/>
        <v>#REF!</v>
      </c>
      <c r="K23" s="49" t="e">
        <f t="shared" ref="K23:K42" si="15">SUM(I23:J23)</f>
        <v>#REF!</v>
      </c>
      <c r="L23" s="33" t="e">
        <f t="shared" si="6"/>
        <v>#REF!</v>
      </c>
      <c r="M23" s="19" t="e">
        <f t="shared" si="7"/>
        <v>#REF!</v>
      </c>
      <c r="N23" s="18" t="e">
        <f t="shared" si="8"/>
        <v>#REF!</v>
      </c>
      <c r="O23" s="19">
        <v>0</v>
      </c>
      <c r="P23" s="19" t="e">
        <f t="shared" si="0"/>
        <v>#REF!</v>
      </c>
      <c r="Q23" s="19">
        <f t="shared" si="9"/>
        <v>0</v>
      </c>
      <c r="R23" s="18" t="e">
        <f t="shared" si="10"/>
        <v>#REF!</v>
      </c>
      <c r="S23" s="18" t="e">
        <f t="shared" si="11"/>
        <v>#REF!</v>
      </c>
      <c r="U23" s="18" t="e">
        <f t="shared" si="1"/>
        <v>#REF!</v>
      </c>
      <c r="W23" s="69"/>
      <c r="X23" s="69" t="e">
        <f>(G23+H23+L23+J23)*1*0.014</f>
        <v>#REF!</v>
      </c>
    </row>
    <row r="24" spans="2:24">
      <c r="C24" s="74">
        <v>872</v>
      </c>
      <c r="D24" s="74" t="s">
        <v>110</v>
      </c>
      <c r="E24" s="18">
        <f>ROUND('Oregon Total'!G23,0)</f>
        <v>0</v>
      </c>
      <c r="F24" s="18"/>
      <c r="G24" s="18">
        <f t="shared" si="12"/>
        <v>0</v>
      </c>
      <c r="H24" s="21" t="e">
        <f t="shared" si="13"/>
        <v>#REF!</v>
      </c>
      <c r="I24" s="18" t="e">
        <f t="shared" si="14"/>
        <v>#REF!</v>
      </c>
      <c r="J24" s="33" t="e">
        <f t="shared" si="5"/>
        <v>#REF!</v>
      </c>
      <c r="K24" s="49" t="e">
        <f t="shared" si="15"/>
        <v>#REF!</v>
      </c>
      <c r="L24" s="33" t="e">
        <f t="shared" si="6"/>
        <v>#REF!</v>
      </c>
      <c r="M24" s="19" t="e">
        <f>SUM(K24:L24)</f>
        <v>#REF!</v>
      </c>
      <c r="N24" s="18" t="e">
        <f>+H24+J24+L24</f>
        <v>#REF!</v>
      </c>
      <c r="O24" s="19">
        <v>0</v>
      </c>
      <c r="P24" s="19" t="e">
        <f t="shared" si="0"/>
        <v>#REF!</v>
      </c>
      <c r="Q24" s="19">
        <f t="shared" si="9"/>
        <v>0</v>
      </c>
      <c r="R24" s="18" t="e">
        <f t="shared" si="10"/>
        <v>#REF!</v>
      </c>
      <c r="S24" s="18" t="e">
        <f t="shared" si="11"/>
        <v>#REF!</v>
      </c>
      <c r="U24" s="18" t="e">
        <f t="shared" si="1"/>
        <v>#REF!</v>
      </c>
      <c r="W24" s="69"/>
      <c r="X24" s="69" t="e">
        <f t="shared" ref="X24:X42" si="16">(G24+H24+L24+J24)*1*0.014</f>
        <v>#REF!</v>
      </c>
    </row>
    <row r="25" spans="2:24">
      <c r="C25" s="75" t="s">
        <v>42</v>
      </c>
      <c r="D25" s="74"/>
      <c r="E25" s="18" t="e">
        <f>ROUND('Oregon Total'!G24,0)</f>
        <v>#REF!</v>
      </c>
      <c r="F25" s="18"/>
      <c r="G25" s="18" t="e">
        <f t="shared" si="12"/>
        <v>#REF!</v>
      </c>
      <c r="H25" s="21" t="e">
        <f t="shared" si="13"/>
        <v>#REF!</v>
      </c>
      <c r="I25" s="18" t="e">
        <f t="shared" si="14"/>
        <v>#REF!</v>
      </c>
      <c r="J25" s="19" t="e">
        <f t="shared" si="5"/>
        <v>#REF!</v>
      </c>
      <c r="K25" s="49" t="e">
        <f t="shared" si="15"/>
        <v>#REF!</v>
      </c>
      <c r="L25" s="19" t="e">
        <f t="shared" si="6"/>
        <v>#REF!</v>
      </c>
      <c r="M25" s="19" t="e">
        <f t="shared" si="7"/>
        <v>#REF!</v>
      </c>
      <c r="N25" s="18" t="e">
        <f>+H25+J25+L25</f>
        <v>#REF!</v>
      </c>
      <c r="O25" s="19">
        <v>0</v>
      </c>
      <c r="P25" s="19" t="e">
        <f t="shared" si="0"/>
        <v>#REF!</v>
      </c>
      <c r="Q25" s="19">
        <f t="shared" si="9"/>
        <v>0</v>
      </c>
      <c r="R25" s="18" t="e">
        <f t="shared" si="10"/>
        <v>#REF!</v>
      </c>
      <c r="S25" s="18" t="e">
        <f t="shared" si="11"/>
        <v>#REF!</v>
      </c>
      <c r="U25" s="18" t="e">
        <f t="shared" si="1"/>
        <v>#REF!</v>
      </c>
      <c r="W25" s="69"/>
      <c r="X25" s="69" t="e">
        <f t="shared" si="16"/>
        <v>#REF!</v>
      </c>
    </row>
    <row r="26" spans="2:24">
      <c r="C26" s="75" t="s">
        <v>43</v>
      </c>
      <c r="D26" s="74"/>
      <c r="E26" s="18" t="e">
        <f>ROUND('Oregon Total'!G25,0)</f>
        <v>#REF!</v>
      </c>
      <c r="F26" s="18"/>
      <c r="G26" s="18" t="e">
        <f t="shared" si="12"/>
        <v>#REF!</v>
      </c>
      <c r="H26" s="21" t="e">
        <f t="shared" si="13"/>
        <v>#REF!</v>
      </c>
      <c r="I26" s="18" t="e">
        <f t="shared" si="14"/>
        <v>#REF!</v>
      </c>
      <c r="J26" s="19" t="e">
        <f t="shared" si="5"/>
        <v>#REF!</v>
      </c>
      <c r="K26" s="49" t="e">
        <f t="shared" si="15"/>
        <v>#REF!</v>
      </c>
      <c r="L26" s="19" t="e">
        <f t="shared" si="6"/>
        <v>#REF!</v>
      </c>
      <c r="M26" s="19" t="e">
        <f t="shared" si="7"/>
        <v>#REF!</v>
      </c>
      <c r="N26" s="18" t="e">
        <f t="shared" si="8"/>
        <v>#REF!</v>
      </c>
      <c r="O26" s="19">
        <v>0</v>
      </c>
      <c r="P26" s="19" t="e">
        <f t="shared" si="0"/>
        <v>#REF!</v>
      </c>
      <c r="Q26" s="19">
        <f t="shared" si="9"/>
        <v>0</v>
      </c>
      <c r="R26" s="18" t="e">
        <f t="shared" si="10"/>
        <v>#REF!</v>
      </c>
      <c r="S26" s="18" t="e">
        <f t="shared" si="11"/>
        <v>#REF!</v>
      </c>
      <c r="U26" s="18" t="e">
        <f t="shared" si="1"/>
        <v>#REF!</v>
      </c>
      <c r="W26" s="69"/>
      <c r="X26" s="69" t="e">
        <f t="shared" si="16"/>
        <v>#REF!</v>
      </c>
    </row>
    <row r="27" spans="2:24">
      <c r="C27" s="75" t="s">
        <v>44</v>
      </c>
      <c r="D27" s="74"/>
      <c r="E27" s="18" t="e">
        <f>ROUND('Oregon Total'!G26,0)</f>
        <v>#REF!</v>
      </c>
      <c r="F27" s="18"/>
      <c r="G27" s="18" t="e">
        <f t="shared" si="12"/>
        <v>#REF!</v>
      </c>
      <c r="H27" s="21" t="e">
        <f t="shared" si="13"/>
        <v>#REF!</v>
      </c>
      <c r="I27" s="18" t="e">
        <f t="shared" si="14"/>
        <v>#REF!</v>
      </c>
      <c r="J27" s="19" t="e">
        <f t="shared" si="5"/>
        <v>#REF!</v>
      </c>
      <c r="K27" s="49" t="e">
        <f t="shared" si="15"/>
        <v>#REF!</v>
      </c>
      <c r="L27" s="19" t="e">
        <f t="shared" si="6"/>
        <v>#REF!</v>
      </c>
      <c r="M27" s="19" t="e">
        <f t="shared" si="7"/>
        <v>#REF!</v>
      </c>
      <c r="N27" s="18" t="e">
        <f t="shared" si="8"/>
        <v>#REF!</v>
      </c>
      <c r="O27" s="19">
        <v>0</v>
      </c>
      <c r="P27" s="19" t="e">
        <f t="shared" si="0"/>
        <v>#REF!</v>
      </c>
      <c r="Q27" s="19">
        <f t="shared" si="9"/>
        <v>0</v>
      </c>
      <c r="R27" s="18" t="e">
        <f t="shared" si="10"/>
        <v>#REF!</v>
      </c>
      <c r="S27" s="18" t="e">
        <f t="shared" si="11"/>
        <v>#REF!</v>
      </c>
      <c r="U27" s="18" t="e">
        <f t="shared" si="1"/>
        <v>#REF!</v>
      </c>
      <c r="W27" s="69"/>
      <c r="X27" s="69" t="e">
        <f t="shared" si="16"/>
        <v>#REF!</v>
      </c>
    </row>
    <row r="28" spans="2:24">
      <c r="C28" s="75" t="s">
        <v>45</v>
      </c>
      <c r="D28" s="74"/>
      <c r="E28" s="18" t="e">
        <f>ROUND('Oregon Total'!G27,0)</f>
        <v>#REF!</v>
      </c>
      <c r="F28" s="18"/>
      <c r="G28" s="18" t="e">
        <f>E28+F28</f>
        <v>#REF!</v>
      </c>
      <c r="H28" s="21" t="e">
        <f>ROUND(IF($B28="a",G28*H$7,G28*H$8),0)</f>
        <v>#REF!</v>
      </c>
      <c r="I28" s="18" t="e">
        <f>SUM(G28:H28)</f>
        <v>#REF!</v>
      </c>
      <c r="J28" s="33" t="e">
        <f>ROUND(IF($B28="a",I28*J$7,I28*J$8),0)</f>
        <v>#REF!</v>
      </c>
      <c r="K28" s="49" t="e">
        <f>SUM(I28:J28)</f>
        <v>#REF!</v>
      </c>
      <c r="L28" s="33" t="e">
        <f>ROUND(IF($B28="a",K28*L$7,K28*L$8),0)</f>
        <v>#REF!</v>
      </c>
      <c r="M28" s="19" t="e">
        <f>L28+K28</f>
        <v>#REF!</v>
      </c>
      <c r="N28" s="18" t="e">
        <f>+H28+J28+L28</f>
        <v>#REF!</v>
      </c>
      <c r="O28" s="19">
        <v>0</v>
      </c>
      <c r="P28" s="19" t="e">
        <f t="shared" si="0"/>
        <v>#REF!</v>
      </c>
      <c r="Q28" s="19">
        <f>O28+F28</f>
        <v>0</v>
      </c>
      <c r="R28" s="18" t="e">
        <f t="shared" si="10"/>
        <v>#REF!</v>
      </c>
      <c r="S28" s="18" t="e">
        <f t="shared" si="11"/>
        <v>#REF!</v>
      </c>
      <c r="U28" s="18" t="e">
        <f t="shared" si="1"/>
        <v>#REF!</v>
      </c>
      <c r="W28" s="69"/>
      <c r="X28" s="69" t="e">
        <f t="shared" si="16"/>
        <v>#REF!</v>
      </c>
    </row>
    <row r="29" spans="2:24">
      <c r="C29" s="75" t="s">
        <v>46</v>
      </c>
      <c r="D29" s="74"/>
      <c r="E29" s="18" t="e">
        <f>ROUND('Oregon Total'!G28,0)</f>
        <v>#REF!</v>
      </c>
      <c r="F29" s="18"/>
      <c r="G29" s="18" t="e">
        <f>E29+F29</f>
        <v>#REF!</v>
      </c>
      <c r="H29" s="21" t="e">
        <f>ROUND(IF($B29="a",G29*H$7,G29*H$8),0)</f>
        <v>#REF!</v>
      </c>
      <c r="I29" s="18" t="e">
        <f>SUM(G29:H29)</f>
        <v>#REF!</v>
      </c>
      <c r="J29" s="33" t="e">
        <f>ROUND(IF($B29="a",I29*J$7,I29*J$8),0)</f>
        <v>#REF!</v>
      </c>
      <c r="K29" s="49" t="e">
        <f>SUM(I29:J29)</f>
        <v>#REF!</v>
      </c>
      <c r="L29" s="33" t="e">
        <f>ROUND(IF($B29="a",K29*L$7,K29*L$8),0)</f>
        <v>#REF!</v>
      </c>
      <c r="M29" s="19" t="e">
        <f>L29+K29</f>
        <v>#REF!</v>
      </c>
      <c r="N29" s="18" t="e">
        <f>+H29+J29+L29</f>
        <v>#REF!</v>
      </c>
      <c r="O29" s="19">
        <v>0</v>
      </c>
      <c r="P29" s="19" t="e">
        <f t="shared" si="0"/>
        <v>#REF!</v>
      </c>
      <c r="Q29" s="19">
        <f>O29+F29</f>
        <v>0</v>
      </c>
      <c r="R29" s="18" t="e">
        <f t="shared" si="10"/>
        <v>#REF!</v>
      </c>
      <c r="S29" s="18" t="e">
        <f t="shared" si="11"/>
        <v>#REF!</v>
      </c>
      <c r="U29" s="18" t="e">
        <f t="shared" si="1"/>
        <v>#REF!</v>
      </c>
      <c r="W29" s="69"/>
      <c r="X29" s="69" t="e">
        <f t="shared" si="16"/>
        <v>#REF!</v>
      </c>
    </row>
    <row r="30" spans="2:24">
      <c r="C30" s="75" t="s">
        <v>47</v>
      </c>
      <c r="D30" s="74"/>
      <c r="E30" s="18" t="e">
        <f>ROUND('Oregon Total'!G29,0)</f>
        <v>#REF!</v>
      </c>
      <c r="F30" s="18"/>
      <c r="G30" s="18" t="e">
        <f t="shared" si="12"/>
        <v>#REF!</v>
      </c>
      <c r="H30" s="21" t="e">
        <f t="shared" si="13"/>
        <v>#REF!</v>
      </c>
      <c r="I30" s="18" t="e">
        <f t="shared" si="14"/>
        <v>#REF!</v>
      </c>
      <c r="J30" s="33" t="e">
        <f t="shared" si="5"/>
        <v>#REF!</v>
      </c>
      <c r="K30" s="49" t="e">
        <f t="shared" si="15"/>
        <v>#REF!</v>
      </c>
      <c r="L30" s="33" t="e">
        <f t="shared" si="6"/>
        <v>#REF!</v>
      </c>
      <c r="M30" s="19" t="e">
        <f t="shared" si="7"/>
        <v>#REF!</v>
      </c>
      <c r="N30" s="18" t="e">
        <f t="shared" si="8"/>
        <v>#REF!</v>
      </c>
      <c r="O30" s="19">
        <v>0</v>
      </c>
      <c r="P30" s="19" t="e">
        <f t="shared" si="0"/>
        <v>#REF!</v>
      </c>
      <c r="Q30" s="19">
        <f t="shared" si="9"/>
        <v>0</v>
      </c>
      <c r="R30" s="18" t="e">
        <f t="shared" si="10"/>
        <v>#REF!</v>
      </c>
      <c r="S30" s="18" t="e">
        <f t="shared" si="11"/>
        <v>#REF!</v>
      </c>
      <c r="U30" s="18" t="e">
        <f t="shared" si="1"/>
        <v>#REF!</v>
      </c>
      <c r="W30" s="69"/>
      <c r="X30" s="69" t="e">
        <f t="shared" si="16"/>
        <v>#REF!</v>
      </c>
    </row>
    <row r="31" spans="2:24">
      <c r="C31" s="75" t="s">
        <v>48</v>
      </c>
      <c r="D31" s="74"/>
      <c r="E31" s="18" t="e">
        <f>ROUND('Oregon Total'!G30,0)</f>
        <v>#REF!</v>
      </c>
      <c r="F31" s="18"/>
      <c r="G31" s="18" t="e">
        <f t="shared" si="12"/>
        <v>#REF!</v>
      </c>
      <c r="H31" s="21" t="e">
        <f t="shared" si="13"/>
        <v>#REF!</v>
      </c>
      <c r="I31" s="18" t="e">
        <f t="shared" si="14"/>
        <v>#REF!</v>
      </c>
      <c r="J31" s="33" t="e">
        <f t="shared" si="5"/>
        <v>#REF!</v>
      </c>
      <c r="K31" s="49" t="e">
        <f t="shared" si="15"/>
        <v>#REF!</v>
      </c>
      <c r="L31" s="33" t="e">
        <f t="shared" si="6"/>
        <v>#REF!</v>
      </c>
      <c r="M31" s="19" t="e">
        <f t="shared" si="7"/>
        <v>#REF!</v>
      </c>
      <c r="N31" s="18" t="e">
        <f t="shared" si="8"/>
        <v>#REF!</v>
      </c>
      <c r="O31" s="19">
        <v>0</v>
      </c>
      <c r="P31" s="19" t="e">
        <f t="shared" si="0"/>
        <v>#REF!</v>
      </c>
      <c r="Q31" s="19">
        <f t="shared" si="9"/>
        <v>0</v>
      </c>
      <c r="R31" s="18" t="e">
        <f t="shared" si="10"/>
        <v>#REF!</v>
      </c>
      <c r="S31" s="18" t="e">
        <f t="shared" si="11"/>
        <v>#REF!</v>
      </c>
      <c r="U31" s="18" t="e">
        <f t="shared" si="1"/>
        <v>#REF!</v>
      </c>
      <c r="W31" s="69"/>
      <c r="X31" s="69" t="e">
        <f t="shared" si="16"/>
        <v>#REF!</v>
      </c>
    </row>
    <row r="32" spans="2:24">
      <c r="C32" s="75">
        <v>881</v>
      </c>
      <c r="D32" s="74" t="s">
        <v>109</v>
      </c>
      <c r="E32" s="18">
        <f>ROUND('Oregon Total'!G31,0)</f>
        <v>0</v>
      </c>
      <c r="F32" s="18"/>
      <c r="G32" s="18">
        <f t="shared" si="12"/>
        <v>0</v>
      </c>
      <c r="H32" s="21" t="e">
        <f t="shared" si="13"/>
        <v>#REF!</v>
      </c>
      <c r="I32" s="18" t="e">
        <f t="shared" si="14"/>
        <v>#REF!</v>
      </c>
      <c r="J32" s="33" t="e">
        <f t="shared" si="5"/>
        <v>#REF!</v>
      </c>
      <c r="K32" s="49" t="e">
        <f t="shared" si="15"/>
        <v>#REF!</v>
      </c>
      <c r="L32" s="33" t="e">
        <f t="shared" si="6"/>
        <v>#REF!</v>
      </c>
      <c r="M32" s="19" t="e">
        <f t="shared" si="7"/>
        <v>#REF!</v>
      </c>
      <c r="N32" s="18" t="e">
        <f t="shared" si="8"/>
        <v>#REF!</v>
      </c>
      <c r="O32" s="19">
        <v>0</v>
      </c>
      <c r="P32" s="19" t="e">
        <f t="shared" si="0"/>
        <v>#REF!</v>
      </c>
      <c r="Q32" s="19">
        <f t="shared" si="9"/>
        <v>0</v>
      </c>
      <c r="R32" s="18" t="e">
        <f t="shared" si="10"/>
        <v>#REF!</v>
      </c>
      <c r="S32" s="18" t="e">
        <f t="shared" si="11"/>
        <v>#REF!</v>
      </c>
      <c r="U32" s="18" t="e">
        <f t="shared" si="1"/>
        <v>#REF!</v>
      </c>
      <c r="W32" s="69"/>
      <c r="X32" s="69" t="e">
        <f t="shared" si="16"/>
        <v>#REF!</v>
      </c>
    </row>
    <row r="33" spans="2:24">
      <c r="C33" s="75" t="s">
        <v>49</v>
      </c>
      <c r="D33" s="75"/>
      <c r="E33" s="18" t="e">
        <f>ROUND('Oregon Total'!G32,0)</f>
        <v>#REF!</v>
      </c>
      <c r="F33" s="18"/>
      <c r="G33" s="18" t="e">
        <f t="shared" si="12"/>
        <v>#REF!</v>
      </c>
      <c r="H33" s="21" t="e">
        <f t="shared" si="13"/>
        <v>#REF!</v>
      </c>
      <c r="I33" s="18" t="e">
        <f t="shared" si="14"/>
        <v>#REF!</v>
      </c>
      <c r="J33" s="33" t="e">
        <f t="shared" si="5"/>
        <v>#REF!</v>
      </c>
      <c r="K33" s="49" t="e">
        <f t="shared" si="15"/>
        <v>#REF!</v>
      </c>
      <c r="L33" s="33" t="e">
        <f t="shared" si="6"/>
        <v>#REF!</v>
      </c>
      <c r="M33" s="19" t="e">
        <f t="shared" si="7"/>
        <v>#REF!</v>
      </c>
      <c r="N33" s="18" t="e">
        <f t="shared" si="8"/>
        <v>#REF!</v>
      </c>
      <c r="O33" s="19">
        <v>0</v>
      </c>
      <c r="P33" s="19" t="e">
        <f t="shared" si="0"/>
        <v>#REF!</v>
      </c>
      <c r="Q33" s="19">
        <f t="shared" si="9"/>
        <v>0</v>
      </c>
      <c r="R33" s="18" t="e">
        <f t="shared" si="10"/>
        <v>#REF!</v>
      </c>
      <c r="S33" s="18" t="e">
        <f t="shared" si="11"/>
        <v>#REF!</v>
      </c>
      <c r="U33" s="18" t="e">
        <f t="shared" si="1"/>
        <v>#REF!</v>
      </c>
      <c r="W33" s="69"/>
      <c r="X33" s="69" t="e">
        <f t="shared" si="16"/>
        <v>#REF!</v>
      </c>
    </row>
    <row r="34" spans="2:24">
      <c r="C34" s="75" t="s">
        <v>50</v>
      </c>
      <c r="D34" s="75"/>
      <c r="E34" s="18">
        <f>ROUND('Oregon Total'!G33,0)</f>
        <v>0</v>
      </c>
      <c r="F34" s="18"/>
      <c r="G34" s="18">
        <f t="shared" si="12"/>
        <v>0</v>
      </c>
      <c r="H34" s="21" t="e">
        <f t="shared" si="13"/>
        <v>#REF!</v>
      </c>
      <c r="I34" s="18" t="e">
        <f t="shared" si="14"/>
        <v>#REF!</v>
      </c>
      <c r="J34" s="33" t="e">
        <f t="shared" si="5"/>
        <v>#REF!</v>
      </c>
      <c r="K34" s="49" t="e">
        <f t="shared" si="15"/>
        <v>#REF!</v>
      </c>
      <c r="L34" s="33" t="e">
        <f t="shared" si="6"/>
        <v>#REF!</v>
      </c>
      <c r="M34" s="19" t="e">
        <f t="shared" si="7"/>
        <v>#REF!</v>
      </c>
      <c r="N34" s="18" t="e">
        <f t="shared" si="8"/>
        <v>#REF!</v>
      </c>
      <c r="O34" s="19">
        <v>0</v>
      </c>
      <c r="P34" s="19" t="e">
        <f t="shared" si="0"/>
        <v>#REF!</v>
      </c>
      <c r="Q34" s="19">
        <f t="shared" si="9"/>
        <v>0</v>
      </c>
      <c r="R34" s="18" t="e">
        <f t="shared" si="10"/>
        <v>#REF!</v>
      </c>
      <c r="S34" s="18" t="e">
        <f t="shared" si="11"/>
        <v>#REF!</v>
      </c>
      <c r="U34" s="18" t="e">
        <f t="shared" si="1"/>
        <v>#REF!</v>
      </c>
      <c r="W34" s="69"/>
      <c r="X34" s="69" t="e">
        <f t="shared" si="16"/>
        <v>#REF!</v>
      </c>
    </row>
    <row r="35" spans="2:24">
      <c r="C35" s="75" t="s">
        <v>51</v>
      </c>
      <c r="D35" s="74"/>
      <c r="E35" s="18" t="e">
        <f>ROUND('Oregon Total'!G34,0)</f>
        <v>#REF!</v>
      </c>
      <c r="F35" s="18"/>
      <c r="G35" s="18" t="e">
        <f t="shared" si="12"/>
        <v>#REF!</v>
      </c>
      <c r="H35" s="21" t="e">
        <f t="shared" si="13"/>
        <v>#REF!</v>
      </c>
      <c r="I35" s="18" t="e">
        <f t="shared" si="14"/>
        <v>#REF!</v>
      </c>
      <c r="J35" s="33" t="e">
        <f t="shared" si="5"/>
        <v>#REF!</v>
      </c>
      <c r="K35" s="49" t="e">
        <f t="shared" si="15"/>
        <v>#REF!</v>
      </c>
      <c r="L35" s="33" t="e">
        <f t="shared" si="6"/>
        <v>#REF!</v>
      </c>
      <c r="M35" s="19" t="e">
        <f t="shared" si="7"/>
        <v>#REF!</v>
      </c>
      <c r="N35" s="18" t="e">
        <f t="shared" si="8"/>
        <v>#REF!</v>
      </c>
      <c r="O35" s="19">
        <v>0</v>
      </c>
      <c r="P35" s="19" t="e">
        <f t="shared" si="0"/>
        <v>#REF!</v>
      </c>
      <c r="Q35" s="19">
        <f t="shared" si="9"/>
        <v>0</v>
      </c>
      <c r="R35" s="18" t="e">
        <f t="shared" si="10"/>
        <v>#REF!</v>
      </c>
      <c r="S35" s="18" t="e">
        <f t="shared" si="11"/>
        <v>#REF!</v>
      </c>
      <c r="U35" s="18" t="e">
        <f t="shared" si="1"/>
        <v>#REF!</v>
      </c>
      <c r="W35" s="69"/>
      <c r="X35" s="69" t="e">
        <f t="shared" si="16"/>
        <v>#REF!</v>
      </c>
    </row>
    <row r="36" spans="2:24">
      <c r="C36" s="75">
        <v>888</v>
      </c>
      <c r="D36" s="74" t="s">
        <v>108</v>
      </c>
      <c r="E36" s="18">
        <f>ROUND('Oregon Total'!G35,0)</f>
        <v>0</v>
      </c>
      <c r="F36" s="18"/>
      <c r="G36" s="18">
        <f t="shared" si="12"/>
        <v>0</v>
      </c>
      <c r="H36" s="21" t="e">
        <f t="shared" si="13"/>
        <v>#REF!</v>
      </c>
      <c r="I36" s="18" t="e">
        <f t="shared" si="14"/>
        <v>#REF!</v>
      </c>
      <c r="J36" s="33" t="e">
        <f t="shared" si="5"/>
        <v>#REF!</v>
      </c>
      <c r="K36" s="49" t="e">
        <f t="shared" si="15"/>
        <v>#REF!</v>
      </c>
      <c r="L36" s="33" t="e">
        <f t="shared" si="6"/>
        <v>#REF!</v>
      </c>
      <c r="M36" s="19" t="e">
        <f t="shared" si="7"/>
        <v>#REF!</v>
      </c>
      <c r="N36" s="18" t="e">
        <f t="shared" si="8"/>
        <v>#REF!</v>
      </c>
      <c r="O36" s="19">
        <v>0</v>
      </c>
      <c r="P36" s="19" t="e">
        <f t="shared" si="0"/>
        <v>#REF!</v>
      </c>
      <c r="Q36" s="19">
        <f t="shared" si="9"/>
        <v>0</v>
      </c>
      <c r="R36" s="18" t="e">
        <f t="shared" si="10"/>
        <v>#REF!</v>
      </c>
      <c r="S36" s="18" t="e">
        <f t="shared" si="11"/>
        <v>#REF!</v>
      </c>
      <c r="U36" s="18" t="e">
        <f t="shared" si="1"/>
        <v>#REF!</v>
      </c>
      <c r="W36" s="69"/>
      <c r="X36" s="69" t="e">
        <f t="shared" si="16"/>
        <v>#REF!</v>
      </c>
    </row>
    <row r="37" spans="2:24">
      <c r="C37" s="75" t="s">
        <v>52</v>
      </c>
      <c r="D37" s="74"/>
      <c r="E37" s="18" t="e">
        <f>ROUND('Oregon Total'!G36,0)</f>
        <v>#REF!</v>
      </c>
      <c r="F37" s="18"/>
      <c r="G37" s="18" t="e">
        <f t="shared" si="12"/>
        <v>#REF!</v>
      </c>
      <c r="H37" s="21" t="e">
        <f t="shared" si="13"/>
        <v>#REF!</v>
      </c>
      <c r="I37" s="18" t="e">
        <f t="shared" si="14"/>
        <v>#REF!</v>
      </c>
      <c r="J37" s="19" t="e">
        <f t="shared" si="5"/>
        <v>#REF!</v>
      </c>
      <c r="K37" s="49" t="e">
        <f t="shared" si="15"/>
        <v>#REF!</v>
      </c>
      <c r="L37" s="19" t="e">
        <f t="shared" si="6"/>
        <v>#REF!</v>
      </c>
      <c r="M37" s="19" t="e">
        <f t="shared" si="7"/>
        <v>#REF!</v>
      </c>
      <c r="N37" s="18" t="e">
        <f t="shared" si="8"/>
        <v>#REF!</v>
      </c>
      <c r="O37" s="19">
        <v>0</v>
      </c>
      <c r="P37" s="19" t="e">
        <f t="shared" si="0"/>
        <v>#REF!</v>
      </c>
      <c r="Q37" s="19">
        <f t="shared" si="9"/>
        <v>0</v>
      </c>
      <c r="R37" s="18" t="e">
        <f t="shared" si="10"/>
        <v>#REF!</v>
      </c>
      <c r="S37" s="18" t="e">
        <f t="shared" si="11"/>
        <v>#REF!</v>
      </c>
      <c r="U37" s="18" t="e">
        <f t="shared" si="1"/>
        <v>#REF!</v>
      </c>
      <c r="W37" s="69"/>
      <c r="X37" s="69" t="e">
        <f t="shared" si="16"/>
        <v>#REF!</v>
      </c>
    </row>
    <row r="38" spans="2:24">
      <c r="C38" s="75" t="s">
        <v>73</v>
      </c>
      <c r="D38" s="74"/>
      <c r="E38" s="18" t="e">
        <f>ROUND('Oregon Total'!G37,0)</f>
        <v>#REF!</v>
      </c>
      <c r="F38" s="18"/>
      <c r="G38" s="18" t="e">
        <f t="shared" si="12"/>
        <v>#REF!</v>
      </c>
      <c r="H38" s="21" t="e">
        <f t="shared" si="13"/>
        <v>#REF!</v>
      </c>
      <c r="I38" s="18" t="e">
        <f t="shared" si="14"/>
        <v>#REF!</v>
      </c>
      <c r="J38" s="19" t="e">
        <f t="shared" si="5"/>
        <v>#REF!</v>
      </c>
      <c r="K38" s="49" t="e">
        <f t="shared" si="15"/>
        <v>#REF!</v>
      </c>
      <c r="L38" s="19" t="e">
        <f t="shared" si="6"/>
        <v>#REF!</v>
      </c>
      <c r="M38" s="19" t="e">
        <f t="shared" si="7"/>
        <v>#REF!</v>
      </c>
      <c r="N38" s="18" t="e">
        <f t="shared" si="8"/>
        <v>#REF!</v>
      </c>
      <c r="O38" s="19">
        <v>0</v>
      </c>
      <c r="P38" s="19" t="e">
        <f t="shared" si="0"/>
        <v>#REF!</v>
      </c>
      <c r="Q38" s="19">
        <f t="shared" si="9"/>
        <v>0</v>
      </c>
      <c r="R38" s="18" t="e">
        <f t="shared" si="10"/>
        <v>#REF!</v>
      </c>
      <c r="S38" s="18" t="e">
        <f t="shared" si="11"/>
        <v>#REF!</v>
      </c>
      <c r="U38" s="18" t="e">
        <f t="shared" si="1"/>
        <v>#REF!</v>
      </c>
      <c r="W38" s="69"/>
      <c r="X38" s="69" t="e">
        <f t="shared" si="16"/>
        <v>#REF!</v>
      </c>
    </row>
    <row r="39" spans="2:24">
      <c r="C39" s="75" t="s">
        <v>53</v>
      </c>
      <c r="D39" s="74"/>
      <c r="E39" s="18" t="e">
        <f>ROUND('Oregon Total'!G38,0)</f>
        <v>#REF!</v>
      </c>
      <c r="F39" s="18"/>
      <c r="G39" s="18" t="e">
        <f t="shared" si="12"/>
        <v>#REF!</v>
      </c>
      <c r="H39" s="21" t="e">
        <f>ROUND(IF($B39="a",G39*H$7,G39*H$8),0)</f>
        <v>#REF!</v>
      </c>
      <c r="I39" s="18" t="e">
        <f t="shared" si="14"/>
        <v>#REF!</v>
      </c>
      <c r="J39" s="19" t="e">
        <f t="shared" si="5"/>
        <v>#REF!</v>
      </c>
      <c r="K39" s="49" t="e">
        <f t="shared" si="15"/>
        <v>#REF!</v>
      </c>
      <c r="L39" s="19" t="e">
        <f t="shared" si="6"/>
        <v>#REF!</v>
      </c>
      <c r="M39" s="19" t="e">
        <f t="shared" si="7"/>
        <v>#REF!</v>
      </c>
      <c r="N39" s="18" t="e">
        <f t="shared" si="8"/>
        <v>#REF!</v>
      </c>
      <c r="O39" s="19">
        <v>0</v>
      </c>
      <c r="P39" s="19" t="e">
        <f t="shared" si="0"/>
        <v>#REF!</v>
      </c>
      <c r="Q39" s="19">
        <f t="shared" si="9"/>
        <v>0</v>
      </c>
      <c r="R39" s="18" t="e">
        <f t="shared" si="10"/>
        <v>#REF!</v>
      </c>
      <c r="S39" s="18" t="e">
        <f t="shared" si="11"/>
        <v>#REF!</v>
      </c>
      <c r="U39" s="18" t="e">
        <f t="shared" si="1"/>
        <v>#REF!</v>
      </c>
      <c r="W39" s="69"/>
      <c r="X39" s="69" t="e">
        <f t="shared" si="16"/>
        <v>#REF!</v>
      </c>
    </row>
    <row r="40" spans="2:24">
      <c r="C40" s="75" t="s">
        <v>54</v>
      </c>
      <c r="D40" s="74"/>
      <c r="E40" s="18" t="e">
        <f>ROUND('Oregon Total'!G39,0)</f>
        <v>#REF!</v>
      </c>
      <c r="F40" s="18"/>
      <c r="G40" s="18" t="e">
        <f t="shared" si="12"/>
        <v>#REF!</v>
      </c>
      <c r="H40" s="21" t="e">
        <f t="shared" si="13"/>
        <v>#REF!</v>
      </c>
      <c r="I40" s="18" t="e">
        <f t="shared" si="14"/>
        <v>#REF!</v>
      </c>
      <c r="J40" s="33" t="e">
        <f t="shared" si="5"/>
        <v>#REF!</v>
      </c>
      <c r="K40" s="49" t="e">
        <f t="shared" si="15"/>
        <v>#REF!</v>
      </c>
      <c r="L40" s="33" t="e">
        <f t="shared" si="6"/>
        <v>#REF!</v>
      </c>
      <c r="M40" s="19" t="e">
        <f t="shared" si="7"/>
        <v>#REF!</v>
      </c>
      <c r="N40" s="18" t="e">
        <f t="shared" si="8"/>
        <v>#REF!</v>
      </c>
      <c r="O40" s="19">
        <v>0</v>
      </c>
      <c r="P40" s="19" t="e">
        <f t="shared" si="0"/>
        <v>#REF!</v>
      </c>
      <c r="Q40" s="19">
        <f t="shared" si="9"/>
        <v>0</v>
      </c>
      <c r="R40" s="18" t="e">
        <f t="shared" si="10"/>
        <v>#REF!</v>
      </c>
      <c r="S40" s="18" t="e">
        <f t="shared" si="11"/>
        <v>#REF!</v>
      </c>
      <c r="U40" s="18" t="e">
        <f t="shared" si="1"/>
        <v>#REF!</v>
      </c>
      <c r="W40" s="69"/>
      <c r="X40" s="69" t="e">
        <f t="shared" si="16"/>
        <v>#REF!</v>
      </c>
    </row>
    <row r="41" spans="2:24">
      <c r="C41" s="75" t="s">
        <v>55</v>
      </c>
      <c r="D41" s="74"/>
      <c r="E41" s="18" t="e">
        <f>ROUND('Oregon Total'!G40,0)</f>
        <v>#REF!</v>
      </c>
      <c r="F41" s="18"/>
      <c r="G41" s="18" t="e">
        <f t="shared" si="12"/>
        <v>#REF!</v>
      </c>
      <c r="H41" s="21" t="e">
        <f t="shared" si="13"/>
        <v>#REF!</v>
      </c>
      <c r="I41" s="18" t="e">
        <f t="shared" si="14"/>
        <v>#REF!</v>
      </c>
      <c r="J41" s="33" t="e">
        <f t="shared" si="5"/>
        <v>#REF!</v>
      </c>
      <c r="K41" s="49" t="e">
        <f t="shared" si="15"/>
        <v>#REF!</v>
      </c>
      <c r="L41" s="33" t="e">
        <f t="shared" si="6"/>
        <v>#REF!</v>
      </c>
      <c r="M41" s="19" t="e">
        <f t="shared" si="7"/>
        <v>#REF!</v>
      </c>
      <c r="N41" s="18" t="e">
        <f t="shared" si="8"/>
        <v>#REF!</v>
      </c>
      <c r="O41" s="19">
        <v>0</v>
      </c>
      <c r="P41" s="19" t="e">
        <f t="shared" si="0"/>
        <v>#REF!</v>
      </c>
      <c r="Q41" s="19">
        <f t="shared" si="9"/>
        <v>0</v>
      </c>
      <c r="R41" s="18" t="e">
        <f t="shared" si="10"/>
        <v>#REF!</v>
      </c>
      <c r="S41" s="18" t="e">
        <f t="shared" si="11"/>
        <v>#REF!</v>
      </c>
      <c r="U41" s="18" t="e">
        <f t="shared" si="1"/>
        <v>#REF!</v>
      </c>
      <c r="W41" s="69"/>
      <c r="X41" s="69" t="e">
        <f t="shared" si="16"/>
        <v>#REF!</v>
      </c>
    </row>
    <row r="42" spans="2:24">
      <c r="B42" s="29"/>
      <c r="C42" s="75">
        <v>894</v>
      </c>
      <c r="D42" s="74" t="s">
        <v>107</v>
      </c>
      <c r="E42" s="18" t="e">
        <f>ROUND('Oregon Total'!G41,0)</f>
        <v>#REF!</v>
      </c>
      <c r="F42" s="18"/>
      <c r="G42" s="18" t="e">
        <f>E42+F42</f>
        <v>#REF!</v>
      </c>
      <c r="H42" s="21" t="e">
        <f t="shared" si="13"/>
        <v>#REF!</v>
      </c>
      <c r="I42" s="18" t="e">
        <f t="shared" si="14"/>
        <v>#REF!</v>
      </c>
      <c r="J42" s="33" t="e">
        <f t="shared" si="5"/>
        <v>#REF!</v>
      </c>
      <c r="K42" s="49" t="e">
        <f t="shared" si="15"/>
        <v>#REF!</v>
      </c>
      <c r="L42" s="33" t="e">
        <f t="shared" si="6"/>
        <v>#REF!</v>
      </c>
      <c r="M42" s="19" t="e">
        <f t="shared" si="7"/>
        <v>#REF!</v>
      </c>
      <c r="N42" s="18" t="e">
        <f t="shared" si="8"/>
        <v>#REF!</v>
      </c>
      <c r="O42" s="19">
        <v>0</v>
      </c>
      <c r="P42" s="19" t="e">
        <f t="shared" si="0"/>
        <v>#REF!</v>
      </c>
      <c r="Q42" s="19">
        <f t="shared" si="9"/>
        <v>0</v>
      </c>
      <c r="R42" s="18" t="e">
        <f t="shared" si="10"/>
        <v>#REF!</v>
      </c>
      <c r="S42" s="18" t="e">
        <f t="shared" si="11"/>
        <v>#REF!</v>
      </c>
      <c r="U42" s="18" t="e">
        <f t="shared" si="1"/>
        <v>#REF!</v>
      </c>
      <c r="W42" s="69"/>
      <c r="X42" s="69" t="e">
        <f t="shared" si="16"/>
        <v>#REF!</v>
      </c>
    </row>
    <row r="43" spans="2:24">
      <c r="C43" s="14" t="s">
        <v>7</v>
      </c>
      <c r="E43" s="22" t="e">
        <f t="shared" ref="E43:S43" si="17">SUM(E22:E42)</f>
        <v>#REF!</v>
      </c>
      <c r="F43" s="22"/>
      <c r="G43" s="22" t="e">
        <f>E43+F43</f>
        <v>#REF!</v>
      </c>
      <c r="H43" s="22" t="e">
        <f>SUM(H22:H42)</f>
        <v>#REF!</v>
      </c>
      <c r="I43" s="22" t="e">
        <f t="shared" si="17"/>
        <v>#REF!</v>
      </c>
      <c r="J43" s="22" t="e">
        <f>SUM(J22:J42)</f>
        <v>#REF!</v>
      </c>
      <c r="K43" s="50" t="e">
        <f t="shared" si="17"/>
        <v>#REF!</v>
      </c>
      <c r="L43" s="22" t="e">
        <f t="shared" si="17"/>
        <v>#REF!</v>
      </c>
      <c r="M43" s="22" t="e">
        <f t="shared" si="17"/>
        <v>#REF!</v>
      </c>
      <c r="N43" s="53" t="e">
        <f t="shared" si="17"/>
        <v>#REF!</v>
      </c>
      <c r="O43" s="53">
        <f>SUM(O22:O42)</f>
        <v>0</v>
      </c>
      <c r="P43" s="53" t="e">
        <f t="shared" si="0"/>
        <v>#REF!</v>
      </c>
      <c r="Q43" s="53">
        <f>SUM(Q22:Q42)</f>
        <v>0</v>
      </c>
      <c r="R43" s="53" t="e">
        <f t="shared" si="17"/>
        <v>#REF!</v>
      </c>
      <c r="S43" s="53" t="e">
        <f t="shared" si="17"/>
        <v>#REF!</v>
      </c>
      <c r="U43" s="53" t="e">
        <f t="shared" si="1"/>
        <v>#REF!</v>
      </c>
      <c r="W43" s="86" t="e">
        <f>SUM(W22:W42)</f>
        <v>#REF!</v>
      </c>
      <c r="X43" s="86" t="e">
        <f>SUM(X22:X42)</f>
        <v>#REF!</v>
      </c>
    </row>
    <row r="44" spans="2:24">
      <c r="E44" s="23"/>
      <c r="F44" s="23"/>
      <c r="G44" s="23"/>
      <c r="H44" s="23"/>
      <c r="I44" s="23"/>
      <c r="J44" s="23"/>
      <c r="K44" s="51"/>
      <c r="L44" s="23"/>
      <c r="M44" s="23"/>
      <c r="N44" s="23"/>
      <c r="O44" s="25"/>
      <c r="P44" s="25">
        <f t="shared" si="0"/>
        <v>0</v>
      </c>
      <c r="Q44" s="25"/>
      <c r="R44" s="18"/>
      <c r="S44" s="18"/>
      <c r="U44" s="18">
        <f t="shared" si="1"/>
        <v>0</v>
      </c>
      <c r="W44" s="69"/>
      <c r="X44" s="69"/>
    </row>
    <row r="45" spans="2:24">
      <c r="C45" s="14" t="s">
        <v>8</v>
      </c>
      <c r="E45" s="23"/>
      <c r="F45" s="23"/>
      <c r="G45" s="23"/>
      <c r="H45" s="33"/>
      <c r="I45" s="19"/>
      <c r="J45" s="33"/>
      <c r="K45" s="52"/>
      <c r="L45" s="33"/>
      <c r="M45" s="19"/>
      <c r="N45" s="19"/>
      <c r="O45" s="19"/>
      <c r="P45" s="19">
        <f t="shared" si="0"/>
        <v>0</v>
      </c>
      <c r="Q45" s="19"/>
      <c r="R45" s="18"/>
      <c r="S45" s="18"/>
      <c r="U45" s="18">
        <f t="shared" si="1"/>
        <v>0</v>
      </c>
      <c r="W45" s="69"/>
      <c r="X45" s="69"/>
    </row>
    <row r="46" spans="2:24">
      <c r="B46" s="3" t="s">
        <v>21</v>
      </c>
      <c r="C46" s="2" t="s">
        <v>56</v>
      </c>
      <c r="D46" s="15"/>
      <c r="E46" s="18" t="e">
        <f>ROUND('Oregon Total'!G45,0)</f>
        <v>#REF!</v>
      </c>
      <c r="F46" s="18"/>
      <c r="G46" s="18" t="e">
        <f>E46+F46</f>
        <v>#REF!</v>
      </c>
      <c r="H46" s="21" t="e">
        <f>ROUND(IF($B46="a",G46*H$7,G46*H$8),0)</f>
        <v>#REF!</v>
      </c>
      <c r="I46" s="18" t="e">
        <f>SUM(G46:H46)</f>
        <v>#REF!</v>
      </c>
      <c r="J46" s="20" t="e">
        <f>ROUND(IF($B46="a",I46*J$7,I46*J$8),0)</f>
        <v>#REF!</v>
      </c>
      <c r="K46" s="49" t="e">
        <f>SUM(I46:J46)</f>
        <v>#REF!</v>
      </c>
      <c r="L46" s="20" t="e">
        <f>ROUND(IF($B46="a",K46*L$7,K46*L$8),0)</f>
        <v>#REF!</v>
      </c>
      <c r="M46" s="18" t="e">
        <f>L46+K46</f>
        <v>#REF!</v>
      </c>
      <c r="N46" s="18" t="e">
        <f>+H46+J46+L46</f>
        <v>#REF!</v>
      </c>
      <c r="O46" s="19">
        <v>0</v>
      </c>
      <c r="P46" s="19" t="e">
        <f t="shared" si="0"/>
        <v>#REF!</v>
      </c>
      <c r="Q46" s="19">
        <f>O46+F46</f>
        <v>0</v>
      </c>
      <c r="R46" s="18" t="e">
        <f>ROUND($R$81*E46/E$80,0)</f>
        <v>#REF!</v>
      </c>
      <c r="S46" s="18" t="e">
        <f>ROUND($S$81*H46/H$80,0)</f>
        <v>#REF!</v>
      </c>
      <c r="U46" s="18" t="e">
        <f t="shared" si="1"/>
        <v>#REF!</v>
      </c>
      <c r="W46" s="69" t="e">
        <f>(G46+H46+J46+L46)*1*0.12</f>
        <v>#REF!</v>
      </c>
      <c r="X46" s="69"/>
    </row>
    <row r="47" spans="2:24">
      <c r="C47" s="2" t="s">
        <v>57</v>
      </c>
      <c r="D47" s="15"/>
      <c r="E47" s="18" t="e">
        <f>ROUND('Oregon Total'!G46,0)</f>
        <v>#REF!</v>
      </c>
      <c r="F47" s="18"/>
      <c r="G47" s="18" t="e">
        <f>E47+F47</f>
        <v>#REF!</v>
      </c>
      <c r="H47" s="21" t="e">
        <f>ROUND(IF($B47="a",G47*H$7,G47*H$8),0)</f>
        <v>#REF!</v>
      </c>
      <c r="I47" s="18" t="e">
        <f>SUM(G47:H47)</f>
        <v>#REF!</v>
      </c>
      <c r="J47" s="21" t="e">
        <f>ROUND(IF($B47="a",I47*J$7,I47*J$8),0)</f>
        <v>#REF!</v>
      </c>
      <c r="K47" s="49" t="e">
        <f>SUM(I47:J47)</f>
        <v>#REF!</v>
      </c>
      <c r="L47" s="21" t="e">
        <f>ROUND(IF($B47="a",K47*L$7,K47*L$8),0)</f>
        <v>#REF!</v>
      </c>
      <c r="M47" s="18" t="e">
        <f>L47+K47</f>
        <v>#REF!</v>
      </c>
      <c r="N47" s="18" t="e">
        <f>+H47+J47+L47</f>
        <v>#REF!</v>
      </c>
      <c r="O47" s="19">
        <v>0</v>
      </c>
      <c r="P47" s="19" t="e">
        <f t="shared" si="0"/>
        <v>#REF!</v>
      </c>
      <c r="Q47" s="19">
        <f>O47+F47</f>
        <v>0</v>
      </c>
      <c r="R47" s="18" t="e">
        <f>ROUND($R$81*E47/E$80,0)</f>
        <v>#REF!</v>
      </c>
      <c r="S47" s="18" t="e">
        <f>ROUND($S$81*H47/H$80,0)</f>
        <v>#REF!</v>
      </c>
      <c r="U47" s="18" t="e">
        <f t="shared" si="1"/>
        <v>#REF!</v>
      </c>
      <c r="W47" s="69"/>
      <c r="X47" s="69" t="e">
        <f t="shared" ref="X47" si="18">(G47+H47+L47+J47)*1*0.014</f>
        <v>#REF!</v>
      </c>
    </row>
    <row r="48" spans="2:24">
      <c r="B48" s="3" t="s">
        <v>21</v>
      </c>
      <c r="C48" s="2" t="s">
        <v>74</v>
      </c>
      <c r="D48" s="15"/>
      <c r="E48" s="18" t="e">
        <f>ROUND('Oregon Total'!G47,0)</f>
        <v>#REF!</v>
      </c>
      <c r="F48" s="18"/>
      <c r="G48" s="18" t="e">
        <f>E48+F48</f>
        <v>#REF!</v>
      </c>
      <c r="H48" s="21" t="e">
        <f>ROUND(IF($B48="a",G48*H$7,G48*H$8),0)</f>
        <v>#REF!</v>
      </c>
      <c r="I48" s="18" t="e">
        <f>SUM(G48:H48)</f>
        <v>#REF!</v>
      </c>
      <c r="J48" s="20" t="e">
        <f>ROUND(IF($B48="a",I48*J$7,I48*J$8),0)</f>
        <v>#REF!</v>
      </c>
      <c r="K48" s="49" t="e">
        <f>SUM(I48:J48)</f>
        <v>#REF!</v>
      </c>
      <c r="L48" s="20" t="e">
        <f>ROUND(IF($B48="a",K48*L$7,K48*L$8),0)</f>
        <v>#REF!</v>
      </c>
      <c r="M48" s="18" t="e">
        <f>L48+K48</f>
        <v>#REF!</v>
      </c>
      <c r="N48" s="18" t="e">
        <f>+H48+J48+L48</f>
        <v>#REF!</v>
      </c>
      <c r="O48" s="19">
        <v>0</v>
      </c>
      <c r="P48" s="19" t="e">
        <f t="shared" si="0"/>
        <v>#REF!</v>
      </c>
      <c r="Q48" s="19">
        <f>O48+F48</f>
        <v>0</v>
      </c>
      <c r="R48" s="18" t="e">
        <f>ROUND($R$81*E48/E$80,0)</f>
        <v>#REF!</v>
      </c>
      <c r="S48" s="18" t="e">
        <f>ROUND($S$81*H48/H$80,0)</f>
        <v>#REF!</v>
      </c>
      <c r="U48" s="18" t="e">
        <f t="shared" si="1"/>
        <v>#REF!</v>
      </c>
      <c r="W48" s="69" t="e">
        <f>(G48+H48+J48+L48)*1*0.12</f>
        <v>#REF!</v>
      </c>
      <c r="X48" s="69"/>
    </row>
    <row r="49" spans="2:24">
      <c r="B49" s="3" t="s">
        <v>21</v>
      </c>
      <c r="C49" s="2" t="s">
        <v>58</v>
      </c>
      <c r="D49" s="15"/>
      <c r="E49" s="18" t="e">
        <f>ROUND('Oregon Total'!G48,0)</f>
        <v>#REF!</v>
      </c>
      <c r="F49" s="18"/>
      <c r="G49" s="18" t="e">
        <f>E49+F49</f>
        <v>#REF!</v>
      </c>
      <c r="H49" s="21" t="e">
        <f>ROUND(IF($B49="a",G49*H$7,G49*H$8),0)</f>
        <v>#REF!</v>
      </c>
      <c r="I49" s="18" t="e">
        <f>SUM(G49:H49)</f>
        <v>#REF!</v>
      </c>
      <c r="J49" s="20" t="e">
        <f>ROUND(IF($B49="a",I49*J$7,I49*J$8),0)</f>
        <v>#REF!</v>
      </c>
      <c r="K49" s="49" t="e">
        <f>SUM(I49:J49)</f>
        <v>#REF!</v>
      </c>
      <c r="L49" s="20" t="e">
        <f>ROUND(IF($B49="a",K49*L$7,K49*L$8),0)</f>
        <v>#REF!</v>
      </c>
      <c r="M49" s="18" t="e">
        <f>L49+K49</f>
        <v>#REF!</v>
      </c>
      <c r="N49" s="18" t="e">
        <f>+H49+J49+L49</f>
        <v>#REF!</v>
      </c>
      <c r="O49" s="19">
        <v>0</v>
      </c>
      <c r="P49" s="19" t="e">
        <f t="shared" si="0"/>
        <v>#REF!</v>
      </c>
      <c r="Q49" s="19">
        <f>O49+F49</f>
        <v>0</v>
      </c>
      <c r="R49" s="18" t="e">
        <f>ROUND($R$81*E49/E$80,0)</f>
        <v>#REF!</v>
      </c>
      <c r="S49" s="18" t="e">
        <f>ROUND($S$81*H49/H$80,0)</f>
        <v>#REF!</v>
      </c>
      <c r="U49" s="18" t="e">
        <f t="shared" si="1"/>
        <v>#REF!</v>
      </c>
      <c r="W49" s="69" t="e">
        <f>(G49+H49+J49+L49)*1*0.12</f>
        <v>#REF!</v>
      </c>
      <c r="X49" s="69"/>
    </row>
    <row r="50" spans="2:24">
      <c r="C50" s="14" t="s">
        <v>9</v>
      </c>
      <c r="E50" s="22" t="e">
        <f t="shared" ref="E50:S50" si="19">SUM(E46:E49)</f>
        <v>#REF!</v>
      </c>
      <c r="F50" s="22"/>
      <c r="G50" s="22" t="e">
        <f>E50+F50</f>
        <v>#REF!</v>
      </c>
      <c r="H50" s="22" t="e">
        <f t="shared" si="19"/>
        <v>#REF!</v>
      </c>
      <c r="I50" s="22" t="e">
        <f t="shared" si="19"/>
        <v>#REF!</v>
      </c>
      <c r="J50" s="22" t="e">
        <f t="shared" si="19"/>
        <v>#REF!</v>
      </c>
      <c r="K50" s="50" t="e">
        <f t="shared" si="19"/>
        <v>#REF!</v>
      </c>
      <c r="L50" s="22" t="e">
        <f t="shared" si="19"/>
        <v>#REF!</v>
      </c>
      <c r="M50" s="22" t="e">
        <f t="shared" si="19"/>
        <v>#REF!</v>
      </c>
      <c r="N50" s="53" t="e">
        <f t="shared" si="19"/>
        <v>#REF!</v>
      </c>
      <c r="O50" s="53">
        <f>SUM(O46:O49)</f>
        <v>0</v>
      </c>
      <c r="P50" s="53" t="e">
        <f t="shared" si="0"/>
        <v>#REF!</v>
      </c>
      <c r="Q50" s="53">
        <f>SUM(Q46:Q49)</f>
        <v>0</v>
      </c>
      <c r="R50" s="53" t="e">
        <f t="shared" si="19"/>
        <v>#REF!</v>
      </c>
      <c r="S50" s="53" t="e">
        <f t="shared" si="19"/>
        <v>#REF!</v>
      </c>
      <c r="U50" s="53" t="e">
        <f t="shared" si="1"/>
        <v>#REF!</v>
      </c>
      <c r="W50" s="86" t="e">
        <f>SUM(W46:W49)</f>
        <v>#REF!</v>
      </c>
      <c r="X50" s="86" t="e">
        <f>SUM(X46:X49)</f>
        <v>#REF!</v>
      </c>
    </row>
    <row r="51" spans="2:24">
      <c r="E51" s="23"/>
      <c r="F51" s="23"/>
      <c r="G51" s="23"/>
      <c r="H51" s="23"/>
      <c r="I51" s="23"/>
      <c r="J51" s="23"/>
      <c r="K51" s="51"/>
      <c r="L51" s="23"/>
      <c r="M51" s="23"/>
      <c r="N51" s="23"/>
      <c r="O51" s="25"/>
      <c r="P51" s="25">
        <f t="shared" si="0"/>
        <v>0</v>
      </c>
      <c r="Q51" s="25"/>
      <c r="R51" s="18"/>
      <c r="S51" s="18"/>
      <c r="U51" s="18">
        <f t="shared" si="1"/>
        <v>0</v>
      </c>
      <c r="W51" s="69"/>
      <c r="X51" s="69"/>
    </row>
    <row r="52" spans="2:24">
      <c r="C52" s="14" t="s">
        <v>10</v>
      </c>
      <c r="E52" s="23"/>
      <c r="F52" s="23"/>
      <c r="G52" s="23"/>
      <c r="H52" s="23"/>
      <c r="I52" s="23"/>
      <c r="J52" s="23"/>
      <c r="K52" s="51"/>
      <c r="L52" s="23"/>
      <c r="M52" s="23"/>
      <c r="N52" s="23"/>
      <c r="O52" s="25"/>
      <c r="P52" s="25">
        <f t="shared" si="0"/>
        <v>0</v>
      </c>
      <c r="Q52" s="25"/>
      <c r="R52" s="18"/>
      <c r="S52" s="18"/>
      <c r="U52" s="18">
        <f t="shared" si="1"/>
        <v>0</v>
      </c>
      <c r="W52" s="69"/>
      <c r="X52" s="69"/>
    </row>
    <row r="53" spans="2:24">
      <c r="B53" s="3" t="s">
        <v>21</v>
      </c>
      <c r="C53" s="66">
        <v>907</v>
      </c>
      <c r="D53" s="14" t="s">
        <v>27</v>
      </c>
      <c r="E53" s="18">
        <f>ROUND('Oregon Total'!G52,0)</f>
        <v>0</v>
      </c>
      <c r="F53" s="18"/>
      <c r="G53" s="18">
        <f>E53+F53</f>
        <v>0</v>
      </c>
      <c r="H53" s="21" t="e">
        <f>ROUND(IF($B53="a",G53*H$7,G53*H$8),0)</f>
        <v>#REF!</v>
      </c>
      <c r="I53" s="18" t="e">
        <f>SUM(G53:H53)</f>
        <v>#REF!</v>
      </c>
      <c r="J53" s="20" t="e">
        <f>ROUND(IF($B53="a",I53*J$7,I53*J$8),0)</f>
        <v>#REF!</v>
      </c>
      <c r="K53" s="51" t="e">
        <f>SUM(I53:J53)</f>
        <v>#REF!</v>
      </c>
      <c r="L53" s="20" t="e">
        <f>ROUND(IF($B53="a",K53*L$7,K53*L$8),0)</f>
        <v>#REF!</v>
      </c>
      <c r="M53" s="18" t="e">
        <f>L53+K53</f>
        <v>#REF!</v>
      </c>
      <c r="N53" s="18" t="e">
        <f>+H53+J53+L53</f>
        <v>#REF!</v>
      </c>
      <c r="O53" s="19">
        <v>0</v>
      </c>
      <c r="P53" s="19" t="e">
        <f t="shared" si="0"/>
        <v>#REF!</v>
      </c>
      <c r="Q53" s="19">
        <f>O53+F53</f>
        <v>0</v>
      </c>
      <c r="R53" s="18" t="e">
        <f>ROUND($R$81*E53/E$80,0)</f>
        <v>#REF!</v>
      </c>
      <c r="S53" s="18" t="e">
        <f>ROUND($S$81*H53/H$80,0)</f>
        <v>#REF!</v>
      </c>
      <c r="U53" s="18" t="e">
        <f t="shared" si="1"/>
        <v>#REF!</v>
      </c>
      <c r="W53" s="69" t="e">
        <f>(G53+H53+J53+L53)*1*0.12</f>
        <v>#REF!</v>
      </c>
      <c r="X53" s="69"/>
    </row>
    <row r="54" spans="2:24">
      <c r="B54" s="3" t="s">
        <v>21</v>
      </c>
      <c r="C54" s="2" t="s">
        <v>59</v>
      </c>
      <c r="D54" s="15"/>
      <c r="E54" s="18" t="e">
        <f>ROUND('Oregon Total'!G53,0)</f>
        <v>#REF!</v>
      </c>
      <c r="F54" s="18"/>
      <c r="G54" s="18" t="e">
        <f>E54+F54</f>
        <v>#REF!</v>
      </c>
      <c r="H54" s="21" t="e">
        <f>ROUND(IF($B54="a",G54*H$7,G54*H$8),0)</f>
        <v>#REF!</v>
      </c>
      <c r="I54" s="18" t="e">
        <f>SUM(G54:H54)</f>
        <v>#REF!</v>
      </c>
      <c r="J54" s="20" t="e">
        <f>ROUND(IF($B54="a",I54*J$7,I54*J$8),0)</f>
        <v>#REF!</v>
      </c>
      <c r="K54" s="51" t="e">
        <f>SUM(I54:J54)</f>
        <v>#REF!</v>
      </c>
      <c r="L54" s="20" t="e">
        <f>ROUND(IF($B54="a",K54*L$7,K54*L$8),0)</f>
        <v>#REF!</v>
      </c>
      <c r="M54" s="18" t="e">
        <f>L54+K54</f>
        <v>#REF!</v>
      </c>
      <c r="N54" s="18" t="e">
        <f>+H54+J54+L54</f>
        <v>#REF!</v>
      </c>
      <c r="O54" s="19">
        <v>0</v>
      </c>
      <c r="P54" s="19" t="e">
        <f t="shared" si="0"/>
        <v>#REF!</v>
      </c>
      <c r="Q54" s="19">
        <f>O54+F54</f>
        <v>0</v>
      </c>
      <c r="R54" s="18" t="e">
        <f>ROUND($R$81*E54/E$80,0)</f>
        <v>#REF!</v>
      </c>
      <c r="S54" s="18" t="e">
        <f>ROUND($S$81*H54/H$80,0)</f>
        <v>#REF!</v>
      </c>
      <c r="U54" s="18" t="e">
        <f t="shared" si="1"/>
        <v>#REF!</v>
      </c>
      <c r="W54" s="69" t="e">
        <f>(G54+H54+J54+L54)*1*0.12</f>
        <v>#REF!</v>
      </c>
      <c r="X54" s="69"/>
    </row>
    <row r="55" spans="2:24">
      <c r="B55" s="3" t="s">
        <v>21</v>
      </c>
      <c r="C55" s="2" t="s">
        <v>60</v>
      </c>
      <c r="D55" s="15"/>
      <c r="E55" s="18" t="e">
        <f>ROUND('Oregon Total'!G54,0)</f>
        <v>#REF!</v>
      </c>
      <c r="F55" s="18"/>
      <c r="G55" s="18" t="e">
        <f>E55+F55</f>
        <v>#REF!</v>
      </c>
      <c r="H55" s="21" t="e">
        <f>ROUND(IF($B55="a",G55*H$7,G55*H$8),0)</f>
        <v>#REF!</v>
      </c>
      <c r="I55" s="18" t="e">
        <f>SUM(G55:H55)</f>
        <v>#REF!</v>
      </c>
      <c r="J55" s="20" t="e">
        <f>ROUND(IF($B55="a",I55*J$7,I55*J$8),0)</f>
        <v>#REF!</v>
      </c>
      <c r="K55" s="51" t="e">
        <f>SUM(I55:J55)</f>
        <v>#REF!</v>
      </c>
      <c r="L55" s="20" t="e">
        <f>ROUND(IF($B55="a",K55*L$7,K55*L$8),0)</f>
        <v>#REF!</v>
      </c>
      <c r="M55" s="18" t="e">
        <f>L55+K55</f>
        <v>#REF!</v>
      </c>
      <c r="N55" s="18" t="e">
        <f>+H55+J55+L55</f>
        <v>#REF!</v>
      </c>
      <c r="O55" s="19">
        <v>0</v>
      </c>
      <c r="P55" s="19" t="e">
        <f t="shared" si="0"/>
        <v>#REF!</v>
      </c>
      <c r="Q55" s="19">
        <f>O55+F55</f>
        <v>0</v>
      </c>
      <c r="R55" s="18" t="e">
        <f>ROUND($R$81*E55/E$80,0)</f>
        <v>#REF!</v>
      </c>
      <c r="S55" s="18" t="e">
        <f>ROUND($S$81*H55/H$80,0)</f>
        <v>#REF!</v>
      </c>
      <c r="U55" s="18" t="e">
        <f t="shared" si="1"/>
        <v>#REF!</v>
      </c>
      <c r="W55" s="69" t="e">
        <f>(G55+H55+J55+L55)*1*0.12</f>
        <v>#REF!</v>
      </c>
      <c r="X55" s="69"/>
    </row>
    <row r="56" spans="2:24">
      <c r="B56" s="3" t="s">
        <v>21</v>
      </c>
      <c r="C56" s="2" t="s">
        <v>61</v>
      </c>
      <c r="D56" s="15"/>
      <c r="E56" s="18" t="e">
        <f>ROUND('Oregon Total'!G55,0)</f>
        <v>#REF!</v>
      </c>
      <c r="F56" s="18"/>
      <c r="G56" s="18" t="e">
        <f>E56+F56</f>
        <v>#REF!</v>
      </c>
      <c r="H56" s="21" t="e">
        <f>ROUND(IF($B56="a",G56*H$7,G56*H$8),0)</f>
        <v>#REF!</v>
      </c>
      <c r="I56" s="18" t="e">
        <f>SUM(G56:H56)</f>
        <v>#REF!</v>
      </c>
      <c r="J56" s="20" t="e">
        <f>ROUND(IF($B56="a",I56*J$7,I56*J$8),0)</f>
        <v>#REF!</v>
      </c>
      <c r="K56" s="51" t="e">
        <f>SUM(I56:J56)</f>
        <v>#REF!</v>
      </c>
      <c r="L56" s="20" t="e">
        <f>ROUND(IF($B56="a",K56*L$7,K56*L$8),0)</f>
        <v>#REF!</v>
      </c>
      <c r="M56" s="18" t="e">
        <f>L56+K56</f>
        <v>#REF!</v>
      </c>
      <c r="N56" s="18" t="e">
        <f>+H56+J56+L56</f>
        <v>#REF!</v>
      </c>
      <c r="O56" s="19">
        <v>0</v>
      </c>
      <c r="P56" s="19" t="e">
        <f t="shared" si="0"/>
        <v>#REF!</v>
      </c>
      <c r="Q56" s="19">
        <f>O56+F56</f>
        <v>0</v>
      </c>
      <c r="R56" s="18" t="e">
        <f>ROUND($R$81*E56/E$80,0)</f>
        <v>#REF!</v>
      </c>
      <c r="S56" s="18" t="e">
        <f>ROUND($S$81*H56/H$80,0)</f>
        <v>#REF!</v>
      </c>
      <c r="U56" s="18" t="e">
        <f t="shared" si="1"/>
        <v>#REF!</v>
      </c>
      <c r="W56" s="69" t="e">
        <f>(G56+H56+J56+L56)*1*0.12</f>
        <v>#REF!</v>
      </c>
      <c r="X56" s="69"/>
    </row>
    <row r="57" spans="2:24">
      <c r="C57" s="14" t="s">
        <v>11</v>
      </c>
      <c r="E57" s="22" t="e">
        <f t="shared" ref="E57:S57" si="20">SUM(E53:E56)</f>
        <v>#REF!</v>
      </c>
      <c r="F57" s="22"/>
      <c r="G57" s="22" t="e">
        <f>E57+F57</f>
        <v>#REF!</v>
      </c>
      <c r="H57" s="22" t="e">
        <f t="shared" si="20"/>
        <v>#REF!</v>
      </c>
      <c r="I57" s="22" t="e">
        <f t="shared" si="20"/>
        <v>#REF!</v>
      </c>
      <c r="J57" s="22" t="e">
        <f t="shared" si="20"/>
        <v>#REF!</v>
      </c>
      <c r="K57" s="50" t="e">
        <f t="shared" si="20"/>
        <v>#REF!</v>
      </c>
      <c r="L57" s="22" t="e">
        <f t="shared" si="20"/>
        <v>#REF!</v>
      </c>
      <c r="M57" s="22" t="e">
        <f t="shared" si="20"/>
        <v>#REF!</v>
      </c>
      <c r="N57" s="53" t="e">
        <f t="shared" si="20"/>
        <v>#REF!</v>
      </c>
      <c r="O57" s="53">
        <f>SUM(O53:O56)</f>
        <v>0</v>
      </c>
      <c r="P57" s="53" t="e">
        <f t="shared" si="0"/>
        <v>#REF!</v>
      </c>
      <c r="Q57" s="53">
        <f>SUM(Q53:Q56)</f>
        <v>0</v>
      </c>
      <c r="R57" s="53" t="e">
        <f t="shared" si="20"/>
        <v>#REF!</v>
      </c>
      <c r="S57" s="53" t="e">
        <f t="shared" si="20"/>
        <v>#REF!</v>
      </c>
      <c r="U57" s="53" t="e">
        <f t="shared" si="1"/>
        <v>#REF!</v>
      </c>
      <c r="W57" s="86" t="e">
        <f>SUM(W53:W56)</f>
        <v>#REF!</v>
      </c>
      <c r="X57" s="86">
        <f>SUM(X53:X56)</f>
        <v>0</v>
      </c>
    </row>
    <row r="58" spans="2:24">
      <c r="E58" s="23"/>
      <c r="F58" s="23"/>
      <c r="G58" s="23"/>
      <c r="H58" s="23"/>
      <c r="I58" s="23"/>
      <c r="J58" s="23"/>
      <c r="K58" s="51"/>
      <c r="L58" s="23"/>
      <c r="M58" s="23"/>
      <c r="N58" s="23"/>
      <c r="O58" s="25"/>
      <c r="P58" s="25">
        <f t="shared" si="0"/>
        <v>0</v>
      </c>
      <c r="Q58" s="25"/>
      <c r="R58" s="52"/>
      <c r="S58" s="52"/>
      <c r="U58" s="52">
        <f t="shared" si="1"/>
        <v>0</v>
      </c>
      <c r="W58" s="89"/>
      <c r="X58" s="89"/>
    </row>
    <row r="59" spans="2:24">
      <c r="C59" s="14" t="s">
        <v>12</v>
      </c>
      <c r="E59" s="23"/>
      <c r="F59" s="23"/>
      <c r="G59" s="23"/>
      <c r="H59" s="23"/>
      <c r="I59" s="23"/>
      <c r="J59" s="23"/>
      <c r="K59" s="51"/>
      <c r="L59" s="23"/>
      <c r="M59" s="23"/>
      <c r="N59" s="23"/>
      <c r="O59" s="25"/>
      <c r="P59" s="25">
        <f t="shared" si="0"/>
        <v>0</v>
      </c>
      <c r="Q59" s="25"/>
      <c r="R59" s="52"/>
      <c r="S59" s="52"/>
      <c r="U59" s="52">
        <f t="shared" si="1"/>
        <v>0</v>
      </c>
      <c r="W59" s="89"/>
      <c r="X59" s="89"/>
    </row>
    <row r="60" spans="2:24">
      <c r="B60" s="3" t="s">
        <v>21</v>
      </c>
      <c r="C60" s="2" t="s">
        <v>62</v>
      </c>
      <c r="D60" s="15"/>
      <c r="E60" s="18" t="e">
        <f>ROUND('Oregon Total'!G59,0)</f>
        <v>#REF!</v>
      </c>
      <c r="F60" s="18"/>
      <c r="G60" s="18" t="e">
        <f>E60+F60</f>
        <v>#REF!</v>
      </c>
      <c r="H60" s="21" t="e">
        <f>ROUND(IF($B60="a",G60*H$7,G60*H$8),0)</f>
        <v>#REF!</v>
      </c>
      <c r="I60" s="18" t="e">
        <f>SUM(G60:H60)</f>
        <v>#REF!</v>
      </c>
      <c r="J60" s="20" t="e">
        <f>ROUND(IF($B60="a",I60*J$7,I60*J$8),0)</f>
        <v>#REF!</v>
      </c>
      <c r="K60" s="51" t="e">
        <f>SUM(I60:J60)</f>
        <v>#REF!</v>
      </c>
      <c r="L60" s="20" t="e">
        <f>ROUND(IF($B60="a",K60*L$7,K60*L$8),0)</f>
        <v>#REF!</v>
      </c>
      <c r="M60" s="18" t="e">
        <f>L60+K60</f>
        <v>#REF!</v>
      </c>
      <c r="N60" s="18" t="e">
        <f>+H60+J60+L60</f>
        <v>#REF!</v>
      </c>
      <c r="O60" s="19">
        <v>0</v>
      </c>
      <c r="P60" s="19" t="e">
        <f t="shared" si="0"/>
        <v>#REF!</v>
      </c>
      <c r="Q60" s="19">
        <f>O60+F60</f>
        <v>0</v>
      </c>
      <c r="R60" s="18" t="e">
        <f>ROUND($R$81*E60/E$80,0)</f>
        <v>#REF!</v>
      </c>
      <c r="S60" s="18" t="e">
        <f>ROUND($S$81*H60/H$80,0)</f>
        <v>#REF!</v>
      </c>
      <c r="U60" s="18" t="e">
        <f t="shared" si="1"/>
        <v>#REF!</v>
      </c>
      <c r="W60" s="69" t="e">
        <f>(G60+H60+L60)*1*0.12</f>
        <v>#REF!</v>
      </c>
      <c r="X60" s="69"/>
    </row>
    <row r="61" spans="2:24">
      <c r="B61" s="3" t="s">
        <v>21</v>
      </c>
      <c r="C61" s="2" t="s">
        <v>63</v>
      </c>
      <c r="D61" s="15"/>
      <c r="E61" s="18" t="e">
        <f>ROUND('Oregon Total'!G60,0)</f>
        <v>#REF!</v>
      </c>
      <c r="F61" s="18"/>
      <c r="G61" s="18" t="e">
        <f>E61+F61</f>
        <v>#REF!</v>
      </c>
      <c r="H61" s="21" t="e">
        <f>ROUND(IF($B61="a",G61*H$7,G61*H$8),0)</f>
        <v>#REF!</v>
      </c>
      <c r="I61" s="18" t="e">
        <f>SUM(G61:H61)</f>
        <v>#REF!</v>
      </c>
      <c r="J61" s="20" t="e">
        <f>ROUND(IF($B61="a",I61*J$7,I61*J$8),0)</f>
        <v>#REF!</v>
      </c>
      <c r="K61" s="51" t="e">
        <f>SUM(I61:J61)</f>
        <v>#REF!</v>
      </c>
      <c r="L61" s="20" t="e">
        <f>ROUND(IF($B61="a",K61*L$7,K61*L$8),0)</f>
        <v>#REF!</v>
      </c>
      <c r="M61" s="18" t="e">
        <f>L61+K61</f>
        <v>#REF!</v>
      </c>
      <c r="N61" s="18" t="e">
        <f>+H61+J61+L61</f>
        <v>#REF!</v>
      </c>
      <c r="O61" s="19">
        <v>0</v>
      </c>
      <c r="P61" s="19" t="e">
        <f t="shared" si="0"/>
        <v>#REF!</v>
      </c>
      <c r="Q61" s="19">
        <f>O61+F61</f>
        <v>0</v>
      </c>
      <c r="R61" s="18" t="e">
        <f>ROUND($R$81*E61/E$80,0)</f>
        <v>#REF!</v>
      </c>
      <c r="S61" s="18" t="e">
        <f>ROUND($S$81*H61/H$80,0)</f>
        <v>#REF!</v>
      </c>
      <c r="U61" s="18" t="e">
        <f t="shared" si="1"/>
        <v>#REF!</v>
      </c>
      <c r="W61" s="69" t="e">
        <f>(G61+H61+L61)*1*0.12</f>
        <v>#REF!</v>
      </c>
      <c r="X61" s="69"/>
    </row>
    <row r="62" spans="2:24">
      <c r="B62" s="3" t="s">
        <v>21</v>
      </c>
      <c r="C62" s="2" t="s">
        <v>64</v>
      </c>
      <c r="D62" s="15"/>
      <c r="E62" s="18" t="e">
        <f>ROUND('Oregon Total'!G61,0)</f>
        <v>#REF!</v>
      </c>
      <c r="F62" s="18"/>
      <c r="G62" s="18" t="e">
        <f>E62+F62</f>
        <v>#REF!</v>
      </c>
      <c r="H62" s="21" t="e">
        <f>ROUND(IF($B62="a",G62*H$7,G62*H$8),0)</f>
        <v>#REF!</v>
      </c>
      <c r="I62" s="18" t="e">
        <f>SUM(G62:H62)</f>
        <v>#REF!</v>
      </c>
      <c r="J62" s="20" t="e">
        <f>ROUND(IF($B62="a",I62*J$7,I62*J$8),0)</f>
        <v>#REF!</v>
      </c>
      <c r="K62" s="51" t="e">
        <f>SUM(I62:J62)</f>
        <v>#REF!</v>
      </c>
      <c r="L62" s="20" t="e">
        <f>ROUND(IF($B62="a",K62*L$7,K62*L$8),0)</f>
        <v>#REF!</v>
      </c>
      <c r="M62" s="18" t="e">
        <f>L62+K62</f>
        <v>#REF!</v>
      </c>
      <c r="N62" s="18" t="e">
        <f>+H62+J62+L62</f>
        <v>#REF!</v>
      </c>
      <c r="O62" s="19">
        <v>0</v>
      </c>
      <c r="P62" s="19" t="e">
        <f t="shared" si="0"/>
        <v>#REF!</v>
      </c>
      <c r="Q62" s="19">
        <f>O62+F62</f>
        <v>0</v>
      </c>
      <c r="R62" s="18" t="e">
        <f>ROUND($R$81*E62/E$80,0)</f>
        <v>#REF!</v>
      </c>
      <c r="S62" s="18" t="e">
        <f>ROUND($S$81*H62/H$80,0)</f>
        <v>#REF!</v>
      </c>
      <c r="U62" s="18" t="e">
        <f t="shared" si="1"/>
        <v>#REF!</v>
      </c>
      <c r="W62" s="69" t="e">
        <f>(G62+H62+L62)*1*0.12</f>
        <v>#REF!</v>
      </c>
      <c r="X62" s="69"/>
    </row>
    <row r="63" spans="2:24">
      <c r="B63" s="3" t="s">
        <v>21</v>
      </c>
      <c r="C63" s="2" t="s">
        <v>65</v>
      </c>
      <c r="D63" s="15"/>
      <c r="E63" s="18" t="e">
        <f>ROUND('Oregon Total'!G62,0)</f>
        <v>#REF!</v>
      </c>
      <c r="F63" s="18"/>
      <c r="G63" s="18" t="e">
        <f>E63+F63</f>
        <v>#REF!</v>
      </c>
      <c r="H63" s="21" t="e">
        <f>ROUND(IF($B63="a",G63*H$7,G63*H$8),0)</f>
        <v>#REF!</v>
      </c>
      <c r="I63" s="18" t="e">
        <f>SUM(G63:H63)</f>
        <v>#REF!</v>
      </c>
      <c r="J63" s="20" t="e">
        <f>ROUND(IF($B63="a",I63*J$7,I63*J$8),0)</f>
        <v>#REF!</v>
      </c>
      <c r="K63" s="51" t="e">
        <f>SUM(I63:J63)</f>
        <v>#REF!</v>
      </c>
      <c r="L63" s="20" t="e">
        <f>ROUND(IF($B63="a",K63*L$7,K63*L$8),0)</f>
        <v>#REF!</v>
      </c>
      <c r="M63" s="18" t="e">
        <f>L63+K63</f>
        <v>#REF!</v>
      </c>
      <c r="N63" s="18" t="e">
        <f>+H63+J63+L63</f>
        <v>#REF!</v>
      </c>
      <c r="O63" s="19">
        <v>0</v>
      </c>
      <c r="P63" s="19" t="e">
        <f t="shared" si="0"/>
        <v>#REF!</v>
      </c>
      <c r="Q63" s="19">
        <f>O63+F63</f>
        <v>0</v>
      </c>
      <c r="R63" s="18" t="e">
        <f>ROUND($R$81*E63/E$80,0)</f>
        <v>#REF!</v>
      </c>
      <c r="S63" s="18" t="e">
        <f>ROUND($S$81*H63/H$80,0)</f>
        <v>#REF!</v>
      </c>
      <c r="U63" s="18" t="e">
        <f t="shared" si="1"/>
        <v>#REF!</v>
      </c>
      <c r="W63" s="69" t="e">
        <f>(G63+H63+L63)*1*0.12</f>
        <v>#REF!</v>
      </c>
      <c r="X63" s="69"/>
    </row>
    <row r="64" spans="2:24">
      <c r="C64" s="14" t="s">
        <v>13</v>
      </c>
      <c r="E64" s="22" t="e">
        <f t="shared" ref="E64:S64" si="21">SUM(E60:E63)</f>
        <v>#REF!</v>
      </c>
      <c r="F64" s="22"/>
      <c r="G64" s="22" t="e">
        <f>E64+F64</f>
        <v>#REF!</v>
      </c>
      <c r="H64" s="22" t="e">
        <f t="shared" si="21"/>
        <v>#REF!</v>
      </c>
      <c r="I64" s="22" t="e">
        <f t="shared" si="21"/>
        <v>#REF!</v>
      </c>
      <c r="J64" s="22" t="e">
        <f t="shared" si="21"/>
        <v>#REF!</v>
      </c>
      <c r="K64" s="50" t="e">
        <f t="shared" si="21"/>
        <v>#REF!</v>
      </c>
      <c r="L64" s="22" t="e">
        <f t="shared" si="21"/>
        <v>#REF!</v>
      </c>
      <c r="M64" s="22" t="e">
        <f t="shared" si="21"/>
        <v>#REF!</v>
      </c>
      <c r="N64" s="53" t="e">
        <f t="shared" si="21"/>
        <v>#REF!</v>
      </c>
      <c r="O64" s="53">
        <f>SUM(O60:O63)</f>
        <v>0</v>
      </c>
      <c r="P64" s="53" t="e">
        <f t="shared" si="0"/>
        <v>#REF!</v>
      </c>
      <c r="Q64" s="53">
        <f>SUM(Q60:Q63)</f>
        <v>0</v>
      </c>
      <c r="R64" s="53" t="e">
        <f t="shared" si="21"/>
        <v>#REF!</v>
      </c>
      <c r="S64" s="53" t="e">
        <f t="shared" si="21"/>
        <v>#REF!</v>
      </c>
      <c r="U64" s="53" t="e">
        <f t="shared" si="1"/>
        <v>#REF!</v>
      </c>
      <c r="W64" s="86" t="e">
        <f>SUM(W60:W63)</f>
        <v>#REF!</v>
      </c>
      <c r="X64" s="86">
        <f>SUM(X60:X63)</f>
        <v>0</v>
      </c>
    </row>
    <row r="65" spans="2:25">
      <c r="E65" s="23"/>
      <c r="F65" s="23"/>
      <c r="G65" s="23"/>
      <c r="H65" s="23"/>
      <c r="I65" s="23"/>
      <c r="J65" s="23"/>
      <c r="K65" s="51"/>
      <c r="L65" s="23"/>
      <c r="M65" s="23"/>
      <c r="N65" s="23"/>
      <c r="O65" s="25"/>
      <c r="P65" s="25">
        <f t="shared" si="0"/>
        <v>0</v>
      </c>
      <c r="Q65" s="25"/>
      <c r="R65" s="52"/>
      <c r="S65" s="52"/>
      <c r="U65" s="52">
        <f t="shared" si="1"/>
        <v>0</v>
      </c>
      <c r="W65" s="89"/>
      <c r="X65" s="89"/>
    </row>
    <row r="66" spans="2:25">
      <c r="C66" s="14" t="s">
        <v>14</v>
      </c>
      <c r="E66" s="23"/>
      <c r="F66" s="23"/>
      <c r="G66" s="23"/>
      <c r="H66" s="23"/>
      <c r="I66" s="23"/>
      <c r="J66" s="23"/>
      <c r="K66" s="51"/>
      <c r="L66" s="23"/>
      <c r="M66" s="23"/>
      <c r="N66" s="23"/>
      <c r="O66" s="25"/>
      <c r="P66" s="25">
        <f t="shared" si="0"/>
        <v>0</v>
      </c>
      <c r="Q66" s="25"/>
      <c r="R66" s="52"/>
      <c r="S66" s="52"/>
      <c r="U66" s="52">
        <f t="shared" si="1"/>
        <v>0</v>
      </c>
      <c r="W66" s="89"/>
      <c r="X66" s="89"/>
    </row>
    <row r="67" spans="2:25">
      <c r="B67" s="3" t="s">
        <v>21</v>
      </c>
      <c r="C67" s="2" t="s">
        <v>66</v>
      </c>
      <c r="D67" s="15"/>
      <c r="E67" s="18" t="e">
        <f>ROUND('Oregon Total'!G66,0)</f>
        <v>#REF!</v>
      </c>
      <c r="F67" s="18"/>
      <c r="G67" s="18" t="e">
        <f>E67+F67</f>
        <v>#REF!</v>
      </c>
      <c r="H67" s="21" t="e">
        <f t="shared" ref="H67:H77" si="22">ROUND(IF($B67="a",G67*H$7,G67*H$8),0)</f>
        <v>#REF!</v>
      </c>
      <c r="I67" s="18" t="e">
        <f t="shared" ref="I67:I77" si="23">SUM(G67:H67)</f>
        <v>#REF!</v>
      </c>
      <c r="J67" s="20" t="e">
        <f t="shared" ref="J67:J77" si="24">ROUND(IF($B67="a",I67*J$7,I67*J$8),0)</f>
        <v>#REF!</v>
      </c>
      <c r="K67" s="51" t="e">
        <f t="shared" ref="K67:K77" si="25">SUM(I67:J67)</f>
        <v>#REF!</v>
      </c>
      <c r="L67" s="20" t="e">
        <f t="shared" ref="L67:L77" si="26">ROUND(IF($B67="a",K67*L$7,K67*L$8),0)</f>
        <v>#REF!</v>
      </c>
      <c r="M67" s="18" t="e">
        <f t="shared" ref="M67:M77" si="27">L67+K67</f>
        <v>#REF!</v>
      </c>
      <c r="N67" s="18" t="e">
        <f t="shared" ref="N67:N77" si="28">+H67+J67+L67</f>
        <v>#REF!</v>
      </c>
      <c r="O67" s="19" t="e">
        <f>#REF!</f>
        <v>#REF!</v>
      </c>
      <c r="P67" s="19" t="e">
        <f t="shared" si="0"/>
        <v>#REF!</v>
      </c>
      <c r="Q67" s="19" t="e">
        <f>O67+F67</f>
        <v>#REF!</v>
      </c>
      <c r="R67" s="18" t="e">
        <f t="shared" ref="R67:R77" si="29">ROUND($R$81*E67/E$80,0)</f>
        <v>#REF!</v>
      </c>
      <c r="S67" s="18" t="e">
        <f t="shared" ref="S67:S77" si="30">ROUND($S$81*H67/H$80,0)</f>
        <v>#REF!</v>
      </c>
      <c r="U67" s="18" t="e">
        <f t="shared" si="1"/>
        <v>#REF!</v>
      </c>
      <c r="W67" s="69" t="e">
        <f>(G67+H67+J67+L67)*1*0.12</f>
        <v>#REF!</v>
      </c>
      <c r="X67" s="69"/>
    </row>
    <row r="68" spans="2:25">
      <c r="B68" s="29" t="s">
        <v>21</v>
      </c>
      <c r="C68" s="45">
        <v>921</v>
      </c>
      <c r="D68" s="15" t="s">
        <v>28</v>
      </c>
      <c r="E68" s="18" t="e">
        <f>ROUND('Oregon Total'!G67,0)</f>
        <v>#REF!</v>
      </c>
      <c r="F68" s="18"/>
      <c r="G68" s="18" t="e">
        <f t="shared" ref="G68:G76" si="31">E68+F68</f>
        <v>#REF!</v>
      </c>
      <c r="H68" s="21" t="e">
        <f t="shared" si="22"/>
        <v>#REF!</v>
      </c>
      <c r="I68" s="18" t="e">
        <f t="shared" si="23"/>
        <v>#REF!</v>
      </c>
      <c r="J68" s="20" t="e">
        <f t="shared" si="24"/>
        <v>#REF!</v>
      </c>
      <c r="K68" s="51" t="e">
        <f t="shared" si="25"/>
        <v>#REF!</v>
      </c>
      <c r="L68" s="20" t="e">
        <f t="shared" si="26"/>
        <v>#REF!</v>
      </c>
      <c r="M68" s="18" t="e">
        <f>L68+K68</f>
        <v>#REF!</v>
      </c>
      <c r="N68" s="18" t="e">
        <f t="shared" si="28"/>
        <v>#REF!</v>
      </c>
      <c r="O68" s="19">
        <v>0</v>
      </c>
      <c r="P68" s="19" t="e">
        <f t="shared" si="0"/>
        <v>#REF!</v>
      </c>
      <c r="Q68" s="19">
        <f t="shared" ref="Q68:Q77" si="32">O68+F68</f>
        <v>0</v>
      </c>
      <c r="R68" s="18" t="e">
        <f t="shared" si="29"/>
        <v>#REF!</v>
      </c>
      <c r="S68" s="18" t="e">
        <f t="shared" si="30"/>
        <v>#REF!</v>
      </c>
      <c r="U68" s="18" t="e">
        <f t="shared" si="1"/>
        <v>#REF!</v>
      </c>
      <c r="W68" s="69" t="e">
        <f>(G68+H68+J68+L68)*1*0.12</f>
        <v>#REF!</v>
      </c>
      <c r="X68" s="69"/>
    </row>
    <row r="69" spans="2:25">
      <c r="B69" s="29"/>
      <c r="C69" s="45">
        <v>922</v>
      </c>
      <c r="D69" s="15" t="s">
        <v>106</v>
      </c>
      <c r="E69" s="18" t="e">
        <f>ROUND('Oregon Total'!G68,0)</f>
        <v>#REF!</v>
      </c>
      <c r="F69" s="18"/>
      <c r="G69" s="18" t="e">
        <f>E69+F69</f>
        <v>#REF!</v>
      </c>
      <c r="H69" s="21" t="e">
        <f>ROUND(IF($B69="a",G69*H$7,G69*H$8),0)</f>
        <v>#REF!</v>
      </c>
      <c r="I69" s="18" t="e">
        <f>SUM(G69:H69)</f>
        <v>#REF!</v>
      </c>
      <c r="J69" s="20" t="e">
        <f>ROUND(IF($B69="a",I69*J$7,I69*J$8),0)</f>
        <v>#REF!</v>
      </c>
      <c r="K69" s="51" t="e">
        <f>SUM(I69:J69)</f>
        <v>#REF!</v>
      </c>
      <c r="L69" s="20" t="e">
        <f>ROUND(IF($B69="a",K69*L$7,K69*L$8),0)</f>
        <v>#REF!</v>
      </c>
      <c r="M69" s="18" t="e">
        <f>L69+K69</f>
        <v>#REF!</v>
      </c>
      <c r="N69" s="18" t="e">
        <f>+H69+J69+L69</f>
        <v>#REF!</v>
      </c>
      <c r="O69" s="19">
        <v>0</v>
      </c>
      <c r="P69" s="19" t="e">
        <f t="shared" si="0"/>
        <v>#REF!</v>
      </c>
      <c r="Q69" s="19">
        <f>O69+F69</f>
        <v>0</v>
      </c>
      <c r="R69" s="18" t="e">
        <f t="shared" si="29"/>
        <v>#REF!</v>
      </c>
      <c r="S69" s="18" t="e">
        <f t="shared" si="30"/>
        <v>#REF!</v>
      </c>
      <c r="U69" s="18" t="e">
        <f t="shared" si="1"/>
        <v>#REF!</v>
      </c>
      <c r="W69" s="69"/>
      <c r="X69" s="69" t="e">
        <f t="shared" ref="X69:X70" si="33">(G69+H69+L69+J69)*1*0.014</f>
        <v>#REF!</v>
      </c>
      <c r="Y69" s="69" t="e">
        <f t="shared" ref="Y69" si="34">(H69+I69+M69+K69)*1*0.014</f>
        <v>#REF!</v>
      </c>
    </row>
    <row r="70" spans="2:25">
      <c r="B70" s="3" t="s">
        <v>21</v>
      </c>
      <c r="C70" s="2" t="s">
        <v>67</v>
      </c>
      <c r="D70" s="15"/>
      <c r="E70" s="18" t="e">
        <f>ROUND('Oregon Total'!G69,0)</f>
        <v>#REF!</v>
      </c>
      <c r="F70" s="18"/>
      <c r="G70" s="18" t="e">
        <f t="shared" si="31"/>
        <v>#REF!</v>
      </c>
      <c r="H70" s="21" t="e">
        <f t="shared" si="22"/>
        <v>#REF!</v>
      </c>
      <c r="I70" s="18" t="e">
        <f t="shared" si="23"/>
        <v>#REF!</v>
      </c>
      <c r="J70" s="20" t="e">
        <f t="shared" si="24"/>
        <v>#REF!</v>
      </c>
      <c r="K70" s="51" t="e">
        <f t="shared" si="25"/>
        <v>#REF!</v>
      </c>
      <c r="L70" s="20" t="e">
        <f t="shared" si="26"/>
        <v>#REF!</v>
      </c>
      <c r="M70" s="18" t="e">
        <f t="shared" si="27"/>
        <v>#REF!</v>
      </c>
      <c r="N70" s="18" t="e">
        <f t="shared" si="28"/>
        <v>#REF!</v>
      </c>
      <c r="O70" s="19">
        <v>0</v>
      </c>
      <c r="P70" s="19" t="e">
        <f t="shared" si="0"/>
        <v>#REF!</v>
      </c>
      <c r="Q70" s="19">
        <f t="shared" si="32"/>
        <v>0</v>
      </c>
      <c r="R70" s="18" t="e">
        <f t="shared" si="29"/>
        <v>#REF!</v>
      </c>
      <c r="S70" s="18" t="e">
        <f t="shared" si="30"/>
        <v>#REF!</v>
      </c>
      <c r="U70" s="18" t="e">
        <f t="shared" si="1"/>
        <v>#REF!</v>
      </c>
      <c r="W70" s="69"/>
      <c r="X70" s="69" t="e">
        <f t="shared" si="33"/>
        <v>#REF!</v>
      </c>
    </row>
    <row r="71" spans="2:25">
      <c r="B71" s="3" t="s">
        <v>21</v>
      </c>
      <c r="C71" s="2" t="s">
        <v>68</v>
      </c>
      <c r="D71" s="15"/>
      <c r="E71" s="18" t="e">
        <f>ROUND('Oregon Total'!G70,0)</f>
        <v>#REF!</v>
      </c>
      <c r="F71" s="18"/>
      <c r="G71" s="18" t="e">
        <f t="shared" si="31"/>
        <v>#REF!</v>
      </c>
      <c r="H71" s="21" t="e">
        <f t="shared" si="22"/>
        <v>#REF!</v>
      </c>
      <c r="I71" s="18" t="e">
        <f t="shared" si="23"/>
        <v>#REF!</v>
      </c>
      <c r="J71" s="20" t="e">
        <f t="shared" si="24"/>
        <v>#REF!</v>
      </c>
      <c r="K71" s="51" t="e">
        <f t="shared" si="25"/>
        <v>#REF!</v>
      </c>
      <c r="L71" s="20" t="e">
        <f t="shared" si="26"/>
        <v>#REF!</v>
      </c>
      <c r="M71" s="18" t="e">
        <f t="shared" si="27"/>
        <v>#REF!</v>
      </c>
      <c r="N71" s="18" t="e">
        <f t="shared" si="28"/>
        <v>#REF!</v>
      </c>
      <c r="O71" s="19">
        <v>0</v>
      </c>
      <c r="P71" s="19" t="e">
        <f t="shared" si="0"/>
        <v>#REF!</v>
      </c>
      <c r="Q71" s="19">
        <f t="shared" si="32"/>
        <v>0</v>
      </c>
      <c r="R71" s="18" t="e">
        <f t="shared" si="29"/>
        <v>#REF!</v>
      </c>
      <c r="S71" s="18" t="e">
        <f t="shared" si="30"/>
        <v>#REF!</v>
      </c>
      <c r="U71" s="18" t="e">
        <f t="shared" si="1"/>
        <v>#REF!</v>
      </c>
      <c r="W71" s="69" t="e">
        <f t="shared" ref="W71:W76" si="35">(G71+H71+L71)*1*0.12</f>
        <v>#REF!</v>
      </c>
      <c r="X71" s="69"/>
    </row>
    <row r="72" spans="2:25">
      <c r="B72" s="3" t="s">
        <v>21</v>
      </c>
      <c r="C72" s="2" t="s">
        <v>69</v>
      </c>
      <c r="D72" s="15"/>
      <c r="E72" s="18" t="e">
        <f>ROUND('Oregon Total'!G71,0)</f>
        <v>#REF!</v>
      </c>
      <c r="F72" s="18"/>
      <c r="G72" s="18" t="e">
        <f t="shared" si="31"/>
        <v>#REF!</v>
      </c>
      <c r="H72" s="21" t="e">
        <f t="shared" si="22"/>
        <v>#REF!</v>
      </c>
      <c r="I72" s="18" t="e">
        <f t="shared" si="23"/>
        <v>#REF!</v>
      </c>
      <c r="J72" s="20" t="e">
        <f t="shared" si="24"/>
        <v>#REF!</v>
      </c>
      <c r="K72" s="51" t="e">
        <f>SUM(I72:J72)</f>
        <v>#REF!</v>
      </c>
      <c r="L72" s="20" t="e">
        <f t="shared" si="26"/>
        <v>#REF!</v>
      </c>
      <c r="M72" s="18" t="e">
        <f t="shared" si="27"/>
        <v>#REF!</v>
      </c>
      <c r="N72" s="18" t="e">
        <f t="shared" si="28"/>
        <v>#REF!</v>
      </c>
      <c r="O72" s="19">
        <v>0</v>
      </c>
      <c r="P72" s="19" t="e">
        <f t="shared" si="0"/>
        <v>#REF!</v>
      </c>
      <c r="Q72" s="19">
        <f t="shared" si="32"/>
        <v>0</v>
      </c>
      <c r="R72" s="18" t="e">
        <f t="shared" si="29"/>
        <v>#REF!</v>
      </c>
      <c r="S72" s="18" t="e">
        <f t="shared" si="30"/>
        <v>#REF!</v>
      </c>
      <c r="U72" s="18" t="e">
        <f t="shared" si="1"/>
        <v>#REF!</v>
      </c>
      <c r="W72" s="69" t="e">
        <f t="shared" si="35"/>
        <v>#REF!</v>
      </c>
      <c r="X72" s="69"/>
    </row>
    <row r="73" spans="2:25">
      <c r="B73" s="3" t="s">
        <v>21</v>
      </c>
      <c r="C73" s="45">
        <v>926</v>
      </c>
      <c r="D73" s="15" t="s">
        <v>111</v>
      </c>
      <c r="E73" s="18" t="e">
        <f>ROUND('Oregon Total'!G72,0)</f>
        <v>#REF!</v>
      </c>
      <c r="F73" s="18"/>
      <c r="G73" s="18" t="e">
        <f t="shared" si="31"/>
        <v>#REF!</v>
      </c>
      <c r="H73" s="21" t="e">
        <f t="shared" si="22"/>
        <v>#REF!</v>
      </c>
      <c r="I73" s="18" t="e">
        <f t="shared" si="23"/>
        <v>#REF!</v>
      </c>
      <c r="J73" s="20" t="e">
        <f t="shared" si="24"/>
        <v>#REF!</v>
      </c>
      <c r="K73" s="51" t="e">
        <f t="shared" si="25"/>
        <v>#REF!</v>
      </c>
      <c r="L73" s="20" t="e">
        <f t="shared" si="26"/>
        <v>#REF!</v>
      </c>
      <c r="M73" s="18" t="e">
        <f t="shared" si="27"/>
        <v>#REF!</v>
      </c>
      <c r="N73" s="18" t="e">
        <f t="shared" si="28"/>
        <v>#REF!</v>
      </c>
      <c r="O73" s="19">
        <v>0</v>
      </c>
      <c r="P73" s="19" t="e">
        <f t="shared" si="0"/>
        <v>#REF!</v>
      </c>
      <c r="Q73" s="19">
        <f t="shared" si="32"/>
        <v>0</v>
      </c>
      <c r="R73" s="18" t="e">
        <f t="shared" si="29"/>
        <v>#REF!</v>
      </c>
      <c r="S73" s="18" t="e">
        <f t="shared" si="30"/>
        <v>#REF!</v>
      </c>
      <c r="U73" s="18" t="e">
        <f t="shared" si="1"/>
        <v>#REF!</v>
      </c>
      <c r="W73" s="69" t="e">
        <f t="shared" si="35"/>
        <v>#REF!</v>
      </c>
      <c r="X73" s="69"/>
    </row>
    <row r="74" spans="2:25">
      <c r="B74" s="3" t="s">
        <v>21</v>
      </c>
      <c r="C74" s="2" t="s">
        <v>70</v>
      </c>
      <c r="D74" s="15"/>
      <c r="E74" s="18" t="e">
        <f>ROUND('Oregon Total'!G73,0)</f>
        <v>#REF!</v>
      </c>
      <c r="F74" s="18"/>
      <c r="G74" s="18" t="e">
        <f t="shared" si="31"/>
        <v>#REF!</v>
      </c>
      <c r="H74" s="21" t="e">
        <f t="shared" si="22"/>
        <v>#REF!</v>
      </c>
      <c r="I74" s="18" t="e">
        <f t="shared" si="23"/>
        <v>#REF!</v>
      </c>
      <c r="J74" s="20" t="e">
        <f t="shared" si="24"/>
        <v>#REF!</v>
      </c>
      <c r="K74" s="51" t="e">
        <f t="shared" si="25"/>
        <v>#REF!</v>
      </c>
      <c r="L74" s="20" t="e">
        <f t="shared" si="26"/>
        <v>#REF!</v>
      </c>
      <c r="M74" s="18" t="e">
        <f t="shared" si="27"/>
        <v>#REF!</v>
      </c>
      <c r="N74" s="18" t="e">
        <f t="shared" si="28"/>
        <v>#REF!</v>
      </c>
      <c r="O74" s="19">
        <v>0</v>
      </c>
      <c r="P74" s="19" t="e">
        <f t="shared" si="0"/>
        <v>#REF!</v>
      </c>
      <c r="Q74" s="19">
        <f>O74+F74</f>
        <v>0</v>
      </c>
      <c r="R74" s="18" t="e">
        <f t="shared" si="29"/>
        <v>#REF!</v>
      </c>
      <c r="S74" s="18" t="e">
        <f t="shared" si="30"/>
        <v>#REF!</v>
      </c>
      <c r="U74" s="18" t="e">
        <f t="shared" si="1"/>
        <v>#REF!</v>
      </c>
      <c r="W74" s="69" t="e">
        <f>(G74+H74+J74+L74)*1*0.12</f>
        <v>#REF!</v>
      </c>
      <c r="X74" s="69"/>
    </row>
    <row r="75" spans="2:25">
      <c r="B75" s="3" t="s">
        <v>21</v>
      </c>
      <c r="C75" s="2" t="s">
        <v>71</v>
      </c>
      <c r="D75" s="15"/>
      <c r="E75" s="18" t="e">
        <f>ROUND('Oregon Total'!G74,0)</f>
        <v>#REF!</v>
      </c>
      <c r="F75" s="18"/>
      <c r="G75" s="18" t="e">
        <f t="shared" si="31"/>
        <v>#REF!</v>
      </c>
      <c r="H75" s="21" t="e">
        <f t="shared" si="22"/>
        <v>#REF!</v>
      </c>
      <c r="I75" s="18" t="e">
        <f t="shared" si="23"/>
        <v>#REF!</v>
      </c>
      <c r="J75" s="20" t="e">
        <f t="shared" si="24"/>
        <v>#REF!</v>
      </c>
      <c r="K75" s="51" t="e">
        <f t="shared" si="25"/>
        <v>#REF!</v>
      </c>
      <c r="L75" s="20" t="e">
        <f t="shared" si="26"/>
        <v>#REF!</v>
      </c>
      <c r="M75" s="18" t="e">
        <f t="shared" si="27"/>
        <v>#REF!</v>
      </c>
      <c r="N75" s="18" t="e">
        <f t="shared" si="28"/>
        <v>#REF!</v>
      </c>
      <c r="O75" s="19">
        <v>0</v>
      </c>
      <c r="P75" s="19" t="e">
        <f t="shared" si="0"/>
        <v>#REF!</v>
      </c>
      <c r="Q75" s="19">
        <f t="shared" si="32"/>
        <v>0</v>
      </c>
      <c r="R75" s="18" t="e">
        <f t="shared" si="29"/>
        <v>#REF!</v>
      </c>
      <c r="S75" s="18" t="e">
        <f t="shared" si="30"/>
        <v>#REF!</v>
      </c>
      <c r="U75" s="18" t="e">
        <f t="shared" si="1"/>
        <v>#REF!</v>
      </c>
      <c r="W75" s="69" t="e">
        <f>(G75+H75+J75+L75)*1*0.12</f>
        <v>#REF!</v>
      </c>
      <c r="X75" s="69"/>
    </row>
    <row r="76" spans="2:25">
      <c r="B76" s="3" t="s">
        <v>21</v>
      </c>
      <c r="C76" s="45">
        <v>931</v>
      </c>
      <c r="D76" s="15" t="s">
        <v>29</v>
      </c>
      <c r="E76" s="18">
        <f>ROUND('Oregon Total'!G75,0)</f>
        <v>0</v>
      </c>
      <c r="F76" s="18"/>
      <c r="G76" s="18">
        <f t="shared" si="31"/>
        <v>0</v>
      </c>
      <c r="H76" s="21" t="e">
        <f t="shared" si="22"/>
        <v>#REF!</v>
      </c>
      <c r="I76" s="18" t="e">
        <f t="shared" si="23"/>
        <v>#REF!</v>
      </c>
      <c r="J76" s="20" t="e">
        <f t="shared" si="24"/>
        <v>#REF!</v>
      </c>
      <c r="K76" s="51" t="e">
        <f t="shared" si="25"/>
        <v>#REF!</v>
      </c>
      <c r="L76" s="20" t="e">
        <f t="shared" si="26"/>
        <v>#REF!</v>
      </c>
      <c r="M76" s="18" t="e">
        <f t="shared" si="27"/>
        <v>#REF!</v>
      </c>
      <c r="N76" s="18" t="e">
        <f t="shared" si="28"/>
        <v>#REF!</v>
      </c>
      <c r="O76" s="19">
        <v>0</v>
      </c>
      <c r="P76" s="19" t="e">
        <f>O76+N76+M76</f>
        <v>#REF!</v>
      </c>
      <c r="Q76" s="19">
        <f t="shared" si="32"/>
        <v>0</v>
      </c>
      <c r="R76" s="18" t="e">
        <f t="shared" si="29"/>
        <v>#REF!</v>
      </c>
      <c r="S76" s="18" t="e">
        <f t="shared" si="30"/>
        <v>#REF!</v>
      </c>
      <c r="U76" s="18" t="e">
        <f>S76+R76+Q76+N76</f>
        <v>#REF!</v>
      </c>
      <c r="W76" s="69" t="e">
        <f t="shared" si="35"/>
        <v>#REF!</v>
      </c>
      <c r="X76" s="69"/>
    </row>
    <row r="77" spans="2:25">
      <c r="C77" s="2" t="s">
        <v>72</v>
      </c>
      <c r="D77" s="15"/>
      <c r="E77" s="18" t="e">
        <f>ROUND('Oregon Total'!G76,0)-1</f>
        <v>#REF!</v>
      </c>
      <c r="F77" s="18"/>
      <c r="G77" s="18" t="e">
        <f>E77+F77</f>
        <v>#REF!</v>
      </c>
      <c r="H77" s="21" t="e">
        <f t="shared" si="22"/>
        <v>#REF!</v>
      </c>
      <c r="I77" s="18" t="e">
        <f t="shared" si="23"/>
        <v>#REF!</v>
      </c>
      <c r="J77" s="20" t="e">
        <f t="shared" si="24"/>
        <v>#REF!</v>
      </c>
      <c r="K77" s="51" t="e">
        <f t="shared" si="25"/>
        <v>#REF!</v>
      </c>
      <c r="L77" s="20" t="e">
        <f t="shared" si="26"/>
        <v>#REF!</v>
      </c>
      <c r="M77" s="18" t="e">
        <f t="shared" si="27"/>
        <v>#REF!</v>
      </c>
      <c r="N77" s="18" t="e">
        <f t="shared" si="28"/>
        <v>#REF!</v>
      </c>
      <c r="O77" s="19">
        <v>0</v>
      </c>
      <c r="P77" s="19" t="e">
        <f>O77+N77+M77</f>
        <v>#REF!</v>
      </c>
      <c r="Q77" s="19">
        <f t="shared" si="32"/>
        <v>0</v>
      </c>
      <c r="R77" s="18" t="e">
        <f t="shared" si="29"/>
        <v>#REF!</v>
      </c>
      <c r="S77" s="18" t="e">
        <f t="shared" si="30"/>
        <v>#REF!</v>
      </c>
      <c r="U77" s="18" t="e">
        <f>S77+R77+Q77+N77</f>
        <v>#REF!</v>
      </c>
      <c r="W77" s="69" t="e">
        <f>(G77+H77+J77+L77)*1*0.12</f>
        <v>#REF!</v>
      </c>
      <c r="X77" s="69"/>
    </row>
    <row r="78" spans="2:25">
      <c r="C78" s="14" t="s">
        <v>15</v>
      </c>
      <c r="E78" s="22" t="e">
        <f t="shared" ref="E78:S78" si="36">SUM(E67:E77)</f>
        <v>#REF!</v>
      </c>
      <c r="F78" s="22"/>
      <c r="G78" s="22" t="e">
        <f>E78+F78</f>
        <v>#REF!</v>
      </c>
      <c r="H78" s="22" t="e">
        <f t="shared" si="36"/>
        <v>#REF!</v>
      </c>
      <c r="I78" s="22" t="e">
        <f>SUM(I67:I77)</f>
        <v>#REF!</v>
      </c>
      <c r="J78" s="22" t="e">
        <f t="shared" si="36"/>
        <v>#REF!</v>
      </c>
      <c r="K78" s="50" t="e">
        <f t="shared" si="36"/>
        <v>#REF!</v>
      </c>
      <c r="L78" s="22" t="e">
        <f t="shared" si="36"/>
        <v>#REF!</v>
      </c>
      <c r="M78" s="22" t="e">
        <f t="shared" si="36"/>
        <v>#REF!</v>
      </c>
      <c r="N78" s="53" t="e">
        <f t="shared" si="36"/>
        <v>#REF!</v>
      </c>
      <c r="O78" s="53" t="e">
        <f>SUM(O67:O77)</f>
        <v>#REF!</v>
      </c>
      <c r="P78" s="53" t="e">
        <f>O78+N78+M78</f>
        <v>#REF!</v>
      </c>
      <c r="Q78" s="53" t="e">
        <f>SUM(Q67:Q77)</f>
        <v>#REF!</v>
      </c>
      <c r="R78" s="53" t="e">
        <f t="shared" si="36"/>
        <v>#REF!</v>
      </c>
      <c r="S78" s="53" t="e">
        <f t="shared" si="36"/>
        <v>#REF!</v>
      </c>
      <c r="U78" s="53" t="e">
        <f>S78+R78+Q78+N78</f>
        <v>#REF!</v>
      </c>
      <c r="W78" s="86" t="e">
        <f>SUM(W67:W77)</f>
        <v>#REF!</v>
      </c>
      <c r="X78" s="86" t="e">
        <f>SUM(X67:X77)</f>
        <v>#REF!</v>
      </c>
    </row>
    <row r="79" spans="2:25">
      <c r="E79" s="23"/>
      <c r="F79" s="23"/>
      <c r="G79" s="23"/>
      <c r="H79" s="23"/>
      <c r="I79" s="23"/>
      <c r="J79" s="23"/>
      <c r="K79" s="51"/>
      <c r="L79" s="23"/>
      <c r="M79" s="23"/>
      <c r="N79" s="23"/>
      <c r="O79" s="25"/>
      <c r="P79" s="25"/>
      <c r="Q79" s="25"/>
      <c r="U79" s="3">
        <f>S79+R79+Q79+N79</f>
        <v>0</v>
      </c>
      <c r="W79" s="84">
        <f>(G79+H79+L79)*0.8*0.12</f>
        <v>0</v>
      </c>
      <c r="X79" s="84">
        <f>(G79+H79+L79)*0.8*0.014</f>
        <v>0</v>
      </c>
    </row>
    <row r="80" spans="2:25">
      <c r="C80" s="14" t="s">
        <v>77</v>
      </c>
      <c r="E80" s="22" t="e">
        <f t="shared" ref="E80:R80" si="37">E14+E19+E43+E50+E57+E64+E78</f>
        <v>#REF!</v>
      </c>
      <c r="F80" s="22"/>
      <c r="G80" s="22" t="e">
        <f>E80+F80</f>
        <v>#REF!</v>
      </c>
      <c r="H80" s="22" t="e">
        <f t="shared" si="37"/>
        <v>#REF!</v>
      </c>
      <c r="I80" s="22" t="e">
        <f t="shared" si="37"/>
        <v>#REF!</v>
      </c>
      <c r="J80" s="64" t="e">
        <f t="shared" si="37"/>
        <v>#REF!</v>
      </c>
      <c r="K80" s="50" t="e">
        <f t="shared" si="37"/>
        <v>#REF!</v>
      </c>
      <c r="L80" s="22" t="e">
        <f t="shared" si="37"/>
        <v>#REF!</v>
      </c>
      <c r="M80" s="22" t="e">
        <f t="shared" si="37"/>
        <v>#REF!</v>
      </c>
      <c r="N80" s="46" t="e">
        <f>N14+N19+N43+N50+N57+N64+N78</f>
        <v>#REF!</v>
      </c>
      <c r="O80" s="46" t="e">
        <f>O14+O19+O43+O50+O57+O64+O78</f>
        <v>#REF!</v>
      </c>
      <c r="P80" s="81" t="e">
        <f>P78+P57+P50+P43+P19+P14</f>
        <v>#REF!</v>
      </c>
      <c r="Q80" s="46" t="e">
        <f>Q78+Q57+Q50+Q43+Q19+Q14</f>
        <v>#REF!</v>
      </c>
      <c r="R80" s="53" t="e">
        <f t="shared" si="37"/>
        <v>#REF!</v>
      </c>
      <c r="S80" s="53" t="e">
        <f>S14+S19+S43+S50+S57+S64+S78</f>
        <v>#REF!</v>
      </c>
      <c r="U80" s="53" t="e">
        <f>S80+R80+Q80+N80</f>
        <v>#REF!</v>
      </c>
      <c r="W80" s="86" t="e">
        <f>W78+W64+W57+W50+W43+W19+W14</f>
        <v>#REF!</v>
      </c>
      <c r="X80" s="86" t="e">
        <f>X78+X64+X57+X50+X43+X19+X14</f>
        <v>#REF!</v>
      </c>
    </row>
    <row r="81" spans="4:24">
      <c r="D81" s="9"/>
      <c r="E81" s="76" t="e">
        <f>#REF!</f>
        <v>#REF!</v>
      </c>
      <c r="F81" s="19"/>
      <c r="G81" s="19"/>
      <c r="H81" s="19"/>
      <c r="I81" s="19"/>
      <c r="J81" s="19"/>
      <c r="K81" s="52"/>
      <c r="L81" s="19"/>
      <c r="M81" s="19"/>
      <c r="N81" s="19"/>
      <c r="O81" s="19"/>
      <c r="P81" s="19"/>
      <c r="Q81" s="19"/>
      <c r="R81" s="19">
        <f>Retirement!G31</f>
        <v>106339</v>
      </c>
      <c r="S81" s="19">
        <f>Retirement!H31</f>
        <v>104511</v>
      </c>
      <c r="U81" s="19"/>
      <c r="W81" s="88"/>
      <c r="X81" s="88"/>
    </row>
    <row r="82" spans="4:24">
      <c r="E82" s="76"/>
      <c r="H82" s="33"/>
      <c r="I82" s="19"/>
      <c r="J82" s="33"/>
      <c r="K82" s="52"/>
      <c r="L82" s="33"/>
      <c r="M82" s="19"/>
      <c r="N82" s="3" t="s">
        <v>114</v>
      </c>
      <c r="Q82" s="11" t="s">
        <v>114</v>
      </c>
      <c r="R82" s="19" t="s">
        <v>114</v>
      </c>
      <c r="S82" s="19" t="s">
        <v>114</v>
      </c>
      <c r="U82" s="19"/>
      <c r="W82" s="88"/>
      <c r="X82" s="88"/>
    </row>
    <row r="83" spans="4:24">
      <c r="H83" s="33"/>
      <c r="I83" s="19"/>
      <c r="J83" s="33"/>
      <c r="K83" s="52"/>
      <c r="L83" s="67"/>
      <c r="Q83" s="19"/>
      <c r="R83" s="19"/>
      <c r="S83" s="19"/>
      <c r="U83" s="19"/>
      <c r="W83" s="88"/>
      <c r="X83" s="88"/>
    </row>
    <row r="84" spans="4:24">
      <c r="E84" s="19"/>
      <c r="F84" s="19"/>
      <c r="G84" s="19"/>
      <c r="H84" s="33"/>
      <c r="I84" s="19"/>
      <c r="J84" s="33"/>
      <c r="K84" s="52"/>
      <c r="L84" s="33"/>
      <c r="N84" s="19"/>
      <c r="O84" s="79"/>
      <c r="P84" s="80"/>
      <c r="Q84" s="19"/>
      <c r="R84" s="19"/>
      <c r="S84" s="19"/>
      <c r="U84" s="19"/>
      <c r="W84" s="88"/>
      <c r="X84" s="88"/>
    </row>
    <row r="85" spans="4:24">
      <c r="E85" s="19"/>
      <c r="F85" s="19"/>
      <c r="G85" s="19"/>
      <c r="H85" s="33"/>
      <c r="I85" s="19"/>
      <c r="J85" s="33"/>
      <c r="K85" s="52"/>
      <c r="L85" s="33"/>
      <c r="M85" s="19"/>
      <c r="N85" s="19"/>
      <c r="O85" s="79"/>
      <c r="P85" s="19"/>
      <c r="Q85" s="19"/>
      <c r="R85" s="19"/>
      <c r="S85" s="19"/>
      <c r="U85" s="19"/>
      <c r="W85" s="88"/>
      <c r="X85" s="88"/>
    </row>
    <row r="86" spans="4:24">
      <c r="E86" s="19"/>
      <c r="F86" s="19"/>
      <c r="G86" s="19"/>
      <c r="H86" s="34"/>
      <c r="I86" s="19"/>
      <c r="J86" s="34"/>
      <c r="K86" s="52"/>
      <c r="L86" s="34"/>
      <c r="M86" s="19"/>
      <c r="N86" s="19"/>
      <c r="O86" s="19"/>
      <c r="P86" s="19"/>
      <c r="Q86" s="19"/>
      <c r="R86" s="19"/>
      <c r="S86" s="19"/>
      <c r="U86" s="19"/>
      <c r="W86" s="88"/>
      <c r="X86" s="88"/>
    </row>
    <row r="87" spans="4:24">
      <c r="E87" s="19"/>
      <c r="F87" s="19"/>
      <c r="G87" s="19"/>
      <c r="H87" s="33"/>
      <c r="I87" s="19"/>
      <c r="J87" s="33"/>
      <c r="K87" s="52"/>
      <c r="L87" s="33"/>
      <c r="M87" s="19"/>
      <c r="N87" s="19"/>
      <c r="O87" s="19"/>
      <c r="P87" s="19"/>
      <c r="Q87" s="19"/>
      <c r="R87" s="19"/>
      <c r="S87" s="19"/>
      <c r="U87" s="19"/>
      <c r="W87" s="88"/>
      <c r="X87" s="88"/>
    </row>
    <row r="88" spans="4:24">
      <c r="E88" s="19"/>
      <c r="F88" s="19"/>
      <c r="G88" s="19"/>
      <c r="H88" s="33"/>
      <c r="I88" s="19"/>
      <c r="J88" s="33"/>
      <c r="K88" s="52"/>
      <c r="L88" s="33"/>
      <c r="M88" s="19"/>
      <c r="N88" s="19"/>
      <c r="O88" s="19"/>
      <c r="P88" s="19"/>
      <c r="Q88" s="19"/>
      <c r="R88" s="19"/>
      <c r="S88" s="19"/>
      <c r="U88" s="19"/>
      <c r="W88" s="88"/>
      <c r="X88" s="88"/>
    </row>
    <row r="89" spans="4:24">
      <c r="I89" s="19"/>
      <c r="J89" s="33"/>
      <c r="K89" s="52"/>
      <c r="L89" s="33"/>
      <c r="M89" s="19"/>
      <c r="N89" s="19"/>
      <c r="O89" s="19"/>
      <c r="P89" s="19"/>
      <c r="Q89" s="19"/>
      <c r="R89" s="19"/>
      <c r="S89" s="19"/>
      <c r="U89" s="19"/>
      <c r="W89" s="88"/>
      <c r="X89" s="88"/>
    </row>
    <row r="90" spans="4:24">
      <c r="I90" s="19"/>
      <c r="J90" s="33"/>
      <c r="K90" s="52"/>
      <c r="L90" s="33"/>
      <c r="M90" s="19"/>
      <c r="N90" s="19"/>
      <c r="O90" s="19"/>
      <c r="P90" s="19"/>
      <c r="Q90" s="19"/>
      <c r="R90" s="19"/>
      <c r="S90" s="19"/>
      <c r="U90" s="19"/>
      <c r="W90" s="88"/>
      <c r="X90" s="88"/>
    </row>
    <row r="91" spans="4:24">
      <c r="I91" s="19"/>
      <c r="J91" s="33"/>
      <c r="K91" s="52"/>
      <c r="L91" s="33"/>
      <c r="M91" s="19"/>
      <c r="N91" s="19"/>
      <c r="O91" s="19"/>
      <c r="P91" s="19"/>
      <c r="Q91" s="19"/>
      <c r="R91" s="19"/>
      <c r="S91" s="19"/>
      <c r="U91" s="19"/>
      <c r="W91" s="88"/>
      <c r="X91" s="88"/>
    </row>
    <row r="92" spans="4:24">
      <c r="I92" s="19"/>
      <c r="J92" s="33"/>
      <c r="K92" s="52"/>
      <c r="L92" s="33"/>
      <c r="M92" s="19"/>
      <c r="N92" s="19"/>
      <c r="O92" s="19"/>
      <c r="P92" s="19"/>
      <c r="Q92" s="19"/>
      <c r="R92" s="19"/>
      <c r="S92" s="19"/>
      <c r="U92" s="19"/>
      <c r="W92" s="88"/>
      <c r="X92" s="88"/>
    </row>
    <row r="93" spans="4:24">
      <c r="I93" s="19"/>
      <c r="J93" s="33"/>
      <c r="K93" s="52"/>
      <c r="L93" s="33"/>
      <c r="M93" s="19"/>
      <c r="N93" s="19"/>
      <c r="O93" s="19"/>
      <c r="P93" s="19"/>
      <c r="Q93" s="19"/>
      <c r="R93" s="19"/>
      <c r="S93" s="19"/>
      <c r="U93" s="19"/>
      <c r="W93" s="88"/>
      <c r="X93" s="88"/>
    </row>
    <row r="94" spans="4:24">
      <c r="I94" s="19"/>
      <c r="J94" s="33"/>
      <c r="K94" s="52"/>
      <c r="L94" s="33"/>
      <c r="M94" s="19"/>
      <c r="N94" s="19"/>
      <c r="O94" s="19"/>
      <c r="P94" s="19"/>
      <c r="Q94" s="19"/>
      <c r="R94" s="19"/>
      <c r="S94" s="19"/>
      <c r="U94" s="19"/>
      <c r="W94" s="88"/>
      <c r="X94" s="88"/>
    </row>
    <row r="95" spans="4:24">
      <c r="I95" s="19"/>
      <c r="J95" s="19"/>
      <c r="K95" s="52"/>
      <c r="L95" s="19"/>
      <c r="M95" s="19"/>
      <c r="N95" s="19"/>
      <c r="O95" s="19"/>
      <c r="P95" s="19"/>
      <c r="Q95" s="19"/>
      <c r="R95" s="19"/>
      <c r="S95" s="19"/>
      <c r="U95" s="19"/>
      <c r="W95" s="88"/>
      <c r="X95" s="88"/>
    </row>
    <row r="96" spans="4:24">
      <c r="I96" s="19"/>
      <c r="J96" s="19"/>
      <c r="K96" s="52"/>
      <c r="L96" s="19"/>
      <c r="M96" s="19"/>
      <c r="N96" s="19"/>
      <c r="O96" s="19"/>
      <c r="P96" s="19"/>
      <c r="Q96" s="19"/>
      <c r="R96" s="19"/>
      <c r="S96" s="19"/>
      <c r="U96" s="19"/>
      <c r="W96" s="88"/>
      <c r="X96" s="88"/>
    </row>
    <row r="97" spans="5:24">
      <c r="I97" s="19"/>
      <c r="J97" s="19"/>
      <c r="K97" s="52"/>
      <c r="L97" s="19"/>
      <c r="M97" s="19"/>
      <c r="N97" s="19"/>
      <c r="O97" s="19"/>
      <c r="P97" s="19"/>
      <c r="Q97" s="19"/>
      <c r="R97" s="19"/>
      <c r="S97" s="19"/>
      <c r="U97" s="19"/>
      <c r="W97" s="88"/>
      <c r="X97" s="88"/>
    </row>
    <row r="98" spans="5:24">
      <c r="I98" s="19"/>
      <c r="J98" s="34"/>
      <c r="K98" s="52"/>
      <c r="L98" s="34"/>
      <c r="M98" s="19"/>
      <c r="N98" s="19"/>
      <c r="O98" s="19"/>
      <c r="P98" s="19"/>
      <c r="Q98" s="19"/>
      <c r="R98" s="19"/>
      <c r="S98" s="19"/>
      <c r="U98" s="19"/>
      <c r="W98" s="88"/>
      <c r="X98" s="88"/>
    </row>
    <row r="99" spans="5:24">
      <c r="I99" s="19"/>
      <c r="J99" s="33"/>
      <c r="K99" s="52"/>
      <c r="L99" s="33"/>
      <c r="M99" s="19"/>
      <c r="N99" s="19"/>
      <c r="O99" s="19"/>
      <c r="P99" s="19"/>
      <c r="Q99" s="19"/>
      <c r="R99" s="19"/>
      <c r="S99" s="19"/>
      <c r="U99" s="19"/>
      <c r="W99" s="88"/>
      <c r="X99" s="88"/>
    </row>
    <row r="100" spans="5:24">
      <c r="I100" s="19"/>
      <c r="J100" s="34"/>
      <c r="K100" s="52"/>
      <c r="L100" s="34"/>
      <c r="M100" s="19"/>
      <c r="N100" s="19"/>
      <c r="O100" s="19"/>
      <c r="P100" s="19"/>
      <c r="Q100" s="19"/>
      <c r="R100" s="19"/>
      <c r="S100" s="19"/>
      <c r="U100" s="19"/>
      <c r="W100" s="88"/>
      <c r="X100" s="88"/>
    </row>
    <row r="101" spans="5:24">
      <c r="I101" s="19"/>
      <c r="J101" s="34"/>
      <c r="K101" s="52"/>
      <c r="L101" s="34"/>
      <c r="M101" s="19"/>
      <c r="N101" s="19"/>
      <c r="O101" s="19"/>
      <c r="P101" s="19"/>
      <c r="Q101" s="19"/>
      <c r="R101" s="19"/>
      <c r="S101" s="19"/>
      <c r="U101" s="19"/>
      <c r="W101" s="88"/>
      <c r="X101" s="88"/>
    </row>
    <row r="102" spans="5:24">
      <c r="I102" s="19"/>
      <c r="J102" s="19"/>
      <c r="K102" s="52"/>
      <c r="L102" s="19"/>
      <c r="M102" s="19"/>
      <c r="N102" s="19"/>
      <c r="O102" s="19"/>
      <c r="P102" s="19"/>
      <c r="Q102" s="19"/>
      <c r="R102" s="19"/>
      <c r="S102" s="19"/>
      <c r="U102" s="19"/>
      <c r="W102" s="88"/>
      <c r="X102" s="88"/>
    </row>
    <row r="103" spans="5:24">
      <c r="I103" s="19"/>
      <c r="J103" s="19"/>
      <c r="K103" s="52"/>
      <c r="L103" s="19"/>
      <c r="M103" s="19"/>
      <c r="N103" s="19"/>
      <c r="O103" s="19"/>
      <c r="P103" s="19"/>
      <c r="Q103" s="19"/>
      <c r="R103" s="19"/>
      <c r="S103" s="19"/>
      <c r="U103" s="19"/>
      <c r="W103" s="88"/>
      <c r="X103" s="88"/>
    </row>
    <row r="104" spans="5:24">
      <c r="I104" s="19"/>
      <c r="J104" s="19"/>
      <c r="K104" s="52"/>
      <c r="L104" s="19"/>
      <c r="M104" s="19"/>
      <c r="N104" s="19"/>
      <c r="O104" s="19"/>
      <c r="P104" s="19"/>
      <c r="Q104" s="19"/>
      <c r="R104" s="19"/>
      <c r="S104" s="19"/>
      <c r="U104" s="19"/>
      <c r="W104" s="88"/>
      <c r="X104" s="88"/>
    </row>
    <row r="105" spans="5:24">
      <c r="I105" s="19"/>
      <c r="J105" s="34"/>
      <c r="K105" s="52"/>
      <c r="L105" s="34"/>
      <c r="M105" s="19"/>
      <c r="N105" s="19"/>
      <c r="O105" s="19"/>
      <c r="P105" s="19"/>
      <c r="Q105" s="19"/>
      <c r="R105" s="19"/>
      <c r="S105" s="19"/>
      <c r="U105" s="19"/>
      <c r="W105" s="88"/>
      <c r="X105" s="88"/>
    </row>
    <row r="106" spans="5:24">
      <c r="I106" s="19"/>
      <c r="J106" s="34"/>
      <c r="K106" s="52"/>
      <c r="L106" s="34"/>
      <c r="M106" s="19"/>
      <c r="N106" s="19"/>
      <c r="O106" s="19"/>
      <c r="P106" s="19"/>
      <c r="Q106" s="19"/>
      <c r="R106" s="19"/>
      <c r="S106" s="19"/>
      <c r="U106" s="19"/>
      <c r="W106" s="88"/>
      <c r="X106" s="88"/>
    </row>
    <row r="107" spans="5:24">
      <c r="I107" s="19"/>
      <c r="J107" s="34"/>
      <c r="K107" s="52"/>
      <c r="L107" s="34"/>
      <c r="M107" s="19"/>
      <c r="N107" s="19"/>
      <c r="O107" s="19"/>
      <c r="P107" s="19"/>
      <c r="Q107" s="19"/>
      <c r="R107" s="19"/>
      <c r="S107" s="19"/>
      <c r="U107" s="19"/>
      <c r="W107" s="88"/>
      <c r="X107" s="88"/>
    </row>
    <row r="108" spans="5:24">
      <c r="I108" s="19"/>
      <c r="J108" s="34"/>
      <c r="K108" s="52"/>
      <c r="L108" s="34"/>
      <c r="M108" s="19"/>
      <c r="N108" s="19"/>
      <c r="O108" s="19"/>
      <c r="P108" s="19"/>
      <c r="Q108" s="19"/>
      <c r="R108" s="19"/>
      <c r="S108" s="19"/>
      <c r="U108" s="19"/>
      <c r="W108" s="88"/>
      <c r="X108" s="88"/>
    </row>
    <row r="109" spans="5:24">
      <c r="I109" s="19"/>
      <c r="J109" s="19"/>
      <c r="K109" s="52"/>
      <c r="L109" s="19"/>
      <c r="M109" s="19"/>
      <c r="N109" s="19"/>
      <c r="O109" s="19"/>
      <c r="P109" s="19"/>
      <c r="Q109" s="19"/>
      <c r="R109" s="19"/>
      <c r="S109" s="19"/>
      <c r="U109" s="19"/>
      <c r="W109" s="88"/>
      <c r="X109" s="88"/>
    </row>
    <row r="110" spans="5:24">
      <c r="E110" s="19"/>
      <c r="F110" s="19"/>
      <c r="G110" s="19"/>
      <c r="H110" s="19"/>
      <c r="I110" s="19"/>
      <c r="J110" s="19"/>
      <c r="K110" s="52"/>
      <c r="L110" s="19"/>
      <c r="M110" s="19"/>
      <c r="N110" s="19"/>
      <c r="O110" s="19"/>
      <c r="P110" s="19"/>
      <c r="Q110" s="19"/>
      <c r="R110" s="19"/>
      <c r="S110" s="19"/>
      <c r="U110" s="19"/>
      <c r="W110" s="88"/>
      <c r="X110" s="88"/>
    </row>
    <row r="111" spans="5:24">
      <c r="E111" s="19"/>
      <c r="F111" s="19"/>
      <c r="G111" s="19"/>
      <c r="H111" s="19"/>
      <c r="I111" s="19"/>
      <c r="J111" s="19"/>
      <c r="K111" s="52"/>
      <c r="L111" s="19"/>
      <c r="M111" s="19"/>
      <c r="N111" s="19"/>
      <c r="O111" s="19"/>
      <c r="P111" s="19"/>
      <c r="Q111" s="19"/>
      <c r="R111" s="19"/>
      <c r="S111" s="19"/>
      <c r="U111" s="19"/>
      <c r="W111" s="88"/>
      <c r="X111" s="88"/>
    </row>
    <row r="112" spans="5:24">
      <c r="E112" s="19"/>
      <c r="F112" s="19"/>
      <c r="G112" s="19"/>
      <c r="H112" s="34"/>
      <c r="I112" s="19"/>
      <c r="J112" s="34"/>
      <c r="K112" s="52"/>
      <c r="L112" s="34"/>
      <c r="M112" s="19"/>
      <c r="N112" s="19"/>
      <c r="O112" s="19"/>
      <c r="P112" s="19"/>
      <c r="Q112" s="19"/>
      <c r="R112" s="19"/>
      <c r="S112" s="19"/>
      <c r="U112" s="19"/>
      <c r="W112" s="88"/>
      <c r="X112" s="88"/>
    </row>
    <row r="113" spans="5:24">
      <c r="E113" s="19"/>
      <c r="F113" s="19"/>
      <c r="G113" s="19"/>
      <c r="H113" s="19"/>
      <c r="I113" s="19"/>
      <c r="J113" s="19"/>
      <c r="K113" s="52"/>
      <c r="L113" s="19"/>
      <c r="M113" s="19"/>
      <c r="N113" s="19"/>
      <c r="O113" s="19"/>
      <c r="P113" s="19"/>
      <c r="Q113" s="19"/>
      <c r="R113" s="19"/>
      <c r="S113" s="19"/>
      <c r="U113" s="19"/>
      <c r="W113" s="88"/>
      <c r="X113" s="88"/>
    </row>
    <row r="114" spans="5:24">
      <c r="E114" s="19"/>
      <c r="F114" s="19"/>
      <c r="G114" s="19"/>
      <c r="H114" s="19"/>
      <c r="I114" s="19"/>
      <c r="J114" s="19"/>
      <c r="K114" s="52"/>
      <c r="L114" s="19"/>
      <c r="M114" s="19"/>
      <c r="N114" s="19"/>
      <c r="O114" s="19"/>
      <c r="P114" s="19"/>
      <c r="Q114" s="19"/>
      <c r="R114" s="19"/>
      <c r="S114" s="19"/>
      <c r="U114" s="19"/>
      <c r="W114" s="88"/>
      <c r="X114" s="88"/>
    </row>
    <row r="115" spans="5:24">
      <c r="E115" s="19"/>
      <c r="F115" s="19"/>
      <c r="G115" s="19"/>
      <c r="H115" s="19"/>
      <c r="I115" s="19"/>
      <c r="J115" s="19"/>
      <c r="K115" s="52"/>
      <c r="L115" s="19"/>
      <c r="M115" s="19"/>
      <c r="N115" s="19"/>
      <c r="O115" s="19"/>
      <c r="P115" s="19"/>
      <c r="Q115" s="19"/>
      <c r="R115" s="19"/>
      <c r="S115" s="19"/>
      <c r="U115" s="19"/>
      <c r="W115" s="88"/>
      <c r="X115" s="88"/>
    </row>
    <row r="116" spans="5:24">
      <c r="E116" s="19"/>
      <c r="F116" s="19"/>
      <c r="G116" s="19"/>
      <c r="H116" s="34"/>
      <c r="I116" s="19"/>
      <c r="J116" s="34"/>
      <c r="K116" s="52"/>
      <c r="L116" s="34"/>
      <c r="M116" s="19"/>
      <c r="N116" s="19"/>
      <c r="O116" s="19"/>
      <c r="P116" s="19"/>
      <c r="Q116" s="19"/>
      <c r="R116" s="19"/>
      <c r="S116" s="19"/>
      <c r="U116" s="19"/>
      <c r="W116" s="88"/>
      <c r="X116" s="88"/>
    </row>
    <row r="117" spans="5:24">
      <c r="E117" s="19"/>
      <c r="F117" s="19"/>
      <c r="G117" s="19"/>
      <c r="H117" s="34"/>
      <c r="I117" s="19"/>
      <c r="J117" s="34"/>
      <c r="K117" s="52"/>
      <c r="L117" s="34"/>
      <c r="M117" s="19"/>
      <c r="N117" s="19"/>
      <c r="O117" s="19"/>
      <c r="P117" s="19"/>
      <c r="Q117" s="19"/>
      <c r="R117" s="19"/>
      <c r="S117" s="19"/>
      <c r="U117" s="19"/>
      <c r="W117" s="88"/>
      <c r="X117" s="88"/>
    </row>
    <row r="118" spans="5:24">
      <c r="E118" s="19"/>
      <c r="F118" s="19"/>
      <c r="G118" s="19"/>
      <c r="H118" s="34"/>
      <c r="I118" s="19"/>
      <c r="J118" s="34"/>
      <c r="K118" s="52"/>
      <c r="L118" s="34"/>
      <c r="M118" s="19"/>
      <c r="N118" s="19"/>
      <c r="O118" s="19"/>
      <c r="P118" s="19"/>
      <c r="Q118" s="19"/>
      <c r="R118" s="19"/>
      <c r="S118" s="19"/>
      <c r="U118" s="19"/>
      <c r="W118" s="88"/>
      <c r="X118" s="88"/>
    </row>
    <row r="119" spans="5:24">
      <c r="E119" s="19"/>
      <c r="F119" s="19"/>
      <c r="G119" s="19"/>
      <c r="H119" s="34"/>
      <c r="I119" s="19"/>
      <c r="J119" s="34"/>
      <c r="K119" s="52"/>
      <c r="L119" s="34"/>
      <c r="M119" s="19"/>
      <c r="N119" s="19"/>
      <c r="O119" s="19"/>
      <c r="P119" s="19"/>
      <c r="Q119" s="19"/>
      <c r="R119" s="19"/>
      <c r="S119" s="19"/>
      <c r="U119" s="19"/>
      <c r="W119" s="88"/>
      <c r="X119" s="88"/>
    </row>
    <row r="120" spans="5:24">
      <c r="E120" s="19"/>
      <c r="F120" s="19"/>
      <c r="G120" s="19"/>
      <c r="H120" s="34"/>
      <c r="I120" s="19"/>
      <c r="J120" s="34"/>
      <c r="K120" s="52"/>
      <c r="L120" s="34"/>
      <c r="M120" s="19"/>
      <c r="N120" s="19"/>
      <c r="O120" s="19"/>
      <c r="P120" s="19"/>
      <c r="Q120" s="19"/>
      <c r="R120" s="19"/>
      <c r="S120" s="19"/>
      <c r="U120" s="19"/>
      <c r="W120" s="88"/>
      <c r="X120" s="88"/>
    </row>
    <row r="121" spans="5:24">
      <c r="E121" s="19"/>
      <c r="F121" s="19"/>
      <c r="G121" s="19"/>
      <c r="H121" s="34"/>
      <c r="I121" s="19"/>
      <c r="J121" s="34"/>
      <c r="K121" s="52"/>
      <c r="L121" s="34"/>
      <c r="M121" s="19"/>
      <c r="N121" s="19"/>
      <c r="O121" s="19"/>
      <c r="P121" s="19"/>
      <c r="Q121" s="19"/>
      <c r="R121" s="19"/>
      <c r="S121" s="19"/>
      <c r="U121" s="19"/>
      <c r="W121" s="88"/>
      <c r="X121" s="88"/>
    </row>
    <row r="122" spans="5:24">
      <c r="E122" s="19"/>
      <c r="F122" s="19"/>
      <c r="G122" s="19"/>
      <c r="H122" s="34"/>
      <c r="I122" s="19"/>
      <c r="J122" s="34"/>
      <c r="K122" s="52"/>
      <c r="L122" s="34"/>
      <c r="M122" s="19"/>
      <c r="N122" s="19"/>
      <c r="O122" s="19"/>
      <c r="P122" s="19"/>
      <c r="Q122" s="19"/>
      <c r="R122" s="19"/>
      <c r="S122" s="19"/>
      <c r="U122" s="19"/>
      <c r="W122" s="88"/>
      <c r="X122" s="88"/>
    </row>
    <row r="123" spans="5:24">
      <c r="E123" s="19"/>
      <c r="F123" s="19"/>
      <c r="G123" s="19"/>
      <c r="H123" s="34"/>
      <c r="I123" s="19"/>
      <c r="J123" s="34"/>
      <c r="K123" s="52"/>
      <c r="L123" s="34"/>
      <c r="M123" s="19"/>
      <c r="N123" s="19"/>
      <c r="O123" s="19"/>
      <c r="P123" s="19"/>
      <c r="Q123" s="19"/>
      <c r="R123" s="19"/>
      <c r="S123" s="19"/>
      <c r="U123" s="19"/>
      <c r="W123" s="88"/>
      <c r="X123" s="88"/>
    </row>
    <row r="124" spans="5:24">
      <c r="E124" s="19"/>
      <c r="F124" s="19"/>
      <c r="G124" s="19"/>
      <c r="H124" s="34"/>
      <c r="I124" s="19"/>
      <c r="J124" s="34"/>
      <c r="K124" s="52"/>
      <c r="L124" s="34"/>
      <c r="M124" s="19"/>
      <c r="N124" s="19"/>
      <c r="O124" s="19"/>
      <c r="P124" s="19"/>
      <c r="Q124" s="19"/>
      <c r="R124" s="19"/>
      <c r="S124" s="19"/>
      <c r="U124" s="19"/>
      <c r="W124" s="88"/>
      <c r="X124" s="88"/>
    </row>
    <row r="125" spans="5:24">
      <c r="E125" s="19"/>
      <c r="F125" s="19"/>
      <c r="G125" s="19"/>
      <c r="H125" s="33"/>
      <c r="I125" s="19"/>
      <c r="J125" s="33"/>
      <c r="K125" s="52"/>
      <c r="L125" s="33"/>
      <c r="M125" s="19"/>
      <c r="N125" s="19"/>
      <c r="O125" s="19"/>
      <c r="P125" s="19"/>
      <c r="Q125" s="19"/>
      <c r="R125" s="19"/>
      <c r="S125" s="19"/>
      <c r="U125" s="19"/>
      <c r="W125" s="88"/>
      <c r="X125" s="88"/>
    </row>
    <row r="126" spans="5:24">
      <c r="E126" s="19"/>
      <c r="F126" s="19"/>
      <c r="G126" s="19"/>
      <c r="H126" s="19"/>
      <c r="I126" s="19"/>
      <c r="J126" s="19"/>
      <c r="K126" s="52"/>
      <c r="L126" s="19"/>
      <c r="M126" s="19"/>
      <c r="N126" s="19"/>
      <c r="O126" s="19"/>
      <c r="P126" s="19"/>
      <c r="Q126" s="19"/>
      <c r="R126" s="19"/>
      <c r="S126" s="19"/>
      <c r="U126" s="19"/>
      <c r="W126" s="88"/>
      <c r="X126" s="88"/>
    </row>
    <row r="127" spans="5:24">
      <c r="E127" s="19"/>
      <c r="F127" s="19"/>
      <c r="G127" s="19"/>
      <c r="H127" s="19"/>
      <c r="I127" s="19"/>
      <c r="J127" s="19"/>
      <c r="K127" s="52"/>
      <c r="L127" s="19"/>
      <c r="M127" s="19"/>
      <c r="N127" s="19"/>
      <c r="O127" s="19"/>
      <c r="P127" s="19"/>
      <c r="Q127" s="19"/>
      <c r="R127" s="18"/>
      <c r="S127" s="18"/>
      <c r="U127" s="18"/>
      <c r="W127" s="69"/>
      <c r="X127" s="69"/>
    </row>
    <row r="128" spans="5:24">
      <c r="E128" s="19"/>
      <c r="F128" s="19"/>
      <c r="G128" s="19"/>
      <c r="H128" s="19"/>
      <c r="I128" s="19"/>
      <c r="J128" s="19"/>
      <c r="K128" s="52"/>
      <c r="L128" s="19"/>
      <c r="M128" s="19"/>
      <c r="N128" s="19"/>
      <c r="O128" s="19"/>
      <c r="P128" s="19"/>
      <c r="Q128" s="19"/>
      <c r="R128" s="18"/>
      <c r="S128" s="18"/>
      <c r="U128" s="18"/>
      <c r="W128" s="69"/>
      <c r="X128" s="69"/>
    </row>
    <row r="129" spans="5:24">
      <c r="E129" s="19"/>
      <c r="F129" s="19"/>
      <c r="G129" s="19"/>
      <c r="H129" s="19"/>
      <c r="I129" s="19"/>
      <c r="J129" s="19"/>
      <c r="K129" s="52"/>
      <c r="L129" s="19"/>
      <c r="M129" s="19"/>
      <c r="N129" s="19"/>
      <c r="O129" s="19"/>
      <c r="P129" s="19"/>
      <c r="Q129" s="19"/>
      <c r="R129" s="18"/>
      <c r="S129" s="18"/>
      <c r="U129" s="18"/>
      <c r="W129" s="69"/>
      <c r="X129" s="69"/>
    </row>
    <row r="130" spans="5:24">
      <c r="E130" s="19"/>
      <c r="F130" s="19"/>
      <c r="G130" s="19"/>
      <c r="H130" s="19"/>
      <c r="I130" s="19"/>
      <c r="J130" s="19"/>
      <c r="K130" s="52"/>
      <c r="L130" s="19"/>
      <c r="M130" s="19"/>
      <c r="N130" s="19"/>
      <c r="O130" s="19"/>
      <c r="P130" s="19"/>
      <c r="Q130" s="19"/>
      <c r="R130" s="18"/>
      <c r="S130" s="18"/>
      <c r="U130" s="18"/>
      <c r="W130" s="69"/>
      <c r="X130" s="69"/>
    </row>
    <row r="131" spans="5:24">
      <c r="E131" s="19"/>
      <c r="F131" s="19"/>
      <c r="G131" s="19"/>
      <c r="H131" s="19"/>
      <c r="I131" s="19"/>
      <c r="J131" s="19"/>
      <c r="K131" s="52"/>
      <c r="L131" s="19"/>
      <c r="M131" s="19"/>
      <c r="N131" s="19"/>
      <c r="O131" s="19"/>
      <c r="P131" s="19"/>
      <c r="Q131" s="19"/>
      <c r="R131" s="18"/>
      <c r="S131" s="18"/>
      <c r="U131" s="18"/>
      <c r="W131" s="69"/>
      <c r="X131" s="69"/>
    </row>
    <row r="132" spans="5:24">
      <c r="E132" s="18"/>
      <c r="F132" s="18"/>
      <c r="G132" s="18"/>
      <c r="H132" s="19"/>
      <c r="I132" s="19"/>
      <c r="J132" s="19"/>
      <c r="K132" s="52"/>
      <c r="L132" s="19"/>
      <c r="M132" s="19"/>
      <c r="N132" s="19"/>
      <c r="O132" s="19"/>
      <c r="P132" s="19"/>
      <c r="Q132" s="19"/>
      <c r="R132" s="18"/>
      <c r="S132" s="18"/>
      <c r="U132" s="18"/>
      <c r="W132" s="69"/>
      <c r="X132" s="69"/>
    </row>
    <row r="133" spans="5:24">
      <c r="E133" s="18"/>
      <c r="F133" s="18"/>
      <c r="G133" s="18"/>
      <c r="H133" s="18"/>
      <c r="I133" s="18"/>
      <c r="J133" s="18"/>
      <c r="K133" s="49"/>
      <c r="L133" s="18"/>
      <c r="M133" s="18"/>
      <c r="N133" s="18"/>
      <c r="O133" s="19"/>
      <c r="P133" s="19"/>
      <c r="Q133" s="19"/>
      <c r="R133" s="18"/>
      <c r="S133" s="18"/>
      <c r="U133" s="18"/>
      <c r="W133" s="69"/>
      <c r="X133" s="69"/>
    </row>
    <row r="134" spans="5:24">
      <c r="E134" s="18"/>
      <c r="F134" s="18"/>
      <c r="G134" s="18"/>
      <c r="H134" s="18"/>
      <c r="I134" s="18"/>
      <c r="J134" s="18"/>
      <c r="K134" s="49"/>
      <c r="L134" s="18"/>
      <c r="M134" s="18"/>
      <c r="N134" s="18"/>
      <c r="O134" s="19"/>
      <c r="P134" s="19"/>
      <c r="Q134" s="19"/>
      <c r="R134" s="18"/>
      <c r="S134" s="18"/>
      <c r="U134" s="18"/>
      <c r="W134" s="69"/>
      <c r="X134" s="69"/>
    </row>
    <row r="135" spans="5:24">
      <c r="E135" s="18"/>
      <c r="F135" s="18"/>
      <c r="G135" s="18"/>
      <c r="H135" s="18"/>
      <c r="I135" s="18"/>
      <c r="J135" s="18"/>
      <c r="K135" s="49"/>
      <c r="L135" s="18"/>
      <c r="M135" s="18"/>
      <c r="N135" s="18"/>
      <c r="O135" s="19"/>
      <c r="P135" s="19"/>
      <c r="Q135" s="19"/>
      <c r="R135" s="18"/>
      <c r="S135" s="18"/>
      <c r="U135" s="18"/>
      <c r="W135" s="69"/>
      <c r="X135" s="69"/>
    </row>
    <row r="136" spans="5:24">
      <c r="E136" s="18"/>
      <c r="F136" s="18"/>
      <c r="G136" s="18"/>
      <c r="H136" s="18"/>
      <c r="I136" s="18"/>
      <c r="J136" s="18"/>
      <c r="K136" s="49"/>
      <c r="L136" s="18"/>
      <c r="M136" s="18"/>
      <c r="N136" s="18"/>
      <c r="O136" s="19"/>
      <c r="P136" s="19"/>
      <c r="Q136" s="19"/>
      <c r="R136" s="18"/>
      <c r="S136" s="18"/>
      <c r="U136" s="18"/>
      <c r="W136" s="69"/>
      <c r="X136" s="69"/>
    </row>
    <row r="137" spans="5:24">
      <c r="E137" s="18"/>
      <c r="F137" s="18"/>
      <c r="G137" s="18"/>
      <c r="H137" s="18"/>
      <c r="I137" s="18"/>
      <c r="J137" s="18"/>
      <c r="K137" s="49"/>
      <c r="L137" s="18"/>
      <c r="M137" s="18"/>
      <c r="N137" s="18"/>
      <c r="O137" s="19"/>
      <c r="P137" s="19"/>
      <c r="Q137" s="19"/>
      <c r="R137" s="18"/>
      <c r="S137" s="18"/>
      <c r="U137" s="18"/>
      <c r="W137" s="69"/>
      <c r="X137" s="69"/>
    </row>
    <row r="138" spans="5:24">
      <c r="E138" s="18"/>
      <c r="F138" s="18"/>
      <c r="G138" s="18"/>
      <c r="H138" s="18"/>
      <c r="I138" s="18"/>
      <c r="J138" s="18"/>
      <c r="K138" s="49"/>
      <c r="L138" s="18"/>
      <c r="M138" s="18"/>
      <c r="N138" s="18"/>
      <c r="O138" s="19"/>
      <c r="P138" s="19"/>
      <c r="Q138" s="19"/>
      <c r="R138" s="18"/>
      <c r="S138" s="18"/>
      <c r="U138" s="18"/>
      <c r="W138" s="69"/>
      <c r="X138" s="69"/>
    </row>
    <row r="139" spans="5:24">
      <c r="E139" s="18"/>
      <c r="F139" s="18"/>
      <c r="G139" s="18"/>
      <c r="H139" s="18"/>
      <c r="I139" s="18"/>
      <c r="J139" s="18"/>
      <c r="K139" s="49"/>
      <c r="L139" s="18"/>
      <c r="M139" s="18"/>
      <c r="N139" s="18"/>
      <c r="O139" s="19"/>
      <c r="P139" s="19"/>
      <c r="Q139" s="19"/>
      <c r="R139" s="18"/>
      <c r="S139" s="18"/>
      <c r="U139" s="18"/>
      <c r="W139" s="69"/>
      <c r="X139" s="69"/>
    </row>
    <row r="140" spans="5:24">
      <c r="E140" s="18"/>
      <c r="F140" s="18"/>
      <c r="G140" s="18"/>
      <c r="H140" s="18"/>
      <c r="I140" s="18"/>
      <c r="J140" s="18"/>
      <c r="K140" s="49"/>
      <c r="L140" s="18"/>
      <c r="M140" s="18"/>
      <c r="N140" s="18"/>
      <c r="O140" s="19"/>
      <c r="P140" s="19"/>
      <c r="Q140" s="19"/>
      <c r="R140" s="18"/>
      <c r="S140" s="18"/>
      <c r="U140" s="18"/>
      <c r="W140" s="69"/>
      <c r="X140" s="69"/>
    </row>
    <row r="141" spans="5:24">
      <c r="E141" s="18"/>
      <c r="F141" s="18"/>
      <c r="G141" s="18"/>
      <c r="H141" s="18"/>
      <c r="I141" s="18"/>
      <c r="J141" s="18"/>
      <c r="K141" s="49"/>
      <c r="L141" s="18"/>
      <c r="M141" s="18"/>
      <c r="N141" s="18"/>
      <c r="O141" s="19"/>
      <c r="P141" s="19"/>
      <c r="Q141" s="19"/>
      <c r="R141" s="18"/>
      <c r="S141" s="18"/>
      <c r="U141" s="18"/>
      <c r="W141" s="69"/>
      <c r="X141" s="69"/>
    </row>
    <row r="142" spans="5:24">
      <c r="E142" s="18"/>
      <c r="F142" s="18"/>
      <c r="G142" s="18"/>
      <c r="H142" s="18"/>
      <c r="I142" s="18"/>
      <c r="J142" s="18"/>
      <c r="K142" s="49"/>
      <c r="L142" s="18"/>
      <c r="M142" s="18"/>
      <c r="N142" s="18"/>
      <c r="O142" s="19"/>
      <c r="P142" s="19"/>
      <c r="Q142" s="19"/>
      <c r="R142" s="18"/>
      <c r="S142" s="18"/>
      <c r="U142" s="18"/>
      <c r="W142" s="69"/>
      <c r="X142" s="69"/>
    </row>
    <row r="143" spans="5:24">
      <c r="E143" s="18"/>
      <c r="F143" s="18"/>
      <c r="G143" s="18"/>
      <c r="H143" s="18"/>
      <c r="I143" s="18"/>
      <c r="J143" s="18"/>
      <c r="K143" s="49"/>
      <c r="L143" s="18"/>
      <c r="M143" s="18"/>
      <c r="N143" s="18"/>
      <c r="O143" s="19"/>
      <c r="P143" s="19"/>
      <c r="Q143" s="19"/>
      <c r="R143" s="18"/>
      <c r="S143" s="18"/>
      <c r="U143" s="18"/>
      <c r="W143" s="69"/>
      <c r="X143" s="69"/>
    </row>
    <row r="144" spans="5:24">
      <c r="E144" s="18"/>
      <c r="F144" s="18"/>
      <c r="G144" s="18"/>
      <c r="H144" s="18"/>
      <c r="I144" s="18"/>
      <c r="J144" s="18"/>
      <c r="K144" s="49"/>
      <c r="L144" s="18"/>
      <c r="M144" s="18"/>
      <c r="N144" s="18"/>
      <c r="O144" s="19"/>
      <c r="P144" s="19"/>
      <c r="Q144" s="19"/>
      <c r="R144" s="18"/>
      <c r="S144" s="18"/>
      <c r="U144" s="18"/>
      <c r="W144" s="69"/>
      <c r="X144" s="69"/>
    </row>
    <row r="145" spans="5:24">
      <c r="E145" s="18"/>
      <c r="F145" s="18"/>
      <c r="G145" s="18"/>
      <c r="H145" s="18"/>
      <c r="I145" s="18"/>
      <c r="J145" s="18"/>
      <c r="K145" s="49"/>
      <c r="L145" s="18"/>
      <c r="M145" s="18"/>
      <c r="N145" s="18"/>
      <c r="O145" s="19"/>
      <c r="P145" s="19"/>
      <c r="Q145" s="19"/>
      <c r="R145" s="18"/>
      <c r="S145" s="18"/>
      <c r="U145" s="18"/>
      <c r="W145" s="69"/>
      <c r="X145" s="69"/>
    </row>
    <row r="146" spans="5:24">
      <c r="E146" s="18"/>
      <c r="F146" s="18"/>
      <c r="G146" s="18"/>
      <c r="H146" s="18"/>
      <c r="I146" s="18"/>
      <c r="J146" s="18"/>
      <c r="K146" s="49"/>
      <c r="L146" s="18"/>
      <c r="M146" s="18"/>
      <c r="N146" s="18"/>
      <c r="O146" s="19"/>
      <c r="P146" s="19"/>
      <c r="Q146" s="19"/>
      <c r="R146" s="18"/>
      <c r="S146" s="18"/>
      <c r="U146" s="18"/>
      <c r="W146" s="69"/>
      <c r="X146" s="69"/>
    </row>
    <row r="147" spans="5:24">
      <c r="E147" s="18"/>
      <c r="F147" s="18"/>
      <c r="G147" s="18"/>
      <c r="H147" s="18"/>
      <c r="I147" s="18"/>
      <c r="J147" s="18"/>
      <c r="K147" s="49"/>
      <c r="L147" s="18"/>
      <c r="M147" s="18"/>
      <c r="N147" s="18"/>
      <c r="O147" s="19"/>
      <c r="P147" s="19"/>
      <c r="Q147" s="19"/>
      <c r="R147" s="18"/>
      <c r="S147" s="18"/>
      <c r="U147" s="18"/>
      <c r="W147" s="69"/>
      <c r="X147" s="69"/>
    </row>
    <row r="148" spans="5:24">
      <c r="E148" s="18"/>
      <c r="F148" s="18"/>
      <c r="G148" s="18"/>
      <c r="H148" s="18"/>
      <c r="I148" s="18"/>
      <c r="J148" s="18"/>
      <c r="K148" s="49"/>
      <c r="L148" s="18"/>
      <c r="M148" s="18"/>
      <c r="N148" s="18"/>
      <c r="O148" s="19"/>
      <c r="P148" s="19"/>
      <c r="Q148" s="19"/>
      <c r="R148" s="18"/>
      <c r="S148" s="18"/>
      <c r="U148" s="18"/>
      <c r="W148" s="69"/>
      <c r="X148" s="69"/>
    </row>
    <row r="149" spans="5:24">
      <c r="E149" s="18"/>
      <c r="F149" s="18"/>
      <c r="G149" s="18"/>
      <c r="H149" s="18"/>
      <c r="I149" s="18"/>
      <c r="J149" s="18"/>
      <c r="K149" s="49"/>
      <c r="L149" s="18"/>
      <c r="M149" s="18"/>
      <c r="N149" s="18"/>
      <c r="O149" s="19"/>
      <c r="P149" s="19"/>
      <c r="Q149" s="19"/>
      <c r="R149" s="18"/>
      <c r="S149" s="18"/>
      <c r="U149" s="18"/>
      <c r="W149" s="69"/>
      <c r="X149" s="69"/>
    </row>
    <row r="150" spans="5:24">
      <c r="E150" s="18"/>
      <c r="F150" s="18"/>
      <c r="G150" s="18"/>
      <c r="H150" s="18"/>
      <c r="I150" s="18"/>
      <c r="J150" s="18"/>
      <c r="K150" s="49"/>
      <c r="L150" s="18"/>
      <c r="M150" s="18"/>
      <c r="N150" s="18"/>
      <c r="O150" s="19"/>
      <c r="P150" s="19"/>
      <c r="Q150" s="19"/>
      <c r="R150" s="18"/>
      <c r="S150" s="18"/>
      <c r="U150" s="18"/>
      <c r="W150" s="69"/>
      <c r="X150" s="69"/>
    </row>
    <row r="151" spans="5:24">
      <c r="E151" s="18"/>
      <c r="F151" s="18"/>
      <c r="G151" s="18"/>
      <c r="H151" s="18"/>
      <c r="I151" s="18"/>
      <c r="J151" s="18"/>
      <c r="K151" s="49"/>
      <c r="L151" s="18"/>
      <c r="M151" s="18"/>
      <c r="N151" s="18"/>
      <c r="O151" s="19"/>
      <c r="P151" s="19"/>
      <c r="Q151" s="19"/>
      <c r="R151" s="18"/>
      <c r="S151" s="18"/>
      <c r="U151" s="18"/>
      <c r="W151" s="69"/>
      <c r="X151" s="69"/>
    </row>
    <row r="152" spans="5:24">
      <c r="E152" s="18"/>
      <c r="F152" s="18"/>
      <c r="G152" s="18"/>
      <c r="H152" s="18"/>
      <c r="I152" s="18"/>
      <c r="J152" s="18"/>
      <c r="K152" s="49"/>
      <c r="L152" s="18"/>
      <c r="M152" s="18"/>
      <c r="N152" s="18"/>
      <c r="O152" s="19"/>
      <c r="P152" s="19"/>
      <c r="Q152" s="19"/>
      <c r="R152" s="18"/>
      <c r="S152" s="18"/>
      <c r="U152" s="18"/>
      <c r="W152" s="69"/>
      <c r="X152" s="69"/>
    </row>
    <row r="153" spans="5:24">
      <c r="E153" s="18"/>
      <c r="F153" s="18"/>
      <c r="G153" s="18"/>
      <c r="H153" s="18"/>
      <c r="I153" s="18"/>
      <c r="J153" s="18"/>
      <c r="K153" s="49"/>
      <c r="L153" s="18"/>
      <c r="M153" s="18"/>
      <c r="N153" s="18"/>
      <c r="O153" s="19"/>
      <c r="P153" s="19"/>
      <c r="Q153" s="19"/>
      <c r="R153" s="18"/>
      <c r="S153" s="18"/>
      <c r="U153" s="18"/>
      <c r="W153" s="69"/>
      <c r="X153" s="69"/>
    </row>
    <row r="154" spans="5:24">
      <c r="E154" s="18"/>
      <c r="F154" s="18"/>
      <c r="G154" s="18"/>
      <c r="H154" s="18"/>
      <c r="I154" s="18"/>
      <c r="J154" s="18"/>
      <c r="K154" s="49"/>
      <c r="L154" s="18"/>
      <c r="M154" s="18"/>
      <c r="N154" s="18"/>
      <c r="O154" s="19"/>
      <c r="P154" s="19"/>
      <c r="Q154" s="19"/>
      <c r="R154" s="18"/>
      <c r="S154" s="18"/>
      <c r="U154" s="18"/>
      <c r="W154" s="69"/>
      <c r="X154" s="69"/>
    </row>
    <row r="155" spans="5:24">
      <c r="E155" s="18"/>
      <c r="F155" s="18"/>
      <c r="G155" s="18"/>
      <c r="H155" s="18"/>
      <c r="I155" s="18"/>
      <c r="J155" s="18"/>
      <c r="K155" s="49"/>
      <c r="L155" s="18"/>
      <c r="M155" s="18"/>
      <c r="N155" s="18"/>
      <c r="O155" s="19"/>
      <c r="P155" s="19"/>
      <c r="Q155" s="19"/>
      <c r="R155" s="18"/>
      <c r="S155" s="18"/>
      <c r="U155" s="18"/>
      <c r="W155" s="69"/>
      <c r="X155" s="69"/>
    </row>
    <row r="156" spans="5:24">
      <c r="E156" s="18"/>
      <c r="F156" s="18"/>
      <c r="G156" s="18"/>
      <c r="H156" s="18"/>
      <c r="I156" s="18"/>
      <c r="J156" s="18"/>
      <c r="K156" s="49"/>
      <c r="L156" s="18"/>
      <c r="M156" s="18"/>
      <c r="N156" s="18"/>
      <c r="O156" s="19"/>
      <c r="P156" s="19"/>
      <c r="Q156" s="19"/>
      <c r="R156" s="18"/>
      <c r="S156" s="18"/>
      <c r="U156" s="18"/>
      <c r="W156" s="69"/>
      <c r="X156" s="69"/>
    </row>
    <row r="157" spans="5:24">
      <c r="E157" s="18"/>
      <c r="F157" s="18"/>
      <c r="G157" s="18"/>
      <c r="H157" s="18"/>
      <c r="I157" s="18"/>
      <c r="J157" s="18"/>
      <c r="K157" s="49"/>
      <c r="L157" s="18"/>
      <c r="M157" s="18"/>
      <c r="N157" s="18"/>
      <c r="O157" s="19"/>
      <c r="P157" s="19"/>
      <c r="Q157" s="19"/>
      <c r="R157" s="18"/>
      <c r="S157" s="18"/>
      <c r="U157" s="18"/>
      <c r="W157" s="69"/>
      <c r="X157" s="69"/>
    </row>
    <row r="158" spans="5:24">
      <c r="E158" s="18"/>
      <c r="F158" s="18"/>
      <c r="G158" s="18"/>
      <c r="H158" s="18"/>
      <c r="I158" s="18"/>
      <c r="J158" s="18"/>
      <c r="K158" s="49"/>
      <c r="L158" s="18"/>
      <c r="M158" s="18"/>
      <c r="N158" s="18"/>
      <c r="O158" s="19"/>
      <c r="P158" s="19"/>
      <c r="Q158" s="19"/>
      <c r="R158" s="18"/>
      <c r="S158" s="18"/>
      <c r="U158" s="18"/>
      <c r="W158" s="69"/>
      <c r="X158" s="69"/>
    </row>
    <row r="159" spans="5:24">
      <c r="E159" s="18"/>
      <c r="F159" s="18"/>
      <c r="G159" s="18"/>
      <c r="H159" s="18"/>
      <c r="I159" s="18"/>
      <c r="J159" s="18"/>
      <c r="K159" s="49"/>
      <c r="L159" s="18"/>
      <c r="M159" s="18"/>
      <c r="N159" s="18"/>
      <c r="O159" s="19"/>
      <c r="P159" s="19"/>
      <c r="Q159" s="19"/>
      <c r="R159" s="18"/>
      <c r="S159" s="18"/>
      <c r="U159" s="18"/>
      <c r="W159" s="69"/>
      <c r="X159" s="69"/>
    </row>
    <row r="160" spans="5:24">
      <c r="E160" s="18"/>
      <c r="F160" s="18"/>
      <c r="G160" s="18"/>
      <c r="H160" s="18"/>
      <c r="I160" s="18"/>
      <c r="J160" s="18"/>
      <c r="K160" s="49"/>
      <c r="L160" s="18"/>
      <c r="M160" s="18"/>
      <c r="N160" s="18"/>
      <c r="O160" s="19"/>
      <c r="P160" s="19"/>
      <c r="Q160" s="19"/>
      <c r="R160" s="18"/>
      <c r="S160" s="18"/>
      <c r="U160" s="18"/>
      <c r="W160" s="69"/>
      <c r="X160" s="69"/>
    </row>
    <row r="161" spans="5:24">
      <c r="E161" s="18"/>
      <c r="F161" s="18"/>
      <c r="G161" s="18"/>
      <c r="H161" s="18"/>
      <c r="I161" s="18"/>
      <c r="J161" s="18"/>
      <c r="K161" s="49"/>
      <c r="L161" s="18"/>
      <c r="M161" s="18"/>
      <c r="N161" s="18"/>
      <c r="O161" s="19"/>
      <c r="P161" s="19"/>
      <c r="Q161" s="19"/>
      <c r="R161" s="18"/>
      <c r="S161" s="18"/>
      <c r="U161" s="18"/>
      <c r="W161" s="69"/>
      <c r="X161" s="69"/>
    </row>
    <row r="162" spans="5:24">
      <c r="E162" s="18"/>
      <c r="F162" s="18"/>
      <c r="G162" s="18"/>
      <c r="H162" s="18"/>
      <c r="I162" s="18"/>
      <c r="J162" s="18"/>
      <c r="K162" s="49"/>
      <c r="L162" s="18"/>
      <c r="M162" s="18"/>
      <c r="N162" s="18"/>
      <c r="O162" s="19"/>
      <c r="P162" s="19"/>
      <c r="Q162" s="19"/>
      <c r="R162" s="18"/>
      <c r="S162" s="18"/>
      <c r="U162" s="18"/>
      <c r="W162" s="69"/>
      <c r="X162" s="69"/>
    </row>
    <row r="163" spans="5:24">
      <c r="E163" s="18"/>
      <c r="F163" s="18"/>
      <c r="G163" s="18"/>
      <c r="H163" s="18"/>
      <c r="I163" s="18"/>
      <c r="J163" s="18"/>
      <c r="K163" s="49"/>
      <c r="L163" s="18"/>
      <c r="M163" s="18"/>
      <c r="N163" s="18"/>
      <c r="O163" s="19"/>
      <c r="P163" s="19"/>
      <c r="Q163" s="19"/>
      <c r="R163" s="18"/>
      <c r="S163" s="18"/>
      <c r="U163" s="18"/>
      <c r="W163" s="69"/>
      <c r="X163" s="69"/>
    </row>
    <row r="164" spans="5:24">
      <c r="E164" s="18"/>
      <c r="F164" s="18"/>
      <c r="G164" s="18"/>
      <c r="H164" s="18"/>
      <c r="I164" s="18"/>
      <c r="J164" s="18"/>
      <c r="K164" s="49"/>
      <c r="L164" s="18"/>
      <c r="M164" s="18"/>
      <c r="N164" s="18"/>
      <c r="O164" s="19"/>
      <c r="P164" s="19"/>
      <c r="Q164" s="19"/>
      <c r="R164" s="18"/>
      <c r="S164" s="18"/>
      <c r="U164" s="18"/>
      <c r="W164" s="69"/>
      <c r="X164" s="69"/>
    </row>
    <row r="165" spans="5:24">
      <c r="E165" s="18"/>
      <c r="F165" s="18"/>
      <c r="G165" s="18"/>
      <c r="H165" s="18"/>
      <c r="I165" s="18"/>
      <c r="J165" s="18"/>
      <c r="K165" s="49"/>
      <c r="L165" s="18"/>
      <c r="M165" s="18"/>
      <c r="N165" s="18"/>
      <c r="O165" s="19"/>
      <c r="P165" s="19"/>
      <c r="Q165" s="19"/>
      <c r="R165" s="18"/>
      <c r="S165" s="18"/>
      <c r="U165" s="18"/>
      <c r="W165" s="69"/>
      <c r="X165" s="69"/>
    </row>
    <row r="166" spans="5:24">
      <c r="E166" s="18"/>
      <c r="F166" s="18"/>
      <c r="G166" s="18"/>
      <c r="H166" s="18"/>
      <c r="I166" s="18"/>
      <c r="J166" s="18"/>
      <c r="K166" s="49"/>
      <c r="L166" s="18"/>
      <c r="M166" s="18"/>
      <c r="N166" s="18"/>
      <c r="O166" s="19"/>
      <c r="P166" s="19"/>
      <c r="Q166" s="19"/>
      <c r="R166" s="18"/>
      <c r="S166" s="18"/>
      <c r="U166" s="18"/>
      <c r="W166" s="69"/>
      <c r="X166" s="69"/>
    </row>
    <row r="167" spans="5:24">
      <c r="E167" s="18"/>
      <c r="F167" s="18"/>
      <c r="G167" s="18"/>
      <c r="H167" s="18"/>
      <c r="I167" s="18"/>
      <c r="J167" s="18"/>
      <c r="K167" s="49"/>
      <c r="L167" s="18"/>
      <c r="M167" s="18"/>
      <c r="N167" s="18"/>
      <c r="O167" s="19"/>
      <c r="P167" s="19"/>
      <c r="Q167" s="19"/>
      <c r="R167" s="18"/>
      <c r="S167" s="18"/>
      <c r="U167" s="18"/>
      <c r="W167" s="69"/>
      <c r="X167" s="69"/>
    </row>
    <row r="168" spans="5:24">
      <c r="E168" s="18"/>
      <c r="F168" s="18"/>
      <c r="G168" s="18"/>
      <c r="H168" s="18"/>
      <c r="I168" s="18"/>
      <c r="J168" s="18"/>
      <c r="K168" s="49"/>
      <c r="L168" s="18"/>
      <c r="M168" s="18"/>
      <c r="N168" s="18"/>
      <c r="O168" s="19"/>
      <c r="P168" s="19"/>
      <c r="Q168" s="19"/>
      <c r="R168" s="18"/>
      <c r="S168" s="18"/>
      <c r="U168" s="18"/>
      <c r="W168" s="69"/>
      <c r="X168" s="69"/>
    </row>
    <row r="169" spans="5:24">
      <c r="E169" s="18"/>
      <c r="F169" s="18"/>
      <c r="G169" s="18"/>
      <c r="H169" s="18"/>
      <c r="I169" s="18"/>
      <c r="J169" s="18"/>
      <c r="K169" s="49"/>
      <c r="L169" s="18"/>
      <c r="M169" s="18"/>
      <c r="N169" s="18"/>
      <c r="O169" s="19"/>
      <c r="P169" s="19"/>
      <c r="Q169" s="19"/>
      <c r="R169" s="18"/>
      <c r="S169" s="18"/>
      <c r="U169" s="18"/>
      <c r="W169" s="69"/>
      <c r="X169" s="69"/>
    </row>
    <row r="170" spans="5:24">
      <c r="E170" s="18"/>
      <c r="F170" s="18"/>
      <c r="G170" s="18"/>
      <c r="H170" s="18"/>
      <c r="I170" s="18"/>
      <c r="J170" s="18"/>
      <c r="K170" s="49"/>
      <c r="L170" s="18"/>
      <c r="M170" s="18"/>
      <c r="N170" s="18"/>
      <c r="O170" s="19"/>
      <c r="P170" s="19"/>
      <c r="Q170" s="19"/>
      <c r="R170" s="18"/>
      <c r="S170" s="18"/>
      <c r="U170" s="18"/>
      <c r="W170" s="69"/>
      <c r="X170" s="69"/>
    </row>
    <row r="171" spans="5:24">
      <c r="E171" s="18"/>
      <c r="F171" s="18"/>
      <c r="G171" s="18"/>
      <c r="H171" s="18"/>
      <c r="I171" s="18"/>
      <c r="J171" s="18"/>
      <c r="K171" s="49"/>
      <c r="L171" s="18"/>
      <c r="M171" s="18"/>
      <c r="N171" s="18"/>
      <c r="O171" s="19"/>
      <c r="P171" s="19"/>
      <c r="Q171" s="19"/>
      <c r="R171" s="18"/>
      <c r="S171" s="18"/>
      <c r="U171" s="18"/>
      <c r="W171" s="69"/>
      <c r="X171" s="69"/>
    </row>
    <row r="172" spans="5:24">
      <c r="E172" s="18"/>
      <c r="F172" s="18"/>
      <c r="G172" s="18"/>
      <c r="H172" s="18"/>
      <c r="I172" s="18"/>
      <c r="J172" s="18"/>
      <c r="K172" s="49"/>
      <c r="L172" s="18"/>
      <c r="M172" s="18"/>
      <c r="N172" s="18"/>
      <c r="O172" s="19"/>
      <c r="P172" s="19"/>
      <c r="Q172" s="19"/>
      <c r="R172" s="18"/>
      <c r="S172" s="18"/>
      <c r="U172" s="18"/>
      <c r="W172" s="69"/>
      <c r="X172" s="69"/>
    </row>
    <row r="173" spans="5:24">
      <c r="E173" s="18"/>
      <c r="F173" s="18"/>
      <c r="G173" s="18"/>
      <c r="H173" s="18"/>
      <c r="I173" s="18"/>
      <c r="J173" s="18"/>
      <c r="K173" s="49"/>
      <c r="L173" s="18"/>
      <c r="M173" s="18"/>
      <c r="N173" s="18"/>
      <c r="O173" s="19"/>
      <c r="P173" s="19"/>
      <c r="Q173" s="19"/>
      <c r="R173" s="18"/>
      <c r="S173" s="18"/>
      <c r="U173" s="18"/>
      <c r="W173" s="69"/>
      <c r="X173" s="69"/>
    </row>
    <row r="174" spans="5:24">
      <c r="E174" s="18"/>
      <c r="F174" s="18"/>
      <c r="G174" s="18"/>
      <c r="H174" s="18"/>
      <c r="I174" s="18"/>
      <c r="J174" s="18"/>
      <c r="K174" s="49"/>
      <c r="L174" s="18"/>
      <c r="M174" s="18"/>
      <c r="N174" s="18"/>
      <c r="O174" s="19"/>
      <c r="P174" s="19"/>
      <c r="Q174" s="19"/>
      <c r="R174" s="18"/>
      <c r="S174" s="18"/>
      <c r="U174" s="18"/>
      <c r="W174" s="69"/>
      <c r="X174" s="69"/>
    </row>
    <row r="175" spans="5:24">
      <c r="E175" s="18"/>
      <c r="F175" s="18"/>
      <c r="G175" s="18"/>
      <c r="H175" s="18"/>
      <c r="I175" s="18"/>
      <c r="J175" s="18"/>
      <c r="K175" s="49"/>
      <c r="L175" s="18"/>
      <c r="M175" s="18"/>
      <c r="N175" s="18"/>
      <c r="O175" s="19"/>
      <c r="P175" s="19"/>
      <c r="Q175" s="19"/>
      <c r="R175" s="18"/>
      <c r="S175" s="18"/>
      <c r="U175" s="18"/>
      <c r="W175" s="69"/>
      <c r="X175" s="69"/>
    </row>
    <row r="176" spans="5:24">
      <c r="E176" s="18"/>
      <c r="F176" s="18"/>
      <c r="G176" s="18"/>
      <c r="H176" s="18"/>
      <c r="I176" s="18"/>
      <c r="J176" s="18"/>
      <c r="K176" s="49"/>
      <c r="L176" s="18"/>
      <c r="M176" s="18"/>
      <c r="N176" s="18"/>
      <c r="O176" s="19"/>
      <c r="P176" s="19"/>
      <c r="Q176" s="19"/>
      <c r="R176" s="18"/>
      <c r="S176" s="18"/>
      <c r="U176" s="18"/>
      <c r="W176" s="69"/>
      <c r="X176" s="69"/>
    </row>
    <row r="177" spans="5:24">
      <c r="E177" s="18"/>
      <c r="F177" s="18"/>
      <c r="G177" s="18"/>
      <c r="H177" s="18"/>
      <c r="I177" s="18"/>
      <c r="J177" s="18"/>
      <c r="K177" s="49"/>
      <c r="L177" s="18"/>
      <c r="M177" s="18"/>
      <c r="N177" s="18"/>
      <c r="O177" s="19"/>
      <c r="P177" s="19"/>
      <c r="Q177" s="19"/>
      <c r="R177" s="18"/>
      <c r="S177" s="18"/>
      <c r="U177" s="18"/>
      <c r="W177" s="69"/>
      <c r="X177" s="69"/>
    </row>
    <row r="178" spans="5:24">
      <c r="E178" s="18"/>
      <c r="F178" s="18"/>
      <c r="G178" s="18"/>
      <c r="H178" s="18"/>
      <c r="I178" s="18"/>
      <c r="J178" s="18"/>
      <c r="K178" s="49"/>
      <c r="L178" s="18"/>
      <c r="M178" s="18"/>
      <c r="N178" s="18"/>
      <c r="O178" s="19"/>
      <c r="P178" s="19"/>
      <c r="Q178" s="19"/>
      <c r="R178" s="18"/>
      <c r="S178" s="18"/>
      <c r="U178" s="18"/>
      <c r="W178" s="69"/>
      <c r="X178" s="69"/>
    </row>
    <row r="179" spans="5:24">
      <c r="E179" s="18"/>
      <c r="F179" s="18"/>
      <c r="G179" s="18"/>
      <c r="H179" s="18"/>
      <c r="I179" s="18"/>
      <c r="J179" s="18"/>
      <c r="K179" s="49"/>
      <c r="L179" s="18"/>
      <c r="M179" s="18"/>
      <c r="N179" s="18"/>
      <c r="O179" s="19"/>
      <c r="P179" s="19"/>
      <c r="Q179" s="19"/>
      <c r="R179" s="18"/>
      <c r="S179" s="18"/>
      <c r="U179" s="18"/>
      <c r="W179" s="69"/>
      <c r="X179" s="69"/>
    </row>
    <row r="180" spans="5:24">
      <c r="E180" s="18"/>
      <c r="F180" s="18"/>
      <c r="G180" s="18"/>
      <c r="H180" s="18"/>
      <c r="I180" s="18"/>
      <c r="J180" s="18"/>
      <c r="K180" s="49"/>
      <c r="L180" s="18"/>
      <c r="M180" s="18"/>
      <c r="N180" s="18"/>
      <c r="O180" s="19"/>
      <c r="P180" s="19"/>
      <c r="Q180" s="19"/>
      <c r="R180" s="18"/>
      <c r="S180" s="18"/>
      <c r="U180" s="18"/>
      <c r="W180" s="69"/>
      <c r="X180" s="69"/>
    </row>
    <row r="181" spans="5:24">
      <c r="E181" s="18"/>
      <c r="F181" s="18"/>
      <c r="G181" s="18"/>
      <c r="H181" s="18"/>
      <c r="I181" s="18"/>
      <c r="J181" s="18"/>
      <c r="K181" s="49"/>
      <c r="L181" s="18"/>
      <c r="M181" s="18"/>
      <c r="N181" s="18"/>
      <c r="O181" s="19"/>
      <c r="P181" s="19"/>
      <c r="Q181" s="19"/>
      <c r="R181" s="18"/>
      <c r="S181" s="18"/>
      <c r="U181" s="18"/>
      <c r="W181" s="69"/>
      <c r="X181" s="69"/>
    </row>
    <row r="182" spans="5:24">
      <c r="E182" s="18"/>
      <c r="F182" s="18"/>
      <c r="G182" s="18"/>
      <c r="H182" s="18"/>
      <c r="I182" s="18"/>
      <c r="J182" s="18"/>
      <c r="K182" s="49"/>
      <c r="L182" s="18"/>
      <c r="M182" s="18"/>
      <c r="N182" s="18"/>
      <c r="O182" s="19"/>
      <c r="P182" s="19"/>
      <c r="Q182" s="19"/>
      <c r="R182" s="18"/>
      <c r="S182" s="18"/>
      <c r="U182" s="18"/>
      <c r="W182" s="69"/>
      <c r="X182" s="69"/>
    </row>
    <row r="183" spans="5:24">
      <c r="E183" s="18"/>
      <c r="F183" s="18"/>
      <c r="G183" s="18"/>
      <c r="H183" s="18"/>
      <c r="I183" s="18"/>
      <c r="J183" s="18"/>
      <c r="K183" s="49"/>
      <c r="L183" s="18"/>
      <c r="M183" s="18"/>
      <c r="N183" s="18"/>
      <c r="O183" s="19"/>
      <c r="P183" s="19"/>
      <c r="Q183" s="19"/>
      <c r="R183" s="18"/>
      <c r="S183" s="18"/>
      <c r="U183" s="18"/>
      <c r="W183" s="69"/>
      <c r="X183" s="69"/>
    </row>
    <row r="184" spans="5:24">
      <c r="E184" s="18"/>
      <c r="F184" s="18"/>
      <c r="G184" s="18"/>
      <c r="H184" s="18"/>
      <c r="I184" s="18"/>
      <c r="J184" s="18"/>
      <c r="K184" s="49"/>
      <c r="L184" s="18"/>
      <c r="M184" s="18"/>
      <c r="N184" s="18"/>
      <c r="O184" s="19"/>
      <c r="P184" s="19"/>
      <c r="Q184" s="19"/>
      <c r="R184" s="18"/>
      <c r="S184" s="18"/>
      <c r="U184" s="18"/>
      <c r="W184" s="69"/>
      <c r="X184" s="69"/>
    </row>
    <row r="185" spans="5:24">
      <c r="E185" s="18"/>
      <c r="F185" s="18"/>
      <c r="G185" s="18"/>
      <c r="H185" s="18"/>
      <c r="I185" s="18"/>
      <c r="J185" s="18"/>
      <c r="K185" s="49"/>
      <c r="L185" s="18"/>
      <c r="M185" s="18"/>
      <c r="N185" s="18"/>
      <c r="O185" s="19"/>
      <c r="P185" s="19"/>
      <c r="Q185" s="19"/>
      <c r="R185" s="18"/>
      <c r="S185" s="18"/>
      <c r="U185" s="18"/>
      <c r="W185" s="69"/>
      <c r="X185" s="69"/>
    </row>
    <row r="186" spans="5:24">
      <c r="E186" s="18"/>
      <c r="F186" s="18"/>
      <c r="G186" s="18"/>
      <c r="H186" s="18"/>
      <c r="I186" s="18"/>
      <c r="J186" s="18"/>
      <c r="K186" s="49"/>
      <c r="L186" s="18"/>
      <c r="M186" s="18"/>
      <c r="N186" s="18"/>
      <c r="O186" s="19"/>
      <c r="P186" s="19"/>
      <c r="Q186" s="19"/>
      <c r="R186" s="18"/>
      <c r="S186" s="18"/>
      <c r="U186" s="18"/>
      <c r="W186" s="69"/>
      <c r="X186" s="69"/>
    </row>
    <row r="187" spans="5:24">
      <c r="E187" s="18"/>
      <c r="F187" s="18"/>
      <c r="G187" s="18"/>
      <c r="H187" s="18"/>
      <c r="I187" s="18"/>
      <c r="J187" s="18"/>
      <c r="K187" s="49"/>
      <c r="L187" s="18"/>
      <c r="M187" s="18"/>
      <c r="N187" s="18"/>
      <c r="O187" s="19"/>
      <c r="P187" s="19"/>
      <c r="Q187" s="19"/>
      <c r="R187" s="18"/>
      <c r="S187" s="18"/>
      <c r="U187" s="18"/>
      <c r="W187" s="69"/>
      <c r="X187" s="69"/>
    </row>
    <row r="188" spans="5:24">
      <c r="E188" s="18"/>
      <c r="F188" s="18"/>
      <c r="G188" s="18"/>
      <c r="H188" s="18"/>
      <c r="I188" s="18"/>
      <c r="J188" s="18"/>
      <c r="K188" s="49"/>
      <c r="L188" s="18"/>
      <c r="M188" s="18"/>
      <c r="N188" s="18"/>
      <c r="O188" s="19"/>
      <c r="P188" s="19"/>
      <c r="Q188" s="19"/>
      <c r="R188" s="18"/>
      <c r="S188" s="18"/>
      <c r="U188" s="18"/>
      <c r="W188" s="69"/>
      <c r="X188" s="69"/>
    </row>
    <row r="189" spans="5:24">
      <c r="E189" s="18"/>
      <c r="F189" s="18"/>
      <c r="G189" s="18"/>
      <c r="H189" s="18"/>
      <c r="I189" s="18"/>
      <c r="J189" s="18"/>
      <c r="K189" s="49"/>
      <c r="L189" s="18"/>
      <c r="M189" s="18"/>
      <c r="N189" s="18"/>
      <c r="O189" s="19"/>
      <c r="P189" s="19"/>
      <c r="Q189" s="19"/>
      <c r="R189" s="18"/>
      <c r="S189" s="18"/>
      <c r="U189" s="18"/>
      <c r="W189" s="69"/>
      <c r="X189" s="69"/>
    </row>
    <row r="190" spans="5:24">
      <c r="E190" s="18"/>
      <c r="F190" s="18"/>
      <c r="G190" s="18"/>
      <c r="H190" s="18"/>
      <c r="I190" s="18"/>
      <c r="J190" s="18"/>
      <c r="K190" s="49"/>
      <c r="L190" s="18"/>
      <c r="M190" s="18"/>
      <c r="N190" s="18"/>
      <c r="O190" s="19"/>
      <c r="P190" s="19"/>
      <c r="Q190" s="19"/>
      <c r="R190" s="18"/>
      <c r="S190" s="18"/>
      <c r="U190" s="18"/>
      <c r="W190" s="69"/>
      <c r="X190" s="69"/>
    </row>
    <row r="191" spans="5:24">
      <c r="E191" s="18"/>
      <c r="F191" s="18"/>
      <c r="G191" s="18"/>
      <c r="H191" s="18"/>
      <c r="I191" s="18"/>
      <c r="J191" s="18"/>
      <c r="K191" s="49"/>
      <c r="L191" s="18"/>
      <c r="M191" s="18"/>
      <c r="N191" s="18"/>
      <c r="O191" s="19"/>
      <c r="P191" s="19"/>
      <c r="Q191" s="19"/>
      <c r="R191" s="18"/>
      <c r="S191" s="18"/>
      <c r="U191" s="18"/>
      <c r="W191" s="69"/>
      <c r="X191" s="69"/>
    </row>
    <row r="192" spans="5:24">
      <c r="E192" s="18"/>
      <c r="F192" s="18"/>
      <c r="G192" s="18"/>
      <c r="H192" s="18"/>
      <c r="I192" s="18"/>
      <c r="J192" s="18"/>
      <c r="K192" s="49"/>
      <c r="L192" s="18"/>
      <c r="M192" s="18"/>
      <c r="N192" s="18"/>
      <c r="O192" s="19"/>
      <c r="P192" s="19"/>
      <c r="Q192" s="19"/>
      <c r="R192" s="18"/>
      <c r="S192" s="18"/>
      <c r="U192" s="18"/>
      <c r="W192" s="69"/>
      <c r="X192" s="69"/>
    </row>
    <row r="193" spans="5:24">
      <c r="E193" s="18"/>
      <c r="F193" s="18"/>
      <c r="G193" s="18"/>
      <c r="H193" s="18"/>
      <c r="I193" s="18"/>
      <c r="J193" s="18"/>
      <c r="K193" s="49"/>
      <c r="L193" s="18"/>
      <c r="M193" s="18"/>
      <c r="N193" s="18"/>
      <c r="O193" s="19"/>
      <c r="P193" s="19"/>
      <c r="Q193" s="19"/>
      <c r="R193" s="18"/>
      <c r="S193" s="18"/>
      <c r="U193" s="18"/>
      <c r="W193" s="69"/>
      <c r="X193" s="69"/>
    </row>
    <row r="194" spans="5:24">
      <c r="E194" s="18"/>
      <c r="F194" s="18"/>
      <c r="G194" s="18"/>
      <c r="H194" s="18"/>
      <c r="I194" s="18"/>
      <c r="J194" s="18"/>
      <c r="K194" s="49"/>
      <c r="L194" s="18"/>
      <c r="M194" s="18"/>
      <c r="N194" s="18"/>
      <c r="O194" s="19"/>
      <c r="P194" s="19"/>
      <c r="Q194" s="19"/>
      <c r="R194" s="18"/>
      <c r="S194" s="18"/>
      <c r="U194" s="18"/>
      <c r="W194" s="69"/>
      <c r="X194" s="69"/>
    </row>
    <row r="195" spans="5:24">
      <c r="E195" s="18"/>
      <c r="F195" s="18"/>
      <c r="G195" s="18"/>
      <c r="H195" s="18"/>
      <c r="I195" s="18"/>
      <c r="J195" s="18"/>
      <c r="K195" s="49"/>
      <c r="L195" s="18"/>
      <c r="M195" s="18"/>
      <c r="N195" s="18"/>
      <c r="O195" s="19"/>
      <c r="P195" s="19"/>
      <c r="Q195" s="19"/>
      <c r="R195" s="18"/>
      <c r="S195" s="18"/>
      <c r="U195" s="18"/>
      <c r="W195" s="69"/>
      <c r="X195" s="69"/>
    </row>
    <row r="196" spans="5:24">
      <c r="E196" s="18"/>
      <c r="F196" s="18"/>
      <c r="G196" s="18"/>
      <c r="H196" s="18"/>
      <c r="I196" s="18"/>
      <c r="J196" s="18"/>
      <c r="K196" s="49"/>
      <c r="L196" s="18"/>
      <c r="M196" s="18"/>
      <c r="N196" s="18"/>
      <c r="O196" s="19"/>
      <c r="P196" s="19"/>
      <c r="Q196" s="19"/>
      <c r="R196" s="18"/>
      <c r="S196" s="18"/>
      <c r="U196" s="18"/>
      <c r="W196" s="69"/>
      <c r="X196" s="69"/>
    </row>
    <row r="197" spans="5:24">
      <c r="E197" s="18"/>
      <c r="F197" s="18"/>
      <c r="G197" s="18"/>
      <c r="H197" s="18"/>
      <c r="I197" s="18"/>
      <c r="J197" s="18"/>
      <c r="K197" s="49"/>
      <c r="L197" s="18"/>
      <c r="M197" s="18"/>
      <c r="N197" s="18"/>
      <c r="O197" s="19"/>
      <c r="P197" s="19"/>
      <c r="Q197" s="19"/>
      <c r="R197" s="18"/>
      <c r="S197" s="18"/>
      <c r="U197" s="18"/>
      <c r="W197" s="69"/>
      <c r="X197" s="69"/>
    </row>
    <row r="198" spans="5:24">
      <c r="E198" s="18"/>
      <c r="F198" s="18"/>
      <c r="G198" s="18"/>
      <c r="H198" s="18"/>
      <c r="I198" s="18"/>
      <c r="J198" s="18"/>
      <c r="K198" s="49"/>
      <c r="L198" s="18"/>
      <c r="M198" s="18"/>
      <c r="N198" s="18"/>
      <c r="O198" s="19"/>
      <c r="P198" s="19"/>
      <c r="Q198" s="19"/>
      <c r="R198" s="18"/>
      <c r="S198" s="18"/>
      <c r="U198" s="18"/>
      <c r="W198" s="69"/>
      <c r="X198" s="69"/>
    </row>
    <row r="199" spans="5:24">
      <c r="E199" s="18"/>
      <c r="F199" s="18"/>
      <c r="G199" s="18"/>
      <c r="H199" s="18"/>
      <c r="I199" s="18"/>
      <c r="J199" s="18"/>
      <c r="K199" s="49"/>
      <c r="L199" s="18"/>
      <c r="M199" s="18"/>
      <c r="N199" s="18"/>
      <c r="O199" s="19"/>
      <c r="P199" s="19"/>
      <c r="Q199" s="19"/>
      <c r="R199" s="18"/>
      <c r="S199" s="18"/>
      <c r="U199" s="18"/>
      <c r="W199" s="69"/>
      <c r="X199" s="69"/>
    </row>
    <row r="200" spans="5:24">
      <c r="E200" s="18"/>
      <c r="F200" s="18"/>
      <c r="G200" s="18"/>
      <c r="H200" s="18"/>
      <c r="I200" s="18"/>
      <c r="J200" s="18"/>
      <c r="K200" s="49"/>
      <c r="L200" s="18"/>
      <c r="M200" s="18"/>
      <c r="N200" s="18"/>
      <c r="O200" s="19"/>
      <c r="P200" s="19"/>
      <c r="Q200" s="19"/>
      <c r="R200" s="18"/>
      <c r="S200" s="18"/>
      <c r="U200" s="18"/>
      <c r="W200" s="69"/>
      <c r="X200" s="69"/>
    </row>
    <row r="201" spans="5:24">
      <c r="E201" s="18"/>
      <c r="F201" s="18"/>
      <c r="G201" s="18"/>
      <c r="H201" s="18"/>
      <c r="I201" s="18"/>
      <c r="J201" s="18"/>
      <c r="K201" s="49"/>
      <c r="L201" s="18"/>
      <c r="M201" s="18"/>
      <c r="N201" s="18"/>
      <c r="O201" s="19"/>
      <c r="P201" s="19"/>
      <c r="Q201" s="19"/>
      <c r="R201" s="18"/>
      <c r="S201" s="18"/>
      <c r="U201" s="18"/>
      <c r="W201" s="69"/>
      <c r="X201" s="69"/>
    </row>
    <row r="202" spans="5:24">
      <c r="E202" s="18"/>
      <c r="F202" s="18"/>
      <c r="G202" s="18"/>
      <c r="H202" s="18"/>
      <c r="I202" s="18"/>
      <c r="J202" s="18"/>
      <c r="K202" s="49"/>
      <c r="L202" s="18"/>
      <c r="M202" s="18"/>
      <c r="N202" s="18"/>
      <c r="O202" s="19"/>
      <c r="P202" s="19"/>
      <c r="Q202" s="19"/>
      <c r="R202" s="18"/>
      <c r="S202" s="18"/>
      <c r="U202" s="18"/>
      <c r="W202" s="69"/>
      <c r="X202" s="69"/>
    </row>
    <row r="203" spans="5:24">
      <c r="E203" s="18"/>
      <c r="F203" s="18"/>
      <c r="G203" s="18"/>
      <c r="H203" s="18"/>
      <c r="I203" s="18"/>
      <c r="J203" s="18"/>
      <c r="K203" s="49"/>
      <c r="L203" s="18"/>
      <c r="M203" s="18"/>
      <c r="N203" s="18"/>
      <c r="O203" s="19"/>
      <c r="P203" s="19"/>
      <c r="Q203" s="19"/>
      <c r="R203" s="18"/>
      <c r="S203" s="18"/>
      <c r="U203" s="18"/>
      <c r="W203" s="69"/>
      <c r="X203" s="69"/>
    </row>
    <row r="204" spans="5:24">
      <c r="E204" s="18"/>
      <c r="F204" s="18"/>
      <c r="G204" s="18"/>
      <c r="H204" s="18"/>
      <c r="I204" s="18"/>
      <c r="J204" s="18"/>
      <c r="K204" s="49"/>
      <c r="L204" s="18"/>
      <c r="M204" s="18"/>
      <c r="N204" s="18"/>
      <c r="O204" s="19"/>
      <c r="P204" s="19"/>
      <c r="Q204" s="19"/>
      <c r="R204" s="18"/>
      <c r="S204" s="18"/>
      <c r="U204" s="18"/>
      <c r="W204" s="69"/>
      <c r="X204" s="69"/>
    </row>
    <row r="205" spans="5:24">
      <c r="E205" s="18"/>
      <c r="F205" s="18"/>
      <c r="G205" s="18"/>
      <c r="H205" s="18"/>
      <c r="I205" s="18"/>
      <c r="J205" s="18"/>
      <c r="K205" s="49"/>
      <c r="L205" s="18"/>
      <c r="M205" s="18"/>
      <c r="N205" s="18"/>
      <c r="O205" s="19"/>
      <c r="P205" s="19"/>
      <c r="Q205" s="19"/>
      <c r="R205" s="18"/>
      <c r="S205" s="18"/>
      <c r="U205" s="18"/>
      <c r="W205" s="69"/>
      <c r="X205" s="69"/>
    </row>
    <row r="206" spans="5:24">
      <c r="E206" s="18"/>
      <c r="F206" s="18"/>
      <c r="G206" s="18"/>
      <c r="H206" s="18"/>
      <c r="I206" s="18"/>
      <c r="J206" s="18"/>
      <c r="K206" s="49"/>
      <c r="L206" s="18"/>
      <c r="M206" s="18"/>
      <c r="N206" s="18"/>
      <c r="O206" s="19"/>
      <c r="P206" s="19"/>
      <c r="Q206" s="19"/>
      <c r="R206" s="18"/>
      <c r="S206" s="18"/>
      <c r="U206" s="18"/>
      <c r="W206" s="69"/>
      <c r="X206" s="69"/>
    </row>
    <row r="207" spans="5:24">
      <c r="E207" s="18"/>
      <c r="F207" s="18"/>
      <c r="G207" s="18"/>
      <c r="H207" s="18"/>
      <c r="I207" s="18"/>
      <c r="J207" s="18"/>
      <c r="K207" s="49"/>
      <c r="L207" s="18"/>
      <c r="M207" s="18"/>
      <c r="N207" s="18"/>
      <c r="O207" s="19"/>
      <c r="P207" s="19"/>
      <c r="Q207" s="19"/>
      <c r="R207" s="18"/>
      <c r="S207" s="18"/>
      <c r="U207" s="18"/>
      <c r="W207" s="69"/>
      <c r="X207" s="69"/>
    </row>
    <row r="208" spans="5:24">
      <c r="E208" s="18"/>
      <c r="F208" s="18"/>
      <c r="G208" s="18"/>
      <c r="H208" s="18"/>
      <c r="I208" s="18"/>
      <c r="J208" s="18"/>
      <c r="K208" s="49"/>
      <c r="L208" s="18"/>
      <c r="M208" s="18"/>
      <c r="N208" s="18"/>
      <c r="O208" s="19"/>
      <c r="P208" s="19"/>
      <c r="Q208" s="19"/>
      <c r="R208" s="18"/>
      <c r="S208" s="18"/>
      <c r="U208" s="18"/>
      <c r="W208" s="69"/>
      <c r="X208" s="69"/>
    </row>
    <row r="209" spans="5:24">
      <c r="E209" s="18"/>
      <c r="F209" s="18"/>
      <c r="G209" s="18"/>
      <c r="H209" s="18"/>
      <c r="I209" s="18"/>
      <c r="J209" s="18"/>
      <c r="K209" s="49"/>
      <c r="L209" s="18"/>
      <c r="M209" s="18"/>
      <c r="N209" s="18"/>
      <c r="O209" s="19"/>
      <c r="P209" s="19"/>
      <c r="Q209" s="19"/>
      <c r="R209" s="18"/>
      <c r="S209" s="18"/>
      <c r="U209" s="18"/>
      <c r="W209" s="69"/>
      <c r="X209" s="69"/>
    </row>
    <row r="210" spans="5:24">
      <c r="E210" s="18"/>
      <c r="F210" s="18"/>
      <c r="G210" s="18"/>
      <c r="H210" s="18"/>
      <c r="I210" s="18"/>
      <c r="J210" s="18"/>
      <c r="K210" s="49"/>
      <c r="L210" s="18"/>
      <c r="M210" s="18"/>
      <c r="N210" s="18"/>
      <c r="O210" s="19"/>
      <c r="P210" s="19"/>
      <c r="Q210" s="19"/>
      <c r="R210" s="18"/>
      <c r="S210" s="18"/>
      <c r="U210" s="18"/>
      <c r="W210" s="69"/>
      <c r="X210" s="69"/>
    </row>
    <row r="211" spans="5:24">
      <c r="E211" s="18"/>
      <c r="F211" s="18"/>
      <c r="G211" s="18"/>
      <c r="H211" s="18"/>
      <c r="I211" s="18"/>
      <c r="J211" s="18"/>
      <c r="K211" s="49"/>
      <c r="L211" s="18"/>
      <c r="M211" s="18"/>
      <c r="N211" s="18"/>
      <c r="O211" s="19"/>
      <c r="P211" s="19"/>
      <c r="Q211" s="19"/>
      <c r="R211" s="18"/>
      <c r="S211" s="18"/>
      <c r="U211" s="18"/>
      <c r="W211" s="69"/>
      <c r="X211" s="69"/>
    </row>
    <row r="212" spans="5:24">
      <c r="E212" s="18"/>
      <c r="F212" s="18"/>
      <c r="G212" s="18"/>
      <c r="H212" s="18"/>
      <c r="I212" s="18"/>
      <c r="J212" s="18"/>
      <c r="K212" s="49"/>
      <c r="L212" s="18"/>
      <c r="M212" s="18"/>
      <c r="N212" s="18"/>
      <c r="O212" s="19"/>
      <c r="P212" s="19"/>
      <c r="Q212" s="19"/>
      <c r="R212" s="18"/>
      <c r="S212" s="18"/>
      <c r="U212" s="18"/>
      <c r="W212" s="69"/>
      <c r="X212" s="69"/>
    </row>
    <row r="213" spans="5:24">
      <c r="E213" s="18"/>
      <c r="F213" s="18"/>
      <c r="G213" s="18"/>
      <c r="H213" s="18"/>
      <c r="I213" s="18"/>
      <c r="J213" s="18"/>
      <c r="K213" s="49"/>
      <c r="L213" s="18"/>
      <c r="M213" s="18"/>
      <c r="N213" s="18"/>
      <c r="O213" s="19"/>
      <c r="P213" s="19"/>
      <c r="Q213" s="19"/>
      <c r="R213" s="18"/>
      <c r="S213" s="18"/>
      <c r="U213" s="18"/>
      <c r="W213" s="69"/>
      <c r="X213" s="69"/>
    </row>
    <row r="214" spans="5:24">
      <c r="E214" s="18"/>
      <c r="F214" s="18"/>
      <c r="G214" s="18"/>
      <c r="H214" s="18"/>
      <c r="I214" s="18"/>
      <c r="J214" s="18"/>
      <c r="K214" s="49"/>
      <c r="L214" s="18"/>
      <c r="M214" s="18"/>
      <c r="N214" s="18"/>
      <c r="O214" s="19"/>
      <c r="P214" s="19"/>
      <c r="Q214" s="19"/>
      <c r="R214" s="18"/>
      <c r="S214" s="18"/>
      <c r="U214" s="18"/>
      <c r="W214" s="69"/>
      <c r="X214" s="69"/>
    </row>
    <row r="215" spans="5:24">
      <c r="E215" s="18"/>
      <c r="F215" s="18"/>
      <c r="G215" s="18"/>
      <c r="H215" s="18"/>
      <c r="I215" s="18"/>
      <c r="J215" s="18"/>
      <c r="K215" s="49"/>
      <c r="L215" s="18"/>
      <c r="M215" s="18"/>
      <c r="N215" s="18"/>
      <c r="O215" s="19"/>
      <c r="P215" s="19"/>
      <c r="Q215" s="19"/>
      <c r="R215" s="18"/>
      <c r="S215" s="18"/>
      <c r="U215" s="18"/>
      <c r="W215" s="69"/>
      <c r="X215" s="69"/>
    </row>
    <row r="216" spans="5:24">
      <c r="E216" s="18"/>
      <c r="F216" s="18"/>
      <c r="G216" s="18"/>
      <c r="H216" s="18"/>
      <c r="I216" s="18"/>
      <c r="J216" s="18"/>
      <c r="K216" s="49"/>
      <c r="L216" s="18"/>
      <c r="M216" s="18"/>
      <c r="N216" s="18"/>
      <c r="O216" s="19"/>
      <c r="P216" s="19"/>
      <c r="Q216" s="19"/>
      <c r="R216" s="18"/>
      <c r="S216" s="18"/>
      <c r="U216" s="18"/>
      <c r="W216" s="69"/>
      <c r="X216" s="69"/>
    </row>
    <row r="217" spans="5:24">
      <c r="E217" s="18"/>
      <c r="F217" s="18"/>
      <c r="G217" s="18"/>
      <c r="H217" s="18"/>
      <c r="I217" s="18"/>
      <c r="J217" s="18"/>
      <c r="K217" s="49"/>
      <c r="L217" s="18"/>
      <c r="M217" s="18"/>
      <c r="N217" s="18"/>
      <c r="O217" s="19"/>
      <c r="P217" s="19"/>
      <c r="Q217" s="19"/>
      <c r="R217" s="18"/>
      <c r="S217" s="18"/>
      <c r="U217" s="18"/>
      <c r="W217" s="69"/>
      <c r="X217" s="69"/>
    </row>
    <row r="218" spans="5:24">
      <c r="E218" s="18"/>
      <c r="F218" s="18"/>
      <c r="G218" s="18"/>
      <c r="H218" s="18"/>
      <c r="I218" s="18"/>
      <c r="J218" s="18"/>
      <c r="K218" s="49"/>
      <c r="L218" s="18"/>
      <c r="M218" s="18"/>
      <c r="N218" s="18"/>
      <c r="O218" s="19"/>
      <c r="P218" s="19"/>
      <c r="Q218" s="19"/>
      <c r="R218" s="18"/>
      <c r="S218" s="18"/>
      <c r="U218" s="18"/>
      <c r="W218" s="69"/>
      <c r="X218" s="69"/>
    </row>
    <row r="219" spans="5:24">
      <c r="E219" s="18"/>
      <c r="F219" s="18"/>
      <c r="G219" s="18"/>
      <c r="H219" s="18"/>
      <c r="I219" s="18"/>
      <c r="J219" s="18"/>
      <c r="K219" s="49"/>
      <c r="L219" s="18"/>
      <c r="M219" s="18"/>
      <c r="N219" s="18"/>
      <c r="O219" s="19"/>
      <c r="P219" s="19"/>
      <c r="Q219" s="19"/>
      <c r="R219" s="18"/>
      <c r="S219" s="18"/>
      <c r="U219" s="18"/>
      <c r="W219" s="69"/>
      <c r="X219" s="69"/>
    </row>
    <row r="220" spans="5:24">
      <c r="E220" s="18"/>
      <c r="F220" s="18"/>
      <c r="G220" s="18"/>
      <c r="H220" s="18"/>
      <c r="I220" s="18"/>
      <c r="J220" s="18"/>
      <c r="K220" s="49"/>
      <c r="L220" s="18"/>
      <c r="M220" s="18"/>
      <c r="N220" s="18"/>
      <c r="O220" s="19"/>
      <c r="P220" s="19"/>
      <c r="Q220" s="19"/>
      <c r="R220" s="18"/>
      <c r="S220" s="18"/>
      <c r="U220" s="18"/>
      <c r="W220" s="69"/>
      <c r="X220" s="69"/>
    </row>
    <row r="221" spans="5:24">
      <c r="E221" s="18"/>
      <c r="F221" s="18"/>
      <c r="G221" s="18"/>
      <c r="H221" s="18"/>
      <c r="I221" s="18"/>
      <c r="J221" s="18"/>
      <c r="K221" s="49"/>
      <c r="L221" s="18"/>
      <c r="M221" s="18"/>
      <c r="N221" s="18"/>
      <c r="O221" s="19"/>
      <c r="P221" s="19"/>
      <c r="Q221" s="19"/>
      <c r="R221" s="18"/>
      <c r="S221" s="18"/>
      <c r="U221" s="18"/>
      <c r="W221" s="69"/>
      <c r="X221" s="69"/>
    </row>
    <row r="222" spans="5:24">
      <c r="E222" s="18"/>
      <c r="F222" s="18"/>
      <c r="G222" s="18"/>
      <c r="H222" s="18"/>
      <c r="I222" s="18"/>
      <c r="J222" s="18"/>
      <c r="K222" s="49"/>
      <c r="L222" s="18"/>
      <c r="M222" s="18"/>
      <c r="N222" s="18"/>
      <c r="O222" s="19"/>
      <c r="P222" s="19"/>
      <c r="Q222" s="19"/>
      <c r="R222" s="18"/>
      <c r="S222" s="18"/>
      <c r="U222" s="18"/>
      <c r="W222" s="69"/>
      <c r="X222" s="69"/>
    </row>
    <row r="223" spans="5:24">
      <c r="E223" s="18"/>
      <c r="F223" s="18"/>
      <c r="G223" s="18"/>
      <c r="H223" s="18"/>
      <c r="I223" s="18"/>
      <c r="J223" s="18"/>
      <c r="K223" s="49"/>
      <c r="L223" s="18"/>
      <c r="M223" s="18"/>
      <c r="N223" s="18"/>
      <c r="O223" s="19"/>
      <c r="P223" s="19"/>
      <c r="Q223" s="19"/>
      <c r="R223" s="18"/>
      <c r="S223" s="18"/>
      <c r="U223" s="18"/>
      <c r="W223" s="69"/>
      <c r="X223" s="69"/>
    </row>
    <row r="224" spans="5:24">
      <c r="E224" s="18"/>
      <c r="F224" s="18"/>
      <c r="G224" s="18"/>
      <c r="H224" s="18"/>
      <c r="I224" s="18"/>
      <c r="J224" s="18"/>
      <c r="K224" s="49"/>
      <c r="L224" s="18"/>
      <c r="M224" s="18"/>
      <c r="N224" s="18"/>
      <c r="O224" s="19"/>
      <c r="P224" s="19"/>
      <c r="Q224" s="19"/>
      <c r="R224" s="18"/>
      <c r="S224" s="18"/>
      <c r="U224" s="18"/>
      <c r="W224" s="69"/>
      <c r="X224" s="69"/>
    </row>
    <row r="225" spans="5:24">
      <c r="E225" s="18"/>
      <c r="F225" s="18"/>
      <c r="G225" s="18"/>
      <c r="H225" s="18"/>
      <c r="I225" s="18"/>
      <c r="J225" s="18"/>
      <c r="K225" s="49"/>
      <c r="L225" s="18"/>
      <c r="M225" s="18"/>
      <c r="N225" s="18"/>
      <c r="O225" s="19"/>
      <c r="P225" s="19"/>
      <c r="Q225" s="19"/>
      <c r="R225" s="18"/>
      <c r="S225" s="18"/>
      <c r="U225" s="18"/>
      <c r="W225" s="69"/>
      <c r="X225" s="69"/>
    </row>
    <row r="226" spans="5:24">
      <c r="E226" s="18"/>
      <c r="F226" s="18"/>
      <c r="G226" s="18"/>
      <c r="H226" s="18"/>
      <c r="I226" s="18"/>
      <c r="J226" s="18"/>
      <c r="K226" s="49"/>
      <c r="L226" s="18"/>
      <c r="M226" s="18"/>
      <c r="N226" s="18"/>
      <c r="O226" s="19"/>
      <c r="P226" s="19"/>
      <c r="Q226" s="19"/>
      <c r="R226" s="18"/>
      <c r="S226" s="18"/>
      <c r="U226" s="18"/>
      <c r="W226" s="69"/>
      <c r="X226" s="69"/>
    </row>
    <row r="227" spans="5:24">
      <c r="E227" s="18"/>
      <c r="F227" s="18"/>
      <c r="G227" s="18"/>
      <c r="H227" s="18"/>
      <c r="I227" s="18"/>
      <c r="J227" s="18"/>
      <c r="K227" s="49"/>
      <c r="L227" s="18"/>
      <c r="M227" s="18"/>
      <c r="N227" s="18"/>
      <c r="O227" s="19"/>
      <c r="P227" s="19"/>
      <c r="Q227" s="19"/>
      <c r="R227" s="18"/>
      <c r="S227" s="18"/>
      <c r="U227" s="18"/>
      <c r="W227" s="69"/>
      <c r="X227" s="69"/>
    </row>
    <row r="228" spans="5:24">
      <c r="E228" s="18"/>
      <c r="F228" s="18"/>
      <c r="G228" s="18"/>
      <c r="H228" s="18"/>
      <c r="I228" s="18"/>
      <c r="J228" s="18"/>
      <c r="K228" s="49"/>
      <c r="L228" s="18"/>
      <c r="M228" s="18"/>
      <c r="N228" s="18"/>
      <c r="O228" s="19"/>
      <c r="P228" s="19"/>
      <c r="Q228" s="19"/>
      <c r="R228" s="18"/>
      <c r="S228" s="18"/>
      <c r="U228" s="18"/>
      <c r="W228" s="69"/>
      <c r="X228" s="69"/>
    </row>
    <row r="229" spans="5:24">
      <c r="E229" s="18"/>
      <c r="F229" s="18"/>
      <c r="G229" s="18"/>
      <c r="H229" s="18"/>
      <c r="I229" s="18"/>
      <c r="J229" s="18"/>
      <c r="K229" s="49"/>
      <c r="L229" s="18"/>
      <c r="M229" s="18"/>
      <c r="N229" s="18"/>
      <c r="O229" s="19"/>
      <c r="P229" s="19"/>
      <c r="Q229" s="19"/>
      <c r="R229" s="18"/>
      <c r="S229" s="18"/>
      <c r="U229" s="18"/>
      <c r="W229" s="69"/>
      <c r="X229" s="69"/>
    </row>
    <row r="230" spans="5:24">
      <c r="E230" s="18"/>
      <c r="F230" s="18"/>
      <c r="G230" s="18"/>
      <c r="H230" s="18"/>
      <c r="I230" s="18"/>
      <c r="J230" s="18"/>
      <c r="K230" s="49"/>
      <c r="L230" s="18"/>
      <c r="M230" s="18"/>
      <c r="N230" s="18"/>
      <c r="O230" s="19"/>
      <c r="P230" s="19"/>
      <c r="Q230" s="19"/>
      <c r="R230" s="18"/>
      <c r="S230" s="18"/>
      <c r="U230" s="18"/>
      <c r="W230" s="69"/>
      <c r="X230" s="69"/>
    </row>
    <row r="231" spans="5:24">
      <c r="E231" s="18"/>
      <c r="F231" s="18"/>
      <c r="G231" s="18"/>
      <c r="H231" s="18"/>
      <c r="I231" s="18"/>
      <c r="J231" s="18"/>
      <c r="K231" s="49"/>
      <c r="L231" s="18"/>
      <c r="M231" s="18"/>
      <c r="N231" s="18"/>
      <c r="O231" s="19"/>
      <c r="P231" s="19"/>
      <c r="Q231" s="19"/>
      <c r="R231" s="18"/>
      <c r="S231" s="18"/>
      <c r="U231" s="18"/>
      <c r="W231" s="69"/>
      <c r="X231" s="69"/>
    </row>
    <row r="232" spans="5:24">
      <c r="E232" s="18"/>
      <c r="F232" s="18"/>
      <c r="G232" s="18"/>
      <c r="H232" s="18"/>
      <c r="I232" s="18"/>
      <c r="J232" s="18"/>
      <c r="K232" s="49"/>
      <c r="L232" s="18"/>
      <c r="M232" s="18"/>
      <c r="N232" s="18"/>
      <c r="O232" s="19"/>
      <c r="P232" s="19"/>
      <c r="Q232" s="19"/>
      <c r="R232" s="18"/>
      <c r="S232" s="18"/>
      <c r="U232" s="18"/>
      <c r="W232" s="69"/>
      <c r="X232" s="69"/>
    </row>
    <row r="233" spans="5:24">
      <c r="E233" s="18"/>
      <c r="F233" s="18"/>
      <c r="G233" s="18"/>
      <c r="H233" s="18"/>
      <c r="I233" s="18"/>
      <c r="J233" s="18"/>
      <c r="K233" s="49"/>
      <c r="L233" s="18"/>
      <c r="M233" s="18"/>
      <c r="N233" s="18"/>
      <c r="O233" s="19"/>
      <c r="P233" s="19"/>
      <c r="Q233" s="19"/>
      <c r="R233" s="18"/>
      <c r="S233" s="18"/>
      <c r="U233" s="18"/>
      <c r="W233" s="69"/>
      <c r="X233" s="69"/>
    </row>
    <row r="234" spans="5:24">
      <c r="E234" s="18"/>
      <c r="F234" s="18"/>
      <c r="G234" s="18"/>
      <c r="H234" s="18"/>
      <c r="I234" s="18"/>
      <c r="J234" s="18"/>
      <c r="K234" s="49"/>
      <c r="L234" s="18"/>
      <c r="M234" s="18"/>
      <c r="N234" s="18"/>
      <c r="O234" s="19"/>
      <c r="P234" s="19"/>
      <c r="Q234" s="19"/>
      <c r="R234" s="18"/>
      <c r="S234" s="18"/>
      <c r="U234" s="18"/>
      <c r="W234" s="69"/>
      <c r="X234" s="69"/>
    </row>
    <row r="235" spans="5:24">
      <c r="E235" s="18"/>
      <c r="F235" s="18"/>
      <c r="G235" s="18"/>
      <c r="H235" s="18"/>
      <c r="I235" s="18"/>
      <c r="J235" s="18"/>
      <c r="K235" s="49"/>
      <c r="L235" s="18"/>
      <c r="M235" s="18"/>
      <c r="N235" s="18"/>
      <c r="O235" s="19"/>
      <c r="P235" s="19"/>
      <c r="Q235" s="19"/>
      <c r="R235" s="18"/>
      <c r="S235" s="18"/>
      <c r="U235" s="18"/>
      <c r="W235" s="69"/>
      <c r="X235" s="69"/>
    </row>
    <row r="236" spans="5:24">
      <c r="E236" s="18"/>
      <c r="F236" s="18"/>
      <c r="G236" s="18"/>
      <c r="H236" s="18"/>
      <c r="I236" s="18"/>
      <c r="J236" s="18"/>
      <c r="K236" s="49"/>
      <c r="L236" s="18"/>
      <c r="M236" s="18"/>
      <c r="N236" s="18"/>
      <c r="O236" s="19"/>
      <c r="P236" s="19"/>
      <c r="Q236" s="19"/>
      <c r="R236" s="18"/>
      <c r="S236" s="18"/>
      <c r="U236" s="18"/>
      <c r="W236" s="69"/>
      <c r="X236" s="69"/>
    </row>
    <row r="237" spans="5:24">
      <c r="E237" s="18"/>
      <c r="F237" s="18"/>
      <c r="G237" s="18"/>
      <c r="H237" s="18"/>
      <c r="I237" s="18"/>
      <c r="J237" s="18"/>
      <c r="K237" s="49"/>
      <c r="L237" s="18"/>
      <c r="M237" s="18"/>
      <c r="N237" s="18"/>
      <c r="O237" s="19"/>
      <c r="P237" s="19"/>
      <c r="Q237" s="19"/>
      <c r="R237" s="18"/>
      <c r="S237" s="18"/>
      <c r="U237" s="18"/>
      <c r="W237" s="69"/>
      <c r="X237" s="69"/>
    </row>
    <row r="238" spans="5:24">
      <c r="E238" s="18"/>
      <c r="F238" s="18"/>
      <c r="G238" s="18"/>
      <c r="H238" s="18"/>
      <c r="I238" s="18"/>
      <c r="J238" s="18"/>
      <c r="K238" s="49"/>
      <c r="L238" s="18"/>
      <c r="M238" s="18"/>
      <c r="N238" s="18"/>
      <c r="O238" s="19"/>
      <c r="P238" s="19"/>
      <c r="Q238" s="19"/>
      <c r="R238" s="18"/>
      <c r="S238" s="18"/>
      <c r="U238" s="18"/>
      <c r="W238" s="69"/>
      <c r="X238" s="69"/>
    </row>
    <row r="239" spans="5:24">
      <c r="E239" s="18"/>
      <c r="F239" s="18"/>
      <c r="G239" s="18"/>
      <c r="H239" s="18"/>
      <c r="I239" s="18"/>
      <c r="J239" s="18"/>
      <c r="K239" s="49"/>
      <c r="L239" s="18"/>
      <c r="M239" s="18"/>
      <c r="N239" s="18"/>
      <c r="O239" s="19"/>
      <c r="P239" s="19"/>
      <c r="Q239" s="19"/>
    </row>
    <row r="240" spans="5:24">
      <c r="E240" s="18"/>
      <c r="F240" s="18"/>
      <c r="G240" s="18"/>
      <c r="H240" s="18"/>
      <c r="I240" s="18"/>
      <c r="J240" s="18"/>
      <c r="K240" s="49"/>
      <c r="L240" s="18"/>
      <c r="M240" s="18"/>
      <c r="N240" s="18"/>
      <c r="O240" s="19"/>
      <c r="P240" s="19"/>
      <c r="Q240" s="19"/>
    </row>
    <row r="241" spans="5:17">
      <c r="E241" s="18"/>
      <c r="F241" s="18"/>
      <c r="G241" s="18"/>
      <c r="H241" s="18"/>
      <c r="I241" s="18"/>
      <c r="J241" s="18"/>
      <c r="K241" s="49"/>
      <c r="L241" s="18"/>
      <c r="M241" s="18"/>
      <c r="N241" s="18"/>
      <c r="O241" s="19"/>
      <c r="P241" s="19"/>
      <c r="Q241" s="19"/>
    </row>
    <row r="242" spans="5:17">
      <c r="E242" s="18"/>
      <c r="F242" s="18"/>
      <c r="G242" s="18"/>
      <c r="H242" s="18"/>
      <c r="I242" s="18"/>
      <c r="J242" s="18"/>
      <c r="K242" s="49"/>
      <c r="L242" s="18"/>
      <c r="M242" s="18"/>
      <c r="N242" s="18"/>
      <c r="O242" s="19"/>
      <c r="P242" s="19"/>
      <c r="Q242" s="19"/>
    </row>
    <row r="243" spans="5:17">
      <c r="E243" s="18"/>
      <c r="F243" s="18"/>
      <c r="G243" s="18"/>
      <c r="H243" s="18"/>
      <c r="I243" s="18"/>
      <c r="J243" s="18"/>
      <c r="K243" s="49"/>
      <c r="L243" s="18"/>
      <c r="M243" s="18"/>
      <c r="N243" s="18"/>
      <c r="O243" s="19"/>
      <c r="P243" s="19"/>
      <c r="Q243" s="19"/>
    </row>
    <row r="244" spans="5:17">
      <c r="E244" s="18"/>
      <c r="F244" s="18"/>
      <c r="G244" s="18"/>
      <c r="H244" s="18"/>
      <c r="I244" s="18"/>
      <c r="J244" s="18"/>
      <c r="K244" s="49"/>
      <c r="L244" s="18"/>
      <c r="M244" s="18"/>
      <c r="N244" s="18"/>
      <c r="O244" s="19"/>
      <c r="P244" s="19"/>
      <c r="Q244" s="19"/>
    </row>
  </sheetData>
  <phoneticPr fontId="0" type="noConversion"/>
  <pageMargins left="0.25" right="0.25" top="0.75" bottom="0.75" header="0.25" footer="0.25"/>
  <pageSetup scale="55" fitToHeight="2" orientation="landscape" r:id="rId1"/>
  <headerFooter alignWithMargins="0">
    <oddHeader>&amp;RAdjustment No. _______
Workpaper Ref. &amp;A</oddHeader>
    <oddFooter>&amp;L&amp;F&amp;RPrep by: ____________     1st Review:__________
          Date:  &amp;D           Mgr. Review:__________</oddFooter>
  </headerFooter>
  <rowBreaks count="1" manualBreakCount="1">
    <brk id="65"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132"/>
  <sheetViews>
    <sheetView topLeftCell="A55" workbookViewId="0">
      <selection activeCell="F70" sqref="F70"/>
    </sheetView>
  </sheetViews>
  <sheetFormatPr defaultColWidth="13.33203125" defaultRowHeight="12.75"/>
  <cols>
    <col min="1" max="1" width="24.1640625" style="14" customWidth="1"/>
    <col min="2" max="4" width="12.6640625" style="14" customWidth="1"/>
    <col min="5" max="5" width="1.83203125" style="11" customWidth="1"/>
    <col min="6" max="6" width="13.33203125" style="3" customWidth="1"/>
    <col min="7" max="7" width="13.6640625" style="3" customWidth="1"/>
    <col min="8" max="8" width="1.83203125" style="11" customWidth="1"/>
    <col min="9" max="9" width="13.33203125" style="14" customWidth="1"/>
    <col min="10" max="10" width="21.1640625" style="14" customWidth="1"/>
    <col min="11" max="11" width="6.33203125" style="14" customWidth="1"/>
    <col min="12" max="16384" width="13.33203125" style="14"/>
  </cols>
  <sheetData>
    <row r="1" spans="1:15">
      <c r="A1" s="13" t="e">
        <f>#REF!</f>
        <v>#REF!</v>
      </c>
    </row>
    <row r="2" spans="1:15">
      <c r="A2" s="15" t="s">
        <v>79</v>
      </c>
    </row>
    <row r="3" spans="1:15">
      <c r="A3" s="15" t="s">
        <v>20</v>
      </c>
    </row>
    <row r="4" spans="1:15">
      <c r="A4" s="15" t="e">
        <f>#REF!</f>
        <v>#REF!</v>
      </c>
    </row>
    <row r="7" spans="1:15">
      <c r="A7" s="16"/>
      <c r="B7" s="16"/>
      <c r="C7" s="16" t="s">
        <v>80</v>
      </c>
      <c r="D7" s="16" t="s">
        <v>16</v>
      </c>
      <c r="E7" s="12"/>
      <c r="F7" s="9" t="s">
        <v>127</v>
      </c>
      <c r="G7" s="9" t="s">
        <v>1</v>
      </c>
      <c r="H7" s="12"/>
      <c r="I7" s="16"/>
      <c r="J7" s="16"/>
      <c r="K7" s="16"/>
      <c r="L7" s="16"/>
      <c r="M7" s="16"/>
      <c r="N7" s="16"/>
      <c r="O7" s="16"/>
    </row>
    <row r="8" spans="1:15">
      <c r="A8" s="16"/>
      <c r="B8" s="35" t="s">
        <v>0</v>
      </c>
      <c r="C8" s="35" t="s">
        <v>79</v>
      </c>
      <c r="D8" s="35" t="s">
        <v>79</v>
      </c>
      <c r="E8" s="12"/>
      <c r="F8" s="10" t="s">
        <v>128</v>
      </c>
      <c r="G8" s="10" t="s">
        <v>76</v>
      </c>
      <c r="H8" s="12"/>
      <c r="I8" s="16"/>
      <c r="J8" s="56"/>
      <c r="K8" s="57"/>
      <c r="L8" s="57"/>
      <c r="M8" s="57"/>
      <c r="N8" s="57"/>
    </row>
    <row r="9" spans="1:15">
      <c r="A9" s="14" t="s">
        <v>26</v>
      </c>
      <c r="J9" s="58"/>
      <c r="K9" s="58"/>
      <c r="L9" s="59"/>
      <c r="M9" s="59"/>
      <c r="N9" s="60"/>
    </row>
    <row r="10" spans="1:15">
      <c r="A10" s="15">
        <v>807</v>
      </c>
      <c r="B10" s="37">
        <v>0</v>
      </c>
      <c r="C10" s="37">
        <v>0</v>
      </c>
      <c r="D10" s="37">
        <v>0</v>
      </c>
      <c r="F10" s="7">
        <v>0</v>
      </c>
      <c r="G10" s="7">
        <f>B10+F10</f>
        <v>0</v>
      </c>
      <c r="H10" s="8"/>
      <c r="J10" s="58"/>
      <c r="K10" s="58"/>
      <c r="L10" s="59"/>
      <c r="M10" s="59"/>
      <c r="N10" s="60"/>
    </row>
    <row r="11" spans="1:15">
      <c r="A11" s="42" t="s">
        <v>33</v>
      </c>
      <c r="B11" s="37">
        <v>0</v>
      </c>
      <c r="C11" s="37">
        <v>0</v>
      </c>
      <c r="D11" s="37">
        <v>0</v>
      </c>
      <c r="F11" s="7">
        <v>0</v>
      </c>
      <c r="G11" s="7">
        <f>B11+F11</f>
        <v>0</v>
      </c>
      <c r="H11" s="8"/>
      <c r="J11" s="58"/>
      <c r="K11" s="58"/>
      <c r="L11" s="59"/>
      <c r="M11" s="59"/>
      <c r="N11" s="60"/>
    </row>
    <row r="12" spans="1:15">
      <c r="A12" s="15">
        <v>813</v>
      </c>
      <c r="B12" s="37" t="e">
        <f t="shared" ref="B12" si="0">C12+D12</f>
        <v>#REF!</v>
      </c>
      <c r="C12" s="37" t="e">
        <f>#REF!</f>
        <v>#REF!</v>
      </c>
      <c r="D12" s="37" t="e">
        <f>#REF!</f>
        <v>#REF!</v>
      </c>
      <c r="F12" s="7" t="e">
        <f>#REF!</f>
        <v>#REF!</v>
      </c>
      <c r="G12" s="7" t="e">
        <f>B12+F12</f>
        <v>#REF!</v>
      </c>
      <c r="H12" s="8"/>
      <c r="J12" s="58"/>
      <c r="K12" s="58"/>
      <c r="L12" s="59"/>
      <c r="M12" s="59"/>
      <c r="N12" s="60"/>
    </row>
    <row r="13" spans="1:15">
      <c r="A13" s="14" t="s">
        <v>23</v>
      </c>
      <c r="B13" s="63" t="e">
        <f>SUM(B9:B12)</f>
        <v>#REF!</v>
      </c>
      <c r="C13" s="63" t="e">
        <f>SUM(C10:C12)</f>
        <v>#REF!</v>
      </c>
      <c r="D13" s="63" t="e">
        <f>SUM(D10:D12)</f>
        <v>#REF!</v>
      </c>
      <c r="E13" s="8"/>
      <c r="F13" s="38" t="e">
        <f>SUM(F9:F12)</f>
        <v>#REF!</v>
      </c>
      <c r="G13" s="38" t="e">
        <f>SUM(G9:G12)</f>
        <v>#REF!</v>
      </c>
      <c r="H13" s="8"/>
      <c r="J13" s="58"/>
      <c r="K13" s="58"/>
      <c r="L13" s="59"/>
      <c r="M13" s="59"/>
      <c r="N13" s="60"/>
    </row>
    <row r="14" spans="1:15">
      <c r="B14" s="37"/>
      <c r="C14" s="37"/>
      <c r="D14" s="37"/>
      <c r="E14" s="8"/>
      <c r="F14" s="37"/>
      <c r="G14" s="37"/>
      <c r="H14" s="8"/>
      <c r="J14" s="58"/>
      <c r="K14" s="58"/>
      <c r="L14" s="59"/>
      <c r="M14" s="59"/>
      <c r="N14" s="60"/>
    </row>
    <row r="15" spans="1:15">
      <c r="A15" s="14" t="s">
        <v>30</v>
      </c>
      <c r="B15" s="37"/>
      <c r="C15" s="37"/>
      <c r="D15" s="37"/>
      <c r="E15" s="8"/>
      <c r="F15" s="37"/>
      <c r="G15" s="37"/>
      <c r="H15" s="8"/>
      <c r="J15" s="58"/>
      <c r="K15" s="58"/>
      <c r="L15" s="60"/>
      <c r="M15" s="60"/>
      <c r="N15" s="60"/>
    </row>
    <row r="16" spans="1:15">
      <c r="A16" s="15">
        <v>814</v>
      </c>
      <c r="B16" s="37">
        <f>C16+D16</f>
        <v>0</v>
      </c>
      <c r="C16" s="37">
        <v>0</v>
      </c>
      <c r="D16" s="37">
        <v>0</v>
      </c>
      <c r="E16" s="8"/>
      <c r="F16" s="7" t="e">
        <f>ROUND(B16/(B$79-B$72)*B$72,2)</f>
        <v>#REF!</v>
      </c>
      <c r="G16" s="7" t="e">
        <f>B16+F16</f>
        <v>#REF!</v>
      </c>
      <c r="H16" s="8"/>
      <c r="J16" s="61"/>
      <c r="K16" s="58"/>
      <c r="L16" s="60"/>
      <c r="M16" s="60"/>
      <c r="N16" s="60"/>
    </row>
    <row r="17" spans="1:14">
      <c r="A17" s="15">
        <v>820</v>
      </c>
      <c r="B17" s="37">
        <f t="shared" ref="B17:B79" si="1">C17+D17</f>
        <v>0</v>
      </c>
      <c r="C17" s="37">
        <v>0</v>
      </c>
      <c r="D17" s="37">
        <v>0</v>
      </c>
      <c r="E17" s="8"/>
      <c r="F17" s="7" t="e">
        <f>ROUND(B17/(B$79-B$72)*B$72,2)</f>
        <v>#REF!</v>
      </c>
      <c r="G17" s="7" t="e">
        <f>B17+F17</f>
        <v>#REF!</v>
      </c>
      <c r="H17" s="8"/>
      <c r="J17" s="58"/>
      <c r="K17" s="58"/>
      <c r="L17" s="60"/>
      <c r="M17" s="60"/>
      <c r="N17" s="60"/>
    </row>
    <row r="18" spans="1:14">
      <c r="A18" s="55" t="s">
        <v>24</v>
      </c>
      <c r="B18" s="38">
        <f t="shared" si="1"/>
        <v>0</v>
      </c>
      <c r="C18" s="38">
        <f>SUM(C15:C17)</f>
        <v>0</v>
      </c>
      <c r="D18" s="38">
        <f>SUM(D15:D17)</f>
        <v>0</v>
      </c>
      <c r="E18" s="8"/>
      <c r="F18" s="38" t="e">
        <f>SUM(F15:F17)</f>
        <v>#REF!</v>
      </c>
      <c r="G18" s="38" t="e">
        <f>SUM(G15:G17)</f>
        <v>#REF!</v>
      </c>
      <c r="H18" s="8"/>
      <c r="L18" s="36"/>
      <c r="M18" s="36"/>
      <c r="N18" s="36"/>
    </row>
    <row r="19" spans="1:14">
      <c r="B19" s="37"/>
      <c r="C19" s="37"/>
      <c r="D19" s="37"/>
      <c r="E19" s="8"/>
      <c r="F19" s="37"/>
      <c r="G19" s="37"/>
      <c r="H19" s="8"/>
    </row>
    <row r="20" spans="1:14">
      <c r="A20" s="14" t="s">
        <v>6</v>
      </c>
      <c r="B20" s="37"/>
      <c r="C20" s="37"/>
      <c r="D20" s="37"/>
      <c r="E20" s="8"/>
      <c r="F20" s="37"/>
      <c r="G20" s="37"/>
      <c r="H20" s="8"/>
    </row>
    <row r="21" spans="1:14">
      <c r="A21" s="15">
        <v>870</v>
      </c>
      <c r="B21" s="37" t="e">
        <f t="shared" si="1"/>
        <v>#REF!</v>
      </c>
      <c r="C21" s="37" t="e">
        <f>#REF!</f>
        <v>#REF!</v>
      </c>
      <c r="D21" s="37" t="e">
        <f>#REF!</f>
        <v>#REF!</v>
      </c>
      <c r="E21" s="8"/>
      <c r="F21" s="7" t="e">
        <f>#REF!</f>
        <v>#REF!</v>
      </c>
      <c r="G21" s="7" t="e">
        <f>B21+F21</f>
        <v>#REF!</v>
      </c>
      <c r="H21" s="8"/>
    </row>
    <row r="22" spans="1:14">
      <c r="A22" s="15">
        <v>871</v>
      </c>
      <c r="B22" s="37">
        <f t="shared" si="1"/>
        <v>0</v>
      </c>
      <c r="C22" s="37">
        <v>0</v>
      </c>
      <c r="D22" s="37">
        <v>0</v>
      </c>
      <c r="E22" s="8"/>
      <c r="F22" s="7">
        <v>0</v>
      </c>
      <c r="G22" s="7">
        <f t="shared" ref="G22:G41" si="2">B22+F22</f>
        <v>0</v>
      </c>
      <c r="H22" s="8"/>
    </row>
    <row r="23" spans="1:14">
      <c r="A23" s="15">
        <v>872</v>
      </c>
      <c r="B23" s="37">
        <f t="shared" si="1"/>
        <v>0</v>
      </c>
      <c r="C23" s="37">
        <v>0</v>
      </c>
      <c r="D23" s="37">
        <v>0</v>
      </c>
      <c r="E23" s="8"/>
      <c r="F23" s="7">
        <v>0</v>
      </c>
      <c r="G23" s="7">
        <f t="shared" si="2"/>
        <v>0</v>
      </c>
      <c r="H23" s="8"/>
    </row>
    <row r="24" spans="1:14">
      <c r="A24" s="15">
        <v>874</v>
      </c>
      <c r="B24" s="37" t="e">
        <f t="shared" si="1"/>
        <v>#REF!</v>
      </c>
      <c r="C24" s="37" t="e">
        <f>#REF!</f>
        <v>#REF!</v>
      </c>
      <c r="D24" s="37" t="e">
        <f>#REF!</f>
        <v>#REF!</v>
      </c>
      <c r="E24" s="8"/>
      <c r="F24" s="7" t="e">
        <f>#REF!</f>
        <v>#REF!</v>
      </c>
      <c r="G24" s="7" t="e">
        <f t="shared" si="2"/>
        <v>#REF!</v>
      </c>
      <c r="H24" s="8"/>
    </row>
    <row r="25" spans="1:14">
      <c r="A25" s="15">
        <v>875</v>
      </c>
      <c r="B25" s="37" t="e">
        <f t="shared" si="1"/>
        <v>#REF!</v>
      </c>
      <c r="C25" s="37" t="e">
        <f>#REF!</f>
        <v>#REF!</v>
      </c>
      <c r="D25" s="37" t="e">
        <f>#REF!</f>
        <v>#REF!</v>
      </c>
      <c r="E25" s="8"/>
      <c r="F25" s="7">
        <v>0</v>
      </c>
      <c r="G25" s="7" t="e">
        <f t="shared" si="2"/>
        <v>#REF!</v>
      </c>
      <c r="H25" s="8"/>
    </row>
    <row r="26" spans="1:14">
      <c r="A26" s="15">
        <v>876</v>
      </c>
      <c r="B26" s="37" t="e">
        <f t="shared" si="1"/>
        <v>#REF!</v>
      </c>
      <c r="C26" s="37" t="e">
        <f>#REF!</f>
        <v>#REF!</v>
      </c>
      <c r="D26" s="37" t="e">
        <f>#REF!</f>
        <v>#REF!</v>
      </c>
      <c r="E26" s="8"/>
      <c r="F26" s="7">
        <v>0</v>
      </c>
      <c r="G26" s="7" t="e">
        <f t="shared" si="2"/>
        <v>#REF!</v>
      </c>
      <c r="H26" s="8"/>
    </row>
    <row r="27" spans="1:14">
      <c r="A27" s="15">
        <v>877</v>
      </c>
      <c r="B27" s="37" t="e">
        <f t="shared" si="1"/>
        <v>#REF!</v>
      </c>
      <c r="C27" s="37" t="e">
        <f>#REF!</f>
        <v>#REF!</v>
      </c>
      <c r="D27" s="37" t="e">
        <f>#REF!</f>
        <v>#REF!</v>
      </c>
      <c r="E27" s="8"/>
      <c r="F27" s="7">
        <v>0</v>
      </c>
      <c r="G27" s="7" t="e">
        <f t="shared" si="2"/>
        <v>#REF!</v>
      </c>
      <c r="H27" s="8"/>
    </row>
    <row r="28" spans="1:14">
      <c r="A28" s="15">
        <v>878</v>
      </c>
      <c r="B28" s="37" t="e">
        <f t="shared" si="1"/>
        <v>#REF!</v>
      </c>
      <c r="C28" s="37" t="e">
        <f>#REF!</f>
        <v>#REF!</v>
      </c>
      <c r="D28" s="37" t="e">
        <f>#REF!</f>
        <v>#REF!</v>
      </c>
      <c r="E28" s="8"/>
      <c r="F28" s="7">
        <v>0</v>
      </c>
      <c r="G28" s="7" t="e">
        <f t="shared" si="2"/>
        <v>#REF!</v>
      </c>
      <c r="H28" s="8"/>
    </row>
    <row r="29" spans="1:14">
      <c r="A29" s="15">
        <v>879</v>
      </c>
      <c r="B29" s="37" t="e">
        <f t="shared" si="1"/>
        <v>#REF!</v>
      </c>
      <c r="C29" s="37" t="e">
        <f>#REF!</f>
        <v>#REF!</v>
      </c>
      <c r="D29" s="37" t="e">
        <f>#REF!</f>
        <v>#REF!</v>
      </c>
      <c r="E29" s="8"/>
      <c r="F29" s="7" t="e">
        <f>#REF!</f>
        <v>#REF!</v>
      </c>
      <c r="G29" s="7" t="e">
        <f t="shared" si="2"/>
        <v>#REF!</v>
      </c>
      <c r="H29" s="8"/>
    </row>
    <row r="30" spans="1:14">
      <c r="A30" s="15">
        <v>880</v>
      </c>
      <c r="B30" s="37" t="e">
        <f t="shared" si="1"/>
        <v>#REF!</v>
      </c>
      <c r="C30" s="37" t="e">
        <f>#REF!</f>
        <v>#REF!</v>
      </c>
      <c r="D30" s="37" t="e">
        <f>#REF!</f>
        <v>#REF!</v>
      </c>
      <c r="E30" s="8"/>
      <c r="F30" s="7" t="e">
        <f>#REF!</f>
        <v>#REF!</v>
      </c>
      <c r="G30" s="7" t="e">
        <f t="shared" si="2"/>
        <v>#REF!</v>
      </c>
      <c r="H30" s="8"/>
    </row>
    <row r="31" spans="1:14">
      <c r="A31" s="15">
        <v>881</v>
      </c>
      <c r="B31" s="37">
        <f t="shared" si="1"/>
        <v>0</v>
      </c>
      <c r="C31" s="37">
        <v>0</v>
      </c>
      <c r="D31" s="37">
        <v>0</v>
      </c>
      <c r="E31" s="8"/>
      <c r="F31" s="7">
        <v>0</v>
      </c>
      <c r="G31" s="7">
        <f t="shared" si="2"/>
        <v>0</v>
      </c>
      <c r="H31" s="8"/>
    </row>
    <row r="32" spans="1:14">
      <c r="A32" s="15">
        <v>885</v>
      </c>
      <c r="B32" s="37" t="e">
        <f t="shared" si="1"/>
        <v>#REF!</v>
      </c>
      <c r="C32" s="37" t="e">
        <f>#REF!</f>
        <v>#REF!</v>
      </c>
      <c r="D32" s="37" t="e">
        <f>#REF!</f>
        <v>#REF!</v>
      </c>
      <c r="E32" s="8"/>
      <c r="F32" s="7">
        <v>0</v>
      </c>
      <c r="G32" s="7" t="e">
        <f t="shared" si="2"/>
        <v>#REF!</v>
      </c>
      <c r="H32" s="8"/>
    </row>
    <row r="33" spans="1:8">
      <c r="A33" s="15">
        <v>886</v>
      </c>
      <c r="B33" s="37">
        <f t="shared" si="1"/>
        <v>0</v>
      </c>
      <c r="C33" s="37">
        <v>0</v>
      </c>
      <c r="D33" s="37">
        <v>0</v>
      </c>
      <c r="E33" s="8"/>
      <c r="F33" s="7">
        <v>0</v>
      </c>
      <c r="G33" s="7">
        <f t="shared" si="2"/>
        <v>0</v>
      </c>
      <c r="H33" s="8"/>
    </row>
    <row r="34" spans="1:8">
      <c r="A34" s="15">
        <v>887</v>
      </c>
      <c r="B34" s="37" t="e">
        <f t="shared" si="1"/>
        <v>#REF!</v>
      </c>
      <c r="C34" s="37" t="e">
        <f>#REF!</f>
        <v>#REF!</v>
      </c>
      <c r="D34" s="37" t="e">
        <f>#REF!</f>
        <v>#REF!</v>
      </c>
      <c r="E34" s="8"/>
      <c r="F34" s="7">
        <v>0</v>
      </c>
      <c r="G34" s="7" t="e">
        <f t="shared" si="2"/>
        <v>#REF!</v>
      </c>
      <c r="H34" s="8"/>
    </row>
    <row r="35" spans="1:8">
      <c r="A35" s="15">
        <v>888</v>
      </c>
      <c r="B35" s="37">
        <f t="shared" si="1"/>
        <v>0</v>
      </c>
      <c r="C35" s="37">
        <v>0</v>
      </c>
      <c r="D35" s="37">
        <v>0</v>
      </c>
      <c r="E35" s="8"/>
      <c r="F35" s="7">
        <v>0</v>
      </c>
      <c r="G35" s="7">
        <f t="shared" si="2"/>
        <v>0</v>
      </c>
      <c r="H35" s="8"/>
    </row>
    <row r="36" spans="1:8">
      <c r="A36" s="15">
        <v>889</v>
      </c>
      <c r="B36" s="37" t="e">
        <f t="shared" si="1"/>
        <v>#REF!</v>
      </c>
      <c r="C36" s="37" t="e">
        <f>#REF!</f>
        <v>#REF!</v>
      </c>
      <c r="D36" s="37" t="e">
        <f>#REF!</f>
        <v>#REF!</v>
      </c>
      <c r="E36" s="8"/>
      <c r="F36" s="7">
        <v>0</v>
      </c>
      <c r="G36" s="7" t="e">
        <f t="shared" si="2"/>
        <v>#REF!</v>
      </c>
      <c r="H36" s="8"/>
    </row>
    <row r="37" spans="1:8">
      <c r="A37" s="15">
        <v>890</v>
      </c>
      <c r="B37" s="37" t="e">
        <f t="shared" si="1"/>
        <v>#REF!</v>
      </c>
      <c r="C37" s="37" t="e">
        <f>#REF!</f>
        <v>#REF!</v>
      </c>
      <c r="D37" s="37" t="e">
        <f>#REF!</f>
        <v>#REF!</v>
      </c>
      <c r="E37" s="8"/>
      <c r="F37" s="7">
        <v>0</v>
      </c>
      <c r="G37" s="7" t="e">
        <f t="shared" si="2"/>
        <v>#REF!</v>
      </c>
      <c r="H37" s="8"/>
    </row>
    <row r="38" spans="1:8">
      <c r="A38" s="15">
        <v>891</v>
      </c>
      <c r="B38" s="37" t="e">
        <f t="shared" si="1"/>
        <v>#REF!</v>
      </c>
      <c r="C38" s="37" t="e">
        <f>#REF!</f>
        <v>#REF!</v>
      </c>
      <c r="D38" s="37" t="e">
        <f>#REF!</f>
        <v>#REF!</v>
      </c>
      <c r="E38" s="8"/>
      <c r="F38" s="7">
        <v>0</v>
      </c>
      <c r="G38" s="7" t="e">
        <f t="shared" si="2"/>
        <v>#REF!</v>
      </c>
      <c r="H38" s="8"/>
    </row>
    <row r="39" spans="1:8">
      <c r="A39" s="15">
        <v>892</v>
      </c>
      <c r="B39" s="37" t="e">
        <f t="shared" si="1"/>
        <v>#REF!</v>
      </c>
      <c r="C39" s="37" t="e">
        <f>#REF!</f>
        <v>#REF!</v>
      </c>
      <c r="D39" s="37" t="e">
        <f>#REF!</f>
        <v>#REF!</v>
      </c>
      <c r="E39" s="8"/>
      <c r="F39" s="7">
        <v>0</v>
      </c>
      <c r="G39" s="7" t="e">
        <f t="shared" si="2"/>
        <v>#REF!</v>
      </c>
      <c r="H39" s="8"/>
    </row>
    <row r="40" spans="1:8">
      <c r="A40" s="15">
        <v>893</v>
      </c>
      <c r="B40" s="37" t="e">
        <f t="shared" si="1"/>
        <v>#REF!</v>
      </c>
      <c r="C40" s="37" t="e">
        <f>#REF!</f>
        <v>#REF!</v>
      </c>
      <c r="D40" s="37" t="e">
        <f>#REF!</f>
        <v>#REF!</v>
      </c>
      <c r="E40" s="8"/>
      <c r="F40" s="7">
        <v>0</v>
      </c>
      <c r="G40" s="7" t="e">
        <f t="shared" si="2"/>
        <v>#REF!</v>
      </c>
      <c r="H40" s="8"/>
    </row>
    <row r="41" spans="1:8">
      <c r="A41" s="15">
        <v>894</v>
      </c>
      <c r="B41" s="37" t="e">
        <f t="shared" si="1"/>
        <v>#REF!</v>
      </c>
      <c r="C41" s="37" t="e">
        <f>#REF!</f>
        <v>#REF!</v>
      </c>
      <c r="D41" s="37" t="e">
        <f>#REF!</f>
        <v>#REF!</v>
      </c>
      <c r="E41" s="8"/>
      <c r="F41" s="7">
        <v>0</v>
      </c>
      <c r="G41" s="7" t="e">
        <f t="shared" si="2"/>
        <v>#REF!</v>
      </c>
      <c r="H41" s="8"/>
    </row>
    <row r="42" spans="1:8">
      <c r="A42" s="14" t="s">
        <v>7</v>
      </c>
      <c r="B42" s="38" t="e">
        <f t="shared" si="1"/>
        <v>#REF!</v>
      </c>
      <c r="C42" s="38" t="e">
        <f>SUM(C21:C41)</f>
        <v>#REF!</v>
      </c>
      <c r="D42" s="38" t="e">
        <f>SUM(D21:D41)</f>
        <v>#REF!</v>
      </c>
      <c r="E42" s="8"/>
      <c r="F42" s="38" t="e">
        <f>SUM(F21:F41)</f>
        <v>#REF!</v>
      </c>
      <c r="G42" s="38" t="e">
        <f>SUM(G21:G41)</f>
        <v>#REF!</v>
      </c>
      <c r="H42" s="8"/>
    </row>
    <row r="43" spans="1:8">
      <c r="B43" s="37">
        <f t="shared" si="1"/>
        <v>0</v>
      </c>
      <c r="C43" s="37"/>
      <c r="D43" s="37"/>
      <c r="E43" s="8"/>
      <c r="F43" s="37"/>
      <c r="G43" s="37"/>
      <c r="H43" s="8"/>
    </row>
    <row r="44" spans="1:8">
      <c r="A44" s="14" t="s">
        <v>8</v>
      </c>
      <c r="B44" s="37">
        <f t="shared" si="1"/>
        <v>0</v>
      </c>
      <c r="C44" s="37"/>
      <c r="D44" s="37"/>
      <c r="E44" s="8"/>
      <c r="F44" s="37"/>
      <c r="G44" s="37"/>
      <c r="H44" s="8"/>
    </row>
    <row r="45" spans="1:8">
      <c r="A45" s="15">
        <v>901</v>
      </c>
      <c r="B45" s="37" t="e">
        <f t="shared" si="1"/>
        <v>#REF!</v>
      </c>
      <c r="C45" s="37" t="e">
        <f>#REF!</f>
        <v>#REF!</v>
      </c>
      <c r="D45" s="37" t="e">
        <f>#REF!</f>
        <v>#REF!</v>
      </c>
      <c r="E45" s="8"/>
      <c r="F45" s="7" t="e">
        <f>#REF!</f>
        <v>#REF!</v>
      </c>
      <c r="G45" s="7" t="e">
        <f>B45+F45</f>
        <v>#REF!</v>
      </c>
      <c r="H45" s="8"/>
    </row>
    <row r="46" spans="1:8">
      <c r="A46" s="15">
        <v>902</v>
      </c>
      <c r="B46" s="37" t="e">
        <f t="shared" si="1"/>
        <v>#REF!</v>
      </c>
      <c r="C46" s="37" t="e">
        <f>#REF!</f>
        <v>#REF!</v>
      </c>
      <c r="D46" s="37" t="e">
        <f>#REF!</f>
        <v>#REF!</v>
      </c>
      <c r="E46" s="8"/>
      <c r="F46" s="7">
        <v>0</v>
      </c>
      <c r="G46" s="7" t="e">
        <f>B46+F46</f>
        <v>#REF!</v>
      </c>
      <c r="H46" s="8"/>
    </row>
    <row r="47" spans="1:8">
      <c r="A47" s="15">
        <v>903</v>
      </c>
      <c r="B47" s="37" t="e">
        <f t="shared" si="1"/>
        <v>#REF!</v>
      </c>
      <c r="C47" s="37" t="e">
        <f>#REF!</f>
        <v>#REF!</v>
      </c>
      <c r="D47" s="37" t="e">
        <f>#REF!</f>
        <v>#REF!</v>
      </c>
      <c r="E47" s="8"/>
      <c r="F47" s="7" t="e">
        <f>#REF!</f>
        <v>#REF!</v>
      </c>
      <c r="G47" s="7" t="e">
        <f>B47+F47</f>
        <v>#REF!</v>
      </c>
      <c r="H47" s="8"/>
    </row>
    <row r="48" spans="1:8">
      <c r="A48" s="15">
        <v>905</v>
      </c>
      <c r="B48" s="37" t="e">
        <f t="shared" si="1"/>
        <v>#REF!</v>
      </c>
      <c r="C48" s="37" t="e">
        <f>#REF!</f>
        <v>#REF!</v>
      </c>
      <c r="D48" s="37" t="e">
        <f>#REF!</f>
        <v>#REF!</v>
      </c>
      <c r="E48" s="8"/>
      <c r="F48" s="7" t="e">
        <f>#REF!</f>
        <v>#REF!</v>
      </c>
      <c r="G48" s="7" t="e">
        <f>B48+F48</f>
        <v>#REF!</v>
      </c>
      <c r="H48" s="8"/>
    </row>
    <row r="49" spans="1:8">
      <c r="A49" s="14" t="s">
        <v>9</v>
      </c>
      <c r="B49" s="38" t="e">
        <f t="shared" si="1"/>
        <v>#REF!</v>
      </c>
      <c r="C49" s="38" t="e">
        <f>SUM(C45:C48)</f>
        <v>#REF!</v>
      </c>
      <c r="D49" s="38" t="e">
        <f>SUM(D45:D48)</f>
        <v>#REF!</v>
      </c>
      <c r="E49" s="8"/>
      <c r="F49" s="38" t="e">
        <f>SUM(F45:F48)</f>
        <v>#REF!</v>
      </c>
      <c r="G49" s="38" t="e">
        <f>SUM(G45:G48)</f>
        <v>#REF!</v>
      </c>
      <c r="H49" s="8"/>
    </row>
    <row r="50" spans="1:8">
      <c r="B50" s="37">
        <f t="shared" si="1"/>
        <v>0</v>
      </c>
      <c r="C50" s="37"/>
      <c r="D50" s="37"/>
      <c r="E50" s="8"/>
      <c r="F50" s="37"/>
      <c r="G50" s="37"/>
      <c r="H50" s="8"/>
    </row>
    <row r="51" spans="1:8">
      <c r="A51" s="14" t="s">
        <v>10</v>
      </c>
      <c r="B51" s="37">
        <f t="shared" si="1"/>
        <v>0</v>
      </c>
      <c r="C51" s="37"/>
      <c r="D51" s="37"/>
      <c r="E51" s="8"/>
      <c r="F51" s="37"/>
      <c r="G51" s="37"/>
      <c r="H51" s="8"/>
    </row>
    <row r="52" spans="1:8">
      <c r="A52" s="15">
        <v>907</v>
      </c>
      <c r="B52" s="37">
        <f t="shared" si="1"/>
        <v>0</v>
      </c>
      <c r="C52" s="37">
        <v>0</v>
      </c>
      <c r="D52" s="37">
        <v>0</v>
      </c>
      <c r="E52" s="8"/>
      <c r="F52" s="7">
        <v>0</v>
      </c>
      <c r="G52" s="7">
        <f>B52+F52</f>
        <v>0</v>
      </c>
      <c r="H52" s="8"/>
    </row>
    <row r="53" spans="1:8">
      <c r="A53" s="15">
        <v>908</v>
      </c>
      <c r="B53" s="37" t="e">
        <f t="shared" si="1"/>
        <v>#REF!</v>
      </c>
      <c r="C53" s="37" t="e">
        <f>#REF!</f>
        <v>#REF!</v>
      </c>
      <c r="D53" s="37" t="e">
        <f>#REF!</f>
        <v>#REF!</v>
      </c>
      <c r="E53" s="8"/>
      <c r="F53" s="7">
        <v>0</v>
      </c>
      <c r="G53" s="7" t="e">
        <f>B53+F53</f>
        <v>#REF!</v>
      </c>
      <c r="H53" s="8"/>
    </row>
    <row r="54" spans="1:8">
      <c r="A54" s="15">
        <v>909</v>
      </c>
      <c r="B54" s="37" t="e">
        <f t="shared" si="1"/>
        <v>#REF!</v>
      </c>
      <c r="C54" s="37" t="e">
        <f>#REF!</f>
        <v>#REF!</v>
      </c>
      <c r="D54" s="37" t="e">
        <f>#REF!</f>
        <v>#REF!</v>
      </c>
      <c r="E54" s="8"/>
      <c r="F54" s="7" t="e">
        <f>#REF!</f>
        <v>#REF!</v>
      </c>
      <c r="G54" s="7" t="e">
        <f>B54+F54</f>
        <v>#REF!</v>
      </c>
      <c r="H54" s="8"/>
    </row>
    <row r="55" spans="1:8">
      <c r="A55" s="15">
        <v>910</v>
      </c>
      <c r="B55" s="37" t="e">
        <f t="shared" si="1"/>
        <v>#REF!</v>
      </c>
      <c r="C55" s="37" t="e">
        <f>#REF!</f>
        <v>#REF!</v>
      </c>
      <c r="D55" s="37" t="e">
        <f>#REF!</f>
        <v>#REF!</v>
      </c>
      <c r="E55" s="8"/>
      <c r="F55" s="7" t="e">
        <f>#REF!</f>
        <v>#REF!</v>
      </c>
      <c r="G55" s="7" t="e">
        <f>B55+F55</f>
        <v>#REF!</v>
      </c>
      <c r="H55" s="8"/>
    </row>
    <row r="56" spans="1:8">
      <c r="A56" s="14" t="s">
        <v>11</v>
      </c>
      <c r="B56" s="38" t="e">
        <f t="shared" si="1"/>
        <v>#REF!</v>
      </c>
      <c r="C56" s="38" t="e">
        <f>SUM(C52:C55)</f>
        <v>#REF!</v>
      </c>
      <c r="D56" s="38" t="e">
        <f>SUM(D52:D55)</f>
        <v>#REF!</v>
      </c>
      <c r="E56" s="8"/>
      <c r="F56" s="38" t="e">
        <f>SUM(F52:F55)</f>
        <v>#REF!</v>
      </c>
      <c r="G56" s="38" t="e">
        <f>SUM(G52:G55)</f>
        <v>#REF!</v>
      </c>
      <c r="H56" s="8"/>
    </row>
    <row r="57" spans="1:8">
      <c r="B57" s="37">
        <f t="shared" si="1"/>
        <v>0</v>
      </c>
      <c r="C57" s="37"/>
      <c r="D57" s="37"/>
      <c r="E57" s="8"/>
      <c r="F57" s="37"/>
      <c r="G57" s="37"/>
      <c r="H57" s="8"/>
    </row>
    <row r="58" spans="1:8">
      <c r="A58" s="14" t="s">
        <v>12</v>
      </c>
      <c r="B58" s="37">
        <f t="shared" si="1"/>
        <v>0</v>
      </c>
      <c r="C58" s="37"/>
      <c r="D58" s="37"/>
      <c r="E58" s="8"/>
      <c r="F58" s="37"/>
      <c r="G58" s="37"/>
      <c r="H58" s="8"/>
    </row>
    <row r="59" spans="1:8">
      <c r="A59" s="15">
        <v>911</v>
      </c>
      <c r="B59" s="37">
        <f t="shared" si="1"/>
        <v>0</v>
      </c>
      <c r="C59" s="37">
        <v>0</v>
      </c>
      <c r="D59" s="37">
        <v>0</v>
      </c>
      <c r="E59" s="8"/>
      <c r="F59" s="7" t="e">
        <f>ROUND(B59/(B$79-B$72)*B$72,2)</f>
        <v>#REF!</v>
      </c>
      <c r="G59" s="7" t="e">
        <f>B59+F59</f>
        <v>#REF!</v>
      </c>
      <c r="H59" s="8"/>
    </row>
    <row r="60" spans="1:8">
      <c r="A60" s="15">
        <v>912</v>
      </c>
      <c r="B60" s="37">
        <f t="shared" si="1"/>
        <v>0</v>
      </c>
      <c r="C60" s="37">
        <v>0</v>
      </c>
      <c r="D60" s="37">
        <v>0</v>
      </c>
      <c r="E60" s="8"/>
      <c r="F60" s="7" t="e">
        <f>ROUND(B60/(B$79-B$72)*B$72,2)</f>
        <v>#REF!</v>
      </c>
      <c r="G60" s="7" t="e">
        <f>B60+F60</f>
        <v>#REF!</v>
      </c>
      <c r="H60" s="8"/>
    </row>
    <row r="61" spans="1:8">
      <c r="A61" s="15">
        <v>913</v>
      </c>
      <c r="B61" s="37">
        <f t="shared" si="1"/>
        <v>0</v>
      </c>
      <c r="C61" s="37">
        <v>0</v>
      </c>
      <c r="D61" s="37">
        <v>0</v>
      </c>
      <c r="E61" s="8"/>
      <c r="F61" s="7" t="e">
        <f>ROUND(B61/(B$79-B$72)*B$72,2)</f>
        <v>#REF!</v>
      </c>
      <c r="G61" s="7" t="e">
        <f>B61+F61</f>
        <v>#REF!</v>
      </c>
      <c r="H61" s="8"/>
    </row>
    <row r="62" spans="1:8">
      <c r="A62" s="15">
        <v>916</v>
      </c>
      <c r="B62" s="37">
        <f t="shared" si="1"/>
        <v>0</v>
      </c>
      <c r="C62" s="37">
        <v>0</v>
      </c>
      <c r="D62" s="37">
        <v>0</v>
      </c>
      <c r="E62" s="8"/>
      <c r="F62" s="7" t="e">
        <f>ROUND(B62/(B$79-B$72)*B$72,2)</f>
        <v>#REF!</v>
      </c>
      <c r="G62" s="7" t="e">
        <f>B62+F62</f>
        <v>#REF!</v>
      </c>
      <c r="H62" s="8"/>
    </row>
    <row r="63" spans="1:8">
      <c r="A63" s="14" t="s">
        <v>13</v>
      </c>
      <c r="B63" s="38">
        <f t="shared" si="1"/>
        <v>0</v>
      </c>
      <c r="C63" s="38">
        <f t="shared" ref="C63:H63" si="3">SUM(C59:C62)</f>
        <v>0</v>
      </c>
      <c r="D63" s="38">
        <f t="shared" ref="D63" si="4">SUM(D59:D62)</f>
        <v>0</v>
      </c>
      <c r="E63" s="38">
        <f t="shared" si="3"/>
        <v>0</v>
      </c>
      <c r="F63" s="38" t="e">
        <f t="shared" si="3"/>
        <v>#REF!</v>
      </c>
      <c r="G63" s="38" t="e">
        <f t="shared" si="3"/>
        <v>#REF!</v>
      </c>
      <c r="H63" s="38">
        <f t="shared" si="3"/>
        <v>0</v>
      </c>
    </row>
    <row r="64" spans="1:8">
      <c r="B64" s="37">
        <f t="shared" si="1"/>
        <v>0</v>
      </c>
      <c r="C64" s="37"/>
      <c r="D64" s="37"/>
      <c r="E64" s="8"/>
      <c r="F64" s="37"/>
      <c r="G64" s="37"/>
      <c r="H64" s="8"/>
    </row>
    <row r="65" spans="1:8">
      <c r="A65" s="14" t="s">
        <v>14</v>
      </c>
      <c r="B65" s="37">
        <f t="shared" si="1"/>
        <v>0</v>
      </c>
      <c r="C65" s="37"/>
      <c r="D65" s="37"/>
      <c r="E65" s="8"/>
      <c r="F65" s="37"/>
      <c r="G65" s="37"/>
      <c r="H65" s="8"/>
    </row>
    <row r="66" spans="1:8">
      <c r="A66" s="15">
        <v>920</v>
      </c>
      <c r="B66" s="37" t="e">
        <f t="shared" si="1"/>
        <v>#REF!</v>
      </c>
      <c r="C66" s="37" t="e">
        <f>#REF!</f>
        <v>#REF!</v>
      </c>
      <c r="D66" s="37" t="e">
        <f>#REF!</f>
        <v>#REF!</v>
      </c>
      <c r="E66" s="8"/>
      <c r="F66" s="83" t="e">
        <f>#REF!</f>
        <v>#REF!</v>
      </c>
      <c r="G66" s="7" t="e">
        <f t="shared" ref="G66:G76" si="5">B66+F66</f>
        <v>#REF!</v>
      </c>
      <c r="H66" s="8"/>
    </row>
    <row r="67" spans="1:8">
      <c r="A67" s="15">
        <v>921</v>
      </c>
      <c r="B67" s="37" t="e">
        <f t="shared" si="1"/>
        <v>#REF!</v>
      </c>
      <c r="C67" s="37" t="e">
        <f>#REF!</f>
        <v>#REF!</v>
      </c>
      <c r="D67" s="37" t="e">
        <f>#REF!</f>
        <v>#REF!</v>
      </c>
      <c r="E67" s="8"/>
      <c r="F67" s="83" t="e">
        <f>#REF!</f>
        <v>#REF!</v>
      </c>
      <c r="G67" s="7" t="e">
        <f t="shared" si="5"/>
        <v>#REF!</v>
      </c>
      <c r="H67" s="8"/>
    </row>
    <row r="68" spans="1:8">
      <c r="A68" s="15">
        <v>922</v>
      </c>
      <c r="B68" s="37" t="e">
        <f t="shared" si="1"/>
        <v>#REF!</v>
      </c>
      <c r="C68" s="37" t="e">
        <f>#REF!</f>
        <v>#REF!</v>
      </c>
      <c r="D68" s="37" t="e">
        <f>#REF!</f>
        <v>#REF!</v>
      </c>
      <c r="E68" s="8"/>
      <c r="F68" s="83">
        <v>0</v>
      </c>
      <c r="G68" s="7" t="e">
        <f>B68+F68</f>
        <v>#REF!</v>
      </c>
      <c r="H68" s="8"/>
    </row>
    <row r="69" spans="1:8">
      <c r="A69" s="15">
        <v>923</v>
      </c>
      <c r="B69" s="37" t="e">
        <f t="shared" si="1"/>
        <v>#REF!</v>
      </c>
      <c r="C69" s="37" t="e">
        <f>#REF!</f>
        <v>#REF!</v>
      </c>
      <c r="D69" s="37" t="e">
        <f>#REF!</f>
        <v>#REF!</v>
      </c>
      <c r="E69" s="8"/>
      <c r="F69" s="83" t="e">
        <f>#REF!</f>
        <v>#REF!</v>
      </c>
      <c r="G69" s="7" t="e">
        <f t="shared" si="5"/>
        <v>#REF!</v>
      </c>
      <c r="H69" s="8"/>
    </row>
    <row r="70" spans="1:8">
      <c r="A70" s="15">
        <v>924</v>
      </c>
      <c r="B70" s="37" t="e">
        <f t="shared" si="1"/>
        <v>#REF!</v>
      </c>
      <c r="C70" s="37" t="e">
        <f>#REF!</f>
        <v>#REF!</v>
      </c>
      <c r="D70" s="37">
        <v>0</v>
      </c>
      <c r="E70" s="8"/>
      <c r="F70" s="83">
        <v>0</v>
      </c>
      <c r="G70" s="7" t="e">
        <f t="shared" si="5"/>
        <v>#REF!</v>
      </c>
      <c r="H70" s="8"/>
    </row>
    <row r="71" spans="1:8">
      <c r="A71" s="15">
        <v>925</v>
      </c>
      <c r="B71" s="37" t="e">
        <f t="shared" si="1"/>
        <v>#REF!</v>
      </c>
      <c r="C71" s="37" t="e">
        <f>#REF!</f>
        <v>#REF!</v>
      </c>
      <c r="D71" s="37">
        <v>0</v>
      </c>
      <c r="E71" s="8"/>
      <c r="F71" s="83">
        <v>0</v>
      </c>
      <c r="G71" s="7" t="e">
        <f t="shared" si="5"/>
        <v>#REF!</v>
      </c>
      <c r="H71" s="8"/>
    </row>
    <row r="72" spans="1:8">
      <c r="A72" s="15">
        <v>926</v>
      </c>
      <c r="B72" s="37" t="e">
        <f t="shared" si="1"/>
        <v>#REF!</v>
      </c>
      <c r="C72" s="37" t="e">
        <f>#REF!+#REF!</f>
        <v>#REF!</v>
      </c>
      <c r="D72" s="37" t="e">
        <f>#REF!+#REF!</f>
        <v>#REF!</v>
      </c>
      <c r="E72" s="8"/>
      <c r="F72" s="83" t="e">
        <f>#REF!</f>
        <v>#REF!</v>
      </c>
      <c r="G72" s="7" t="e">
        <f t="shared" si="5"/>
        <v>#REF!</v>
      </c>
      <c r="H72" s="8"/>
    </row>
    <row r="73" spans="1:8">
      <c r="A73" s="15">
        <v>928</v>
      </c>
      <c r="B73" s="37" t="e">
        <f t="shared" si="1"/>
        <v>#REF!</v>
      </c>
      <c r="C73" s="37" t="e">
        <f>#REF!</f>
        <v>#REF!</v>
      </c>
      <c r="D73" s="37" t="e">
        <f>#REF!</f>
        <v>#REF!</v>
      </c>
      <c r="E73" s="8"/>
      <c r="F73" s="83" t="e">
        <f>#REF!</f>
        <v>#REF!</v>
      </c>
      <c r="G73" s="7" t="e">
        <f t="shared" si="5"/>
        <v>#REF!</v>
      </c>
      <c r="H73" s="8"/>
    </row>
    <row r="74" spans="1:8">
      <c r="A74" s="15">
        <v>930</v>
      </c>
      <c r="B74" s="37" t="e">
        <f t="shared" si="1"/>
        <v>#REF!</v>
      </c>
      <c r="C74" s="37" t="e">
        <f>#REF!</f>
        <v>#REF!</v>
      </c>
      <c r="D74" s="37" t="e">
        <f>#REF!</f>
        <v>#REF!</v>
      </c>
      <c r="E74" s="8"/>
      <c r="F74" s="83" t="e">
        <f>#REF!</f>
        <v>#REF!</v>
      </c>
      <c r="G74" s="7" t="e">
        <f t="shared" si="5"/>
        <v>#REF!</v>
      </c>
      <c r="H74" s="8"/>
    </row>
    <row r="75" spans="1:8">
      <c r="A75" s="15">
        <v>931</v>
      </c>
      <c r="B75" s="37">
        <f t="shared" si="1"/>
        <v>0</v>
      </c>
      <c r="C75" s="37">
        <v>0</v>
      </c>
      <c r="D75" s="37">
        <v>0</v>
      </c>
      <c r="E75" s="8"/>
      <c r="F75" s="83">
        <v>0</v>
      </c>
      <c r="G75" s="7">
        <f t="shared" si="5"/>
        <v>0</v>
      </c>
      <c r="H75" s="8"/>
    </row>
    <row r="76" spans="1:8">
      <c r="A76" s="15">
        <v>935</v>
      </c>
      <c r="B76" s="37" t="e">
        <f t="shared" si="1"/>
        <v>#REF!</v>
      </c>
      <c r="C76" s="37" t="e">
        <f>#REF!</f>
        <v>#REF!</v>
      </c>
      <c r="D76" s="37" t="e">
        <f>#REF!+#REF!</f>
        <v>#REF!</v>
      </c>
      <c r="E76" s="8"/>
      <c r="F76" s="83" t="e">
        <f>#REF!</f>
        <v>#REF!</v>
      </c>
      <c r="G76" s="7" t="e">
        <f t="shared" si="5"/>
        <v>#REF!</v>
      </c>
      <c r="H76" s="8"/>
    </row>
    <row r="77" spans="1:8">
      <c r="A77" s="14" t="s">
        <v>15</v>
      </c>
      <c r="B77" s="38" t="e">
        <f t="shared" si="1"/>
        <v>#REF!</v>
      </c>
      <c r="C77" s="38" t="e">
        <f>SUM(C66:C76)</f>
        <v>#REF!</v>
      </c>
      <c r="D77" s="38" t="e">
        <f>SUM(D66:D76)</f>
        <v>#REF!</v>
      </c>
      <c r="E77" s="8"/>
      <c r="F77" s="38" t="e">
        <f>SUM(F66:F76)</f>
        <v>#REF!</v>
      </c>
      <c r="G77" s="38" t="e">
        <f>SUM(G66:G76)</f>
        <v>#REF!</v>
      </c>
      <c r="H77" s="8"/>
    </row>
    <row r="78" spans="1:8">
      <c r="B78" s="37">
        <f t="shared" si="1"/>
        <v>0</v>
      </c>
      <c r="C78" s="37"/>
      <c r="D78" s="37"/>
      <c r="E78" s="8"/>
      <c r="F78" s="37"/>
      <c r="G78" s="37"/>
      <c r="H78" s="8"/>
    </row>
    <row r="79" spans="1:8">
      <c r="A79" s="14" t="s">
        <v>77</v>
      </c>
      <c r="B79" s="78" t="e">
        <f t="shared" si="1"/>
        <v>#REF!</v>
      </c>
      <c r="C79" s="78" t="e">
        <f>C13+C18+C42+C49+C56+C63+C77</f>
        <v>#REF!</v>
      </c>
      <c r="D79" s="78" t="e">
        <f>D13+D18+D42+D49+D56+D63+D77</f>
        <v>#REF!</v>
      </c>
      <c r="E79" s="8"/>
      <c r="F79" s="38" t="e">
        <f>F13+F18+F42+F49+F56+F63+F77</f>
        <v>#REF!</v>
      </c>
      <c r="G79" s="44" t="e">
        <f>G13+G18+G42+G49+G56+G63+G77</f>
        <v>#REF!</v>
      </c>
      <c r="H79" s="8"/>
    </row>
    <row r="80" spans="1:8">
      <c r="B80" s="77" t="s">
        <v>115</v>
      </c>
      <c r="C80" s="77" t="s">
        <v>115</v>
      </c>
      <c r="D80" s="77" t="s">
        <v>115</v>
      </c>
      <c r="E80" s="8"/>
      <c r="F80" s="14" t="s">
        <v>114</v>
      </c>
      <c r="G80" s="14" t="s">
        <v>114</v>
      </c>
      <c r="H80" s="8"/>
    </row>
    <row r="81" spans="1:8">
      <c r="E81" s="8"/>
      <c r="F81" s="8"/>
      <c r="G81" s="8"/>
      <c r="H81" s="8"/>
    </row>
    <row r="82" spans="1:8">
      <c r="E82" s="8"/>
      <c r="F82" s="8"/>
      <c r="G82" s="8"/>
      <c r="H82" s="8"/>
    </row>
    <row r="83" spans="1:8">
      <c r="E83" s="8"/>
      <c r="F83" s="8"/>
      <c r="G83" s="8"/>
      <c r="H83" s="8"/>
    </row>
    <row r="84" spans="1:8">
      <c r="E84" s="8"/>
      <c r="F84" s="8"/>
      <c r="G84" s="8"/>
      <c r="H84" s="8"/>
    </row>
    <row r="85" spans="1:8">
      <c r="E85" s="8"/>
      <c r="F85" s="8"/>
      <c r="G85" s="8"/>
      <c r="H85" s="8"/>
    </row>
    <row r="86" spans="1:8">
      <c r="E86" s="8"/>
      <c r="F86" s="8"/>
      <c r="G86" s="8"/>
      <c r="H86" s="8"/>
    </row>
    <row r="87" spans="1:8">
      <c r="E87" s="8"/>
      <c r="F87" s="8"/>
      <c r="G87" s="8"/>
      <c r="H87" s="8"/>
    </row>
    <row r="88" spans="1:8">
      <c r="A88" s="16" t="s">
        <v>34</v>
      </c>
      <c r="B88" s="14" t="e">
        <f>C79+D79</f>
        <v>#REF!</v>
      </c>
      <c r="E88" s="8"/>
      <c r="F88" s="8"/>
      <c r="G88" s="8"/>
      <c r="H88" s="8"/>
    </row>
    <row r="89" spans="1:8">
      <c r="E89" s="8"/>
      <c r="F89" s="8"/>
      <c r="G89" s="8"/>
      <c r="H89" s="8"/>
    </row>
    <row r="90" spans="1:8">
      <c r="E90" s="8"/>
      <c r="F90" s="8"/>
      <c r="G90" s="8"/>
      <c r="H90" s="8"/>
    </row>
    <row r="91" spans="1:8">
      <c r="E91" s="8"/>
      <c r="F91" s="8"/>
      <c r="G91" s="8"/>
      <c r="H91" s="8"/>
    </row>
    <row r="92" spans="1:8">
      <c r="E92" s="8"/>
      <c r="F92" s="8"/>
      <c r="G92" s="8"/>
      <c r="H92" s="8"/>
    </row>
    <row r="93" spans="1:8">
      <c r="E93" s="8"/>
      <c r="F93" s="8"/>
      <c r="G93" s="8"/>
      <c r="H93" s="8"/>
    </row>
    <row r="94" spans="1:8">
      <c r="E94" s="8"/>
      <c r="F94" s="8"/>
      <c r="G94" s="8"/>
      <c r="H94" s="8"/>
    </row>
    <row r="95" spans="1:8">
      <c r="E95" s="8"/>
      <c r="F95" s="8"/>
      <c r="G95" s="8"/>
      <c r="H95" s="8"/>
    </row>
    <row r="96" spans="1:8">
      <c r="E96" s="8"/>
      <c r="F96" s="8"/>
      <c r="G96" s="8"/>
      <c r="H96" s="8"/>
    </row>
    <row r="97" spans="5:8">
      <c r="E97" s="8"/>
      <c r="F97" s="8"/>
      <c r="G97" s="8"/>
      <c r="H97" s="8"/>
    </row>
    <row r="98" spans="5:8">
      <c r="E98" s="8"/>
      <c r="F98" s="8"/>
      <c r="G98" s="8"/>
      <c r="H98" s="8"/>
    </row>
    <row r="99" spans="5:8">
      <c r="E99" s="8"/>
      <c r="F99" s="8"/>
      <c r="G99" s="8"/>
      <c r="H99" s="8"/>
    </row>
    <row r="100" spans="5:8">
      <c r="E100" s="8"/>
      <c r="F100" s="8"/>
      <c r="G100" s="8"/>
      <c r="H100" s="8"/>
    </row>
    <row r="101" spans="5:8">
      <c r="E101" s="8"/>
      <c r="F101" s="8"/>
      <c r="G101" s="8"/>
      <c r="H101" s="8"/>
    </row>
    <row r="102" spans="5:8">
      <c r="E102" s="8"/>
      <c r="F102" s="8"/>
      <c r="G102" s="8"/>
      <c r="H102" s="8"/>
    </row>
    <row r="103" spans="5:8">
      <c r="E103" s="8"/>
      <c r="F103" s="8"/>
      <c r="G103" s="8"/>
      <c r="H103" s="8"/>
    </row>
    <row r="104" spans="5:8">
      <c r="E104" s="8"/>
      <c r="F104" s="8"/>
      <c r="G104" s="8"/>
      <c r="H104" s="8"/>
    </row>
    <row r="105" spans="5:8">
      <c r="E105" s="8"/>
      <c r="F105" s="8"/>
      <c r="G105" s="8"/>
      <c r="H105" s="8"/>
    </row>
    <row r="106" spans="5:8">
      <c r="E106" s="8"/>
      <c r="F106" s="8"/>
      <c r="G106" s="8"/>
      <c r="H106" s="8"/>
    </row>
    <row r="107" spans="5:8">
      <c r="E107" s="8"/>
      <c r="F107" s="8"/>
      <c r="G107" s="8"/>
      <c r="H107" s="8"/>
    </row>
    <row r="108" spans="5:8">
      <c r="E108" s="8"/>
      <c r="F108" s="8"/>
      <c r="G108" s="8"/>
      <c r="H108" s="8"/>
    </row>
    <row r="109" spans="5:8">
      <c r="E109" s="8"/>
      <c r="F109" s="8"/>
      <c r="G109" s="8"/>
      <c r="H109" s="8"/>
    </row>
    <row r="110" spans="5:8">
      <c r="E110" s="8"/>
      <c r="F110" s="8"/>
      <c r="G110" s="8"/>
      <c r="H110" s="8"/>
    </row>
    <row r="111" spans="5:8">
      <c r="E111" s="8"/>
      <c r="F111" s="8"/>
      <c r="G111" s="8"/>
      <c r="H111" s="8"/>
    </row>
    <row r="112" spans="5:8">
      <c r="E112" s="8"/>
      <c r="F112" s="8"/>
      <c r="G112" s="8"/>
      <c r="H112" s="8"/>
    </row>
    <row r="113" spans="5:8">
      <c r="E113" s="8"/>
      <c r="F113" s="8"/>
      <c r="G113" s="8"/>
      <c r="H113" s="8"/>
    </row>
    <row r="114" spans="5:8">
      <c r="E114" s="8"/>
      <c r="F114" s="8"/>
      <c r="G114" s="8"/>
      <c r="H114" s="8"/>
    </row>
    <row r="115" spans="5:8">
      <c r="E115" s="8"/>
      <c r="F115" s="8"/>
      <c r="G115" s="8"/>
      <c r="H115" s="8"/>
    </row>
    <row r="116" spans="5:8">
      <c r="E116" s="8"/>
      <c r="F116" s="8"/>
      <c r="G116" s="8"/>
      <c r="H116" s="8"/>
    </row>
    <row r="117" spans="5:8">
      <c r="E117" s="8"/>
      <c r="F117" s="8"/>
      <c r="G117" s="8"/>
      <c r="H117" s="8"/>
    </row>
    <row r="118" spans="5:8">
      <c r="E118" s="8"/>
      <c r="F118" s="8"/>
      <c r="G118" s="8"/>
      <c r="H118" s="8"/>
    </row>
    <row r="119" spans="5:8">
      <c r="E119" s="8"/>
      <c r="F119" s="8"/>
      <c r="G119" s="8"/>
      <c r="H119" s="8"/>
    </row>
    <row r="120" spans="5:8">
      <c r="E120" s="8"/>
      <c r="F120" s="8"/>
      <c r="G120" s="8"/>
      <c r="H120" s="8"/>
    </row>
    <row r="121" spans="5:8">
      <c r="E121" s="8"/>
      <c r="F121" s="8"/>
      <c r="G121" s="8"/>
      <c r="H121" s="8"/>
    </row>
    <row r="122" spans="5:8">
      <c r="E122" s="8"/>
      <c r="F122" s="8"/>
      <c r="G122" s="8"/>
      <c r="H122" s="8"/>
    </row>
    <row r="123" spans="5:8">
      <c r="E123" s="8"/>
      <c r="F123" s="8"/>
      <c r="G123" s="8"/>
      <c r="H123" s="8"/>
    </row>
    <row r="124" spans="5:8">
      <c r="E124" s="8"/>
      <c r="F124" s="8"/>
      <c r="G124" s="8"/>
      <c r="H124" s="8"/>
    </row>
    <row r="125" spans="5:8">
      <c r="E125" s="8"/>
      <c r="F125" s="8"/>
      <c r="G125" s="8"/>
      <c r="H125" s="8"/>
    </row>
    <row r="126" spans="5:8">
      <c r="E126" s="8"/>
      <c r="F126" s="8"/>
      <c r="G126" s="8"/>
      <c r="H126" s="8"/>
    </row>
    <row r="127" spans="5:8">
      <c r="E127" s="8"/>
      <c r="F127" s="8"/>
      <c r="G127" s="8"/>
      <c r="H127" s="8"/>
    </row>
    <row r="128" spans="5:8">
      <c r="E128" s="8"/>
      <c r="F128" s="8"/>
      <c r="G128" s="8"/>
      <c r="H128" s="8"/>
    </row>
    <row r="129" spans="6:7">
      <c r="F129" s="11"/>
      <c r="G129" s="11"/>
    </row>
    <row r="130" spans="6:7">
      <c r="F130" s="11"/>
      <c r="G130" s="11"/>
    </row>
    <row r="131" spans="6:7">
      <c r="F131" s="11"/>
      <c r="G131" s="11"/>
    </row>
    <row r="132" spans="6:7">
      <c r="F132" s="8"/>
      <c r="G132" s="11"/>
    </row>
  </sheetData>
  <phoneticPr fontId="0" type="noConversion"/>
  <pageMargins left="0.61" right="0.75" top="1" bottom="1" header="0.5" footer="0.5"/>
  <pageSetup scale="73" orientation="portrait" r:id="rId1"/>
  <headerFooter alignWithMargins="0">
    <oddHeader>&amp;RAdjustment No. _______
Workpaper Ref. &amp;A</oddHeader>
    <oddFooter>&amp;L&amp;F&amp;RPrep by: ____________     1st Review:__________
          Date:  &amp;D           Mgr. Review:__________</oddFooter>
  </headerFooter>
  <rowBreaks count="1" manualBreakCount="1">
    <brk id="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J56"/>
  <sheetViews>
    <sheetView tabSelected="1" view="pageBreakPreview" zoomScale="60" zoomScaleNormal="100" workbookViewId="0">
      <selection activeCell="L41" sqref="L41"/>
    </sheetView>
  </sheetViews>
  <sheetFormatPr defaultColWidth="9.33203125" defaultRowHeight="12.75"/>
  <cols>
    <col min="1" max="1" width="9.33203125" style="169"/>
    <col min="2" max="2" width="17.33203125" style="169" customWidth="1"/>
    <col min="3" max="3" width="10.5" style="169" customWidth="1"/>
    <col min="4" max="4" width="16.83203125" style="169" customWidth="1"/>
    <col min="5" max="5" width="12.1640625" style="169" customWidth="1"/>
    <col min="6" max="6" width="7.83203125" style="170" customWidth="1"/>
    <col min="7" max="7" width="17.83203125" style="169" customWidth="1"/>
    <col min="8" max="8" width="17.33203125" style="169" customWidth="1"/>
    <col min="9" max="9" width="19.33203125" style="169" customWidth="1"/>
    <col min="10" max="10" width="14" style="169" customWidth="1"/>
    <col min="11" max="16384" width="9.33203125" style="169"/>
  </cols>
  <sheetData>
    <row r="1" spans="1:10" ht="15.75">
      <c r="C1" s="17" t="str">
        <f>Summary!A1</f>
        <v>AVISTA UTILITIES</v>
      </c>
    </row>
    <row r="2" spans="1:10">
      <c r="A2" s="106"/>
      <c r="B2" s="106"/>
      <c r="C2" s="170" t="str">
        <f>Summary!A3</f>
        <v>12 Months Ending 09/30/15</v>
      </c>
    </row>
    <row r="3" spans="1:10">
      <c r="B3" s="41"/>
    </row>
    <row r="5" spans="1:10">
      <c r="C5" s="171"/>
      <c r="D5" s="171"/>
      <c r="E5" s="171"/>
      <c r="F5" s="105"/>
      <c r="G5" s="172" t="s">
        <v>141</v>
      </c>
      <c r="H5" s="172" t="s">
        <v>83</v>
      </c>
      <c r="I5" s="172" t="s">
        <v>17</v>
      </c>
      <c r="J5" s="173"/>
    </row>
    <row r="6" spans="1:10">
      <c r="B6" s="174" t="s">
        <v>173</v>
      </c>
      <c r="C6" s="171"/>
      <c r="D6" s="171"/>
      <c r="E6" s="171"/>
      <c r="F6" s="105" t="s">
        <v>97</v>
      </c>
      <c r="G6" s="175">
        <f>Expense!G13</f>
        <v>31435878</v>
      </c>
      <c r="H6" s="175">
        <f>Expense!F13</f>
        <v>30710000</v>
      </c>
      <c r="I6" s="175">
        <f>G6+H6</f>
        <v>62145878</v>
      </c>
      <c r="J6" s="176"/>
    </row>
    <row r="7" spans="1:10">
      <c r="B7" s="174" t="s">
        <v>172</v>
      </c>
      <c r="C7" s="198">
        <v>42277</v>
      </c>
      <c r="D7" s="171"/>
      <c r="E7" s="171"/>
      <c r="F7" s="105"/>
      <c r="G7" s="177">
        <f>-Expense!D12</f>
        <v>-29295624</v>
      </c>
      <c r="H7" s="177">
        <f>-Expense!D8</f>
        <v>-28606546</v>
      </c>
      <c r="I7" s="177">
        <f>G7+H7</f>
        <v>-57902170</v>
      </c>
      <c r="J7" s="178"/>
    </row>
    <row r="8" spans="1:10">
      <c r="B8" s="169" t="s">
        <v>176</v>
      </c>
      <c r="C8" s="171"/>
      <c r="D8" s="171"/>
      <c r="E8" s="171"/>
      <c r="F8" s="179">
        <v>2016</v>
      </c>
      <c r="G8" s="180">
        <f>SUM(G6:G7)</f>
        <v>2140254</v>
      </c>
      <c r="H8" s="180">
        <f>SUM(H6:H7)</f>
        <v>2103454</v>
      </c>
      <c r="I8" s="180">
        <f>G8+H8</f>
        <v>4243708</v>
      </c>
      <c r="J8" s="181"/>
    </row>
    <row r="9" spans="1:10">
      <c r="B9" s="169" t="s">
        <v>165</v>
      </c>
      <c r="C9" s="171"/>
      <c r="D9" s="171"/>
      <c r="E9" s="171"/>
      <c r="F9" s="105"/>
      <c r="G9" s="71">
        <f>'Non-Util Benefit Calc'!E9</f>
        <v>0.57089999999999996</v>
      </c>
      <c r="H9" s="71">
        <f>G9</f>
        <v>0.57089999999999996</v>
      </c>
      <c r="I9" s="71">
        <f>H9</f>
        <v>0.57089999999999996</v>
      </c>
      <c r="J9" s="174"/>
    </row>
    <row r="10" spans="1:10">
      <c r="B10" s="169" t="s">
        <v>177</v>
      </c>
      <c r="G10" s="180">
        <f>G8*G9</f>
        <v>1221871</v>
      </c>
      <c r="H10" s="180">
        <f>H8*H9</f>
        <v>1200862</v>
      </c>
      <c r="I10" s="180">
        <f>G10+H10</f>
        <v>2422733</v>
      </c>
    </row>
    <row r="11" spans="1:10" s="182" customFormat="1">
      <c r="F11" s="183"/>
    </row>
    <row r="12" spans="1:10" s="182" customFormat="1">
      <c r="A12" s="70"/>
      <c r="F12" s="183"/>
      <c r="J12" s="184"/>
    </row>
    <row r="13" spans="1:10" s="182" customFormat="1">
      <c r="A13" s="169" t="s">
        <v>98</v>
      </c>
      <c r="B13" s="26"/>
      <c r="C13" s="26"/>
      <c r="D13" s="199">
        <v>41149150</v>
      </c>
      <c r="E13" s="191"/>
      <c r="F13" s="183"/>
    </row>
    <row r="14" spans="1:10" s="182" customFormat="1" ht="13.5" thickBot="1">
      <c r="A14" s="169" t="s">
        <v>126</v>
      </c>
      <c r="B14" s="169"/>
      <c r="C14" s="185"/>
      <c r="D14" s="186">
        <f>D13+D17+D21+D25+D29</f>
        <v>86319776</v>
      </c>
      <c r="E14" s="174"/>
      <c r="F14" s="183"/>
      <c r="G14" s="187"/>
      <c r="H14" s="181"/>
      <c r="I14" s="181"/>
      <c r="J14" s="187"/>
    </row>
    <row r="15" spans="1:10" ht="13.5" thickBot="1">
      <c r="A15" s="169" t="s">
        <v>18</v>
      </c>
      <c r="D15" s="174"/>
      <c r="E15" s="188">
        <f>D13/D14</f>
        <v>0.47671000000000002</v>
      </c>
      <c r="G15" s="189">
        <f>G10*E15</f>
        <v>582478</v>
      </c>
      <c r="H15" s="190">
        <f>H10*E15</f>
        <v>572463</v>
      </c>
      <c r="I15" s="190">
        <f>G15+H15</f>
        <v>1154941</v>
      </c>
    </row>
    <row r="16" spans="1:10">
      <c r="D16" s="174"/>
      <c r="E16" s="174"/>
    </row>
    <row r="17" spans="1:9" s="182" customFormat="1">
      <c r="A17" s="169" t="s">
        <v>99</v>
      </c>
      <c r="B17" s="26"/>
      <c r="C17" s="26"/>
      <c r="D17" s="199">
        <v>20192471</v>
      </c>
      <c r="E17" s="191"/>
      <c r="F17" s="183"/>
    </row>
    <row r="18" spans="1:9" s="182" customFormat="1">
      <c r="A18" s="169" t="str">
        <f>A14</f>
        <v>Total OPER Labor</v>
      </c>
      <c r="B18" s="169"/>
      <c r="C18" s="169"/>
      <c r="D18" s="186">
        <f>$D$14</f>
        <v>86319776</v>
      </c>
      <c r="E18" s="174"/>
      <c r="F18" s="183"/>
    </row>
    <row r="19" spans="1:9" ht="13.5" thickBot="1">
      <c r="A19" s="169" t="s">
        <v>18</v>
      </c>
      <c r="D19" s="174"/>
      <c r="E19" s="188">
        <f>D17/D18</f>
        <v>0.23393</v>
      </c>
      <c r="G19" s="192">
        <f>G10*E19</f>
        <v>285832</v>
      </c>
      <c r="H19" s="192">
        <f>H10*E19</f>
        <v>280918</v>
      </c>
      <c r="I19" s="192">
        <f>G19+H19</f>
        <v>566750</v>
      </c>
    </row>
    <row r="20" spans="1:9" ht="13.5" thickTop="1">
      <c r="D20" s="174"/>
      <c r="E20" s="174"/>
    </row>
    <row r="21" spans="1:9" s="182" customFormat="1">
      <c r="A21" s="169" t="s">
        <v>100</v>
      </c>
      <c r="B21" s="26"/>
      <c r="C21" s="26"/>
      <c r="D21" s="199">
        <v>12319220</v>
      </c>
      <c r="E21" s="191"/>
      <c r="F21" s="183"/>
    </row>
    <row r="22" spans="1:9" s="182" customFormat="1" ht="13.5" thickBot="1">
      <c r="A22" s="169" t="str">
        <f>A18</f>
        <v>Total OPER Labor</v>
      </c>
      <c r="B22" s="169"/>
      <c r="C22" s="169"/>
      <c r="D22" s="186">
        <f>$D$14</f>
        <v>86319776</v>
      </c>
      <c r="E22" s="174"/>
      <c r="F22" s="183"/>
    </row>
    <row r="23" spans="1:9" ht="13.5" thickBot="1">
      <c r="A23" s="169" t="s">
        <v>18</v>
      </c>
      <c r="D23" s="174"/>
      <c r="E23" s="188">
        <f>D21/D22</f>
        <v>0.14272000000000001</v>
      </c>
      <c r="G23" s="189">
        <f>G10*E23</f>
        <v>174385</v>
      </c>
      <c r="H23" s="190">
        <f>H10*E23</f>
        <v>171387</v>
      </c>
      <c r="I23" s="190">
        <f>G23+H23</f>
        <v>345772</v>
      </c>
    </row>
    <row r="24" spans="1:9">
      <c r="D24" s="174"/>
      <c r="E24" s="174"/>
    </row>
    <row r="25" spans="1:9" s="182" customFormat="1">
      <c r="A25" s="169" t="s">
        <v>101</v>
      </c>
      <c r="B25" s="26"/>
      <c r="C25" s="26"/>
      <c r="D25" s="199">
        <v>5146170</v>
      </c>
      <c r="E25" s="191"/>
      <c r="F25" s="183"/>
    </row>
    <row r="26" spans="1:9" s="182" customFormat="1">
      <c r="A26" s="169" t="str">
        <f>A22</f>
        <v>Total OPER Labor</v>
      </c>
      <c r="B26" s="169"/>
      <c r="C26" s="169"/>
      <c r="D26" s="186">
        <f>$D$14</f>
        <v>86319776</v>
      </c>
      <c r="E26" s="174"/>
      <c r="F26" s="183"/>
    </row>
    <row r="27" spans="1:9" ht="13.5" thickBot="1">
      <c r="A27" s="169" t="s">
        <v>18</v>
      </c>
      <c r="D27" s="174"/>
      <c r="E27" s="188">
        <f>D25/D26</f>
        <v>5.9619999999999999E-2</v>
      </c>
      <c r="G27" s="192">
        <f>G10*E27</f>
        <v>72848</v>
      </c>
      <c r="H27" s="192">
        <f>H10*E27</f>
        <v>71595</v>
      </c>
      <c r="I27" s="192">
        <f>G27+H27</f>
        <v>144443</v>
      </c>
    </row>
    <row r="28" spans="1:9" s="182" customFormat="1" ht="13.5" thickTop="1">
      <c r="D28" s="181"/>
      <c r="E28" s="181"/>
      <c r="F28" s="183"/>
    </row>
    <row r="29" spans="1:9">
      <c r="A29" s="169" t="s">
        <v>102</v>
      </c>
      <c r="B29" s="26"/>
      <c r="C29" s="26"/>
      <c r="D29" s="199">
        <v>7512765</v>
      </c>
      <c r="E29" s="191"/>
      <c r="F29" s="183"/>
      <c r="G29" s="182"/>
    </row>
    <row r="30" spans="1:9">
      <c r="A30" s="169" t="str">
        <f>A26</f>
        <v>Total OPER Labor</v>
      </c>
      <c r="D30" s="186">
        <f>$D$14</f>
        <v>86319776</v>
      </c>
      <c r="E30" s="174"/>
      <c r="F30" s="183"/>
      <c r="G30" s="182"/>
    </row>
    <row r="31" spans="1:9" ht="13.5" thickBot="1">
      <c r="A31" s="169" t="s">
        <v>18</v>
      </c>
      <c r="D31" s="174"/>
      <c r="E31" s="188">
        <f>D29/D30</f>
        <v>8.7029999999999996E-2</v>
      </c>
      <c r="G31" s="192">
        <f>E31*G10</f>
        <v>106339</v>
      </c>
      <c r="H31" s="192">
        <f>H10*E31</f>
        <v>104511</v>
      </c>
      <c r="I31" s="192">
        <f>G31+H31</f>
        <v>210850</v>
      </c>
    </row>
    <row r="32" spans="1:9" ht="13.5" thickTop="1">
      <c r="D32" s="174"/>
      <c r="E32" s="174"/>
    </row>
    <row r="33" spans="1:9">
      <c r="D33" s="174"/>
      <c r="E33" s="193">
        <f>SUM(E15:E31)</f>
        <v>1</v>
      </c>
      <c r="G33" s="194">
        <f>G15+G19+G23+G27+G31</f>
        <v>1221882</v>
      </c>
      <c r="H33" s="194">
        <f>H15+H19+H23+H27+H31</f>
        <v>1200874</v>
      </c>
      <c r="I33" s="194">
        <f>I15+I19+I23+I27+I31</f>
        <v>2422756</v>
      </c>
    </row>
    <row r="34" spans="1:9">
      <c r="D34" s="174"/>
      <c r="E34" s="221"/>
      <c r="F34" s="221"/>
      <c r="G34" s="195"/>
      <c r="H34" s="195"/>
      <c r="I34" s="195"/>
    </row>
    <row r="36" spans="1:9">
      <c r="A36" s="169" t="s">
        <v>174</v>
      </c>
    </row>
    <row r="37" spans="1:9">
      <c r="A37" s="169" t="s">
        <v>169</v>
      </c>
    </row>
    <row r="38" spans="1:9" ht="35.25" customHeight="1"/>
    <row r="39" spans="1:9">
      <c r="C39" s="196"/>
      <c r="D39" s="196"/>
      <c r="E39" s="196"/>
    </row>
    <row r="40" spans="1:9">
      <c r="C40" s="196"/>
      <c r="D40" s="196"/>
      <c r="E40" s="196"/>
    </row>
    <row r="41" spans="1:9">
      <c r="C41" s="196"/>
      <c r="D41" s="196"/>
      <c r="E41" s="196"/>
    </row>
    <row r="42" spans="1:9">
      <c r="C42" s="196"/>
      <c r="D42" s="196"/>
      <c r="E42" s="196"/>
    </row>
    <row r="43" spans="1:9" ht="25.5" customHeight="1">
      <c r="C43" s="196"/>
      <c r="D43" s="196"/>
      <c r="E43" s="196"/>
    </row>
    <row r="50" spans="2:7" ht="27" customHeight="1"/>
    <row r="52" spans="2:7">
      <c r="B52" s="169" t="s">
        <v>83</v>
      </c>
      <c r="D52" s="169" t="s">
        <v>133</v>
      </c>
      <c r="G52" s="196">
        <v>23600000</v>
      </c>
    </row>
    <row r="53" spans="2:7">
      <c r="D53" s="169" t="s">
        <v>134</v>
      </c>
      <c r="G53" s="196">
        <v>-2000000</v>
      </c>
    </row>
    <row r="54" spans="2:7">
      <c r="D54" s="169" t="s">
        <v>135</v>
      </c>
      <c r="G54" s="197">
        <v>220000</v>
      </c>
    </row>
    <row r="55" spans="2:7">
      <c r="D55" s="169" t="s">
        <v>0</v>
      </c>
      <c r="G55" s="196">
        <f>SUM(G52:G54)</f>
        <v>21820000</v>
      </c>
    </row>
    <row r="56" spans="2:7">
      <c r="G56" s="196"/>
    </row>
  </sheetData>
  <mergeCells count="1">
    <mergeCell ref="E34:F34"/>
  </mergeCells>
  <phoneticPr fontId="0" type="noConversion"/>
  <printOptions horizontalCentered="1"/>
  <pageMargins left="0.36" right="0.5" top="1" bottom="1" header="0.5" footer="0.5"/>
  <pageSetup scale="80" orientation="portrait" r:id="rId1"/>
  <headerFooter alignWithMargins="0">
    <oddHeader xml:space="preserve">&amp;RExhibit No. MC-10
Dockets UE-160228/229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tabSelected="1" view="pageBreakPreview" topLeftCell="A10" zoomScale="60" zoomScaleNormal="100" workbookViewId="0">
      <selection activeCell="L41" sqref="L41"/>
    </sheetView>
  </sheetViews>
  <sheetFormatPr defaultRowHeight="15"/>
  <cols>
    <col min="1" max="1" width="20.83203125" style="135" customWidth="1"/>
    <col min="2" max="2" width="12.83203125" style="135" customWidth="1"/>
    <col min="3" max="3" width="28.6640625" style="135" customWidth="1"/>
    <col min="4" max="4" width="19.1640625" style="135" customWidth="1"/>
    <col min="5" max="5" width="2.6640625" style="211" customWidth="1"/>
    <col min="6" max="6" width="15.33203125" style="135" customWidth="1"/>
    <col min="7" max="7" width="17" style="135" customWidth="1"/>
    <col min="8" max="11" width="9.33203125" style="135"/>
    <col min="12" max="12" width="18" style="135" bestFit="1" customWidth="1"/>
    <col min="13" max="16384" width="9.33203125" style="135"/>
  </cols>
  <sheetData>
    <row r="1" spans="1:30" ht="30">
      <c r="A1" s="157" t="s">
        <v>139</v>
      </c>
      <c r="B1" s="158" t="s">
        <v>140</v>
      </c>
      <c r="C1" s="134"/>
      <c r="D1" s="134"/>
      <c r="E1" s="206"/>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row>
    <row r="3" spans="1:30">
      <c r="A3" s="224" t="s">
        <v>178</v>
      </c>
      <c r="B3" s="225"/>
      <c r="C3" s="225"/>
      <c r="D3" s="212"/>
      <c r="E3" s="207"/>
      <c r="F3" s="222" t="s">
        <v>179</v>
      </c>
      <c r="G3" s="223"/>
      <c r="H3" s="134"/>
      <c r="I3" s="134"/>
      <c r="J3" s="134"/>
      <c r="K3" s="134"/>
      <c r="L3" s="134"/>
      <c r="M3" s="134"/>
      <c r="N3" s="134"/>
      <c r="O3" s="134"/>
      <c r="P3" s="134"/>
      <c r="Q3" s="134"/>
      <c r="R3" s="134"/>
      <c r="S3" s="134"/>
      <c r="T3" s="134"/>
      <c r="U3" s="134"/>
      <c r="V3" s="134"/>
      <c r="W3" s="134"/>
      <c r="X3" s="134"/>
      <c r="Y3" s="134"/>
      <c r="Z3" s="134"/>
      <c r="AA3" s="134"/>
      <c r="AB3" s="134"/>
      <c r="AC3" s="134"/>
      <c r="AD3" s="134"/>
    </row>
    <row r="4" spans="1:30" ht="30">
      <c r="A4" s="155" t="s">
        <v>142</v>
      </c>
      <c r="B4" s="156" t="s">
        <v>143</v>
      </c>
      <c r="C4" s="155" t="s">
        <v>144</v>
      </c>
      <c r="D4" s="213" t="s">
        <v>0</v>
      </c>
      <c r="E4" s="208"/>
      <c r="F4" s="218" t="s">
        <v>83</v>
      </c>
      <c r="G4" s="201" t="s">
        <v>141</v>
      </c>
      <c r="H4" s="134"/>
      <c r="I4" s="134"/>
      <c r="J4" s="134"/>
      <c r="K4" s="134"/>
      <c r="L4" s="134"/>
      <c r="M4" s="134"/>
      <c r="N4" s="134"/>
      <c r="O4" s="134"/>
      <c r="P4" s="134"/>
      <c r="Q4" s="134"/>
      <c r="R4" s="134"/>
      <c r="S4" s="134"/>
      <c r="T4" s="134"/>
      <c r="U4" s="134"/>
      <c r="V4" s="134"/>
      <c r="W4" s="134"/>
      <c r="X4" s="134"/>
      <c r="Y4" s="134"/>
      <c r="Z4" s="134"/>
      <c r="AA4" s="134"/>
      <c r="AB4" s="134"/>
      <c r="AC4" s="134"/>
      <c r="AD4" s="134"/>
    </row>
    <row r="5" spans="1:30">
      <c r="A5" s="136" t="s">
        <v>145</v>
      </c>
      <c r="B5" s="136" t="s">
        <v>146</v>
      </c>
      <c r="C5" s="136" t="s">
        <v>147</v>
      </c>
      <c r="D5" s="214">
        <v>384297.45999999996</v>
      </c>
      <c r="E5" s="207"/>
      <c r="F5" s="214">
        <f>F21</f>
        <v>401000</v>
      </c>
      <c r="G5" s="202"/>
      <c r="H5" s="134"/>
      <c r="I5" s="134"/>
      <c r="J5" s="134"/>
      <c r="K5" s="134"/>
      <c r="L5" s="134"/>
      <c r="M5" s="134"/>
      <c r="N5" s="134"/>
      <c r="O5" s="134"/>
      <c r="P5" s="134"/>
      <c r="Q5" s="134"/>
      <c r="R5" s="134"/>
      <c r="S5" s="134"/>
      <c r="T5" s="134"/>
      <c r="U5" s="134"/>
      <c r="V5" s="134"/>
      <c r="W5" s="134"/>
      <c r="X5" s="134"/>
      <c r="Y5" s="134"/>
      <c r="Z5" s="134"/>
      <c r="AA5" s="134"/>
      <c r="AB5" s="134"/>
      <c r="AC5" s="134"/>
      <c r="AD5" s="134"/>
    </row>
    <row r="6" spans="1:30">
      <c r="A6" s="136" t="s">
        <v>148</v>
      </c>
      <c r="B6" s="136" t="s">
        <v>146</v>
      </c>
      <c r="C6" s="136" t="s">
        <v>147</v>
      </c>
      <c r="D6" s="214">
        <v>18954567.179999992</v>
      </c>
      <c r="E6" s="207"/>
      <c r="F6" s="214">
        <f>F17+F18+F19</f>
        <v>21318000</v>
      </c>
      <c r="G6" s="202"/>
      <c r="H6" s="134"/>
      <c r="I6" s="134"/>
      <c r="J6" s="134"/>
      <c r="K6" s="134"/>
      <c r="L6" s="134"/>
      <c r="M6" s="134"/>
      <c r="N6" s="134"/>
      <c r="O6" s="134"/>
      <c r="P6" s="134"/>
      <c r="Q6" s="134"/>
      <c r="R6" s="134"/>
      <c r="S6" s="134"/>
      <c r="T6" s="134"/>
      <c r="U6" s="134"/>
      <c r="V6" s="134"/>
      <c r="W6" s="134"/>
      <c r="X6" s="134"/>
      <c r="Y6" s="134"/>
      <c r="Z6" s="134"/>
      <c r="AA6" s="134"/>
      <c r="AB6" s="134"/>
      <c r="AC6" s="134"/>
      <c r="AD6" s="134"/>
    </row>
    <row r="7" spans="1:30">
      <c r="A7" s="137"/>
      <c r="B7" s="136" t="s">
        <v>155</v>
      </c>
      <c r="C7" s="136" t="s">
        <v>96</v>
      </c>
      <c r="D7" s="214">
        <v>9267681</v>
      </c>
      <c r="E7" s="207"/>
      <c r="F7" s="214">
        <v>8991000</v>
      </c>
      <c r="G7" s="202"/>
      <c r="H7" s="134"/>
      <c r="I7" s="134"/>
      <c r="J7" s="134"/>
      <c r="K7" s="134"/>
      <c r="L7" s="134"/>
      <c r="M7" s="134"/>
      <c r="N7" s="134"/>
      <c r="O7" s="134"/>
      <c r="P7" s="134"/>
      <c r="Q7" s="134"/>
      <c r="R7" s="134"/>
      <c r="S7" s="134"/>
      <c r="T7" s="134"/>
      <c r="U7" s="134"/>
      <c r="V7" s="134"/>
      <c r="W7" s="134"/>
      <c r="X7" s="134"/>
      <c r="Y7" s="134"/>
      <c r="Z7" s="134"/>
      <c r="AA7" s="134"/>
      <c r="AB7" s="134"/>
      <c r="AC7" s="134"/>
      <c r="AD7" s="134"/>
    </row>
    <row r="8" spans="1:30">
      <c r="A8" s="137"/>
      <c r="B8" s="159"/>
      <c r="C8" s="166" t="s">
        <v>167</v>
      </c>
      <c r="D8" s="215">
        <f>SUM(D5:D7)</f>
        <v>28606546</v>
      </c>
      <c r="E8" s="207"/>
      <c r="F8" s="215">
        <f>SUM(F5:F7)</f>
        <v>30710000</v>
      </c>
      <c r="G8" s="216"/>
      <c r="H8" s="134"/>
      <c r="I8" s="134"/>
      <c r="J8" s="134"/>
      <c r="K8" s="134"/>
      <c r="L8" s="134"/>
      <c r="M8" s="134"/>
      <c r="N8" s="134"/>
      <c r="O8" s="134"/>
      <c r="P8" s="134"/>
      <c r="Q8" s="134"/>
      <c r="R8" s="134"/>
      <c r="S8" s="134"/>
      <c r="T8" s="134"/>
      <c r="U8" s="134"/>
      <c r="V8" s="134"/>
      <c r="W8" s="134"/>
      <c r="X8" s="134"/>
      <c r="Y8" s="134"/>
      <c r="Z8" s="134"/>
      <c r="AA8" s="134"/>
      <c r="AB8" s="134"/>
      <c r="AC8" s="134"/>
      <c r="AD8" s="134"/>
    </row>
    <row r="9" spans="1:30">
      <c r="A9" s="137"/>
      <c r="B9" s="136" t="s">
        <v>149</v>
      </c>
      <c r="C9" s="136" t="s">
        <v>150</v>
      </c>
      <c r="D9" s="214">
        <v>7428318.3899999997</v>
      </c>
      <c r="E9" s="207"/>
      <c r="F9" s="214"/>
      <c r="G9" s="202">
        <v>7867558</v>
      </c>
      <c r="H9" s="134"/>
      <c r="I9" s="134"/>
      <c r="J9" s="134"/>
      <c r="K9" s="134"/>
      <c r="L9" s="134"/>
      <c r="M9" s="134"/>
      <c r="N9" s="134"/>
      <c r="O9" s="134"/>
      <c r="P9" s="134"/>
      <c r="Q9" s="134"/>
      <c r="R9" s="134"/>
      <c r="S9" s="134"/>
      <c r="T9" s="134"/>
      <c r="U9" s="134"/>
      <c r="V9" s="134"/>
      <c r="W9" s="134"/>
      <c r="X9" s="134"/>
      <c r="Y9" s="134"/>
      <c r="Z9" s="134"/>
      <c r="AA9" s="134"/>
      <c r="AB9" s="134"/>
      <c r="AC9" s="134"/>
      <c r="AD9" s="134"/>
    </row>
    <row r="10" spans="1:30">
      <c r="A10" s="137"/>
      <c r="B10" s="136" t="s">
        <v>151</v>
      </c>
      <c r="C10" s="136" t="s">
        <v>152</v>
      </c>
      <c r="D10" s="214">
        <v>229929.17</v>
      </c>
      <c r="E10" s="207"/>
      <c r="F10" s="214"/>
      <c r="G10" s="202">
        <v>216320</v>
      </c>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row>
    <row r="11" spans="1:30">
      <c r="A11" s="137"/>
      <c r="B11" s="136" t="s">
        <v>153</v>
      </c>
      <c r="C11" s="136" t="s">
        <v>154</v>
      </c>
      <c r="D11" s="214">
        <v>21637375.959999997</v>
      </c>
      <c r="E11" s="207"/>
      <c r="F11" s="214"/>
      <c r="G11" s="202">
        <f>F28+F29</f>
        <v>23352000</v>
      </c>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row>
    <row r="12" spans="1:30">
      <c r="A12" s="138"/>
      <c r="B12" s="160"/>
      <c r="C12" s="167" t="s">
        <v>168</v>
      </c>
      <c r="D12" s="161">
        <f>SUM(D9:D11)</f>
        <v>29295624</v>
      </c>
      <c r="E12" s="207"/>
      <c r="F12" s="162"/>
      <c r="G12" s="217">
        <f>SUM(G9:G11)</f>
        <v>31435878</v>
      </c>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row>
    <row r="13" spans="1:30">
      <c r="A13" s="163" t="s">
        <v>156</v>
      </c>
      <c r="B13" s="164"/>
      <c r="C13" s="164"/>
      <c r="D13" s="165">
        <f>D12+D8</f>
        <v>57902170</v>
      </c>
      <c r="E13" s="200"/>
      <c r="F13" s="165">
        <f>F8</f>
        <v>30710000</v>
      </c>
      <c r="G13" s="203">
        <f>SUM(G9:G11)</f>
        <v>31435878</v>
      </c>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c r="A14" s="134"/>
      <c r="B14" s="134"/>
      <c r="C14" s="134"/>
      <c r="D14" s="134" t="s">
        <v>159</v>
      </c>
      <c r="E14" s="206"/>
      <c r="F14" s="140">
        <f>F13-D5-D6-D7</f>
        <v>2103454</v>
      </c>
      <c r="G14" s="140">
        <f>G13-D11-D9-D10</f>
        <v>2140254</v>
      </c>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row>
    <row r="15" spans="1:30">
      <c r="A15" s="134"/>
      <c r="B15" s="134"/>
      <c r="C15" s="134"/>
      <c r="D15" s="134"/>
      <c r="E15" s="206"/>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row>
    <row r="16" spans="1:30">
      <c r="A16" s="141" t="s">
        <v>95</v>
      </c>
      <c r="B16" s="142"/>
      <c r="C16" s="142"/>
      <c r="D16" s="134"/>
      <c r="E16" s="209"/>
      <c r="F16" s="143"/>
      <c r="G16" s="143"/>
      <c r="H16" s="144"/>
      <c r="I16" s="114"/>
      <c r="J16" s="134"/>
      <c r="K16" s="134"/>
      <c r="L16" s="134"/>
      <c r="M16" s="134"/>
      <c r="N16" s="134"/>
      <c r="O16" s="134"/>
      <c r="P16" s="134"/>
      <c r="Q16" s="134"/>
      <c r="R16" s="134"/>
      <c r="S16" s="134"/>
      <c r="T16" s="134"/>
      <c r="U16" s="134"/>
      <c r="V16" s="134"/>
      <c r="W16" s="134"/>
      <c r="X16" s="134"/>
      <c r="Y16" s="134"/>
      <c r="Z16" s="134"/>
      <c r="AA16" s="134"/>
      <c r="AB16" s="134"/>
      <c r="AC16" s="134"/>
    </row>
    <row r="17" spans="1:29" ht="17.25">
      <c r="A17" s="142" t="s">
        <v>157</v>
      </c>
      <c r="B17" s="142"/>
      <c r="C17" s="142" t="s">
        <v>182</v>
      </c>
      <c r="D17" s="142"/>
      <c r="E17" s="209"/>
      <c r="F17" s="145">
        <f>24200000</f>
        <v>24200000</v>
      </c>
      <c r="G17" s="143" t="s">
        <v>137</v>
      </c>
      <c r="H17" s="146" t="s">
        <v>129</v>
      </c>
      <c r="I17" s="114"/>
      <c r="J17" s="134"/>
      <c r="K17" s="134"/>
      <c r="L17" s="134"/>
      <c r="M17" s="134"/>
      <c r="N17" s="134"/>
      <c r="O17" s="134"/>
      <c r="P17" s="134"/>
      <c r="Q17" s="134"/>
      <c r="R17" s="134"/>
      <c r="S17" s="134"/>
      <c r="T17" s="134"/>
      <c r="U17" s="134"/>
      <c r="V17" s="134"/>
      <c r="W17" s="134"/>
      <c r="X17" s="134"/>
      <c r="Y17" s="134"/>
      <c r="Z17" s="134"/>
      <c r="AA17" s="134"/>
      <c r="AB17" s="134"/>
      <c r="AC17" s="134"/>
    </row>
    <row r="18" spans="1:29">
      <c r="A18" s="142"/>
      <c r="B18" s="142"/>
      <c r="C18" s="147" t="s">
        <v>161</v>
      </c>
      <c r="D18" s="147"/>
      <c r="E18" s="210"/>
      <c r="F18" s="145">
        <v>-3000000</v>
      </c>
      <c r="G18" s="143" t="s">
        <v>137</v>
      </c>
      <c r="H18" s="146"/>
      <c r="I18" s="114"/>
      <c r="J18" s="134"/>
      <c r="K18" s="134"/>
      <c r="L18" s="134"/>
      <c r="M18" s="134"/>
      <c r="N18" s="134"/>
      <c r="O18" s="134"/>
      <c r="P18" s="134"/>
      <c r="Q18" s="134"/>
      <c r="R18" s="134"/>
      <c r="S18" s="134"/>
      <c r="T18" s="134"/>
      <c r="U18" s="134"/>
      <c r="V18" s="134"/>
      <c r="W18" s="134"/>
      <c r="X18" s="134"/>
      <c r="Y18" s="134"/>
      <c r="Z18" s="134"/>
      <c r="AA18" s="134"/>
      <c r="AB18" s="134"/>
      <c r="AC18" s="134"/>
    </row>
    <row r="19" spans="1:29">
      <c r="A19" s="142"/>
      <c r="B19" s="142"/>
      <c r="C19" s="142" t="s">
        <v>181</v>
      </c>
      <c r="D19" s="142"/>
      <c r="E19" s="209"/>
      <c r="F19" s="204">
        <v>118000</v>
      </c>
      <c r="G19" s="143" t="s">
        <v>158</v>
      </c>
      <c r="H19" s="146"/>
      <c r="I19" s="114"/>
      <c r="J19" s="134"/>
      <c r="K19" s="134"/>
      <c r="L19" s="134"/>
      <c r="M19" s="134"/>
      <c r="N19" s="134"/>
      <c r="O19" s="134"/>
      <c r="P19" s="134"/>
      <c r="Q19" s="134"/>
      <c r="R19" s="134"/>
      <c r="S19" s="134"/>
      <c r="T19" s="134"/>
      <c r="U19" s="134"/>
      <c r="V19" s="134"/>
      <c r="W19" s="134"/>
      <c r="X19" s="134"/>
      <c r="Y19" s="134"/>
      <c r="Z19" s="134"/>
      <c r="AA19" s="134"/>
      <c r="AB19" s="134"/>
      <c r="AC19" s="134"/>
    </row>
    <row r="20" spans="1:29">
      <c r="A20" s="142"/>
      <c r="B20" s="142"/>
      <c r="C20" s="147"/>
      <c r="D20" s="147"/>
      <c r="E20" s="210"/>
      <c r="F20" s="145">
        <f>SUM(F17:F19)</f>
        <v>21318000</v>
      </c>
      <c r="G20" s="143"/>
      <c r="H20" s="146">
        <v>926220</v>
      </c>
      <c r="I20" s="114"/>
      <c r="J20" s="134"/>
      <c r="K20" s="134"/>
      <c r="L20" s="134"/>
      <c r="M20" s="134"/>
      <c r="N20" s="134"/>
      <c r="O20" s="134"/>
      <c r="P20" s="134"/>
      <c r="Q20" s="134"/>
      <c r="R20" s="134"/>
      <c r="S20" s="134"/>
      <c r="T20" s="134"/>
      <c r="U20" s="134"/>
      <c r="V20" s="134"/>
      <c r="W20" s="134"/>
      <c r="X20" s="134"/>
      <c r="Y20" s="134"/>
      <c r="Z20" s="134"/>
      <c r="AA20" s="134"/>
      <c r="AB20" s="134"/>
      <c r="AC20" s="134"/>
    </row>
    <row r="21" spans="1:29" ht="17.25">
      <c r="A21" s="142"/>
      <c r="B21" s="142"/>
      <c r="C21" s="142" t="s">
        <v>183</v>
      </c>
      <c r="D21" s="142"/>
      <c r="E21" s="209"/>
      <c r="F21" s="149">
        <v>401000</v>
      </c>
      <c r="G21" s="143" t="s">
        <v>137</v>
      </c>
      <c r="H21" s="146"/>
      <c r="I21" s="114"/>
      <c r="J21" s="134"/>
      <c r="K21" s="134"/>
      <c r="L21" s="134"/>
      <c r="M21" s="134"/>
      <c r="N21" s="134"/>
      <c r="O21" s="134"/>
      <c r="P21" s="134"/>
      <c r="Q21" s="134"/>
      <c r="R21" s="134"/>
      <c r="S21" s="134"/>
      <c r="T21" s="134"/>
      <c r="U21" s="134"/>
      <c r="V21" s="134"/>
      <c r="W21" s="134"/>
      <c r="X21" s="134"/>
      <c r="Y21" s="134"/>
      <c r="Z21" s="134"/>
      <c r="AA21" s="134"/>
      <c r="AB21" s="134"/>
      <c r="AC21" s="134"/>
    </row>
    <row r="22" spans="1:29" ht="17.25">
      <c r="A22" s="142"/>
      <c r="B22" s="142"/>
      <c r="C22" s="142" t="s">
        <v>186</v>
      </c>
      <c r="D22" s="142"/>
      <c r="E22" s="210"/>
      <c r="F22" s="219">
        <v>8900000</v>
      </c>
      <c r="G22" s="143" t="s">
        <v>180</v>
      </c>
      <c r="H22" s="146">
        <v>926240</v>
      </c>
      <c r="I22" s="114"/>
      <c r="J22" s="134"/>
      <c r="K22" s="134"/>
      <c r="L22" s="134"/>
      <c r="M22" s="134"/>
      <c r="N22" s="134"/>
      <c r="O22" s="134"/>
      <c r="P22" s="134"/>
      <c r="Q22" s="134"/>
      <c r="R22" s="134"/>
      <c r="S22" s="134"/>
      <c r="T22" s="134"/>
      <c r="U22" s="134"/>
      <c r="V22" s="134"/>
      <c r="W22" s="134"/>
      <c r="X22" s="134"/>
      <c r="Y22" s="134"/>
      <c r="Z22" s="134"/>
      <c r="AA22" s="134"/>
      <c r="AB22" s="134"/>
      <c r="AC22" s="134"/>
    </row>
    <row r="23" spans="1:29">
      <c r="A23" s="142"/>
      <c r="B23" s="142"/>
      <c r="C23" s="142" t="s">
        <v>160</v>
      </c>
      <c r="D23" s="142"/>
      <c r="E23" s="209"/>
      <c r="F23" s="149">
        <f>SUM(F20:F22)</f>
        <v>30619000</v>
      </c>
      <c r="G23" s="143"/>
      <c r="H23" s="143"/>
      <c r="I23" s="114"/>
      <c r="J23" s="134"/>
      <c r="K23" s="134"/>
      <c r="L23" s="134"/>
      <c r="M23" s="134"/>
      <c r="N23" s="134"/>
      <c r="O23" s="134"/>
      <c r="P23" s="134"/>
      <c r="Q23" s="134"/>
      <c r="R23" s="134"/>
      <c r="S23" s="134"/>
      <c r="T23" s="134"/>
      <c r="U23" s="134"/>
      <c r="V23" s="134"/>
      <c r="W23" s="134"/>
      <c r="X23" s="134"/>
      <c r="Y23" s="134"/>
      <c r="Z23" s="134"/>
      <c r="AA23" s="134"/>
      <c r="AB23" s="134"/>
      <c r="AC23" s="134"/>
    </row>
    <row r="24" spans="1:29">
      <c r="A24" s="142"/>
      <c r="B24" s="142"/>
      <c r="C24" s="142"/>
      <c r="D24" s="142"/>
      <c r="E24" s="209"/>
      <c r="F24" s="150"/>
      <c r="G24" s="142"/>
      <c r="H24" s="142"/>
      <c r="I24" s="134"/>
      <c r="J24" s="134"/>
      <c r="K24" s="134"/>
      <c r="L24" s="134"/>
      <c r="M24" s="134"/>
      <c r="N24" s="134"/>
      <c r="O24" s="134"/>
      <c r="P24" s="134"/>
      <c r="Q24" s="134"/>
      <c r="R24" s="134"/>
      <c r="S24" s="134"/>
      <c r="T24" s="134"/>
      <c r="U24" s="134"/>
      <c r="V24" s="134"/>
      <c r="W24" s="134"/>
      <c r="X24" s="134"/>
      <c r="Y24" s="134"/>
      <c r="Z24" s="134"/>
      <c r="AA24" s="134"/>
      <c r="AB24" s="134"/>
      <c r="AC24" s="134"/>
    </row>
    <row r="25" spans="1:29">
      <c r="A25" s="142"/>
      <c r="B25" s="142"/>
      <c r="C25" s="142"/>
      <c r="D25" s="142"/>
      <c r="E25" s="209"/>
      <c r="F25" s="150"/>
      <c r="G25" s="142"/>
      <c r="H25" s="142"/>
      <c r="I25" s="134"/>
      <c r="J25" s="134"/>
      <c r="K25" s="134"/>
      <c r="L25" s="134"/>
      <c r="M25" s="134"/>
      <c r="N25" s="134"/>
      <c r="O25" s="134"/>
      <c r="P25" s="134"/>
      <c r="Q25" s="134"/>
      <c r="R25" s="134"/>
      <c r="S25" s="134"/>
      <c r="T25" s="134"/>
      <c r="U25" s="134"/>
      <c r="V25" s="134"/>
      <c r="W25" s="134"/>
      <c r="X25" s="134"/>
      <c r="Y25" s="134"/>
      <c r="Z25" s="134"/>
      <c r="AA25" s="134"/>
      <c r="AB25" s="134"/>
      <c r="AC25" s="134"/>
    </row>
    <row r="26" spans="1:29">
      <c r="A26" s="151" t="s">
        <v>22</v>
      </c>
      <c r="B26" s="142"/>
      <c r="C26" s="142"/>
      <c r="D26" s="142"/>
      <c r="E26" s="209"/>
      <c r="F26" s="150"/>
      <c r="G26" s="142"/>
      <c r="H26" s="142"/>
      <c r="I26" s="134"/>
      <c r="J26" s="134"/>
      <c r="K26" s="134"/>
      <c r="L26" s="134"/>
      <c r="M26" s="134"/>
      <c r="N26" s="134"/>
      <c r="O26" s="134"/>
      <c r="P26" s="134"/>
      <c r="Q26" s="134"/>
      <c r="R26" s="134"/>
      <c r="S26" s="134"/>
      <c r="T26" s="134"/>
      <c r="U26" s="134"/>
      <c r="V26" s="134"/>
      <c r="W26" s="134"/>
      <c r="X26" s="134"/>
      <c r="Y26" s="134"/>
      <c r="Z26" s="134"/>
      <c r="AA26" s="134"/>
      <c r="AB26" s="134"/>
      <c r="AC26" s="134"/>
    </row>
    <row r="27" spans="1:29" ht="12.75" customHeight="1">
      <c r="A27" s="152" t="s">
        <v>130</v>
      </c>
      <c r="B27" s="142"/>
      <c r="C27" s="142"/>
      <c r="D27" s="142"/>
      <c r="E27" s="210"/>
      <c r="F27" s="153"/>
      <c r="G27" s="142"/>
      <c r="H27" s="142"/>
      <c r="I27" s="134"/>
      <c r="J27" s="134"/>
      <c r="K27" s="134"/>
      <c r="L27" s="134"/>
      <c r="M27" s="134"/>
      <c r="N27" s="134"/>
      <c r="O27" s="134"/>
      <c r="P27" s="134"/>
      <c r="Q27" s="134"/>
      <c r="R27" s="134"/>
      <c r="S27" s="134"/>
      <c r="T27" s="134"/>
      <c r="U27" s="134"/>
      <c r="V27" s="134"/>
      <c r="W27" s="134"/>
      <c r="X27" s="134"/>
      <c r="Y27" s="134"/>
      <c r="Z27" s="134"/>
      <c r="AA27" s="134"/>
      <c r="AB27" s="134"/>
      <c r="AC27" s="134"/>
    </row>
    <row r="28" spans="1:29" ht="32.25">
      <c r="A28" s="152"/>
      <c r="B28" s="142"/>
      <c r="C28" s="147" t="s">
        <v>187</v>
      </c>
      <c r="D28" s="147"/>
      <c r="E28" s="210"/>
      <c r="F28" s="220">
        <v>23300000</v>
      </c>
      <c r="G28" s="143" t="s">
        <v>180</v>
      </c>
      <c r="H28" s="146" t="s">
        <v>129</v>
      </c>
      <c r="I28" s="114"/>
      <c r="J28" s="134"/>
      <c r="K28" s="134"/>
      <c r="L28" s="134"/>
      <c r="M28" s="134"/>
      <c r="N28" s="134"/>
      <c r="O28" s="134"/>
      <c r="P28" s="134"/>
      <c r="Q28" s="134"/>
      <c r="R28" s="134"/>
      <c r="S28" s="134"/>
      <c r="T28" s="134"/>
      <c r="U28" s="134"/>
      <c r="V28" s="134"/>
      <c r="W28" s="134"/>
      <c r="X28" s="134"/>
      <c r="Y28" s="134"/>
      <c r="Z28" s="134"/>
      <c r="AA28" s="134"/>
      <c r="AB28" s="134"/>
      <c r="AC28" s="134"/>
    </row>
    <row r="29" spans="1:29">
      <c r="A29" s="152"/>
      <c r="B29" s="142"/>
      <c r="C29" s="147" t="s">
        <v>184</v>
      </c>
      <c r="D29" s="148"/>
      <c r="E29" s="210"/>
      <c r="F29" s="205">
        <v>52000</v>
      </c>
      <c r="G29" s="143" t="s">
        <v>158</v>
      </c>
      <c r="H29" s="144">
        <v>926230</v>
      </c>
      <c r="I29" s="134"/>
      <c r="J29" s="134"/>
      <c r="K29" s="134"/>
      <c r="L29" s="134"/>
      <c r="M29" s="134"/>
      <c r="N29" s="134"/>
      <c r="O29" s="134"/>
      <c r="P29" s="134"/>
      <c r="Q29" s="134"/>
      <c r="R29" s="134"/>
      <c r="S29" s="134"/>
      <c r="T29" s="134"/>
      <c r="U29" s="134"/>
      <c r="V29" s="134"/>
      <c r="W29" s="134"/>
      <c r="X29" s="134"/>
      <c r="Y29" s="134"/>
      <c r="Z29" s="134"/>
      <c r="AA29" s="134"/>
      <c r="AB29" s="134"/>
      <c r="AC29" s="134"/>
    </row>
    <row r="30" spans="1:29">
      <c r="A30" s="152"/>
      <c r="B30" s="142"/>
      <c r="C30" s="148"/>
      <c r="D30" s="148"/>
      <c r="E30" s="210"/>
      <c r="F30" s="145">
        <f>SUM(F28:F29)</f>
        <v>23352000</v>
      </c>
      <c r="G30" s="143"/>
      <c r="H30" s="144">
        <v>926230</v>
      </c>
      <c r="I30" s="134"/>
      <c r="J30" s="134"/>
      <c r="K30" s="134"/>
      <c r="L30" s="134"/>
      <c r="M30" s="134"/>
      <c r="N30" s="134"/>
      <c r="O30" s="134"/>
      <c r="P30" s="134"/>
      <c r="Q30" s="134"/>
      <c r="R30" s="134"/>
      <c r="S30" s="134"/>
      <c r="T30" s="134"/>
      <c r="U30" s="134"/>
      <c r="V30" s="134"/>
      <c r="W30" s="134"/>
      <c r="X30" s="134"/>
      <c r="Y30" s="134"/>
      <c r="Z30" s="134"/>
      <c r="AA30" s="134"/>
      <c r="AB30" s="134"/>
      <c r="AC30" s="134"/>
    </row>
    <row r="31" spans="1:29">
      <c r="A31" s="152"/>
      <c r="B31" s="142"/>
      <c r="C31" s="147" t="s">
        <v>136</v>
      </c>
      <c r="D31" s="148"/>
      <c r="E31" s="210"/>
      <c r="F31" s="205">
        <f>7867558+216320</f>
        <v>8083878</v>
      </c>
      <c r="G31" s="143" t="s">
        <v>137</v>
      </c>
      <c r="H31" s="144"/>
      <c r="I31" s="134"/>
      <c r="J31" s="134"/>
      <c r="K31" s="134"/>
      <c r="L31" s="134"/>
      <c r="M31" s="134"/>
      <c r="N31" s="134"/>
      <c r="O31" s="134"/>
      <c r="P31" s="134"/>
      <c r="Q31" s="134"/>
      <c r="R31" s="134"/>
      <c r="S31" s="134"/>
      <c r="T31" s="134"/>
      <c r="U31" s="134"/>
      <c r="V31" s="134"/>
      <c r="W31" s="134"/>
      <c r="X31" s="134"/>
      <c r="Y31" s="134"/>
      <c r="Z31" s="134"/>
      <c r="AA31" s="134"/>
      <c r="AB31" s="134"/>
      <c r="AC31" s="134"/>
    </row>
    <row r="32" spans="1:29">
      <c r="C32" s="148" t="s">
        <v>0</v>
      </c>
      <c r="D32" s="148"/>
      <c r="E32" s="210"/>
      <c r="F32" s="145">
        <f>F30+F31</f>
        <v>31435878</v>
      </c>
      <c r="G32" s="143"/>
      <c r="H32" s="144"/>
      <c r="I32" s="134"/>
      <c r="J32" s="134"/>
      <c r="K32" s="134"/>
      <c r="L32" s="134"/>
      <c r="M32" s="134"/>
      <c r="N32" s="134"/>
      <c r="O32" s="134"/>
      <c r="P32" s="134"/>
      <c r="Q32" s="134"/>
      <c r="R32" s="134"/>
      <c r="S32" s="134"/>
      <c r="T32" s="134"/>
      <c r="U32" s="134"/>
      <c r="V32" s="134"/>
      <c r="W32" s="134"/>
      <c r="X32" s="134"/>
      <c r="Y32" s="134"/>
      <c r="Z32" s="134"/>
      <c r="AA32" s="134"/>
      <c r="AB32" s="134"/>
      <c r="AC32" s="134"/>
    </row>
    <row r="33" spans="1:30">
      <c r="C33" s="148"/>
      <c r="D33" s="148"/>
      <c r="E33" s="206"/>
      <c r="F33" s="154"/>
      <c r="G33" s="142"/>
      <c r="H33" s="148"/>
      <c r="I33" s="134"/>
      <c r="J33" s="134"/>
      <c r="K33" s="134"/>
      <c r="L33" s="134"/>
      <c r="M33" s="134"/>
      <c r="N33" s="134"/>
      <c r="O33" s="134"/>
      <c r="P33" s="134"/>
      <c r="Q33" s="134"/>
      <c r="R33" s="134"/>
      <c r="S33" s="134"/>
      <c r="T33" s="134"/>
      <c r="U33" s="134"/>
      <c r="V33" s="134"/>
      <c r="W33" s="134"/>
      <c r="X33" s="134"/>
      <c r="Y33" s="134"/>
      <c r="Z33" s="134"/>
      <c r="AA33" s="134"/>
      <c r="AB33" s="134"/>
      <c r="AC33" s="134"/>
    </row>
    <row r="34" spans="1:30">
      <c r="C34" s="134"/>
      <c r="D34" s="134"/>
      <c r="E34" s="206"/>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row>
    <row r="35" spans="1:30" ht="39" customHeight="1">
      <c r="A35" s="226" t="s">
        <v>185</v>
      </c>
      <c r="B35" s="226"/>
      <c r="C35" s="226"/>
      <c r="D35" s="226"/>
      <c r="E35" s="226"/>
      <c r="F35" s="226"/>
      <c r="G35" s="226"/>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row>
    <row r="36" spans="1:30" ht="65.25" customHeight="1">
      <c r="A36" s="227" t="s">
        <v>188</v>
      </c>
      <c r="B36" s="227"/>
      <c r="C36" s="227"/>
      <c r="D36" s="227"/>
      <c r="E36" s="227"/>
      <c r="F36" s="227"/>
      <c r="G36" s="227"/>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row>
    <row r="37" spans="1:30">
      <c r="D37" s="134"/>
      <c r="E37" s="206"/>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1:30">
      <c r="D38" s="134"/>
      <c r="E38" s="206"/>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row>
    <row r="39" spans="1:30">
      <c r="D39" s="134"/>
      <c r="E39" s="206"/>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row>
    <row r="40" spans="1:30">
      <c r="D40" s="134"/>
      <c r="E40" s="206"/>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row>
    <row r="41" spans="1:30">
      <c r="D41" s="134"/>
      <c r="E41" s="206"/>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row>
    <row r="42" spans="1:30">
      <c r="D42" s="134"/>
      <c r="E42" s="206"/>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row>
    <row r="43" spans="1:30">
      <c r="D43" s="134"/>
      <c r="E43" s="206"/>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row>
    <row r="44" spans="1:30">
      <c r="D44" s="134"/>
      <c r="E44" s="206"/>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row>
    <row r="45" spans="1:30">
      <c r="D45" s="134"/>
      <c r="E45" s="206"/>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row>
    <row r="46" spans="1:30">
      <c r="D46" s="134"/>
      <c r="E46" s="206"/>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row>
    <row r="47" spans="1:30">
      <c r="D47" s="134"/>
      <c r="E47" s="206"/>
      <c r="F47" s="134"/>
      <c r="G47" s="134"/>
      <c r="H47" s="134"/>
    </row>
    <row r="48" spans="1:30">
      <c r="D48" s="134"/>
      <c r="F48" s="134"/>
      <c r="G48" s="134"/>
      <c r="H48" s="134"/>
    </row>
  </sheetData>
  <mergeCells count="4">
    <mergeCell ref="F3:G3"/>
    <mergeCell ref="A3:C3"/>
    <mergeCell ref="A35:G35"/>
    <mergeCell ref="A36:G36"/>
  </mergeCells>
  <printOptions horizontalCentered="1"/>
  <pageMargins left="0.36" right="0.5" top="1" bottom="1" header="0.5" footer="0.5"/>
  <pageSetup scale="80" orientation="portrait" r:id="rId1"/>
  <headerFooter alignWithMargins="0">
    <oddHeader xml:space="preserve">&amp;RExhibit No. MC-10
Dockets UE-160228/229
Page &amp;P of &amp;N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3"/>
  <sheetViews>
    <sheetView tabSelected="1" view="pageBreakPreview" topLeftCell="A6" zoomScale="60" zoomScaleNormal="100" workbookViewId="0">
      <selection activeCell="L41" sqref="L41"/>
    </sheetView>
  </sheetViews>
  <sheetFormatPr defaultColWidth="9.33203125" defaultRowHeight="15"/>
  <cols>
    <col min="1" max="1" width="45.5" style="72" customWidth="1"/>
    <col min="2" max="2" width="19.6640625" style="72" customWidth="1"/>
    <col min="3" max="3" width="15.6640625" style="72" customWidth="1"/>
    <col min="4" max="4" width="12" style="72" customWidth="1"/>
    <col min="5" max="5" width="11.6640625" style="72" customWidth="1"/>
    <col min="6" max="7" width="12.1640625" style="72" customWidth="1"/>
    <col min="8" max="8" width="47.83203125" style="72" bestFit="1" customWidth="1"/>
    <col min="9" max="10" width="9.33203125" style="72"/>
    <col min="11" max="11" width="9.83203125" style="72" bestFit="1" customWidth="1"/>
    <col min="12" max="16384" width="9.33203125" style="72"/>
  </cols>
  <sheetData>
    <row r="1" spans="1:7" ht="25.5" customHeight="1">
      <c r="A1" s="228" t="s">
        <v>166</v>
      </c>
      <c r="B1" s="228"/>
      <c r="C1" s="228"/>
      <c r="D1" s="228"/>
      <c r="E1" s="228"/>
      <c r="F1" s="228"/>
      <c r="G1" s="228"/>
    </row>
    <row r="2" spans="1:7">
      <c r="A2" s="73"/>
      <c r="B2" s="73"/>
      <c r="C2" s="73"/>
    </row>
    <row r="3" spans="1:7">
      <c r="A3" s="115" t="s">
        <v>116</v>
      </c>
      <c r="B3" s="113"/>
      <c r="C3" s="113"/>
      <c r="D3" s="113"/>
      <c r="E3" s="113"/>
      <c r="F3" s="113"/>
      <c r="G3" s="113"/>
    </row>
    <row r="5" spans="1:7">
      <c r="A5" s="117"/>
      <c r="B5" s="118"/>
      <c r="C5" s="229" t="s">
        <v>117</v>
      </c>
      <c r="D5" s="230"/>
      <c r="E5" s="230"/>
      <c r="F5" s="230"/>
      <c r="G5" s="231"/>
    </row>
    <row r="6" spans="1:7">
      <c r="A6" s="127" t="s">
        <v>82</v>
      </c>
      <c r="B6" s="127" t="s">
        <v>162</v>
      </c>
      <c r="C6" s="125" t="s">
        <v>118</v>
      </c>
      <c r="D6" s="125" t="s">
        <v>119</v>
      </c>
      <c r="E6" s="125" t="s">
        <v>120</v>
      </c>
      <c r="F6" s="125" t="s">
        <v>121</v>
      </c>
      <c r="G6" s="126" t="s">
        <v>0</v>
      </c>
    </row>
    <row r="7" spans="1:7">
      <c r="A7" s="116" t="s">
        <v>81</v>
      </c>
      <c r="B7" s="116" t="s">
        <v>163</v>
      </c>
      <c r="C7" s="119">
        <v>16709778.93</v>
      </c>
      <c r="D7" s="119">
        <v>779912.09</v>
      </c>
      <c r="E7" s="119">
        <v>35245526.5</v>
      </c>
      <c r="F7" s="119">
        <v>8998420.0600000005</v>
      </c>
      <c r="G7" s="119">
        <v>61733637.579999998</v>
      </c>
    </row>
    <row r="8" spans="1:7" ht="15.75" thickBot="1">
      <c r="A8" s="128" t="s">
        <v>0</v>
      </c>
      <c r="B8" s="129"/>
      <c r="C8" s="130">
        <v>16709778.93</v>
      </c>
      <c r="D8" s="130">
        <v>779912.09</v>
      </c>
      <c r="E8" s="130">
        <v>35245526.5</v>
      </c>
      <c r="F8" s="130">
        <v>8998420.0600000005</v>
      </c>
      <c r="G8" s="130">
        <v>61733637.579999998</v>
      </c>
    </row>
    <row r="9" spans="1:7" ht="15.75" thickBot="1">
      <c r="A9" s="121"/>
      <c r="B9" s="122" t="s">
        <v>164</v>
      </c>
      <c r="C9" s="123">
        <v>0.27067543052757853</v>
      </c>
      <c r="D9" s="131">
        <v>1.2633502909808607E-2</v>
      </c>
      <c r="E9" s="133">
        <v>0.57092904098394781</v>
      </c>
      <c r="F9" s="132">
        <v>0.14576202557866511</v>
      </c>
      <c r="G9" s="124">
        <v>1</v>
      </c>
    </row>
    <row r="12" spans="1:7">
      <c r="B12" s="92"/>
      <c r="C12" s="92"/>
      <c r="D12" s="92"/>
    </row>
    <row r="13" spans="1:7">
      <c r="A13" s="92"/>
      <c r="B13" s="92"/>
      <c r="C13" s="92"/>
      <c r="D13" s="92"/>
    </row>
  </sheetData>
  <mergeCells count="2">
    <mergeCell ref="A1:G1"/>
    <mergeCell ref="C5:G5"/>
  </mergeCells>
  <phoneticPr fontId="13" type="noConversion"/>
  <printOptions horizontalCentered="1"/>
  <pageMargins left="0.36" right="0.5" top="1" bottom="1" header="0.5" footer="0.5"/>
  <pageSetup scale="80" orientation="portrait" r:id="rId1"/>
  <headerFooter alignWithMargins="0">
    <oddHeader xml:space="preserve">&amp;RExhibit No. MC-10
Dockets UE-160228/229
Page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2016-08-17T21:44:47+00:00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FDD877-311A-4897-9313-D6A07335200B}"/>
</file>

<file path=customXml/itemProps2.xml><?xml version="1.0" encoding="utf-8"?>
<ds:datastoreItem xmlns:ds="http://schemas.openxmlformats.org/officeDocument/2006/customXml" ds:itemID="{5C301BB0-A5AF-4478-96D3-2B181F90CE62}"/>
</file>

<file path=customXml/itemProps3.xml><?xml version="1.0" encoding="utf-8"?>
<ds:datastoreItem xmlns:ds="http://schemas.openxmlformats.org/officeDocument/2006/customXml" ds:itemID="{A32BA4C9-BEE8-4B94-9F46-ECC7B5F7DD45}"/>
</file>

<file path=customXml/itemProps4.xml><?xml version="1.0" encoding="utf-8"?>
<ds:datastoreItem xmlns:ds="http://schemas.openxmlformats.org/officeDocument/2006/customXml" ds:itemID="{4EACA184-4A24-447C-9101-3C8A00B75B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Summary</vt:lpstr>
      <vt:lpstr>Oregon Gas</vt:lpstr>
      <vt:lpstr>Oregon Total</vt:lpstr>
      <vt:lpstr>Retirement</vt:lpstr>
      <vt:lpstr>Expense</vt:lpstr>
      <vt:lpstr>Non-Util Benefit Calc</vt:lpstr>
      <vt:lpstr>'Non-Util Benefit Calc'!Print_Area</vt:lpstr>
      <vt:lpstr>'Oregon Gas'!Print_Area</vt:lpstr>
      <vt:lpstr>'Oregon Total'!Print_Area</vt:lpstr>
      <vt:lpstr>'Oregon Gas'!Print_Titles</vt:lpstr>
      <vt:lpstr>'Oregon Total'!Print_Titles</vt:lpstr>
      <vt:lpstr>Retirement!Print_Titles</vt:lpstr>
      <vt:lpstr>Summary!Print_Titles</vt:lpstr>
    </vt:vector>
  </TitlesOfParts>
  <Company>Micron Electronics,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MC-10, Avista’s Initially Filed Pro Forma Employee Benefits (Electric 3.04, Gas 3.02)</dc:title>
  <dc:creator>tm</dc:creator>
  <dc:description/>
  <cp:lastModifiedBy>Melissa Cheesman</cp:lastModifiedBy>
  <cp:lastPrinted>2016-08-16T00:37:29Z</cp:lastPrinted>
  <dcterms:created xsi:type="dcterms:W3CDTF">1998-07-15T16:25:24Z</dcterms:created>
  <dcterms:modified xsi:type="dcterms:W3CDTF">2016-08-16T00:37:58Z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