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20" windowHeight="8595"/>
  </bookViews>
  <sheets>
    <sheet name="ROO - Pull - Gas North - G-SCM" sheetId="2" r:id="rId1"/>
  </sheets>
  <calcPr calcId="125725"/>
</workbook>
</file>

<file path=xl/calcChain.xml><?xml version="1.0" encoding="utf-8"?>
<calcChain xmlns="http://schemas.openxmlformats.org/spreadsheetml/2006/main">
  <c r="O43" i="2"/>
  <c r="J43"/>
  <c r="P42"/>
  <c r="K42"/>
  <c r="O42"/>
  <c r="J42"/>
  <c r="J38"/>
  <c r="O37"/>
  <c r="J37"/>
  <c r="D38"/>
  <c r="E38"/>
  <c r="F38"/>
  <c r="G38"/>
  <c r="I38"/>
  <c r="K38"/>
  <c r="L38"/>
  <c r="M38"/>
  <c r="N38"/>
  <c r="O38"/>
  <c r="P38"/>
  <c r="C38"/>
  <c r="G37"/>
  <c r="D37"/>
  <c r="C37"/>
  <c r="J4"/>
  <c r="P35"/>
  <c r="P34"/>
  <c r="P33"/>
  <c r="P32"/>
  <c r="P31"/>
  <c r="P30"/>
  <c r="N29"/>
  <c r="P28"/>
  <c r="O27"/>
  <c r="P26"/>
  <c r="P25"/>
  <c r="P24"/>
  <c r="P23"/>
  <c r="P22"/>
  <c r="O21"/>
  <c r="P20"/>
  <c r="P19"/>
  <c r="P18"/>
  <c r="P17"/>
  <c r="P16"/>
  <c r="P15"/>
  <c r="P14"/>
  <c r="P13"/>
  <c r="P12"/>
  <c r="O11"/>
  <c r="P10"/>
  <c r="P9"/>
  <c r="P8"/>
  <c r="P7"/>
  <c r="P6"/>
  <c r="P5"/>
  <c r="O3"/>
  <c r="O36" s="1"/>
  <c r="N36"/>
  <c r="P36"/>
  <c r="P44" s="1"/>
  <c r="O44" l="1"/>
  <c r="Q44" s="1"/>
  <c r="Q47" s="1"/>
  <c r="Q42"/>
  <c r="F3"/>
  <c r="D3"/>
  <c r="C3"/>
  <c r="E4"/>
  <c r="G4" s="1"/>
  <c r="E5"/>
  <c r="E6"/>
  <c r="E7"/>
  <c r="E8"/>
  <c r="E9"/>
  <c r="E10"/>
  <c r="E11"/>
  <c r="E12"/>
  <c r="E13"/>
  <c r="E14"/>
  <c r="E15"/>
  <c r="E16"/>
  <c r="E17"/>
  <c r="E18"/>
  <c r="K18" s="1"/>
  <c r="E19"/>
  <c r="E20"/>
  <c r="E21"/>
  <c r="E22"/>
  <c r="E23"/>
  <c r="E24"/>
  <c r="E25"/>
  <c r="E26"/>
  <c r="E27"/>
  <c r="E28"/>
  <c r="E29"/>
  <c r="E30"/>
  <c r="E31"/>
  <c r="E32"/>
  <c r="E33"/>
  <c r="E34"/>
  <c r="E35"/>
  <c r="D36"/>
  <c r="F36"/>
  <c r="C36"/>
  <c r="G34" l="1"/>
  <c r="K34"/>
  <c r="G32"/>
  <c r="K32"/>
  <c r="G28"/>
  <c r="K28"/>
  <c r="G24"/>
  <c r="K24"/>
  <c r="G14"/>
  <c r="K14"/>
  <c r="G12"/>
  <c r="K12"/>
  <c r="G8"/>
  <c r="K8"/>
  <c r="G6"/>
  <c r="K6"/>
  <c r="G35"/>
  <c r="K35"/>
  <c r="G33"/>
  <c r="K33"/>
  <c r="G31"/>
  <c r="K31"/>
  <c r="G29"/>
  <c r="I29"/>
  <c r="I36" s="1"/>
  <c r="G27"/>
  <c r="J27"/>
  <c r="G25"/>
  <c r="K25"/>
  <c r="G23"/>
  <c r="K23"/>
  <c r="G21"/>
  <c r="J21"/>
  <c r="G19"/>
  <c r="K19"/>
  <c r="G17"/>
  <c r="K17"/>
  <c r="G15"/>
  <c r="K15"/>
  <c r="G13"/>
  <c r="K13"/>
  <c r="G11"/>
  <c r="J11"/>
  <c r="G9"/>
  <c r="K9"/>
  <c r="G7"/>
  <c r="K7"/>
  <c r="G5"/>
  <c r="K5"/>
  <c r="K36" s="1"/>
  <c r="K44" s="1"/>
  <c r="E3"/>
  <c r="G30"/>
  <c r="K30"/>
  <c r="G26"/>
  <c r="K26"/>
  <c r="G22"/>
  <c r="K22"/>
  <c r="G20"/>
  <c r="K20"/>
  <c r="G16"/>
  <c r="K16"/>
  <c r="G10"/>
  <c r="K10"/>
  <c r="E36"/>
  <c r="G18"/>
  <c r="G3" l="1"/>
  <c r="J3"/>
  <c r="J36" s="1"/>
  <c r="G36"/>
  <c r="J44" l="1"/>
  <c r="L44" s="1"/>
  <c r="L47" s="1"/>
  <c r="L42"/>
</calcChain>
</file>

<file path=xl/sharedStrings.xml><?xml version="1.0" encoding="utf-8"?>
<sst xmlns="http://schemas.openxmlformats.org/spreadsheetml/2006/main" count="55" uniqueCount="51">
  <si>
    <t xml:space="preserve">Book Depreciation &amp; Amortization </t>
  </si>
  <si>
    <t xml:space="preserve">Contributions In Aid of Construction </t>
  </si>
  <si>
    <t xml:space="preserve">Injuries and Damages </t>
  </si>
  <si>
    <t xml:space="preserve">FAS106 Current Retiree Medical Accrual </t>
  </si>
  <si>
    <t xml:space="preserve">DSM Book Amortization </t>
  </si>
  <si>
    <t xml:space="preserve">Airplane Lease Payments </t>
  </si>
  <si>
    <t xml:space="preserve">Redemption Expense Amortization </t>
  </si>
  <si>
    <t xml:space="preserve">FAS87 Current Pension Accrual </t>
  </si>
  <si>
    <t xml:space="preserve">Interest Rate Swaps </t>
  </si>
  <si>
    <t xml:space="preserve">DSM Tariff Rider </t>
  </si>
  <si>
    <t xml:space="preserve">Tax Depreciation </t>
  </si>
  <si>
    <t xml:space="preserve">Deferred Gas Exchange </t>
  </si>
  <si>
    <t xml:space="preserve">Gain on Sale of Office Bldg </t>
  </si>
  <si>
    <t xml:space="preserve">Book Transportation Depreciation </t>
  </si>
  <si>
    <t xml:space="preserve">Deferred Compensation </t>
  </si>
  <si>
    <t xml:space="preserve">Meal Disallowances </t>
  </si>
  <si>
    <t xml:space="preserve">Paid Time Off </t>
  </si>
  <si>
    <t xml:space="preserve">Customer Uncollectibles </t>
  </si>
  <si>
    <t xml:space="preserve">Deferred Gas Credit and Refunds </t>
  </si>
  <si>
    <t xml:space="preserve">FAS106 Post Retirement Benefits </t>
  </si>
  <si>
    <t xml:space="preserve">Decoupling Mechanism </t>
  </si>
  <si>
    <t xml:space="preserve">Amortization - Unbilled Revenue Add-Ins </t>
  </si>
  <si>
    <t xml:space="preserve">DSIT Amortization - ID </t>
  </si>
  <si>
    <t>Oregon DSM - Direct - Gas South</t>
  </si>
  <si>
    <t>Transportation Dep - Direct - Gas South</t>
  </si>
  <si>
    <t>Uncollectibles - Direct - Gas South</t>
  </si>
  <si>
    <t>Senate Bill 408 - Direct - Gas South</t>
  </si>
  <si>
    <t>OR Regulatory Fee - Direct - Gas South</t>
  </si>
  <si>
    <t>FAS106 Post Retirement - Direct - Gas South</t>
  </si>
  <si>
    <t>FAS87 Pension Benefits - Direct - Gas South</t>
  </si>
  <si>
    <t>Oregon</t>
  </si>
  <si>
    <t>Washington</t>
  </si>
  <si>
    <t>Idaho</t>
  </si>
  <si>
    <t>North Subtotal</t>
  </si>
  <si>
    <t>System Total</t>
  </si>
  <si>
    <t>Business Energy Tax Credit (BETC) - Gas South</t>
  </si>
  <si>
    <t>Redemption Expense Amortization - Gas South</t>
  </si>
  <si>
    <t>Roseburg/Medford Deferral - Gas South</t>
  </si>
  <si>
    <t>NATURAL GAS</t>
  </si>
  <si>
    <t>Perm</t>
  </si>
  <si>
    <t>Plant</t>
  </si>
  <si>
    <t>Other</t>
  </si>
  <si>
    <t>Calculated DFIT Exp using Ms</t>
  </si>
  <si>
    <t>Additional Plant DFIT</t>
  </si>
  <si>
    <t>Total DFIT</t>
  </si>
  <si>
    <t>Per ROO</t>
  </si>
  <si>
    <t>Immaterial Difference</t>
  </si>
  <si>
    <t>Gas North</t>
  </si>
  <si>
    <t>AFUDC (Excluded from ROO in error)</t>
  </si>
  <si>
    <t>TOTAL  ELECTRIC SCHEDULE M ADJUSTMENTS</t>
  </si>
  <si>
    <t>TOTAL GAS SCHEDULE M ADJUSTMENTS PER ROO</t>
  </si>
</sst>
</file>

<file path=xl/styles.xml><?xml version="1.0" encoding="utf-8"?>
<styleSheet xmlns="http://schemas.openxmlformats.org/spreadsheetml/2006/main">
  <numFmts count="2">
    <numFmt numFmtId="164" formatCode="#,##0_);[Red]\(#,##0\);&quot; &quot;"/>
    <numFmt numFmtId="165" formatCode="0_);[Red]\(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left"/>
    </xf>
    <xf numFmtId="49" fontId="19" fillId="0" borderId="0" xfId="0" applyNumberFormat="1" applyFont="1" applyAlignment="1">
      <alignment horizontal="center" wrapText="1"/>
    </xf>
    <xf numFmtId="164" fontId="18" fillId="0" borderId="10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164" fontId="18" fillId="0" borderId="0" xfId="0" applyNumberFormat="1" applyFont="1" applyAlignment="1">
      <alignment horizontal="left"/>
    </xf>
    <xf numFmtId="164" fontId="19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left"/>
    </xf>
    <xf numFmtId="9" fontId="18" fillId="0" borderId="0" xfId="42" applyFont="1" applyAlignment="1">
      <alignment horizontal="right"/>
    </xf>
    <xf numFmtId="164" fontId="18" fillId="0" borderId="0" xfId="0" applyNumberFormat="1" applyFont="1" applyBorder="1" applyAlignment="1">
      <alignment horizontal="right"/>
    </xf>
    <xf numFmtId="164" fontId="18" fillId="0" borderId="14" xfId="0" applyNumberFormat="1" applyFont="1" applyBorder="1" applyAlignment="1">
      <alignment horizontal="right"/>
    </xf>
    <xf numFmtId="49" fontId="19" fillId="0" borderId="11" xfId="0" applyNumberFormat="1" applyFont="1" applyBorder="1" applyAlignment="1">
      <alignment horizontal="center" wrapText="1"/>
    </xf>
    <xf numFmtId="49" fontId="19" fillId="0" borderId="12" xfId="0" applyNumberFormat="1" applyFont="1" applyBorder="1" applyAlignment="1">
      <alignment horizontal="center" wrapText="1"/>
    </xf>
    <xf numFmtId="49" fontId="19" fillId="0" borderId="13" xfId="0" applyNumberFormat="1" applyFont="1" applyBorder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7"/>
  <sheetViews>
    <sheetView tabSelected="1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12.75"/>
  <cols>
    <col min="1" max="1" width="7.5703125" style="2" bestFit="1" customWidth="1"/>
    <col min="2" max="2" width="38.42578125" style="2" bestFit="1" customWidth="1"/>
    <col min="3" max="5" width="14.7109375" style="1" customWidth="1"/>
    <col min="6" max="7" width="11" style="1" bestFit="1" customWidth="1"/>
    <col min="8" max="8" width="1" style="1" customWidth="1"/>
    <col min="9" max="9" width="9.140625" style="1"/>
    <col min="10" max="11" width="11" style="1" bestFit="1" customWidth="1"/>
    <col min="12" max="12" width="9.42578125" style="1" bestFit="1" customWidth="1"/>
    <col min="13" max="13" width="1.140625" style="1" customWidth="1"/>
    <col min="14" max="14" width="9.140625" style="8"/>
    <col min="15" max="16" width="11" style="8" bestFit="1" customWidth="1"/>
    <col min="17" max="17" width="9.42578125" style="8" bestFit="1" customWidth="1"/>
    <col min="18" max="16384" width="9.140625" style="1"/>
  </cols>
  <sheetData>
    <row r="1" spans="1:16" s="6" customFormat="1" ht="13.5" thickBot="1">
      <c r="C1" s="15" t="s">
        <v>38</v>
      </c>
      <c r="D1" s="16"/>
      <c r="E1" s="16"/>
      <c r="F1" s="16"/>
      <c r="G1" s="17"/>
      <c r="I1" s="15" t="s">
        <v>47</v>
      </c>
      <c r="J1" s="16"/>
      <c r="K1" s="17"/>
      <c r="N1" s="15" t="s">
        <v>31</v>
      </c>
      <c r="O1" s="16"/>
      <c r="P1" s="17"/>
    </row>
    <row r="2" spans="1:16" s="6" customFormat="1">
      <c r="C2" s="6" t="s">
        <v>31</v>
      </c>
      <c r="D2" s="6" t="s">
        <v>32</v>
      </c>
      <c r="E2" s="6" t="s">
        <v>33</v>
      </c>
      <c r="F2" s="6" t="s">
        <v>30</v>
      </c>
      <c r="G2" s="6" t="s">
        <v>34</v>
      </c>
      <c r="I2" s="6" t="s">
        <v>39</v>
      </c>
      <c r="J2" s="6" t="s">
        <v>40</v>
      </c>
      <c r="K2" s="6" t="s">
        <v>41</v>
      </c>
      <c r="N2" s="6" t="s">
        <v>39</v>
      </c>
      <c r="O2" s="6" t="s">
        <v>40</v>
      </c>
      <c r="P2" s="6" t="s">
        <v>41</v>
      </c>
    </row>
    <row r="3" spans="1:16">
      <c r="A3" s="4"/>
      <c r="B3" s="9" t="s">
        <v>0</v>
      </c>
      <c r="C3" s="1">
        <f>2865302+6917104</f>
        <v>9782406</v>
      </c>
      <c r="D3" s="1">
        <f>1355949+3718588</f>
        <v>5074537</v>
      </c>
      <c r="E3" s="8">
        <f t="shared" ref="E3:E35" si="0">SUM(C3:D3)</f>
        <v>14856943</v>
      </c>
      <c r="F3" s="8">
        <f>1452422+4008806</f>
        <v>5461228</v>
      </c>
      <c r="G3" s="8">
        <f t="shared" ref="G3:G37" si="1">SUM(E3:F3)</f>
        <v>20318171</v>
      </c>
      <c r="J3" s="1">
        <f>E3</f>
        <v>14856943</v>
      </c>
      <c r="O3" s="8">
        <f>C3</f>
        <v>9782406</v>
      </c>
    </row>
    <row r="4" spans="1:16">
      <c r="A4" s="5">
        <v>997001</v>
      </c>
      <c r="B4" s="9" t="s">
        <v>1</v>
      </c>
      <c r="C4" s="1">
        <v>412942</v>
      </c>
      <c r="D4" s="1">
        <v>223264</v>
      </c>
      <c r="E4" s="8">
        <f t="shared" si="0"/>
        <v>636206</v>
      </c>
      <c r="F4" s="8">
        <v>267876</v>
      </c>
      <c r="G4" s="8">
        <f t="shared" si="1"/>
        <v>904082</v>
      </c>
      <c r="J4" s="1">
        <f>E4</f>
        <v>636206</v>
      </c>
    </row>
    <row r="5" spans="1:16">
      <c r="A5" s="5">
        <v>997002</v>
      </c>
      <c r="B5" s="9" t="s">
        <v>2</v>
      </c>
      <c r="C5" s="1">
        <v>-49832</v>
      </c>
      <c r="D5" s="1">
        <v>-25169</v>
      </c>
      <c r="E5" s="8">
        <f t="shared" si="0"/>
        <v>-75001</v>
      </c>
      <c r="G5" s="8">
        <f t="shared" si="1"/>
        <v>-75001</v>
      </c>
      <c r="K5" s="1">
        <f>E5</f>
        <v>-75001</v>
      </c>
      <c r="P5" s="8">
        <f t="shared" ref="P5:P10" si="2">C5</f>
        <v>-49832</v>
      </c>
    </row>
    <row r="6" spans="1:16">
      <c r="A6" s="5">
        <v>997005</v>
      </c>
      <c r="B6" s="9" t="s">
        <v>3</v>
      </c>
      <c r="C6" s="1">
        <v>367571</v>
      </c>
      <c r="D6" s="1">
        <v>176278</v>
      </c>
      <c r="E6" s="8">
        <f t="shared" si="0"/>
        <v>543849</v>
      </c>
      <c r="G6" s="8">
        <f t="shared" si="1"/>
        <v>543849</v>
      </c>
      <c r="K6" s="8">
        <f t="shared" ref="K6:K35" si="3">E6</f>
        <v>543849</v>
      </c>
      <c r="P6" s="8">
        <f t="shared" si="2"/>
        <v>367571</v>
      </c>
    </row>
    <row r="7" spans="1:16">
      <c r="A7" s="5">
        <v>997008</v>
      </c>
      <c r="B7" s="9" t="s">
        <v>4</v>
      </c>
      <c r="C7" s="1">
        <v>35644</v>
      </c>
      <c r="D7" s="1">
        <v>15619</v>
      </c>
      <c r="E7" s="8">
        <f t="shared" si="0"/>
        <v>51263</v>
      </c>
      <c r="G7" s="8">
        <f t="shared" si="1"/>
        <v>51263</v>
      </c>
      <c r="K7" s="8">
        <f t="shared" si="3"/>
        <v>51263</v>
      </c>
      <c r="P7" s="8">
        <f t="shared" si="2"/>
        <v>35644</v>
      </c>
    </row>
    <row r="8" spans="1:16">
      <c r="A8" s="11">
        <v>997008</v>
      </c>
      <c r="B8" s="9" t="s">
        <v>23</v>
      </c>
      <c r="E8" s="8">
        <f t="shared" si="0"/>
        <v>0</v>
      </c>
      <c r="F8" s="8">
        <v>343384</v>
      </c>
      <c r="G8" s="8">
        <f t="shared" si="1"/>
        <v>343384</v>
      </c>
      <c r="K8" s="8">
        <f t="shared" si="3"/>
        <v>0</v>
      </c>
      <c r="P8" s="8">
        <f t="shared" si="2"/>
        <v>0</v>
      </c>
    </row>
    <row r="9" spans="1:16">
      <c r="A9" s="5">
        <v>997010</v>
      </c>
      <c r="B9" s="9" t="s">
        <v>18</v>
      </c>
      <c r="C9" s="1">
        <v>-6367081</v>
      </c>
      <c r="D9" s="1">
        <v>-2308138</v>
      </c>
      <c r="E9" s="8">
        <f t="shared" si="0"/>
        <v>-8675219</v>
      </c>
      <c r="F9" s="8">
        <v>-1771913</v>
      </c>
      <c r="G9" s="8">
        <f t="shared" si="1"/>
        <v>-10447132</v>
      </c>
      <c r="K9" s="8">
        <f t="shared" si="3"/>
        <v>-8675219</v>
      </c>
      <c r="P9" s="8">
        <f t="shared" si="2"/>
        <v>-6367081</v>
      </c>
    </row>
    <row r="10" spans="1:16">
      <c r="A10" s="11">
        <v>997012</v>
      </c>
      <c r="B10" s="9" t="s">
        <v>24</v>
      </c>
      <c r="E10" s="8">
        <f t="shared" si="0"/>
        <v>0</v>
      </c>
      <c r="F10" s="8">
        <v>127968</v>
      </c>
      <c r="G10" s="8">
        <f t="shared" si="1"/>
        <v>127968</v>
      </c>
      <c r="K10" s="8">
        <f t="shared" si="3"/>
        <v>0</v>
      </c>
      <c r="P10" s="8">
        <f t="shared" si="2"/>
        <v>0</v>
      </c>
    </row>
    <row r="11" spans="1:16">
      <c r="A11" s="5">
        <v>997015</v>
      </c>
      <c r="B11" s="9" t="s">
        <v>5</v>
      </c>
      <c r="C11" s="1">
        <v>65889</v>
      </c>
      <c r="D11" s="1">
        <v>31599</v>
      </c>
      <c r="E11" s="8">
        <f t="shared" si="0"/>
        <v>97488</v>
      </c>
      <c r="F11" s="8">
        <v>40743</v>
      </c>
      <c r="G11" s="8">
        <f t="shared" si="1"/>
        <v>138231</v>
      </c>
      <c r="J11" s="1">
        <f>E11</f>
        <v>97488</v>
      </c>
      <c r="K11" s="8"/>
      <c r="O11" s="8">
        <f>C11</f>
        <v>65889</v>
      </c>
    </row>
    <row r="12" spans="1:16">
      <c r="A12" s="5">
        <v>997016</v>
      </c>
      <c r="B12" s="9" t="s">
        <v>6</v>
      </c>
      <c r="C12" s="1">
        <v>258011</v>
      </c>
      <c r="D12" s="1">
        <v>139497</v>
      </c>
      <c r="E12" s="8">
        <f t="shared" si="0"/>
        <v>397508</v>
      </c>
      <c r="G12" s="8">
        <f t="shared" si="1"/>
        <v>397508</v>
      </c>
      <c r="K12" s="8">
        <f t="shared" si="3"/>
        <v>397508</v>
      </c>
      <c r="P12" s="8">
        <f t="shared" ref="P12:P20" si="4">C12</f>
        <v>258011</v>
      </c>
    </row>
    <row r="13" spans="1:16">
      <c r="A13" s="5">
        <v>997020</v>
      </c>
      <c r="B13" s="9" t="s">
        <v>7</v>
      </c>
      <c r="C13" s="1">
        <v>-1888511</v>
      </c>
      <c r="D13" s="1">
        <v>-905682</v>
      </c>
      <c r="E13" s="8">
        <f t="shared" si="0"/>
        <v>-2794193</v>
      </c>
      <c r="G13" s="8">
        <f t="shared" si="1"/>
        <v>-2794193</v>
      </c>
      <c r="K13" s="8">
        <f t="shared" si="3"/>
        <v>-2794193</v>
      </c>
      <c r="P13" s="8">
        <f t="shared" si="4"/>
        <v>-1888511</v>
      </c>
    </row>
    <row r="14" spans="1:16">
      <c r="A14" s="11">
        <v>997027</v>
      </c>
      <c r="B14" s="9" t="s">
        <v>25</v>
      </c>
      <c r="E14" s="8">
        <f t="shared" si="0"/>
        <v>0</v>
      </c>
      <c r="F14" s="8">
        <v>53083</v>
      </c>
      <c r="G14" s="8">
        <f t="shared" si="1"/>
        <v>53083</v>
      </c>
      <c r="K14" s="8">
        <f t="shared" si="3"/>
        <v>0</v>
      </c>
      <c r="P14" s="8">
        <f t="shared" si="4"/>
        <v>0</v>
      </c>
    </row>
    <row r="15" spans="1:16">
      <c r="A15" s="5">
        <v>997029</v>
      </c>
      <c r="B15" s="9" t="s">
        <v>19</v>
      </c>
      <c r="C15" s="1">
        <v>55561</v>
      </c>
      <c r="D15" s="1">
        <v>0</v>
      </c>
      <c r="E15" s="8">
        <f t="shared" si="0"/>
        <v>55561</v>
      </c>
      <c r="G15" s="8">
        <f t="shared" si="1"/>
        <v>55561</v>
      </c>
      <c r="K15" s="8">
        <f t="shared" si="3"/>
        <v>55561</v>
      </c>
      <c r="P15" s="8">
        <f t="shared" si="4"/>
        <v>55561</v>
      </c>
    </row>
    <row r="16" spans="1:16">
      <c r="A16" s="11">
        <v>997030</v>
      </c>
      <c r="B16" s="9" t="s">
        <v>26</v>
      </c>
      <c r="E16" s="8">
        <f t="shared" si="0"/>
        <v>0</v>
      </c>
      <c r="F16" s="8">
        <v>-1773345</v>
      </c>
      <c r="G16" s="8">
        <f t="shared" si="1"/>
        <v>-1773345</v>
      </c>
      <c r="K16" s="8">
        <f t="shared" si="3"/>
        <v>0</v>
      </c>
      <c r="P16" s="8">
        <f t="shared" si="4"/>
        <v>0</v>
      </c>
    </row>
    <row r="17" spans="1:16">
      <c r="A17" s="5">
        <v>997031</v>
      </c>
      <c r="B17" s="9" t="s">
        <v>20</v>
      </c>
      <c r="C17" s="1">
        <v>256453</v>
      </c>
      <c r="D17" s="1">
        <v>0</v>
      </c>
      <c r="E17" s="8">
        <f t="shared" si="0"/>
        <v>256453</v>
      </c>
      <c r="G17" s="8">
        <f t="shared" si="1"/>
        <v>256453</v>
      </c>
      <c r="K17" s="8">
        <f t="shared" si="3"/>
        <v>256453</v>
      </c>
      <c r="P17" s="8">
        <f t="shared" si="4"/>
        <v>256453</v>
      </c>
    </row>
    <row r="18" spans="1:16">
      <c r="A18" s="5">
        <v>997032</v>
      </c>
      <c r="B18" s="9" t="s">
        <v>8</v>
      </c>
      <c r="C18" s="1">
        <v>-1223415</v>
      </c>
      <c r="D18" s="1">
        <v>-661458</v>
      </c>
      <c r="E18" s="8">
        <f t="shared" si="0"/>
        <v>-1884873</v>
      </c>
      <c r="F18" s="8">
        <v>-787743</v>
      </c>
      <c r="G18" s="8">
        <f t="shared" si="1"/>
        <v>-2672616</v>
      </c>
      <c r="K18" s="8">
        <f t="shared" si="3"/>
        <v>-1884873</v>
      </c>
      <c r="P18" s="8">
        <f t="shared" si="4"/>
        <v>-1223415</v>
      </c>
    </row>
    <row r="19" spans="1:16">
      <c r="A19" s="5">
        <v>997033</v>
      </c>
      <c r="B19" s="9" t="s">
        <v>9</v>
      </c>
      <c r="C19" s="1">
        <v>2198569</v>
      </c>
      <c r="D19" s="1">
        <v>1803322</v>
      </c>
      <c r="E19" s="8">
        <f t="shared" si="0"/>
        <v>4001891</v>
      </c>
      <c r="G19" s="8">
        <f t="shared" si="1"/>
        <v>4001891</v>
      </c>
      <c r="K19" s="8">
        <f t="shared" si="3"/>
        <v>4001891</v>
      </c>
      <c r="P19" s="8">
        <f t="shared" si="4"/>
        <v>2198569</v>
      </c>
    </row>
    <row r="20" spans="1:16">
      <c r="A20" s="11">
        <v>997035</v>
      </c>
      <c r="B20" s="9" t="s">
        <v>35</v>
      </c>
      <c r="E20" s="8">
        <f t="shared" si="0"/>
        <v>0</v>
      </c>
      <c r="F20" s="8">
        <v>-102494</v>
      </c>
      <c r="G20" s="8">
        <f t="shared" si="1"/>
        <v>-102494</v>
      </c>
      <c r="K20" s="8">
        <f t="shared" si="3"/>
        <v>0</v>
      </c>
      <c r="P20" s="8">
        <f t="shared" si="4"/>
        <v>0</v>
      </c>
    </row>
    <row r="21" spans="1:16">
      <c r="A21" s="5">
        <v>997049</v>
      </c>
      <c r="B21" s="9" t="s">
        <v>10</v>
      </c>
      <c r="C21" s="1">
        <v>-16873758</v>
      </c>
      <c r="D21" s="1">
        <v>-8850395</v>
      </c>
      <c r="E21" s="8">
        <f t="shared" si="0"/>
        <v>-25724153</v>
      </c>
      <c r="F21" s="8">
        <v>-13811461</v>
      </c>
      <c r="G21" s="8">
        <f t="shared" si="1"/>
        <v>-39535614</v>
      </c>
      <c r="J21" s="1">
        <f>E21</f>
        <v>-25724153</v>
      </c>
      <c r="K21" s="8"/>
      <c r="O21" s="8">
        <f>C21</f>
        <v>-16873758</v>
      </c>
    </row>
    <row r="22" spans="1:16">
      <c r="A22" s="5">
        <v>997055</v>
      </c>
      <c r="B22" s="9" t="s">
        <v>11</v>
      </c>
      <c r="C22" s="1">
        <v>-521822</v>
      </c>
      <c r="D22" s="1">
        <v>-228138</v>
      </c>
      <c r="E22" s="8">
        <f t="shared" si="0"/>
        <v>-749960</v>
      </c>
      <c r="G22" s="8">
        <f t="shared" si="1"/>
        <v>-749960</v>
      </c>
      <c r="K22" s="8">
        <f t="shared" si="3"/>
        <v>-749960</v>
      </c>
      <c r="P22" s="8">
        <f>C22</f>
        <v>-521822</v>
      </c>
    </row>
    <row r="23" spans="1:16">
      <c r="A23" s="5">
        <v>997062</v>
      </c>
      <c r="B23" s="9" t="s">
        <v>12</v>
      </c>
      <c r="C23" s="1">
        <v>-44178</v>
      </c>
      <c r="D23" s="1">
        <v>-21186</v>
      </c>
      <c r="E23" s="8">
        <f t="shared" si="0"/>
        <v>-65364</v>
      </c>
      <c r="G23" s="8">
        <f t="shared" si="1"/>
        <v>-65364</v>
      </c>
      <c r="K23" s="8">
        <f t="shared" si="3"/>
        <v>-65364</v>
      </c>
      <c r="P23" s="8">
        <f>C23</f>
        <v>-44178</v>
      </c>
    </row>
    <row r="24" spans="1:16">
      <c r="A24" s="5">
        <v>997065</v>
      </c>
      <c r="B24" s="9" t="s">
        <v>21</v>
      </c>
      <c r="C24" s="1">
        <v>-420879</v>
      </c>
      <c r="D24" s="1">
        <v>-39372</v>
      </c>
      <c r="E24" s="8">
        <f t="shared" si="0"/>
        <v>-460251</v>
      </c>
      <c r="F24" s="8">
        <v>-60767</v>
      </c>
      <c r="G24" s="8">
        <f t="shared" si="1"/>
        <v>-521018</v>
      </c>
      <c r="K24" s="8">
        <f t="shared" si="3"/>
        <v>-460251</v>
      </c>
      <c r="P24" s="8">
        <f>C24</f>
        <v>-420879</v>
      </c>
    </row>
    <row r="25" spans="1:16">
      <c r="A25" s="11">
        <v>997071</v>
      </c>
      <c r="B25" s="9" t="s">
        <v>27</v>
      </c>
      <c r="E25" s="8">
        <f t="shared" si="0"/>
        <v>0</v>
      </c>
      <c r="F25" s="8">
        <v>-116888</v>
      </c>
      <c r="G25" s="8">
        <f t="shared" si="1"/>
        <v>-116888</v>
      </c>
      <c r="K25" s="8">
        <f t="shared" si="3"/>
        <v>0</v>
      </c>
      <c r="P25" s="8">
        <f>C25</f>
        <v>0</v>
      </c>
    </row>
    <row r="26" spans="1:16">
      <c r="A26" s="5">
        <v>997073</v>
      </c>
      <c r="B26" s="9" t="s">
        <v>22</v>
      </c>
      <c r="C26" s="1">
        <v>0</v>
      </c>
      <c r="D26" s="1">
        <v>-369890</v>
      </c>
      <c r="E26" s="8">
        <f t="shared" si="0"/>
        <v>-369890</v>
      </c>
      <c r="G26" s="8">
        <f t="shared" si="1"/>
        <v>-369890</v>
      </c>
      <c r="K26" s="8">
        <f t="shared" si="3"/>
        <v>-369890</v>
      </c>
      <c r="P26" s="8">
        <f>C26</f>
        <v>0</v>
      </c>
    </row>
    <row r="27" spans="1:16">
      <c r="A27" s="5">
        <v>997080</v>
      </c>
      <c r="B27" s="9" t="s">
        <v>13</v>
      </c>
      <c r="C27" s="1">
        <v>258699</v>
      </c>
      <c r="D27" s="1">
        <v>135690</v>
      </c>
      <c r="E27" s="8">
        <f t="shared" si="0"/>
        <v>394389</v>
      </c>
      <c r="G27" s="8">
        <f t="shared" si="1"/>
        <v>394389</v>
      </c>
      <c r="J27" s="1">
        <f>E27</f>
        <v>394389</v>
      </c>
      <c r="K27" s="8"/>
      <c r="O27" s="8">
        <f>C27</f>
        <v>258699</v>
      </c>
    </row>
    <row r="28" spans="1:16">
      <c r="A28" s="5">
        <v>997081</v>
      </c>
      <c r="B28" s="9" t="s">
        <v>14</v>
      </c>
      <c r="C28" s="1">
        <v>-78016</v>
      </c>
      <c r="D28" s="1">
        <v>-37415</v>
      </c>
      <c r="E28" s="8">
        <f t="shared" si="0"/>
        <v>-115431</v>
      </c>
      <c r="F28" s="8">
        <v>-48242</v>
      </c>
      <c r="G28" s="8">
        <f t="shared" si="1"/>
        <v>-163673</v>
      </c>
      <c r="K28" s="8">
        <f t="shared" si="3"/>
        <v>-115431</v>
      </c>
      <c r="P28" s="8">
        <f>C28</f>
        <v>-78016</v>
      </c>
    </row>
    <row r="29" spans="1:16">
      <c r="A29" s="5">
        <v>997082</v>
      </c>
      <c r="B29" s="9" t="s">
        <v>15</v>
      </c>
      <c r="C29" s="1">
        <v>60674</v>
      </c>
      <c r="D29" s="1">
        <v>29098</v>
      </c>
      <c r="E29" s="8">
        <f t="shared" si="0"/>
        <v>89772</v>
      </c>
      <c r="F29" s="8">
        <v>37518</v>
      </c>
      <c r="G29" s="8">
        <f t="shared" si="1"/>
        <v>127290</v>
      </c>
      <c r="I29" s="1">
        <f>E29</f>
        <v>89772</v>
      </c>
      <c r="K29" s="8"/>
      <c r="N29" s="8">
        <f>C29</f>
        <v>60674</v>
      </c>
    </row>
    <row r="30" spans="1:16">
      <c r="A30" s="5">
        <v>997083</v>
      </c>
      <c r="B30" s="9" t="s">
        <v>16</v>
      </c>
      <c r="C30" s="1">
        <v>39813</v>
      </c>
      <c r="D30" s="1">
        <v>19093</v>
      </c>
      <c r="E30" s="8">
        <f t="shared" si="0"/>
        <v>58906</v>
      </c>
      <c r="F30" s="8">
        <v>24618</v>
      </c>
      <c r="G30" s="8">
        <f t="shared" si="1"/>
        <v>83524</v>
      </c>
      <c r="K30" s="8">
        <f t="shared" si="3"/>
        <v>58906</v>
      </c>
      <c r="P30" s="8">
        <f t="shared" ref="P30:P35" si="5">C30</f>
        <v>39813</v>
      </c>
    </row>
    <row r="31" spans="1:16">
      <c r="A31" s="5">
        <v>997084</v>
      </c>
      <c r="B31" s="9" t="s">
        <v>17</v>
      </c>
      <c r="C31" s="1">
        <v>84391</v>
      </c>
      <c r="D31" s="1">
        <v>42623</v>
      </c>
      <c r="E31" s="8">
        <f t="shared" si="0"/>
        <v>127014</v>
      </c>
      <c r="G31" s="8">
        <f t="shared" si="1"/>
        <v>127014</v>
      </c>
      <c r="K31" s="8">
        <f t="shared" si="3"/>
        <v>127014</v>
      </c>
      <c r="P31" s="8">
        <f t="shared" si="5"/>
        <v>84391</v>
      </c>
    </row>
    <row r="32" spans="1:16">
      <c r="A32" s="11">
        <v>997085</v>
      </c>
      <c r="B32" s="9" t="s">
        <v>28</v>
      </c>
      <c r="E32" s="8">
        <f t="shared" si="0"/>
        <v>0</v>
      </c>
      <c r="F32" s="8">
        <v>227290</v>
      </c>
      <c r="G32" s="8">
        <f t="shared" si="1"/>
        <v>227290</v>
      </c>
      <c r="K32" s="8">
        <f t="shared" si="3"/>
        <v>0</v>
      </c>
      <c r="P32" s="8">
        <f t="shared" si="5"/>
        <v>0</v>
      </c>
    </row>
    <row r="33" spans="1:17">
      <c r="A33" s="11">
        <v>997086</v>
      </c>
      <c r="B33" s="9" t="s">
        <v>29</v>
      </c>
      <c r="E33" s="8">
        <f t="shared" si="0"/>
        <v>0</v>
      </c>
      <c r="F33" s="8">
        <v>-1167774</v>
      </c>
      <c r="G33" s="8">
        <f t="shared" si="1"/>
        <v>-1167774</v>
      </c>
      <c r="K33" s="8">
        <f t="shared" si="3"/>
        <v>0</v>
      </c>
      <c r="P33" s="8">
        <f t="shared" si="5"/>
        <v>0</v>
      </c>
    </row>
    <row r="34" spans="1:17">
      <c r="A34" s="11">
        <v>997087</v>
      </c>
      <c r="B34" s="9" t="s">
        <v>36</v>
      </c>
      <c r="E34" s="8">
        <f t="shared" si="0"/>
        <v>0</v>
      </c>
      <c r="F34" s="8">
        <v>166130</v>
      </c>
      <c r="G34" s="8">
        <f t="shared" si="1"/>
        <v>166130</v>
      </c>
      <c r="K34" s="8">
        <f t="shared" si="3"/>
        <v>0</v>
      </c>
      <c r="P34" s="8">
        <f t="shared" si="5"/>
        <v>0</v>
      </c>
    </row>
    <row r="35" spans="1:17">
      <c r="A35" s="11">
        <v>997090</v>
      </c>
      <c r="B35" s="9" t="s">
        <v>37</v>
      </c>
      <c r="C35" s="14"/>
      <c r="D35" s="14"/>
      <c r="E35" s="14">
        <f t="shared" si="0"/>
        <v>0</v>
      </c>
      <c r="F35" s="14">
        <v>-142470</v>
      </c>
      <c r="G35" s="14">
        <f t="shared" si="1"/>
        <v>-142470</v>
      </c>
      <c r="H35" s="13"/>
      <c r="I35" s="14"/>
      <c r="J35" s="14"/>
      <c r="K35" s="14">
        <f t="shared" si="3"/>
        <v>0</v>
      </c>
      <c r="L35" s="14"/>
      <c r="M35" s="13"/>
      <c r="N35" s="14"/>
      <c r="O35" s="14"/>
      <c r="P35" s="14">
        <f t="shared" si="5"/>
        <v>0</v>
      </c>
    </row>
    <row r="36" spans="1:17">
      <c r="B36" s="10" t="s">
        <v>50</v>
      </c>
      <c r="C36" s="13">
        <f>SUM(C3:C35)</f>
        <v>-13590869</v>
      </c>
      <c r="D36" s="13">
        <f>SUM(D3:D35)</f>
        <v>-5756223</v>
      </c>
      <c r="E36" s="13">
        <f>SUM(E3:E35)</f>
        <v>-19347092</v>
      </c>
      <c r="F36" s="13">
        <f>SUM(F3:F35)</f>
        <v>-13033259</v>
      </c>
      <c r="G36" s="13">
        <f>SUM(G3:G35)</f>
        <v>-32380351</v>
      </c>
      <c r="H36" s="13"/>
      <c r="I36" s="13">
        <f t="shared" ref="I36:K36" si="6">SUM(I3:I35)</f>
        <v>89772</v>
      </c>
      <c r="J36" s="13">
        <f t="shared" si="6"/>
        <v>-9739127</v>
      </c>
      <c r="K36" s="13">
        <f t="shared" si="6"/>
        <v>-9697737</v>
      </c>
      <c r="L36" s="13"/>
      <c r="M36" s="13"/>
      <c r="N36" s="13">
        <f t="shared" ref="N36:P36" si="7">SUM(N3:N35)</f>
        <v>60674</v>
      </c>
      <c r="O36" s="13">
        <f t="shared" si="7"/>
        <v>-6766764</v>
      </c>
      <c r="P36" s="13">
        <f t="shared" si="7"/>
        <v>-7297721</v>
      </c>
    </row>
    <row r="37" spans="1:17" s="8" customFormat="1">
      <c r="A37" s="11">
        <v>997048</v>
      </c>
      <c r="B37" s="9" t="s">
        <v>48</v>
      </c>
      <c r="C37" s="13">
        <f>E37*0.65861</f>
        <v>-57740.3387</v>
      </c>
      <c r="D37" s="13">
        <f>E37*0.34139</f>
        <v>-29929.661300000003</v>
      </c>
      <c r="E37" s="13">
        <v>-87670</v>
      </c>
      <c r="F37" s="13">
        <v>-84122</v>
      </c>
      <c r="G37" s="8">
        <f t="shared" si="1"/>
        <v>-171792</v>
      </c>
      <c r="H37" s="13"/>
      <c r="I37" s="13"/>
      <c r="J37" s="13">
        <f>E37</f>
        <v>-87670</v>
      </c>
      <c r="K37" s="13"/>
      <c r="L37" s="13"/>
      <c r="M37" s="13"/>
      <c r="N37" s="13"/>
      <c r="O37" s="13">
        <f>C37</f>
        <v>-57740.3387</v>
      </c>
      <c r="P37" s="13"/>
    </row>
    <row r="38" spans="1:17" s="8" customFormat="1" ht="13.5" thickBot="1">
      <c r="A38" s="9"/>
      <c r="B38" s="10" t="s">
        <v>49</v>
      </c>
      <c r="C38" s="7">
        <f>SUM(C36:C37)</f>
        <v>-13648609.3387</v>
      </c>
      <c r="D38" s="7">
        <f t="shared" ref="D38:P38" si="8">SUM(D36:D37)</f>
        <v>-5786152.6612999998</v>
      </c>
      <c r="E38" s="7">
        <f t="shared" si="8"/>
        <v>-19434762</v>
      </c>
      <c r="F38" s="7">
        <f t="shared" si="8"/>
        <v>-13117381</v>
      </c>
      <c r="G38" s="7">
        <f t="shared" si="8"/>
        <v>-32552143</v>
      </c>
      <c r="H38" s="13"/>
      <c r="I38" s="7">
        <f t="shared" si="8"/>
        <v>89772</v>
      </c>
      <c r="J38" s="7">
        <f>SUM(J36:J37)</f>
        <v>-9826797</v>
      </c>
      <c r="K38" s="7">
        <f t="shared" si="8"/>
        <v>-9697737</v>
      </c>
      <c r="L38" s="7">
        <f t="shared" si="8"/>
        <v>0</v>
      </c>
      <c r="M38" s="13">
        <f t="shared" si="8"/>
        <v>0</v>
      </c>
      <c r="N38" s="7">
        <f t="shared" si="8"/>
        <v>60674</v>
      </c>
      <c r="O38" s="7">
        <f t="shared" si="8"/>
        <v>-6824504.3387000002</v>
      </c>
      <c r="P38" s="7">
        <f t="shared" si="8"/>
        <v>-7297721</v>
      </c>
    </row>
    <row r="39" spans="1:17">
      <c r="B39" s="10"/>
      <c r="C39" s="3"/>
      <c r="D39" s="3"/>
      <c r="E39" s="3"/>
      <c r="H39" s="13"/>
      <c r="M39" s="13"/>
    </row>
    <row r="40" spans="1:17">
      <c r="J40" s="12">
        <v>-0.35</v>
      </c>
      <c r="K40" s="12">
        <v>-0.35</v>
      </c>
      <c r="M40" s="13"/>
      <c r="O40" s="12">
        <v>-0.35</v>
      </c>
      <c r="P40" s="12">
        <v>-0.35</v>
      </c>
    </row>
    <row r="41" spans="1:17">
      <c r="J41" s="8"/>
      <c r="K41" s="8"/>
    </row>
    <row r="42" spans="1:17">
      <c r="F42" s="9" t="s">
        <v>42</v>
      </c>
      <c r="J42" s="8">
        <f>J38*J40</f>
        <v>3439378.9499999997</v>
      </c>
      <c r="K42" s="8">
        <f>K38*K40</f>
        <v>3394207.9499999997</v>
      </c>
      <c r="L42" s="1">
        <f>SUM(J42:K42)</f>
        <v>6833586.8999999994</v>
      </c>
      <c r="O42" s="8">
        <f>O38*O40</f>
        <v>2388576.5185449999</v>
      </c>
      <c r="P42" s="8">
        <f>P38*P40</f>
        <v>2554202.3499999996</v>
      </c>
      <c r="Q42" s="8">
        <f>SUM(O42:P42)</f>
        <v>4942778.8685449995</v>
      </c>
    </row>
    <row r="43" spans="1:17">
      <c r="F43" s="9" t="s">
        <v>43</v>
      </c>
      <c r="J43" s="8">
        <f>1207131+(636206*0.35)-30684</f>
        <v>1399119.1</v>
      </c>
      <c r="K43" s="8"/>
      <c r="O43" s="8">
        <f>J43*0.70575*0.67587</f>
        <v>667373.1683820727</v>
      </c>
    </row>
    <row r="44" spans="1:17">
      <c r="F44" s="9" t="s">
        <v>44</v>
      </c>
      <c r="J44" s="8">
        <f>SUM(J42:J43)</f>
        <v>4838498.05</v>
      </c>
      <c r="K44" s="8">
        <f>SUM(K42:K43)</f>
        <v>3394207.9499999997</v>
      </c>
      <c r="L44" s="1">
        <f>SUM(J44:K44)</f>
        <v>8232706</v>
      </c>
      <c r="O44" s="8">
        <f>SUM(O42:O43)</f>
        <v>3055949.6869270727</v>
      </c>
      <c r="P44" s="8">
        <f>SUM(P42:P43)</f>
        <v>2554202.3499999996</v>
      </c>
      <c r="Q44" s="8">
        <f>SUM(O44:P44)</f>
        <v>5610152.0369270723</v>
      </c>
    </row>
    <row r="45" spans="1:17">
      <c r="F45" s="9"/>
    </row>
    <row r="46" spans="1:17">
      <c r="F46" s="9" t="s">
        <v>45</v>
      </c>
      <c r="L46" s="1">
        <v>8247870</v>
      </c>
      <c r="Q46" s="8">
        <v>5719049</v>
      </c>
    </row>
    <row r="47" spans="1:17">
      <c r="F47" s="9" t="s">
        <v>46</v>
      </c>
      <c r="L47" s="1">
        <f>L44-L46</f>
        <v>-15164</v>
      </c>
      <c r="Q47" s="8">
        <f>Q44-Q46</f>
        <v>-108896.96307292767</v>
      </c>
    </row>
  </sheetData>
  <mergeCells count="3">
    <mergeCell ref="C1:G1"/>
    <mergeCell ref="I1:K1"/>
    <mergeCell ref="N1:P1"/>
  </mergeCells>
  <printOptions gridLines="1"/>
  <pageMargins left="0.25" right="0.25" top="0.75" bottom="0.75" header="0.5" footer="0.5"/>
  <pageSetup scale="68" orientation="landscape" r:id="rId1"/>
  <headerFooter>
    <oddFooter>&amp;L&amp;F&amp;CAVISTA UTILITIES
SCHEDULE M ADJUSTMENTS/DFIT EXPENSE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2CED7785-C121-4ED7-B18F-6628482915AC}"/>
</file>

<file path=customXml/itemProps2.xml><?xml version="1.0" encoding="utf-8"?>
<ds:datastoreItem xmlns:ds="http://schemas.openxmlformats.org/officeDocument/2006/customXml" ds:itemID="{897887B5-779B-4CDE-93A1-A7EEB39DC4C0}"/>
</file>

<file path=customXml/itemProps3.xml><?xml version="1.0" encoding="utf-8"?>
<ds:datastoreItem xmlns:ds="http://schemas.openxmlformats.org/officeDocument/2006/customXml" ds:itemID="{A08AB006-95C0-493A-B987-6249E2CC79BC}"/>
</file>

<file path=customXml/itemProps4.xml><?xml version="1.0" encoding="utf-8"?>
<ds:datastoreItem xmlns:ds="http://schemas.openxmlformats.org/officeDocument/2006/customXml" ds:itemID="{1EF1BBD0-F754-4CAA-A399-F87EF401F0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ROO - Pull - Gas North - G-SCM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Lea Daeschel</cp:lastModifiedBy>
  <cp:lastPrinted>2012-06-27T22:26:13Z</cp:lastPrinted>
  <dcterms:created xsi:type="dcterms:W3CDTF">2012-06-12T20:36:00Z</dcterms:created>
  <dcterms:modified xsi:type="dcterms:W3CDTF">2012-09-12T21:18:22Z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