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TANY\AppData\Local\Box\Box Edit\Documents\BYjjeZ0RtUettc4iXjT8ug==\"/>
    </mc:Choice>
  </mc:AlternateContent>
  <xr:revisionPtr revIDLastSave="0" documentId="13_ncr:1_{9B813265-3759-43F5-B29F-C3140C00EC43}" xr6:coauthVersionLast="47" xr6:coauthVersionMax="47" xr10:uidLastSave="{00000000-0000-0000-0000-000000000000}"/>
  <bookViews>
    <workbookView xWindow="-120" yWindow="-120" windowWidth="25440" windowHeight="15390" tabRatio="887" activeTab="3" xr2:uid="{00000000-000D-0000-FFFF-FFFF00000000}"/>
  </bookViews>
  <sheets>
    <sheet name="CONFIDENTIAL" sheetId="12" r:id="rId1"/>
    <sheet name="1.JAK-5 Proj. CapEx (C)" sheetId="1" r:id="rId2"/>
    <sheet name="2.JAK-5 GrossCapAdds_Sum (C)" sheetId="2" r:id="rId3"/>
    <sheet name="3a.JAK-5 GrossCapAdds (C)" sheetId="5" r:id="rId4"/>
    <sheet name="4.JAK-5 CapAdds_Totals" sheetId="7" r:id="rId5"/>
    <sheet name="5.JAK-5 Proj. O&amp;MBoardApproved" sheetId="4" r:id="rId6"/>
    <sheet name="6.JAK-5 Proj. O&amp;M_MYRP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[1]BS!$T$7:$T$3582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localSheetId="6" hidden="1">#REF!</definedName>
    <definedName name="__123Graph_D" hidden="1">#REF!</definedName>
    <definedName name="__123Graph_ECURRENT" localSheetId="6" hidden="1">[4]ConsolidatingPL!#REF!</definedName>
    <definedName name="__123Graph_ECURRENT" hidden="1">[4]ConsolidatingPL!#REF!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[3]Quant!$D$71:$O$71</definedName>
    <definedName name="_2__123Graph_ABUDG6_Dtons_inv" localSheetId="6" hidden="1">[5]Quant!#REF!</definedName>
    <definedName name="_2__123Graph_ABUDG6_Dtons_inv" hidden="1">[5]Quant!#REF!</definedName>
    <definedName name="_3__123Graph_ABUDG6_Dtons_inv" localSheetId="6" hidden="1">[6]Quant!#REF!</definedName>
    <definedName name="_3__123Graph_ABUDG6_Dtons_inv" hidden="1">[6]Quant!#REF!</definedName>
    <definedName name="_3__123Graph_BBUDG6_D_ESCRPR" hidden="1">[3]Quant!$D$72:$O$72</definedName>
    <definedName name="_4__123Graph_ABUDG6_Dtons_inv" localSheetId="6" hidden="1">'[7]Area D 2011'!#REF!</definedName>
    <definedName name="_4__123Graph_ABUDG6_Dtons_inv" hidden="1">'[7]Area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localSheetId="6" hidden="1">'[8]2012 Area AB BudgetSummary'!#REF!</definedName>
    <definedName name="_6__123Graph_CBUDG6_D_ESCRPR" hidden="1">'[8]2012 Area AB BudgetSummary'!#REF!</definedName>
    <definedName name="_6__123Graph_DBUDG6_D_ESCRPR" hidden="1">[3]Quant!$D$88:$O$88</definedName>
    <definedName name="_7__123Graph_CBUDG6_D_ESCRPR" localSheetId="6" hidden="1">'[7]Area D 2011'!#REF!</definedName>
    <definedName name="_7__123Graph_CBUDG6_D_ESCRPR" hidden="1">'[7]Area D 2011'!#REF!</definedName>
    <definedName name="_7__123Graph_DBUDG6_D_ESCRPR" localSheetId="6" hidden="1">'[8]2012 Area AB BudgetSummary'!#REF!</definedName>
    <definedName name="_7__123Graph_DBUDG6_D_ESCRPR" hidden="1">'[8]2012 Area AB BudgetSummary'!#REF!</definedName>
    <definedName name="_7__123Graph_XBUDG6_D_ESCRPR" hidden="1">[3]Quant!$D$5:$O$5</definedName>
    <definedName name="_8__123Graph_DBUDG6_D_ESCRPR" localSheetId="6" hidden="1">'[7]Area D 2011'!#REF!</definedName>
    <definedName name="_8__123Graph_DBUDG6_D_ESCRPR" hidden="1">'[7]Area D 2011'!#REF!</definedName>
    <definedName name="_8__123Graph_XBUDG6_Dtons_inv" hidden="1">[3]Quant!$D$5:$O$5</definedName>
    <definedName name="_Apr04">[2]BS!$U$7:$U$3582</definedName>
    <definedName name="_Apr05" localSheetId="6">[9]BS!#REF!</definedName>
    <definedName name="_Apr05">[9]BS!#REF!</definedName>
    <definedName name="_Apr09" xml:space="preserve"> [10]BS!$U$7:$U$1726</definedName>
    <definedName name="_Aug04">[2]BS!$Y$7:$Y$3582</definedName>
    <definedName name="_Aug05" localSheetId="6">[9]BS!#REF!</definedName>
    <definedName name="_Aug05">[9]BS!#REF!</definedName>
    <definedName name="_Aug09" xml:space="preserve"> [10]BS!$Y$7:$Y$1726</definedName>
    <definedName name="_Dec03">[1]BS!$T$7:$T$3582</definedName>
    <definedName name="_Dec04">[2]BS!$AC$7:$AC$3580</definedName>
    <definedName name="_Dec08" xml:space="preserve"> [10]BS!$Q$7:$Q$1726</definedName>
    <definedName name="_End" localSheetId="6">[9]BS!#REF!</definedName>
    <definedName name="_End">[9]BS!#REF!</definedName>
    <definedName name="_ex1" hidden="1">{#N/A,#N/A,FALSE,"Summ";#N/A,#N/A,FALSE,"General"}</definedName>
    <definedName name="_Feb04">[2]BS!$S$7:$S$3582</definedName>
    <definedName name="_Feb05" localSheetId="6">[9]BS!#REF!</definedName>
    <definedName name="_Feb05">[9]BS!#REF!</definedName>
    <definedName name="_FEB09" xml:space="preserve"> [10]BS!$S$7:$S$1726</definedName>
    <definedName name="_Fill" localSheetId="6" hidden="1">#REF!</definedName>
    <definedName name="_Fill" hidden="1">#REF!</definedName>
    <definedName name="_Jan04">[2]BS!$R$7:$R$3582</definedName>
    <definedName name="_Jan05" localSheetId="6">[9]BS!#REF!</definedName>
    <definedName name="_Jan05">[9]BS!#REF!</definedName>
    <definedName name="_Jul04">[2]BS!$X$7:$X$3582</definedName>
    <definedName name="_Jul05" localSheetId="6">[9]BS!#REF!</definedName>
    <definedName name="_Jul05">[9]BS!#REF!</definedName>
    <definedName name="_Jul09" xml:space="preserve"> [10]BS!$X$7:$X$1726</definedName>
    <definedName name="_Jun04">[2]BS!$W$7:$W$3582</definedName>
    <definedName name="_Jun05" localSheetId="6">[9]BS!#REF!</definedName>
    <definedName name="_Jun05">[9]BS!#REF!</definedName>
    <definedName name="_Jun09" xml:space="preserve"> [10]BS!$W$7:$W$1726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Mar04">[2]BS!$T$7:$T$3582</definedName>
    <definedName name="_Mar05" localSheetId="6">[9]BS!#REF!</definedName>
    <definedName name="_Mar05">[9]BS!#REF!</definedName>
    <definedName name="_May04">[2]BS!$V$7:$V$3582</definedName>
    <definedName name="_May05" localSheetId="6">[9]BS!#REF!</definedName>
    <definedName name="_May05">[9]BS!#REF!</definedName>
    <definedName name="_May09" xml:space="preserve"> [10]BS!$V$7:$V$1726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[10]BS!$AA$7:$AA$1726</definedName>
    <definedName name="_Order1" hidden="1">255</definedName>
    <definedName name="_Order2" hidden="1">255</definedName>
    <definedName name="_Parse_In" localSheetId="6" hidden="1">#REF!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 localSheetId="6">[9]BS!#REF!</definedName>
    <definedName name="_Sep05">[9]BS!#REF!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 localSheetId="6">[11]Cover!#REF!</definedName>
    <definedName name="Adj_AC_8">[11]Cover!#REF!</definedName>
    <definedName name="Adj_Amt_8" localSheetId="6">[11]Cover!#REF!</definedName>
    <definedName name="Adj_Amt_8">[11]Cover!#REF!</definedName>
    <definedName name="Adj_Typ_8" localSheetId="6">[11]Cover!#REF!</definedName>
    <definedName name="Adj_Typ_8">[11]Cover!#REF!</definedName>
    <definedName name="apeek" localSheetId="6">#REF!</definedName>
    <definedName name="apeek">#REF!</definedName>
    <definedName name="Apr03AMA" localSheetId="6">'[12]BS C&amp;L'!#REF!</definedName>
    <definedName name="Apr03AMA">'[12]BS C&amp;L'!#REF!</definedName>
    <definedName name="Apr04AMA">[2]BS!$AG$7:$AG$3582</definedName>
    <definedName name="Apr05AMA" localSheetId="6">[9]BS!#REF!</definedName>
    <definedName name="Apr05AMA">[9]BS!#REF!</definedName>
    <definedName name="AS2DocOpenMode" hidden="1">"AS2DocumentEdit"</definedName>
    <definedName name="Aug03AMA" localSheetId="6">'[12]BS C&amp;L'!#REF!</definedName>
    <definedName name="Aug03AMA">'[12]BS C&amp;L'!#REF!</definedName>
    <definedName name="Aug04AMA">[2]BS!$AK$7:$AK$3582</definedName>
    <definedName name="Aug05AMA" localSheetId="6">[9]BS!#REF!</definedName>
    <definedName name="Aug05AMA">[9]BS!#REF!</definedName>
    <definedName name="Aurora_Prices">"Monthly Price Summary'!$C$4:$H$63"</definedName>
    <definedName name="b" hidden="1">{#N/A,#N/A,FALSE,"Coversheet";#N/A,#N/A,FALSE,"QA"}</definedName>
    <definedName name="BADDEBT" localSheetId="6">#REF!</definedName>
    <definedName name="BADDEBT">#REF!</definedName>
    <definedName name="BD">'[13]June 2013 CBR'!$AV$16</definedName>
    <definedName name="BEm" localSheetId="6" hidden="1">#REF!</definedName>
    <definedName name="BEm" hidden="1">#REF!</definedName>
    <definedName name="BEP" localSheetId="6">#REF!</definedName>
    <definedName name="BEP">#REF!</definedName>
    <definedName name="BEx0017DGUEDPCFJUPUZOOLJCS2B" localSheetId="6" hidden="1">#REF!</definedName>
    <definedName name="BEx0017DGUEDPCFJUPUZOOLJCS2B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6" hidden="1">#REF!</definedName>
    <definedName name="BEx3L7D0PI38HWZ7VADU16C9E33D" hidden="1">#REF!</definedName>
    <definedName name="BEx3LANPY1HT49TAH98H4B9RC1D4" localSheetId="6" hidden="1">#REF!</definedName>
    <definedName name="BEx3LANPY1HT49TAH98H4B9RC1D4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6" hidden="1">[14]ZZCOOM_M03_Q005!#REF!</definedName>
    <definedName name="BEx3O85IKWARA6NCJOLRBRJFMEWW" hidden="1">[14]ZZCOOM_M03_Q005!#REF!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6" hidden="1">#REF!</definedName>
    <definedName name="BEx3UKOCOQG7S1YQ436S997K1KWV" hidden="1">#REF!</definedName>
    <definedName name="BEx3UNISOEXF3OFHT2BUA6P9RBIJ" localSheetId="6" hidden="1">#REF!</definedName>
    <definedName name="BEx3UNISOEXF3OFHT2BUA6P9RBIJ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6" hidden="1">[14]ZZCOOM_M03_Q005!#REF!</definedName>
    <definedName name="BEx5MLQZM68YQSKARVWTTPINFQ2C" hidden="1">[14]ZZCOOM_M03_Q005!#REF!</definedName>
    <definedName name="BEx5MMCJMU7FOOWUCW9EA13B7V5F" localSheetId="6" hidden="1">#REF!</definedName>
    <definedName name="BEx5MMCJMU7FOOWUCW9EA13B7V5F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6" hidden="1">#REF!</definedName>
    <definedName name="BEx9EG9KBJ77M8LEOR9ITOKN5KXY" hidden="1">#REF!</definedName>
    <definedName name="BEx9EL27NGDBCTVPW97K42QANS5K" localSheetId="6" hidden="1">#REF!</definedName>
    <definedName name="BEx9EL27NGDBCTVPW97K42QANS5K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6" hidden="1">#REF!</definedName>
    <definedName name="BExBCK9SCAABKOT9IP6TEPRR7YDT" hidden="1">#REF!</definedName>
    <definedName name="BExBCKKJFFT2RP50WNPKBT7X8PJ3" localSheetId="6" hidden="1">#REF!</definedName>
    <definedName name="BExBCKKJFFT2RP50WNPKBT7X8PJ3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6" hidden="1">#REF!</definedName>
    <definedName name="BExDCP3UZ3C2O4C1F7KMU0Z9U32N" hidden="1">#REF!</definedName>
    <definedName name="BExENU8ISP26W97JG63CN1XT9KB4" localSheetId="6" hidden="1">#REF!</definedName>
    <definedName name="BExENU8ISP26W97JG63CN1XT9KB4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6" hidden="1">[14]ZZCOOM_M03_Q005!#REF!</definedName>
    <definedName name="BExERWCEBKQRYWRQLYJ4UCMMKTHG" hidden="1">[14]ZZCOOM_M03_Q005!#REF!</definedName>
    <definedName name="BExERXE1QW042A2T25RI4DVUU59O" localSheetId="6" hidden="1">#REF!</definedName>
    <definedName name="BExERXE1QW042A2T25RI4DVUU59O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6" hidden="1">#REF!</definedName>
    <definedName name="BExEUNU7FYVTR4DD1D31SS7PNXX2" hidden="1">#REF!</definedName>
    <definedName name="BExEUOAHB0OT3BACAHNZ3B905C0P" localSheetId="6" hidden="1">#REF!</definedName>
    <definedName name="BExEUOAHB0OT3BACAHNZ3B905C0P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6" hidden="1">#REF!</definedName>
    <definedName name="BExIPKNFUDPDKOSH5GHDVNA8D66S" hidden="1">#REF!</definedName>
    <definedName name="BExIPVL5VEVK9Q7AYB7EC2VZWBEZ" localSheetId="6" hidden="1">#REF!</definedName>
    <definedName name="BExIPVL5VEVK9Q7AYB7EC2VZWBEZ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6" hidden="1">#REF!</definedName>
    <definedName name="BExKGNK5YGKP0YHHTAAOV17Z9EIM" hidden="1">#REF!</definedName>
    <definedName name="BExKGQ3T3TWGZUSNVWJE1XWXHGRQ" localSheetId="6" hidden="1">#REF!</definedName>
    <definedName name="BExKGQ3T3TWGZUSNVWJE1XWXHGRQ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6" hidden="1">#REF!</definedName>
    <definedName name="BExKPFFSVTL757PNITV8R9RN4452" hidden="1">#REF!</definedName>
    <definedName name="BExKPIL5ZWOXQAENH3VP3ZHA2N7N" localSheetId="6" hidden="1">#REF!</definedName>
    <definedName name="BExKPIL5ZWOXQAENH3VP3ZHA2N7N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6" hidden="1">[14]ZZCOOM_M03_Q005!#REF!</definedName>
    <definedName name="BExMBYPQDG9AYDQ5E8IECVFREPO6" hidden="1">[14]ZZCOOM_M03_Q005!#REF!</definedName>
    <definedName name="BExMC7PESEESXVMDCGGIP5LPMUGY" localSheetId="6" hidden="1">#REF!</definedName>
    <definedName name="BExMC7PESEESXVMDCGGIP5LPMUGY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6" hidden="1">#REF!</definedName>
    <definedName name="BExMKP92JGBM5BJO174H9A4HQIB9" hidden="1">#REF!</definedName>
    <definedName name="BExMKPEDT6IOYLLC3KJKRZOETC3Y" localSheetId="6" hidden="1">#REF!</definedName>
    <definedName name="BExMKPEDT6IOYLLC3KJKRZOETC3Y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6" hidden="1">[14]ZZCOOM_M03_Q005!#REF!</definedName>
    <definedName name="BExQ9ZLYHWABXAA9NJDW8ZS0UQ9P" hidden="1">[14]ZZCOOM_M03_Q005!#REF!</definedName>
    <definedName name="BExQ9ZWQ19KSRZNZNPY6ZNWEST1J" localSheetId="6" hidden="1">#REF!</definedName>
    <definedName name="BExQ9ZWQ19KSRZNZNPY6ZNWEST1J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6" hidden="1">#REF!</definedName>
    <definedName name="BExQG8TYRD2G42UA5ZPCRLNKUDMX" hidden="1">#REF!</definedName>
    <definedName name="BExQG9A8OZ31BDN5QEGQGWG59A43" localSheetId="6" hidden="1">#REF!</definedName>
    <definedName name="BExQG9A8OZ31BDN5QEGQGWG59A43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6" hidden="1">#REF!</definedName>
    <definedName name="BExQL2NSE8OYZFXQH8A23RMVMFW7" hidden="1">#REF!</definedName>
    <definedName name="BExQL4GJ3LZJL6JDEHT7UDXW90TV" localSheetId="6" hidden="1">#REF!</definedName>
    <definedName name="BExQL4GJ3LZJL6JDEHT7UDXW90TV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6" hidden="1">[14]ZZCOOM_M03_Q005!#REF!</definedName>
    <definedName name="BExTUY9WNSJ91GV8CP0SKJTEIV82" hidden="1">[14]ZZCOOM_M03_Q005!#REF!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6" hidden="1">#REF!</definedName>
    <definedName name="BExUAMWQODKBXMRH1QCMJLJBF8M7" hidden="1">#REF!</definedName>
    <definedName name="BExUAPR6Y32097JKJCTGC4C6EGE9" localSheetId="6" hidden="1">#REF!</definedName>
    <definedName name="BExUAPR6Y32097JKJCTGC4C6EGE9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6" hidden="1">#REF!</definedName>
    <definedName name="BExW1U0JLKQ094DW5MMOI8UHO09V" hidden="1">#REF!</definedName>
    <definedName name="BExW1VNZHNB5P9V6232N0DQCE0WE" localSheetId="6" hidden="1">#REF!</definedName>
    <definedName name="BExW1VNZHNB5P9V6232N0DQCE0WE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6" hidden="1">#REF!</definedName>
    <definedName name="BExXO278QHQN8JDK5425EJ615ECC" hidden="1">#REF!</definedName>
    <definedName name="BExXO4QVV7YZ6L5A7WZEMIA5AZOV" localSheetId="6" hidden="1">#REF!</definedName>
    <definedName name="BExXO4QVV7YZ6L5A7WZEMIA5AZOV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6" hidden="1">#REF!</definedName>
    <definedName name="BExZSTNUWCRNCL22SMKXKFSLCJ0O" hidden="1">#REF!</definedName>
    <definedName name="BExZSYRA4NR7K6RLC3I81QSG5SQR" localSheetId="6" hidden="1">#REF!</definedName>
    <definedName name="BExZSYRA4NR7K6RLC3I81QSG5SQR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6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6" hidden="1">#REF!</definedName>
    <definedName name="Bum" hidden="1">#REF!</definedName>
    <definedName name="Button_1">"TradeSummary_Ken_Finicle_List"</definedName>
    <definedName name="CATEGORY_HEADER">[15]Distributors!$B$3</definedName>
    <definedName name="CBWorkbookPriority" hidden="1">-2060790043</definedName>
    <definedName name="COLHOUSE" localSheetId="6">#REF!</definedName>
    <definedName name="COLHOUSE">#REF!</definedName>
    <definedName name="COLXFER" localSheetId="6">#REF!</definedName>
    <definedName name="COLXFER">#REF!</definedName>
    <definedName name="CombWC_LineItem">[16]BS!$U$7:$U$3349</definedName>
    <definedName name="COMMON_ADMIN_ALLOCATED" localSheetId="6">#REF!</definedName>
    <definedName name="COMMON_ADMIN_ALLOCATED">#REF!</definedName>
    <definedName name="COMPINSR" localSheetId="6">#REF!</definedName>
    <definedName name="COMPINSR">#REF!</definedName>
    <definedName name="CONSERV" localSheetId="6">#REF!</definedName>
    <definedName name="CONSERV">#REF!</definedName>
    <definedName name="CONVFACT" localSheetId="6">#REF!</definedName>
    <definedName name="CONVFACT">#REF!</definedName>
    <definedName name="CurrQtr">'[17]Inc Stmt'!$AJ$222</definedName>
    <definedName name="CUSTDEP" localSheetId="6">#REF!</definedName>
    <definedName name="CUSTDEP">#REF!</definedName>
    <definedName name="data" localSheetId="6">#REF!</definedName>
    <definedName name="data">#REF!</definedName>
    <definedName name="Data.Avg">'[17]Avg Amts'!$A$5:$BP$34</definedName>
    <definedName name="Data.Qtrs.Avg">'[17]Avg Amts'!$A$5:$IV$5</definedName>
    <definedName name="data12" localSheetId="6">#REF!</definedName>
    <definedName name="data12">#REF!</definedName>
    <definedName name="Dec03AMA">[1]BS!$AJ$7:$AJ$3582</definedName>
    <definedName name="Dec04AMA">[2]BS!$AO$7:$AO$3582</definedName>
    <definedName name="Dec11AMA">[16]BS!$R$7:$R$1882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'[13]June 2013 CBR'!$A$7</definedName>
    <definedName name="DocketNumber">'[18]JHS-4'!$AP$2</definedName>
    <definedName name="ee" hidden="1">{#N/A,#N/A,FALSE,"Month ";#N/A,#N/A,FALSE,"YTD";#N/A,#N/A,FALSE,"12 mo ended"}</definedName>
    <definedName name="Electp1" localSheetId="6">#REF!</definedName>
    <definedName name="Electp1">#REF!</definedName>
    <definedName name="Electp2" localSheetId="6">#REF!</definedName>
    <definedName name="Electp2">#REF!</definedName>
    <definedName name="ElecWC_LineItems" localSheetId="6">[9]BS!#REF!</definedName>
    <definedName name="ElecWC_LineItems">[9]BS!#REF!</definedName>
    <definedName name="ElRBLine">[2]BS!$AQ$7:$AQ$3303</definedName>
    <definedName name="EMPLBENE" localSheetId="6">#REF!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'[18]JHS-6'!$G$3</definedName>
    <definedName name="Exhibit_No.______JHS_09">'[18]JHS-9 Ex A-2'!$I$2</definedName>
    <definedName name="Exhibit_No.______JHS_4">'[18]JHS-4'!$AP$3</definedName>
    <definedName name="Exhibit_No.______MJS_4">'[19]MJS-11'!$O$3</definedName>
    <definedName name="Exhibit_No.______MJS_5">'[19]MJS-12'!$E$3</definedName>
    <definedName name="Exhibit_No.______MJS_6">'[19]MJS-13'!$F$3</definedName>
    <definedName name="Exhibit_No._____JHS_05">'[18]JHS-5'!$E$3</definedName>
    <definedName name="Exhibit_No._____JHS_07">'[18]JHS-7'!$M$3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'[12]BS C&amp;L'!#REF!</definedName>
    <definedName name="Feb03AMA">'[12]BS C&amp;L'!#REF!</definedName>
    <definedName name="Feb04AMA">[2]BS!$AE$7:$AE$3582</definedName>
    <definedName name="Feb05AMA" localSheetId="6">[9]BS!#REF!</definedName>
    <definedName name="Feb05AMA">[9]BS!#REF!</definedName>
    <definedName name="FERC_Lookup">'[20]Map Table'!$E$4:$F$72</definedName>
    <definedName name="FERC_Lookup2">'[20]Map Table'!$C$4:$D$94</definedName>
    <definedName name="FF">'[13]June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>#REF!</definedName>
    <definedName name="FIT">'[13]June 2013 CBR'!$CW$24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 localSheetId="6">#REF!</definedName>
    <definedName name="INCSTMT">#REF!</definedName>
    <definedName name="inctaxrate">0.4</definedName>
    <definedName name="INTRESEXCH" localSheetId="6">#REF!</definedName>
    <definedName name="INTRESEXCH">#REF!</definedName>
    <definedName name="INVPLAN" localSheetId="6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'[12]BS C&amp;L'!#REF!</definedName>
    <definedName name="Jan03AMA">'[12]BS C&amp;L'!#REF!</definedName>
    <definedName name="Jan04AMA">[2]BS!$AD$7:$AD$3582</definedName>
    <definedName name="Jan05AMA" localSheetId="6">[9]BS!#REF!</definedName>
    <definedName name="Jan05AMA">[9]BS!#REF!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'[12]BS C&amp;L'!#REF!</definedName>
    <definedName name="Jul03AMA">'[12]BS C&amp;L'!#REF!</definedName>
    <definedName name="Jul04AMA">[2]BS!$AJ$7:$AJ$3582</definedName>
    <definedName name="Jul05AMA" localSheetId="6">[9]BS!#REF!</definedName>
    <definedName name="Jul05AMA">[9]BS!#REF!</definedName>
    <definedName name="Jun03AMA" localSheetId="6">'[12]BS C&amp;L'!#REF!</definedName>
    <definedName name="Jun03AMA">'[12]BS C&amp;L'!#REF!</definedName>
    <definedName name="Jun04AMA">[2]BS!$AI$7:$AI$3582</definedName>
    <definedName name="Jun05AMA" localSheetId="6">[9]BS!#REF!</definedName>
    <definedName name="Jun05AMA">[9]BS!#REF!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6" hidden="1">#REF!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#N/A</definedName>
    <definedName name="LATEPAY" localSheetId="6">#REF!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 localSheetId="6">#REF!,#REF!,#REF!,#REF!</definedName>
    <definedName name="MaintenanceCost">#REF!,#REF!,#REF!,#REF!</definedName>
    <definedName name="Mar03AMA" localSheetId="6">'[12]BS C&amp;L'!#REF!</definedName>
    <definedName name="Mar03AMA">'[12]BS C&amp;L'!#REF!</definedName>
    <definedName name="Mar04AMA">[2]BS!$AF$7:$AF$3582</definedName>
    <definedName name="Mar05AMA" localSheetId="6">[9]BS!#REF!</definedName>
    <definedName name="Mar05AMA">[9]BS!#REF!</definedName>
    <definedName name="May03AMA" localSheetId="6">'[12]BS C&amp;L'!#REF!</definedName>
    <definedName name="May03AMA">'[12]BS C&amp;L'!#REF!</definedName>
    <definedName name="May04AMA">[2]BS!$AH$7:$AH$3582</definedName>
    <definedName name="May05AMA" localSheetId="6">[9]BS!#REF!</definedName>
    <definedName name="May05AMA">[9]BS!#REF!</definedName>
    <definedName name="midc" localSheetId="6">#REF!,#REF!</definedName>
    <definedName name="midc">#REF!,#REF!</definedName>
    <definedName name="Miller" hidden="1">{#N/A,#N/A,FALSE,"Expenditures";#N/A,#N/A,FALSE,"Property Placed In-Service";#N/A,#N/A,FALSE,"CWIP Balances"}</definedName>
    <definedName name="MISCELLANEOUS" localSheetId="6">[21]model!#REF!</definedName>
    <definedName name="MISCELLANEOUS">[21]model!#REF!</definedName>
    <definedName name="MONTH" localSheetId="6">#REF!</definedName>
    <definedName name="MONTH">#REF!</definedName>
    <definedName name="MTD_Format">[22]Mthly!$B$11:$D$11,[22]Mthly!$B$31:$D$31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 localSheetId="6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 localSheetId="6">#REF!</definedName>
    <definedName name="OBCLEASE">#REF!</definedName>
    <definedName name="Oct03AMA">[1]BS!$AH$7:$AH$3582</definedName>
    <definedName name="Oct04AMA">[2]BS!$AM$7:$AM$3582</definedName>
    <definedName name="OPEXPPF" localSheetId="6">#REF!</definedName>
    <definedName name="OPEXPPF">#REF!</definedName>
    <definedName name="OPEXPRS" localSheetId="6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>#REF!</definedName>
    <definedName name="page2" localSheetId="6">#REF!</definedName>
    <definedName name="page2">#REF!</definedName>
    <definedName name="PEBBLE" localSheetId="6">#REF!</definedName>
    <definedName name="PEBBLE">#REF!</definedName>
    <definedName name="PERCENTAGES_CALCULATED" localSheetId="6">#REF!</definedName>
    <definedName name="PERCENTAGES_CALCULATED">#REF!</definedName>
    <definedName name="_xlnm.Print_Area" localSheetId="6">'6.JAK-5 Proj. O&amp;M_MYRP'!#REF!</definedName>
    <definedName name="PRODADJ" localSheetId="6">#REF!</definedName>
    <definedName name="PRODADJ">#REF!</definedName>
    <definedName name="PROPSALES" localSheetId="6">#REF!</definedName>
    <definedName name="PROPSALES">#REF!</definedName>
    <definedName name="PSPL">'[13]June 2014 CBR'!$A$4</definedName>
    <definedName name="PWRCSTPF" localSheetId="6">#REF!</definedName>
    <definedName name="PWRCSTPF">#REF!</definedName>
    <definedName name="PWRCSTWP" localSheetId="6">#REF!</definedName>
    <definedName name="PWRCSTWP">#REF!</definedName>
    <definedName name="PWRCSTWR" localSheetId="6">#REF!</definedName>
    <definedName name="PWRCSTWR">#REF!</definedName>
    <definedName name="PXPACC1_ALL_MERGE" localSheetId="6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 localSheetId="6">#REF!</definedName>
    <definedName name="RATEBASE_U95">#REF!</definedName>
    <definedName name="RATECASE" localSheetId="6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 localSheetId="6">#REF!</definedName>
    <definedName name="RETIREPLAN">#REF!</definedName>
    <definedName name="REVREQ" localSheetId="6">#REF!</definedName>
    <definedName name="REVREQ">#REF!</definedName>
    <definedName name="ROE" localSheetId="6">#REF!</definedName>
    <definedName name="ROE">#REF!</definedName>
    <definedName name="SALESRESALEP" localSheetId="6">#REF!</definedName>
    <definedName name="SALESRESALEP">#REF!</definedName>
    <definedName name="SALESRESALER" localSheetId="6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[1]BS!$AG$7:$AG$3582</definedName>
    <definedName name="Sep04AMA">[2]BS!$AL$7:$AL$3582</definedName>
    <definedName name="seven" hidden="1">{#N/A,#N/A,FALSE,"CRPT";#N/A,#N/A,FALSE,"TREND";#N/A,#N/A,FALSE,"%Curve"}</definedName>
    <definedName name="SFAS106" localSheetId="6">[21]model!#REF!</definedName>
    <definedName name="SFAS106">[21]model!#REF!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>#REF!</definedName>
    <definedName name="SLFINSURANCE" localSheetId="6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 localSheetId="6">#REF!</definedName>
    <definedName name="STAFFREDUC">#REF!</definedName>
    <definedName name="STATE_UTILITY_TAX">'[19]MJS-14'!$N$16</definedName>
    <definedName name="STORM" localSheetId="6">#REF!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 localSheetId="6">#REF!</definedName>
    <definedName name="TAXCORPLIC">#REF!</definedName>
    <definedName name="TAXENERGYP" localSheetId="6">#REF!</definedName>
    <definedName name="TAXENERGYP">#REF!</definedName>
    <definedName name="TAXENERGYR" localSheetId="6">#REF!</definedName>
    <definedName name="TAXENERGYR">#REF!</definedName>
    <definedName name="TAXFICA" localSheetId="6">#REF!</definedName>
    <definedName name="TAXFICA">#REF!</definedName>
    <definedName name="TAXFUT" localSheetId="6">#REF!</definedName>
    <definedName name="TAXFUT">#REF!</definedName>
    <definedName name="TAXMEDICARE" localSheetId="6">#REF!</definedName>
    <definedName name="TAXMEDICARE">#REF!</definedName>
    <definedName name="TAXPFINT" localSheetId="6">#REF!</definedName>
    <definedName name="TAXPFINT">#REF!</definedName>
    <definedName name="TAXPROPERTY" localSheetId="6">#REF!</definedName>
    <definedName name="TAXPROPERTY">#REF!</definedName>
    <definedName name="TAXSUT" localSheetId="6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>#REF!</definedName>
    <definedName name="Test" localSheetId="6">[9]BS!#REF!</definedName>
    <definedName name="Test">[9]BS!#REF!</definedName>
    <definedName name="testyear">'[13]June 2013 CBR'!$A$6</definedName>
    <definedName name="tr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>#REF!</definedName>
    <definedName name="UNITCOSTS" localSheetId="6">#REF!</definedName>
    <definedName name="UNITCOSTS">#REF!</definedName>
    <definedName name="UTG">'[23]2011 Elec CBR'!$CQ$14</definedName>
    <definedName name="UTN">'[13]June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 localSheetId="6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AGES" localSheetId="6">#REF!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 localSheetId="6">#REF!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'[24]MJS-13'!$F$2</definedName>
    <definedName name="WUTC_FILING_FEE">'[19]MJS-14'!$O$15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6">#REF!</definedName>
    <definedName name="YEAR">#REF!</definedName>
    <definedName name="YTD_Format">[22]YTD!$B$13:$D$13,[22]YTD!$B$32:$D$32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D14" i="7"/>
  <c r="E14" i="7"/>
  <c r="E13" i="7"/>
  <c r="D13" i="7"/>
  <c r="D12" i="7"/>
  <c r="E11" i="7"/>
  <c r="D11" i="7"/>
  <c r="E10" i="7"/>
  <c r="D10" i="7"/>
  <c r="E9" i="7"/>
  <c r="E8" i="7"/>
  <c r="D8" i="7"/>
  <c r="D11" i="1" l="1"/>
  <c r="D10" i="1"/>
  <c r="D9" i="1"/>
  <c r="E54" i="2" l="1"/>
  <c r="F54" i="2"/>
  <c r="G54" i="2"/>
  <c r="H54" i="2"/>
  <c r="E53" i="2"/>
  <c r="F53" i="2"/>
  <c r="G53" i="2"/>
  <c r="H53" i="2"/>
  <c r="E52" i="2"/>
  <c r="F52" i="2"/>
  <c r="G52" i="2"/>
  <c r="H52" i="2"/>
  <c r="E51" i="2"/>
  <c r="F51" i="2"/>
  <c r="G51" i="2"/>
  <c r="H51" i="2"/>
  <c r="E50" i="2"/>
  <c r="F50" i="2"/>
  <c r="G50" i="2"/>
  <c r="H50" i="2"/>
  <c r="E49" i="2"/>
  <c r="F49" i="2"/>
  <c r="G49" i="2"/>
  <c r="H49" i="2"/>
  <c r="D50" i="2"/>
  <c r="D51" i="2"/>
  <c r="D52" i="2"/>
  <c r="D53" i="2"/>
  <c r="D54" i="2"/>
  <c r="D49" i="2"/>
  <c r="D55" i="2" s="1"/>
  <c r="E48" i="2"/>
  <c r="F48" i="2"/>
  <c r="G48" i="2"/>
  <c r="H48" i="2"/>
  <c r="D48" i="2"/>
  <c r="F51" i="1"/>
  <c r="F52" i="1"/>
  <c r="F53" i="1"/>
  <c r="F54" i="1"/>
  <c r="F55" i="1"/>
  <c r="F50" i="1"/>
  <c r="E51" i="1"/>
  <c r="E52" i="1"/>
  <c r="E53" i="1"/>
  <c r="E54" i="1"/>
  <c r="E55" i="1"/>
  <c r="E50" i="1"/>
  <c r="D51" i="1"/>
  <c r="D52" i="1"/>
  <c r="D53" i="1"/>
  <c r="D54" i="1"/>
  <c r="D55" i="1"/>
  <c r="D50" i="1"/>
  <c r="E49" i="1"/>
  <c r="F49" i="1"/>
  <c r="D49" i="1"/>
  <c r="F56" i="1" l="1"/>
  <c r="F57" i="1" s="1"/>
  <c r="E56" i="1"/>
  <c r="E57" i="1" s="1"/>
  <c r="H55" i="2"/>
  <c r="G55" i="2"/>
  <c r="H57" i="1"/>
  <c r="G57" i="1"/>
  <c r="E55" i="2"/>
  <c r="E56" i="2" s="1"/>
  <c r="D56" i="2"/>
  <c r="H56" i="2"/>
  <c r="G56" i="2"/>
  <c r="D56" i="1"/>
  <c r="D57" i="1" s="1"/>
  <c r="C21" i="4"/>
  <c r="D21" i="4"/>
  <c r="E21" i="4"/>
  <c r="F21" i="4"/>
  <c r="G21" i="4"/>
  <c r="G40" i="4" l="1"/>
  <c r="F40" i="4"/>
  <c r="E40" i="4"/>
  <c r="D40" i="4"/>
  <c r="G39" i="4"/>
  <c r="G37" i="4"/>
  <c r="F37" i="4"/>
  <c r="D37" i="4"/>
  <c r="F36" i="4"/>
  <c r="D36" i="4"/>
  <c r="E41" i="4"/>
  <c r="E45" i="4" s="1"/>
  <c r="C34" i="4"/>
  <c r="C38" i="4"/>
  <c r="C36" i="4" l="1"/>
  <c r="E38" i="4"/>
  <c r="F38" i="4"/>
  <c r="D39" i="4"/>
  <c r="D41" i="4"/>
  <c r="D45" i="4" s="1"/>
  <c r="F34" i="4"/>
  <c r="F41" i="4"/>
  <c r="F45" i="4" s="1"/>
  <c r="G41" i="4"/>
  <c r="G45" i="4" s="1"/>
  <c r="C37" i="4"/>
  <c r="G36" i="4"/>
  <c r="D34" i="4"/>
  <c r="G34" i="4"/>
  <c r="G38" i="4"/>
  <c r="C40" i="4"/>
  <c r="E36" i="4"/>
  <c r="E39" i="4"/>
  <c r="C39" i="4"/>
  <c r="E37" i="4"/>
  <c r="D38" i="4"/>
  <c r="E34" i="4"/>
  <c r="C41" i="4"/>
  <c r="C45" i="4" s="1"/>
  <c r="F39" i="4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<sst xmlns="http://schemas.openxmlformats.org/spreadsheetml/2006/main" count="389" uniqueCount="180">
  <si>
    <t>Shaded information is designated confidential per WAC 480-07-160</t>
  </si>
  <si>
    <t>REDACTED VERSION</t>
  </si>
  <si>
    <t>Puget Sound Energy</t>
  </si>
  <si>
    <t>Line</t>
  </si>
  <si>
    <t>Production</t>
  </si>
  <si>
    <t>Transmission</t>
  </si>
  <si>
    <t>Electric Distribution</t>
  </si>
  <si>
    <t>Intangible Plant</t>
  </si>
  <si>
    <t>General Plant</t>
  </si>
  <si>
    <t>Gas Distribution and Storage</t>
  </si>
  <si>
    <t>Total</t>
  </si>
  <si>
    <r>
      <t xml:space="preserve">*These details support and correspond to </t>
    </r>
    <r>
      <rPr>
        <b/>
        <sz val="10"/>
        <color rgb="FF000000"/>
        <rFont val="Times New Roman"/>
        <family val="1"/>
      </rPr>
      <t xml:space="preserve">Table 1 </t>
    </r>
    <r>
      <rPr>
        <sz val="10"/>
        <color rgb="FF000000"/>
        <rFont val="Times New Roman"/>
        <family val="1"/>
      </rPr>
      <t>in Prefiled direct testimony of Joshua A. Kensok, Exh. JAK-1T</t>
    </r>
  </si>
  <si>
    <t>*These details represent the updated distribution of capital expenditures between the Board approval and MYRP.</t>
  </si>
  <si>
    <t xml:space="preserve"> </t>
  </si>
  <si>
    <t>Projected Capital Expenditures by Function Class - Board Approved**</t>
  </si>
  <si>
    <t> </t>
  </si>
  <si>
    <t>**These details represent the original board-approved distribution of projected capital expenditures.</t>
  </si>
  <si>
    <t>Projected Capital Expenditures by Function Class - Reconciliation of Board Approved and MYRP***</t>
  </si>
  <si>
    <t>-</t>
  </si>
  <si>
    <t>Total Variance</t>
  </si>
  <si>
    <t>***These details represent the difference in the distribution of capital expenditures between the Board approval and MYRP.</t>
  </si>
  <si>
    <t>Reconciliation of Total Capital Expenditures****</t>
  </si>
  <si>
    <t>Total CAP Originally Approved</t>
  </si>
  <si>
    <t>Basis for multiyear rate plan</t>
  </si>
  <si>
    <t>Total Difference</t>
  </si>
  <si>
    <r>
      <t xml:space="preserve">****These details support and correspond to </t>
    </r>
    <r>
      <rPr>
        <b/>
        <sz val="10"/>
        <color rgb="FF000000"/>
        <rFont val="Times New Roman"/>
        <family val="1"/>
      </rPr>
      <t>Table 5</t>
    </r>
    <r>
      <rPr>
        <sz val="10"/>
        <color rgb="FF000000"/>
        <rFont val="Times New Roman"/>
        <family val="1"/>
      </rPr>
      <t xml:space="preserve"> in Prefiled direct testimony of Joshua A. Kensok, Exh. JAK-1T</t>
    </r>
  </si>
  <si>
    <t>Projected Gross Capital Additions - MYRP*</t>
  </si>
  <si>
    <r>
      <t xml:space="preserve">*These details support and correspond to </t>
    </r>
    <r>
      <rPr>
        <b/>
        <sz val="10"/>
        <color rgb="FF000000"/>
        <rFont val="Times New Roman"/>
        <family val="1"/>
      </rPr>
      <t xml:space="preserve">Table 2 </t>
    </r>
    <r>
      <rPr>
        <sz val="10"/>
        <color rgb="FF000000"/>
        <rFont val="Times New Roman"/>
        <family val="1"/>
      </rPr>
      <t>in Prefiled direct testimony of Joshua A. Kensok, Exh. JAK-1T.</t>
    </r>
  </si>
  <si>
    <t xml:space="preserve">*These details represent the updated capital additions between the Board approval and GRC submission. </t>
  </si>
  <si>
    <t>Projected Gross Capital Additions - Board Approved**</t>
  </si>
  <si>
    <t>`</t>
  </si>
  <si>
    <t>Projected Gross Capital Additions - Reconcilition of Board Approved and MYRP***</t>
  </si>
  <si>
    <t>***These details support and correspond to the differences between the Board-approved Capital Additions and the MYRP</t>
  </si>
  <si>
    <t>Reconciliation of Total Gross Capital Additions****</t>
  </si>
  <si>
    <t>Total CAP Adds Originally Approved</t>
  </si>
  <si>
    <t>GRC Board Approved Capital Additions</t>
  </si>
  <si>
    <t>Description</t>
  </si>
  <si>
    <t>Witness</t>
  </si>
  <si>
    <t>Close Date / Method</t>
  </si>
  <si>
    <t>Jul - Dec 2023</t>
  </si>
  <si>
    <t>Programmatic Customer Driven</t>
  </si>
  <si>
    <t>CIAC - Electric</t>
  </si>
  <si>
    <t>--</t>
  </si>
  <si>
    <t>Quarterly / ①</t>
  </si>
  <si>
    <t>CIAC - Gas</t>
  </si>
  <si>
    <t>Customer Construction Electric</t>
  </si>
  <si>
    <t>Landers</t>
  </si>
  <si>
    <t>Monthly / ②</t>
  </si>
  <si>
    <t>Customer Construction Gas</t>
  </si>
  <si>
    <t>PI Electric</t>
  </si>
  <si>
    <t>PI Gas</t>
  </si>
  <si>
    <t>Programmatic</t>
  </si>
  <si>
    <t>Capacity Electric</t>
  </si>
  <si>
    <t>Various / ①②</t>
  </si>
  <si>
    <t>Capacity Gas</t>
  </si>
  <si>
    <t>Various / ①③</t>
  </si>
  <si>
    <t>Emergent Electric</t>
  </si>
  <si>
    <t>Various / ①②③</t>
  </si>
  <si>
    <t>Emergent Gas</t>
  </si>
  <si>
    <t>Major Maintenance - Generation Fleet</t>
  </si>
  <si>
    <t>Carlson</t>
  </si>
  <si>
    <t>Various / ③</t>
  </si>
  <si>
    <t>Gas Modernization</t>
  </si>
  <si>
    <t>Grid Modernization</t>
  </si>
  <si>
    <t>IT Operational Program</t>
  </si>
  <si>
    <t>Fellon</t>
  </si>
  <si>
    <t>Various / ②③</t>
  </si>
  <si>
    <t>Major Projects Electric</t>
  </si>
  <si>
    <t>Landers/Bamba</t>
  </si>
  <si>
    <t>Pipe Replacement</t>
  </si>
  <si>
    <t>Resilience Enhancement</t>
  </si>
  <si>
    <t>Specific</t>
  </si>
  <si>
    <t>Bainbridge Tlines Trans</t>
  </si>
  <si>
    <t>Bamba</t>
  </si>
  <si>
    <t>Jul-23, Dec-26</t>
  </si>
  <si>
    <t xml:space="preserve"> -   </t>
  </si>
  <si>
    <t>EMS Platform Replacement</t>
  </si>
  <si>
    <t>Energize Eastside</t>
  </si>
  <si>
    <t>Monthly Jan-23 through Dec-25</t>
  </si>
  <si>
    <t>Long Duration Storage</t>
  </si>
  <si>
    <t>Mannetti</t>
  </si>
  <si>
    <t>Monthly through Dec-26</t>
  </si>
  <si>
    <t>Lower Baker Dam Grouting</t>
  </si>
  <si>
    <t>Hogan</t>
  </si>
  <si>
    <t>Marine Crossing</t>
  </si>
  <si>
    <t>Monthly Jan-23 through Dec-24</t>
  </si>
  <si>
    <t>Sammamish Juanita 115Kv Tline</t>
  </si>
  <si>
    <t>Monthly Dec-23 through Dec-24</t>
  </si>
  <si>
    <t>Thurston Transmission Capacity</t>
  </si>
  <si>
    <t>Monthly Jul-23 through Dec-23</t>
  </si>
  <si>
    <t>Upper Baker Spillway Stabilization</t>
  </si>
  <si>
    <t>Monthly Aug-25 through Dec-25</t>
  </si>
  <si>
    <t>Projected</t>
  </si>
  <si>
    <t>Customer Care and Communications</t>
  </si>
  <si>
    <t>Energy Storage and Production</t>
  </si>
  <si>
    <t>DER Projects</t>
  </si>
  <si>
    <t>Facilities</t>
  </si>
  <si>
    <t>Finance</t>
  </si>
  <si>
    <t>IT</t>
  </si>
  <si>
    <t>New Products and Clean Energy Strategy</t>
  </si>
  <si>
    <t>Operations</t>
  </si>
  <si>
    <t>Total Included in Base Rates in Multi Year Rate Plan</t>
  </si>
  <si>
    <t>(A)</t>
  </si>
  <si>
    <t>Removed</t>
  </si>
  <si>
    <t>PLNG</t>
  </si>
  <si>
    <t>Unidentified CETA Projects</t>
  </si>
  <si>
    <t>(B)</t>
  </si>
  <si>
    <t>Beaver Creek Wind</t>
  </si>
  <si>
    <t>Crowley (Sch 141CGR)</t>
  </si>
  <si>
    <t>Wildfire Resilience</t>
  </si>
  <si>
    <t>Murphy (Sch 141WFD)</t>
  </si>
  <si>
    <t>TEP (R/T)</t>
  </si>
  <si>
    <t>Colstrip (R/T)</t>
  </si>
  <si>
    <t>LNG Plant (R/T)</t>
  </si>
  <si>
    <t>Other</t>
  </si>
  <si>
    <t>Grand Total</t>
  </si>
  <si>
    <t>Methods:</t>
  </si>
  <si>
    <t>① - Closes based on a historical trend</t>
  </si>
  <si>
    <t>Requested ∑(A) - (C)</t>
  </si>
  <si>
    <t>② - Closes same month capital expenditure incurred</t>
  </si>
  <si>
    <t>Not Requested ∑(B) + (C)</t>
  </si>
  <si>
    <t>③ - Uses a specified in-service date</t>
  </si>
  <si>
    <t>Remove Beaver Creek Jan - Aug 2025 AFUDC</t>
  </si>
  <si>
    <t>(C)</t>
  </si>
  <si>
    <t>Check Programmatic Customer</t>
  </si>
  <si>
    <t>Check Programmatic</t>
  </si>
  <si>
    <t>Check Specific</t>
  </si>
  <si>
    <t>Check Projected</t>
  </si>
  <si>
    <t>Check Removed</t>
  </si>
  <si>
    <t>Overall Check</t>
  </si>
  <si>
    <t>Reconciliation of Total Capital Additions</t>
  </si>
  <si>
    <t>Row</t>
  </si>
  <si>
    <t>(a)</t>
  </si>
  <si>
    <t>(b)</t>
  </si>
  <si>
    <t>(c)</t>
  </si>
  <si>
    <t>(d)</t>
  </si>
  <si>
    <t>Capital Additions Originally Approved</t>
  </si>
  <si>
    <t>Move the closing date for Marine Crossing beyond 2026</t>
  </si>
  <si>
    <t>Adjust project categories and in service dates for Distributed Energy Resource projects</t>
  </si>
  <si>
    <t>Adjust in-service assumptions on Infrastructure Program Management projects</t>
  </si>
  <si>
    <t>Adjust in-service assumptions from December to August 2025 for Beaver Creek</t>
  </si>
  <si>
    <t>Add incremental wildfire projects</t>
  </si>
  <si>
    <t>Basis for Total Capital Additions for the multiyear rate plan</t>
  </si>
  <si>
    <r>
      <t xml:space="preserve">This exhibit supports and corresponds to </t>
    </r>
    <r>
      <rPr>
        <b/>
        <sz val="10"/>
        <color rgb="FF444444"/>
        <rFont val="Times New Roman"/>
        <family val="1"/>
      </rPr>
      <t xml:space="preserve">Table 6 </t>
    </r>
    <r>
      <rPr>
        <sz val="10"/>
        <color rgb="FF444444"/>
        <rFont val="Times New Roman"/>
        <family val="1"/>
      </rPr>
      <t>in Prefiled direct testimony of Joshua A. Kensok, Exh. JAK-1T</t>
    </r>
  </si>
  <si>
    <t>Projected Operating &amp; Maintenance Expense</t>
  </si>
  <si>
    <t>Forecast Summary</t>
  </si>
  <si>
    <t>Electric O&amp;M</t>
  </si>
  <si>
    <t>Low Income</t>
  </si>
  <si>
    <t>Generation</t>
  </si>
  <si>
    <t>Distribution</t>
  </si>
  <si>
    <t>Customer Accounts</t>
  </si>
  <si>
    <t>Customer Service</t>
  </si>
  <si>
    <t>Admin and General</t>
  </si>
  <si>
    <t>Gas O&amp;M</t>
  </si>
  <si>
    <t>Total Company O&amp;M</t>
  </si>
  <si>
    <t>Below the Line</t>
  </si>
  <si>
    <t>Reconciliaton of Total O&amp;M</t>
  </si>
  <si>
    <t>a</t>
  </si>
  <si>
    <t>Total O&amp;M Originally Approved</t>
  </si>
  <si>
    <t>b</t>
  </si>
  <si>
    <t>c</t>
  </si>
  <si>
    <t>Add: Incremental Wildfire Costs</t>
  </si>
  <si>
    <t>d</t>
  </si>
  <si>
    <t>Add: Phase 2 Decarb Study Costs</t>
  </si>
  <si>
    <t>e</t>
  </si>
  <si>
    <t>Add: Participatory Funding</t>
  </si>
  <si>
    <t xml:space="preserve">                        -  </t>
  </si>
  <si>
    <t xml:space="preserve">                         -  </t>
  </si>
  <si>
    <t>f</t>
  </si>
  <si>
    <t>Add: Long Term Incentive Plan (LTIP)</t>
  </si>
  <si>
    <t>g</t>
  </si>
  <si>
    <t>Total Approved Plan as Adjusted</t>
  </si>
  <si>
    <r>
      <t xml:space="preserve">This exhibit supports and corresponds to </t>
    </r>
    <r>
      <rPr>
        <b/>
        <sz val="9"/>
        <color rgb="FF000000"/>
        <rFont val="Arial"/>
        <family val="2"/>
      </rPr>
      <t>Table 4</t>
    </r>
    <r>
      <rPr>
        <sz val="9"/>
        <color rgb="FF000000"/>
        <rFont val="Arial"/>
        <family val="2"/>
      </rPr>
      <t xml:space="preserve"> in Prefiled direct testimony of Joshua A. Kensok, Exh. JAK-1T</t>
    </r>
  </si>
  <si>
    <t>Projected Capital Expenditures by Function Class - MYRP*</t>
  </si>
  <si>
    <t>**These details represent the Board-approved Capital Additions.</t>
  </si>
  <si>
    <r>
      <t xml:space="preserve">****These details support and correspond to row 9 and row 15 in </t>
    </r>
    <r>
      <rPr>
        <b/>
        <sz val="10"/>
        <color rgb="FF000000"/>
        <rFont val="Times New Roman"/>
        <family val="1"/>
      </rPr>
      <t xml:space="preserve">Table 6 </t>
    </r>
    <r>
      <rPr>
        <sz val="10"/>
        <color rgb="FF000000"/>
        <rFont val="Times New Roman"/>
        <family val="1"/>
      </rPr>
      <t>in Prefiled direct testimony of Joshua A. Kensok, Exh. JAK-1T</t>
    </r>
  </si>
  <si>
    <r>
      <t xml:space="preserve">These tables support and correspond to </t>
    </r>
    <r>
      <rPr>
        <b/>
        <sz val="10"/>
        <color rgb="FF000000"/>
        <rFont val="Times New Roman"/>
        <family val="1"/>
      </rPr>
      <t>Table 3</t>
    </r>
    <r>
      <rPr>
        <sz val="10"/>
        <color rgb="FF000000"/>
        <rFont val="Times New Roman"/>
        <family val="1"/>
      </rPr>
      <t xml:space="preserve"> in Prefiled direct testimony of Joshua A. Kensok, Exh. JAK-1CT</t>
    </r>
  </si>
  <si>
    <t>CONFIDENTIAL</t>
  </si>
  <si>
    <t>2024 GRC - Exhibit JAK-5</t>
  </si>
  <si>
    <t>Shaded information is designated 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</si>
</sst>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\(#,##0\)"/>
    <numFmt numFmtId="167" formatCode="&quot;$&quot;#,##0"/>
    <numFmt numFmtId="168" formatCode="&quot;$&quot;#,##0.0_);[Red]\(&quot;$&quot;#,##0.0\)"/>
    <numFmt numFmtId="169" formatCode="#,##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444444"/>
      <name val="Times New Roman"/>
      <family val="1"/>
    </font>
    <font>
      <b/>
      <sz val="10"/>
      <color rgb="FF44444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0" tint="-0.34998626667073579"/>
      <name val="Times New Roman"/>
      <family val="1"/>
    </font>
    <font>
      <b/>
      <sz val="10"/>
      <color theme="0" tint="-0.34998626667073579"/>
      <name val="Times New Roman"/>
      <family val="1"/>
    </font>
    <font>
      <sz val="11"/>
      <color theme="0" tint="-0.249977111117893"/>
      <name val="Times New Roman"/>
      <family val="1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rgb="FFE2EFDA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rgb="FFE2EFDA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 style="thin">
        <color rgb="FFFFFF00"/>
      </top>
      <bottom style="thin">
        <color rgb="FF000000"/>
      </bottom>
      <diagonal/>
    </border>
    <border>
      <left/>
      <right style="thin">
        <color rgb="FFFFFF00"/>
      </right>
      <top/>
      <bottom/>
      <diagonal/>
    </border>
    <border>
      <left/>
      <right/>
      <top style="thin">
        <color indexed="64"/>
      </top>
      <bottom style="thin">
        <color rgb="FFFFFF00"/>
      </bottom>
      <diagonal/>
    </border>
    <border>
      <left/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000000"/>
      </bottom>
      <diagonal/>
    </border>
    <border>
      <left/>
      <right style="thin">
        <color rgb="FFFFFF00"/>
      </right>
      <top style="thin">
        <color rgb="FF000000"/>
      </top>
      <bottom/>
      <diagonal/>
    </border>
    <border>
      <left/>
      <right/>
      <top/>
      <bottom style="thin">
        <color rgb="FFFFFF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05">
    <xf numFmtId="0" fontId="0" fillId="0" borderId="0" xfId="0"/>
    <xf numFmtId="0" fontId="5" fillId="0" borderId="0" xfId="0" applyFont="1" applyAlignment="1">
      <alignment wrapText="1"/>
    </xf>
    <xf numFmtId="0" fontId="3" fillId="5" borderId="38" xfId="4" applyFill="1" applyBorder="1"/>
    <xf numFmtId="0" fontId="3" fillId="5" borderId="0" xfId="4" applyFill="1" applyBorder="1"/>
    <xf numFmtId="0" fontId="3" fillId="5" borderId="39" xfId="4" applyFill="1" applyBorder="1"/>
    <xf numFmtId="0" fontId="8" fillId="5" borderId="0" xfId="4" applyFont="1" applyFill="1" applyBorder="1"/>
    <xf numFmtId="0" fontId="3" fillId="5" borderId="40" xfId="4" applyFill="1" applyBorder="1"/>
    <xf numFmtId="0" fontId="3" fillId="5" borderId="41" xfId="4" applyFill="1" applyBorder="1"/>
    <xf numFmtId="0" fontId="3" fillId="5" borderId="42" xfId="4" applyFill="1" applyBorder="1"/>
    <xf numFmtId="0" fontId="11" fillId="0" borderId="0" xfId="0" applyFont="1"/>
    <xf numFmtId="0" fontId="12" fillId="2" borderId="13" xfId="0" applyFont="1" applyFill="1" applyBorder="1" applyAlignment="1"/>
    <xf numFmtId="0" fontId="12" fillId="2" borderId="0" xfId="0" applyFont="1" applyFill="1" applyBorder="1" applyAlignment="1"/>
    <xf numFmtId="0" fontId="12" fillId="2" borderId="10" xfId="0" applyFont="1" applyFill="1" applyBorder="1" applyAlignment="1"/>
    <xf numFmtId="0" fontId="10" fillId="2" borderId="30" xfId="0" applyFont="1" applyFill="1" applyBorder="1" applyAlignment="1"/>
    <xf numFmtId="0" fontId="10" fillId="2" borderId="26" xfId="0" applyFont="1" applyFill="1" applyBorder="1" applyAlignment="1"/>
    <xf numFmtId="0" fontId="12" fillId="2" borderId="24" xfId="0" applyFont="1" applyFill="1" applyBorder="1" applyAlignment="1">
      <alignment horizontal="center"/>
    </xf>
    <xf numFmtId="6" fontId="12" fillId="2" borderId="0" xfId="0" applyNumberFormat="1" applyFont="1" applyFill="1" applyBorder="1" applyAlignment="1"/>
    <xf numFmtId="3" fontId="12" fillId="2" borderId="0" xfId="0" applyNumberFormat="1" applyFont="1" applyFill="1" applyBorder="1" applyAlignment="1"/>
    <xf numFmtId="0" fontId="12" fillId="2" borderId="29" xfId="0" applyFont="1" applyFill="1" applyBorder="1" applyAlignment="1">
      <alignment horizontal="center"/>
    </xf>
    <xf numFmtId="0" fontId="10" fillId="2" borderId="2" xfId="0" applyFont="1" applyFill="1" applyBorder="1" applyAlignment="1"/>
    <xf numFmtId="6" fontId="10" fillId="2" borderId="2" xfId="0" applyNumberFormat="1" applyFont="1" applyFill="1" applyBorder="1" applyAlignment="1"/>
    <xf numFmtId="0" fontId="11" fillId="0" borderId="0" xfId="0" applyFont="1" applyBorder="1"/>
    <xf numFmtId="5" fontId="12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37" fontId="12" fillId="2" borderId="0" xfId="0" applyNumberFormat="1" applyFont="1" applyFill="1" applyBorder="1" applyAlignment="1"/>
    <xf numFmtId="6" fontId="10" fillId="2" borderId="2" xfId="0" applyNumberFormat="1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right"/>
    </xf>
    <xf numFmtId="0" fontId="10" fillId="2" borderId="14" xfId="0" applyFont="1" applyFill="1" applyBorder="1" applyAlignment="1"/>
    <xf numFmtId="6" fontId="11" fillId="0" borderId="15" xfId="0" applyNumberFormat="1" applyFont="1" applyBorder="1"/>
    <xf numFmtId="6" fontId="11" fillId="0" borderId="16" xfId="0" applyNumberFormat="1" applyFont="1" applyBorder="1"/>
    <xf numFmtId="37" fontId="11" fillId="0" borderId="13" xfId="0" applyNumberFormat="1" applyFont="1" applyBorder="1"/>
    <xf numFmtId="37" fontId="11" fillId="0" borderId="0" xfId="0" applyNumberFormat="1" applyFont="1" applyBorder="1"/>
    <xf numFmtId="37" fontId="11" fillId="0" borderId="13" xfId="0" applyNumberFormat="1" applyFont="1" applyBorder="1" applyAlignment="1">
      <alignment horizontal="right"/>
    </xf>
    <xf numFmtId="6" fontId="11" fillId="0" borderId="13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5" fontId="11" fillId="0" borderId="0" xfId="0" applyNumberFormat="1" applyFont="1" applyBorder="1" applyAlignment="1">
      <alignment horizontal="right"/>
    </xf>
    <xf numFmtId="0" fontId="12" fillId="2" borderId="37" xfId="0" applyFont="1" applyFill="1" applyBorder="1" applyAlignment="1">
      <alignment horizontal="center"/>
    </xf>
    <xf numFmtId="0" fontId="12" fillId="2" borderId="29" xfId="0" applyFont="1" applyFill="1" applyBorder="1" applyAlignment="1"/>
    <xf numFmtId="6" fontId="12" fillId="2" borderId="34" xfId="0" applyNumberFormat="1" applyFont="1" applyFill="1" applyBorder="1" applyAlignment="1"/>
    <xf numFmtId="6" fontId="11" fillId="0" borderId="34" xfId="0" applyNumberFormat="1" applyFont="1" applyBorder="1"/>
    <xf numFmtId="0" fontId="10" fillId="2" borderId="32" xfId="0" applyFont="1" applyFill="1" applyBorder="1" applyAlignment="1"/>
    <xf numFmtId="6" fontId="10" fillId="2" borderId="33" xfId="0" applyNumberFormat="1" applyFont="1" applyFill="1" applyBorder="1" applyAlignment="1"/>
    <xf numFmtId="167" fontId="10" fillId="2" borderId="33" xfId="0" applyNumberFormat="1" applyFont="1" applyFill="1" applyBorder="1" applyAlignment="1"/>
    <xf numFmtId="6" fontId="10" fillId="2" borderId="36" xfId="0" applyNumberFormat="1" applyFont="1" applyFill="1" applyBorder="1" applyAlignment="1"/>
    <xf numFmtId="1" fontId="11" fillId="0" borderId="0" xfId="0" applyNumberFormat="1" applyFont="1" applyAlignment="1">
      <alignment horizontal="center"/>
    </xf>
    <xf numFmtId="168" fontId="12" fillId="2" borderId="0" xfId="0" applyNumberFormat="1" applyFont="1" applyFill="1" applyBorder="1" applyAlignment="1"/>
    <xf numFmtId="169" fontId="12" fillId="2" borderId="0" xfId="0" applyNumberFormat="1" applyFont="1" applyFill="1" applyBorder="1" applyAlignment="1"/>
    <xf numFmtId="0" fontId="13" fillId="0" borderId="0" xfId="0" applyFont="1" applyBorder="1" applyAlignment="1">
      <alignment horizontal="center"/>
    </xf>
    <xf numFmtId="0" fontId="14" fillId="4" borderId="24" xfId="8" applyFont="1" applyFill="1" applyBorder="1"/>
    <xf numFmtId="164" fontId="11" fillId="0" borderId="0" xfId="1" applyNumberFormat="1" applyFont="1" applyBorder="1"/>
    <xf numFmtId="164" fontId="11" fillId="0" borderId="10" xfId="1" applyNumberFormat="1" applyFont="1" applyBorder="1"/>
    <xf numFmtId="164" fontId="11" fillId="0" borderId="0" xfId="2" applyNumberFormat="1" applyFont="1" applyFill="1" applyAlignment="1">
      <alignment horizontal="center"/>
    </xf>
    <xf numFmtId="0" fontId="15" fillId="0" borderId="0" xfId="0" applyFont="1" applyAlignment="1">
      <alignment vertical="center" wrapText="1"/>
    </xf>
    <xf numFmtId="165" fontId="11" fillId="0" borderId="0" xfId="1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32" xfId="0" applyFont="1" applyBorder="1"/>
    <xf numFmtId="164" fontId="13" fillId="0" borderId="47" xfId="1" applyNumberFormat="1" applyFont="1" applyBorder="1"/>
    <xf numFmtId="164" fontId="13" fillId="0" borderId="48" xfId="1" applyNumberFormat="1" applyFont="1" applyBorder="1"/>
    <xf numFmtId="164" fontId="13" fillId="0" borderId="49" xfId="1" applyNumberFormat="1" applyFont="1" applyBorder="1"/>
    <xf numFmtId="165" fontId="16" fillId="0" borderId="0" xfId="1" applyNumberFormat="1" applyFont="1" applyFill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3" fillId="0" borderId="0" xfId="0" applyFont="1" applyBorder="1"/>
    <xf numFmtId="164" fontId="11" fillId="0" borderId="0" xfId="2" applyNumberFormat="1" applyFont="1" applyAlignment="1">
      <alignment horizontal="center"/>
    </xf>
    <xf numFmtId="0" fontId="14" fillId="4" borderId="18" xfId="8" applyFont="1" applyFill="1" applyBorder="1"/>
    <xf numFmtId="0" fontId="13" fillId="0" borderId="46" xfId="0" applyFont="1" applyBorder="1"/>
    <xf numFmtId="165" fontId="11" fillId="0" borderId="0" xfId="1" applyNumberFormat="1" applyFont="1" applyAlignment="1">
      <alignment horizontal="center"/>
    </xf>
    <xf numFmtId="0" fontId="13" fillId="0" borderId="0" xfId="0" applyFont="1"/>
    <xf numFmtId="164" fontId="11" fillId="0" borderId="0" xfId="0" applyNumberFormat="1" applyFont="1" applyBorder="1"/>
    <xf numFmtId="0" fontId="11" fillId="0" borderId="15" xfId="0" applyFont="1" applyBorder="1"/>
    <xf numFmtId="164" fontId="11" fillId="0" borderId="16" xfId="1" applyNumberFormat="1" applyFont="1" applyBorder="1"/>
    <xf numFmtId="164" fontId="11" fillId="0" borderId="17" xfId="1" applyNumberFormat="1" applyFont="1" applyBorder="1"/>
    <xf numFmtId="0" fontId="11" fillId="0" borderId="13" xfId="0" applyFont="1" applyBorder="1"/>
    <xf numFmtId="164" fontId="13" fillId="0" borderId="33" xfId="0" applyNumberFormat="1" applyFont="1" applyBorder="1"/>
    <xf numFmtId="164" fontId="13" fillId="0" borderId="36" xfId="0" applyNumberFormat="1" applyFont="1" applyBorder="1"/>
    <xf numFmtId="0" fontId="17" fillId="0" borderId="0" xfId="0" applyFont="1"/>
    <xf numFmtId="165" fontId="11" fillId="0" borderId="0" xfId="0" applyNumberFormat="1" applyFont="1"/>
    <xf numFmtId="1" fontId="11" fillId="0" borderId="0" xfId="0" applyNumberFormat="1" applyFont="1" applyAlignment="1"/>
    <xf numFmtId="6" fontId="11" fillId="0" borderId="13" xfId="0" applyNumberFormat="1" applyFont="1" applyBorder="1"/>
    <xf numFmtId="0" fontId="18" fillId="0" borderId="0" xfId="0" applyFont="1" applyAlignment="1">
      <alignment horizontal="left"/>
    </xf>
    <xf numFmtId="0" fontId="11" fillId="0" borderId="10" xfId="0" applyFont="1" applyBorder="1"/>
    <xf numFmtId="0" fontId="11" fillId="0" borderId="15" xfId="0" applyFont="1" applyBorder="1" applyAlignment="1">
      <alignment horizontal="center"/>
    </xf>
    <xf numFmtId="41" fontId="11" fillId="0" borderId="26" xfId="0" applyNumberFormat="1" applyFont="1" applyBorder="1"/>
    <xf numFmtId="1" fontId="11" fillId="0" borderId="28" xfId="0" applyNumberFormat="1" applyFont="1" applyBorder="1" applyAlignment="1">
      <alignment horizontal="center"/>
    </xf>
    <xf numFmtId="41" fontId="11" fillId="0" borderId="10" xfId="0" applyNumberFormat="1" applyFont="1" applyBorder="1"/>
    <xf numFmtId="164" fontId="11" fillId="0" borderId="10" xfId="2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41" fontId="13" fillId="0" borderId="2" xfId="0" applyNumberFormat="1" applyFont="1" applyBorder="1"/>
    <xf numFmtId="164" fontId="13" fillId="0" borderId="2" xfId="2" applyNumberFormat="1" applyFont="1" applyBorder="1"/>
    <xf numFmtId="164" fontId="13" fillId="0" borderId="31" xfId="2" applyNumberFormat="1" applyFont="1" applyBorder="1"/>
    <xf numFmtId="6" fontId="12" fillId="0" borderId="0" xfId="0" applyNumberFormat="1" applyFont="1"/>
    <xf numFmtId="0" fontId="16" fillId="0" borderId="0" xfId="0" applyFont="1" applyAlignment="1">
      <alignment horizontal="right"/>
    </xf>
    <xf numFmtId="6" fontId="11" fillId="0" borderId="0" xfId="0" applyNumberFormat="1" applyFont="1"/>
    <xf numFmtId="166" fontId="19" fillId="0" borderId="0" xfId="4" applyNumberFormat="1" applyFont="1" applyAlignment="1">
      <alignment horizontal="right" vertical="top" wrapText="1"/>
    </xf>
    <xf numFmtId="10" fontId="11" fillId="0" borderId="0" xfId="3" applyNumberFormat="1" applyFo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1" fillId="0" borderId="33" xfId="0" applyFont="1" applyBorder="1"/>
    <xf numFmtId="0" fontId="11" fillId="0" borderId="5" xfId="0" applyFont="1" applyBorder="1" applyAlignment="1">
      <alignment horizontal="center"/>
    </xf>
    <xf numFmtId="165" fontId="11" fillId="0" borderId="7" xfId="1" applyNumberFormat="1" applyFont="1" applyBorder="1" applyAlignment="1">
      <alignment horizontal="center"/>
    </xf>
    <xf numFmtId="167" fontId="11" fillId="0" borderId="0" xfId="0" applyNumberFormat="1" applyFont="1" applyBorder="1"/>
    <xf numFmtId="167" fontId="11" fillId="0" borderId="7" xfId="0" applyNumberFormat="1" applyFont="1" applyBorder="1"/>
    <xf numFmtId="167" fontId="13" fillId="0" borderId="54" xfId="0" applyNumberFormat="1" applyFont="1" applyBorder="1"/>
    <xf numFmtId="0" fontId="13" fillId="0" borderId="53" xfId="0" applyFont="1" applyBorder="1" applyAlignment="1">
      <alignment horizontal="center"/>
    </xf>
    <xf numFmtId="0" fontId="13" fillId="0" borderId="2" xfId="0" applyFont="1" applyBorder="1"/>
    <xf numFmtId="167" fontId="13" fillId="0" borderId="2" xfId="0" applyNumberFormat="1" applyFont="1" applyBorder="1"/>
    <xf numFmtId="1" fontId="11" fillId="0" borderId="0" xfId="0" applyNumberFormat="1" applyFont="1" applyBorder="1" applyAlignment="1">
      <alignment horizontal="left"/>
    </xf>
    <xf numFmtId="0" fontId="13" fillId="5" borderId="26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2" fillId="0" borderId="30" xfId="0" applyFont="1" applyBorder="1"/>
    <xf numFmtId="0" fontId="22" fillId="0" borderId="55" xfId="0" applyFont="1" applyBorder="1"/>
    <xf numFmtId="0" fontId="22" fillId="0" borderId="56" xfId="0" applyFont="1" applyBorder="1"/>
    <xf numFmtId="0" fontId="23" fillId="0" borderId="13" xfId="0" applyFont="1" applyBorder="1"/>
    <xf numFmtId="0" fontId="23" fillId="0" borderId="0" xfId="0" applyFont="1"/>
    <xf numFmtId="0" fontId="23" fillId="0" borderId="10" xfId="0" applyFont="1" applyBorder="1"/>
    <xf numFmtId="0" fontId="22" fillId="0" borderId="13" xfId="0" applyFont="1" applyBorder="1"/>
    <xf numFmtId="0" fontId="22" fillId="0" borderId="0" xfId="0" applyFont="1"/>
    <xf numFmtId="6" fontId="22" fillId="0" borderId="0" xfId="0" applyNumberFormat="1" applyFont="1"/>
    <xf numFmtId="6" fontId="22" fillId="0" borderId="10" xfId="0" applyNumberFormat="1" applyFont="1" applyBorder="1"/>
    <xf numFmtId="3" fontId="23" fillId="0" borderId="0" xfId="0" applyNumberFormat="1" applyFont="1"/>
    <xf numFmtId="3" fontId="23" fillId="0" borderId="10" xfId="0" applyNumberFormat="1" applyFont="1" applyBorder="1"/>
    <xf numFmtId="3" fontId="23" fillId="0" borderId="1" xfId="0" applyNumberFormat="1" applyFont="1" applyBorder="1"/>
    <xf numFmtId="3" fontId="23" fillId="0" borderId="57" xfId="0" applyNumberFormat="1" applyFont="1" applyBorder="1"/>
    <xf numFmtId="0" fontId="22" fillId="0" borderId="37" xfId="0" applyFont="1" applyBorder="1"/>
    <xf numFmtId="0" fontId="22" fillId="0" borderId="34" xfId="0" applyFont="1" applyBorder="1"/>
    <xf numFmtId="6" fontId="22" fillId="0" borderId="34" xfId="0" applyNumberFormat="1" applyFont="1" applyBorder="1"/>
    <xf numFmtId="6" fontId="22" fillId="0" borderId="35" xfId="0" applyNumberFormat="1" applyFont="1" applyBorder="1"/>
    <xf numFmtId="0" fontId="27" fillId="0" borderId="0" xfId="4" applyFont="1"/>
    <xf numFmtId="0" fontId="25" fillId="0" borderId="0" xfId="4" applyFont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/>
    <xf numFmtId="0" fontId="32" fillId="6" borderId="43" xfId="0" applyFont="1" applyFill="1" applyBorder="1"/>
    <xf numFmtId="0" fontId="32" fillId="6" borderId="43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left"/>
    </xf>
    <xf numFmtId="164" fontId="32" fillId="0" borderId="43" xfId="0" applyNumberFormat="1" applyFont="1" applyFill="1" applyBorder="1"/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0" fontId="34" fillId="0" borderId="0" xfId="0" applyFont="1" applyFill="1" applyBorder="1" applyAlignment="1">
      <alignment horizontal="left"/>
    </xf>
    <xf numFmtId="164" fontId="33" fillId="0" borderId="43" xfId="0" applyNumberFormat="1" applyFont="1" applyFill="1" applyBorder="1"/>
    <xf numFmtId="17" fontId="34" fillId="0" borderId="0" xfId="0" applyNumberFormat="1" applyFont="1" applyFill="1" applyBorder="1" applyAlignment="1">
      <alignment horizontal="left" indent="1"/>
    </xf>
    <xf numFmtId="164" fontId="32" fillId="7" borderId="44" xfId="0" applyNumberFormat="1" applyFont="1" applyFill="1" applyBorder="1"/>
    <xf numFmtId="17" fontId="34" fillId="0" borderId="0" xfId="0" quotePrefix="1" applyNumberFormat="1" applyFont="1" applyFill="1" applyBorder="1" applyAlignment="1">
      <alignment horizontal="left" indent="1"/>
    </xf>
    <xf numFmtId="165" fontId="34" fillId="5" borderId="44" xfId="0" applyNumberFormat="1" applyFont="1" applyFill="1" applyBorder="1"/>
    <xf numFmtId="0" fontId="35" fillId="0" borderId="0" xfId="0" applyFont="1" applyFill="1" applyBorder="1" applyAlignment="1">
      <alignment horizontal="left" indent="1"/>
    </xf>
    <xf numFmtId="0" fontId="36" fillId="8" borderId="0" xfId="0" applyFont="1" applyFill="1" applyBorder="1" applyAlignment="1">
      <alignment horizontal="left"/>
    </xf>
    <xf numFmtId="0" fontId="36" fillId="8" borderId="0" xfId="0" applyFont="1" applyFill="1" applyBorder="1" applyAlignment="1">
      <alignment horizontal="right"/>
    </xf>
    <xf numFmtId="165" fontId="37" fillId="0" borderId="0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34" fillId="0" borderId="0" xfId="0" applyFont="1" applyFill="1" applyBorder="1" applyAlignment="1"/>
    <xf numFmtId="0" fontId="32" fillId="6" borderId="45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indent="2"/>
    </xf>
    <xf numFmtId="0" fontId="29" fillId="0" borderId="3" xfId="0" applyFont="1" applyFill="1" applyBorder="1"/>
    <xf numFmtId="165" fontId="29" fillId="0" borderId="4" xfId="0" applyNumberFormat="1" applyFont="1" applyFill="1" applyBorder="1"/>
    <xf numFmtId="0" fontId="29" fillId="0" borderId="4" xfId="0" applyFont="1" applyFill="1" applyBorder="1"/>
    <xf numFmtId="0" fontId="29" fillId="0" borderId="6" xfId="0" applyFont="1" applyFill="1" applyBorder="1"/>
    <xf numFmtId="0" fontId="31" fillId="0" borderId="5" xfId="0" applyFont="1" applyFill="1" applyBorder="1" applyAlignment="1">
      <alignment horizontal="right"/>
    </xf>
    <xf numFmtId="165" fontId="29" fillId="0" borderId="7" xfId="0" applyNumberFormat="1" applyFont="1" applyFill="1" applyBorder="1"/>
    <xf numFmtId="0" fontId="29" fillId="0" borderId="5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right"/>
    </xf>
    <xf numFmtId="0" fontId="29" fillId="0" borderId="1" xfId="0" applyFont="1" applyFill="1" applyBorder="1"/>
    <xf numFmtId="1" fontId="39" fillId="0" borderId="1" xfId="0" applyNumberFormat="1" applyFont="1" applyFill="1" applyBorder="1"/>
    <xf numFmtId="1" fontId="39" fillId="0" borderId="9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65" fontId="40" fillId="0" borderId="0" xfId="0" applyNumberFormat="1" applyFont="1" applyFill="1" applyBorder="1"/>
    <xf numFmtId="0" fontId="40" fillId="0" borderId="0" xfId="0" applyFont="1" applyFill="1" applyBorder="1"/>
    <xf numFmtId="0" fontId="40" fillId="0" borderId="0" xfId="0" applyNumberFormat="1" applyFont="1" applyFill="1" applyBorder="1"/>
    <xf numFmtId="165" fontId="30" fillId="0" borderId="0" xfId="0" applyNumberFormat="1" applyFont="1" applyFill="1" applyBorder="1"/>
    <xf numFmtId="1" fontId="39" fillId="0" borderId="0" xfId="0" applyNumberFormat="1" applyFont="1" applyFill="1" applyBorder="1"/>
    <xf numFmtId="5" fontId="32" fillId="5" borderId="44" xfId="0" applyNumberFormat="1" applyFont="1" applyFill="1" applyBorder="1"/>
    <xf numFmtId="5" fontId="36" fillId="8" borderId="0" xfId="0" applyNumberFormat="1" applyFont="1" applyFill="1" applyBorder="1"/>
    <xf numFmtId="5" fontId="32" fillId="6" borderId="45" xfId="0" applyNumberFormat="1" applyFont="1" applyFill="1" applyBorder="1"/>
    <xf numFmtId="5" fontId="32" fillId="9" borderId="44" xfId="0" applyNumberFormat="1" applyFont="1" applyFill="1" applyBorder="1"/>
    <xf numFmtId="5" fontId="29" fillId="0" borderId="0" xfId="0" applyNumberFormat="1" applyFont="1" applyFill="1" applyBorder="1"/>
    <xf numFmtId="5" fontId="29" fillId="0" borderId="2" xfId="0" applyNumberFormat="1" applyFont="1" applyFill="1" applyBorder="1"/>
    <xf numFmtId="5" fontId="42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11" fillId="0" borderId="1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6" fontId="10" fillId="2" borderId="33" xfId="0" applyNumberFormat="1" applyFont="1" applyFill="1" applyBorder="1" applyAlignment="1">
      <alignment horizontal="right"/>
    </xf>
    <xf numFmtId="6" fontId="10" fillId="2" borderId="60" xfId="0" applyNumberFormat="1" applyFont="1" applyFill="1" applyBorder="1" applyAlignment="1">
      <alignment horizontal="right"/>
    </xf>
    <xf numFmtId="0" fontId="3" fillId="0" borderId="0" xfId="4" applyFill="1" applyBorder="1"/>
    <xf numFmtId="0" fontId="9" fillId="0" borderId="0" xfId="4" applyFont="1" applyFill="1" applyBorder="1"/>
    <xf numFmtId="0" fontId="43" fillId="0" borderId="0" xfId="4" applyFont="1" applyFill="1" applyBorder="1" applyAlignment="1">
      <alignment vertical="center"/>
    </xf>
    <xf numFmtId="6" fontId="11" fillId="0" borderId="0" xfId="0" applyNumberFormat="1" applyFont="1" applyFill="1" applyBorder="1"/>
    <xf numFmtId="0" fontId="11" fillId="0" borderId="0" xfId="0" applyFont="1" applyFill="1" applyBorder="1"/>
    <xf numFmtId="0" fontId="45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5" fillId="0" borderId="0" xfId="0" applyFont="1" applyAlignment="1">
      <alignment horizontal="centerContinuous"/>
    </xf>
    <xf numFmtId="0" fontId="48" fillId="0" borderId="0" xfId="0" applyFont="1"/>
    <xf numFmtId="0" fontId="49" fillId="0" borderId="0" xfId="0" applyFont="1" applyAlignment="1">
      <alignment horizontal="centerContinuous"/>
    </xf>
    <xf numFmtId="0" fontId="50" fillId="0" borderId="0" xfId="0" applyFont="1"/>
    <xf numFmtId="6" fontId="50" fillId="0" borderId="0" xfId="0" applyNumberFormat="1" applyFont="1" applyFill="1" applyBorder="1"/>
    <xf numFmtId="0" fontId="50" fillId="0" borderId="0" xfId="0" applyFont="1" applyFill="1" applyBorder="1"/>
    <xf numFmtId="0" fontId="44" fillId="0" borderId="0" xfId="4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4" applyFont="1" applyFill="1" applyBorder="1"/>
    <xf numFmtId="0" fontId="13" fillId="10" borderId="26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0" fillId="10" borderId="26" xfId="0" applyFont="1" applyFill="1" applyBorder="1" applyAlignment="1"/>
    <xf numFmtId="0" fontId="10" fillId="10" borderId="25" xfId="0" applyFont="1" applyFill="1" applyBorder="1" applyAlignment="1"/>
    <xf numFmtId="0" fontId="10" fillId="10" borderId="13" xfId="0" applyFont="1" applyFill="1" applyBorder="1" applyAlignment="1"/>
    <xf numFmtId="0" fontId="10" fillId="10" borderId="0" xfId="0" applyFont="1" applyFill="1" applyBorder="1" applyAlignment="1"/>
    <xf numFmtId="0" fontId="51" fillId="0" borderId="0" xfId="4" applyFont="1" applyFill="1" applyBorder="1"/>
    <xf numFmtId="0" fontId="52" fillId="0" borderId="0" xfId="4" applyFont="1" applyFill="1" applyBorder="1"/>
    <xf numFmtId="0" fontId="53" fillId="0" borderId="0" xfId="4" applyFont="1" applyFill="1" applyBorder="1"/>
    <xf numFmtId="0" fontId="12" fillId="2" borderId="16" xfId="0" applyFont="1" applyFill="1" applyBorder="1" applyAlignment="1"/>
    <xf numFmtId="0" fontId="12" fillId="2" borderId="17" xfId="0" applyFont="1" applyFill="1" applyBorder="1" applyAlignment="1"/>
    <xf numFmtId="3" fontId="12" fillId="2" borderId="1" xfId="0" applyNumberFormat="1" applyFont="1" applyFill="1" applyBorder="1" applyAlignment="1">
      <alignment horizontal="right"/>
    </xf>
    <xf numFmtId="0" fontId="12" fillId="2" borderId="58" xfId="0" applyFont="1" applyFill="1" applyBorder="1" applyAlignment="1"/>
    <xf numFmtId="0" fontId="10" fillId="10" borderId="16" xfId="0" applyFont="1" applyFill="1" applyBorder="1" applyAlignment="1"/>
    <xf numFmtId="6" fontId="11" fillId="0" borderId="0" xfId="0" applyNumberFormat="1" applyFont="1" applyBorder="1" applyAlignment="1">
      <alignment horizontal="right"/>
    </xf>
    <xf numFmtId="164" fontId="13" fillId="0" borderId="33" xfId="2" applyNumberFormat="1" applyFont="1" applyBorder="1"/>
    <xf numFmtId="0" fontId="11" fillId="0" borderId="62" xfId="0" applyFont="1" applyBorder="1"/>
    <xf numFmtId="0" fontId="10" fillId="10" borderId="26" xfId="0" applyFont="1" applyFill="1" applyBorder="1" applyAlignment="1">
      <alignment horizontal="center" wrapText="1"/>
    </xf>
    <xf numFmtId="0" fontId="10" fillId="10" borderId="25" xfId="0" applyFont="1" applyFill="1" applyBorder="1" applyAlignment="1">
      <alignment horizontal="center" wrapText="1"/>
    </xf>
    <xf numFmtId="0" fontId="10" fillId="10" borderId="16" xfId="0" applyFont="1" applyFill="1" applyBorder="1" applyAlignment="1">
      <alignment horizontal="center" wrapText="1"/>
    </xf>
    <xf numFmtId="0" fontId="10" fillId="10" borderId="17" xfId="0" applyFont="1" applyFill="1" applyBorder="1" applyAlignment="1">
      <alignment horizontal="center" wrapText="1"/>
    </xf>
    <xf numFmtId="1" fontId="12" fillId="0" borderId="0" xfId="0" applyNumberFormat="1" applyFont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58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wrapText="1"/>
    </xf>
    <xf numFmtId="0" fontId="10" fillId="10" borderId="59" xfId="0" applyFont="1" applyFill="1" applyBorder="1" applyAlignment="1">
      <alignment horizontal="center" wrapText="1"/>
    </xf>
    <xf numFmtId="1" fontId="11" fillId="0" borderId="0" xfId="0" applyNumberFormat="1" applyFont="1" applyAlignment="1">
      <alignment horizontal="left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0" fontId="13" fillId="10" borderId="15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5" borderId="3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10" fillId="11" borderId="11" xfId="0" applyFont="1" applyFill="1" applyBorder="1"/>
    <xf numFmtId="0" fontId="10" fillId="11" borderId="63" xfId="0" applyFont="1" applyFill="1" applyBorder="1"/>
    <xf numFmtId="6" fontId="12" fillId="12" borderId="16" xfId="0" applyNumberFormat="1" applyFont="1" applyFill="1" applyBorder="1"/>
    <xf numFmtId="6" fontId="12" fillId="12" borderId="64" xfId="0" applyNumberFormat="1" applyFont="1" applyFill="1" applyBorder="1"/>
    <xf numFmtId="3" fontId="12" fillId="12" borderId="0" xfId="0" applyNumberFormat="1" applyFont="1" applyFill="1"/>
    <xf numFmtId="3" fontId="12" fillId="12" borderId="64" xfId="0" applyNumberFormat="1" applyFont="1" applyFill="1" applyBorder="1"/>
    <xf numFmtId="6" fontId="10" fillId="12" borderId="65" xfId="0" applyNumberFormat="1" applyFont="1" applyFill="1" applyBorder="1"/>
    <xf numFmtId="6" fontId="10" fillId="12" borderId="66" xfId="0" applyNumberFormat="1" applyFont="1" applyFill="1" applyBorder="1"/>
    <xf numFmtId="6" fontId="12" fillId="12" borderId="0" xfId="0" applyNumberFormat="1" applyFont="1" applyFill="1"/>
    <xf numFmtId="3" fontId="12" fillId="12" borderId="0" xfId="0" applyNumberFormat="1" applyFont="1" applyFill="1" applyAlignment="1">
      <alignment horizontal="right"/>
    </xf>
    <xf numFmtId="3" fontId="12" fillId="12" borderId="64" xfId="0" applyNumberFormat="1" applyFont="1" applyFill="1" applyBorder="1" applyAlignment="1">
      <alignment horizontal="right"/>
    </xf>
    <xf numFmtId="37" fontId="12" fillId="12" borderId="0" xfId="0" applyNumberFormat="1" applyFont="1" applyFill="1"/>
    <xf numFmtId="37" fontId="12" fillId="12" borderId="64" xfId="0" applyNumberFormat="1" applyFont="1" applyFill="1" applyBorder="1"/>
    <xf numFmtId="3" fontId="12" fillId="12" borderId="67" xfId="0" applyNumberFormat="1" applyFont="1" applyFill="1" applyBorder="1" applyAlignment="1">
      <alignment horizontal="right"/>
    </xf>
    <xf numFmtId="3" fontId="12" fillId="12" borderId="68" xfId="0" applyNumberFormat="1" applyFont="1" applyFill="1" applyBorder="1" applyAlignment="1">
      <alignment horizontal="right"/>
    </xf>
    <xf numFmtId="0" fontId="10" fillId="11" borderId="69" xfId="0" applyFont="1" applyFill="1" applyBorder="1"/>
    <xf numFmtId="6" fontId="11" fillId="11" borderId="16" xfId="0" applyNumberFormat="1" applyFont="1" applyFill="1" applyBorder="1"/>
    <xf numFmtId="6" fontId="11" fillId="11" borderId="70" xfId="0" applyNumberFormat="1" applyFont="1" applyFill="1" applyBorder="1"/>
    <xf numFmtId="37" fontId="11" fillId="11" borderId="0" xfId="0" applyNumberFormat="1" applyFont="1" applyFill="1"/>
    <xf numFmtId="37" fontId="11" fillId="11" borderId="64" xfId="0" applyNumberFormat="1" applyFont="1" applyFill="1" applyBorder="1"/>
    <xf numFmtId="37" fontId="11" fillId="11" borderId="0" xfId="0" applyNumberFormat="1" applyFont="1" applyFill="1" applyAlignment="1">
      <alignment horizontal="right"/>
    </xf>
    <xf numFmtId="37" fontId="11" fillId="11" borderId="64" xfId="0" applyNumberFormat="1" applyFont="1" applyFill="1" applyBorder="1" applyAlignment="1">
      <alignment horizontal="right"/>
    </xf>
    <xf numFmtId="6" fontId="11" fillId="11" borderId="0" xfId="0" applyNumberFormat="1" applyFont="1" applyFill="1" applyAlignment="1">
      <alignment horizontal="right"/>
    </xf>
    <xf numFmtId="6" fontId="11" fillId="11" borderId="64" xfId="0" applyNumberFormat="1" applyFont="1" applyFill="1" applyBorder="1" applyAlignment="1">
      <alignment horizontal="right"/>
    </xf>
    <xf numFmtId="6" fontId="11" fillId="11" borderId="71" xfId="0" applyNumberFormat="1" applyFont="1" applyFill="1" applyBorder="1"/>
    <xf numFmtId="6" fontId="11" fillId="11" borderId="68" xfId="0" applyNumberFormat="1" applyFont="1" applyFill="1" applyBorder="1"/>
    <xf numFmtId="164" fontId="33" fillId="11" borderId="61" xfId="2" applyNumberFormat="1" applyFont="1" applyFill="1" applyBorder="1"/>
    <xf numFmtId="165" fontId="11" fillId="11" borderId="61" xfId="1" applyNumberFormat="1" applyFont="1" applyFill="1" applyBorder="1" applyAlignment="1">
      <alignment horizontal="center"/>
    </xf>
    <xf numFmtId="5" fontId="32" fillId="11" borderId="44" xfId="0" applyNumberFormat="1" applyFont="1" applyFill="1" applyBorder="1"/>
    <xf numFmtId="5" fontId="32" fillId="13" borderId="44" xfId="0" applyNumberFormat="1" applyFont="1" applyFill="1" applyBorder="1"/>
    <xf numFmtId="5" fontId="29" fillId="14" borderId="44" xfId="0" applyNumberFormat="1" applyFont="1" applyFill="1" applyBorder="1"/>
  </cellXfs>
  <cellStyles count="10">
    <cellStyle name="Comma" xfId="1" builtinId="3"/>
    <cellStyle name="Comma 3" xfId="9" xr:uid="{00000000-0005-0000-0000-000001000000}"/>
    <cellStyle name="Currency" xfId="2" builtinId="4"/>
    <cellStyle name="Currency 2" xfId="7" xr:uid="{00000000-0005-0000-0000-000003000000}"/>
    <cellStyle name="Normal" xfId="0" builtinId="0"/>
    <cellStyle name="Normal 10" xfId="6" xr:uid="{00000000-0005-0000-0000-000005000000}"/>
    <cellStyle name="Normal 13" xfId="5" xr:uid="{00000000-0005-0000-0000-000006000000}"/>
    <cellStyle name="Normal 2" xfId="4" xr:uid="{00000000-0005-0000-0000-000007000000}"/>
    <cellStyle name="Normal 3" xfId="8" xr:uid="{00000000-0005-0000-0000-000008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20"/>
  <sheetViews>
    <sheetView topLeftCell="A4" workbookViewId="0">
      <selection activeCell="N16" sqref="N16"/>
    </sheetView>
  </sheetViews>
  <sheetFormatPr defaultRowHeight="15"/>
  <sheetData>
    <row r="1" spans="1:17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ht="23.25">
      <c r="A5" s="2"/>
      <c r="B5" s="3"/>
      <c r="C5" s="5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ht="23.25">
      <c r="A6" s="2"/>
      <c r="B6" s="3"/>
      <c r="C6" s="3"/>
      <c r="D6" s="3"/>
      <c r="E6" s="3"/>
      <c r="F6" s="3"/>
      <c r="G6" s="5" t="s">
        <v>177</v>
      </c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1" spans="1:17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</row>
    <row r="12" spans="1:17" ht="32.25">
      <c r="A12" s="196"/>
      <c r="B12" s="196"/>
      <c r="C12" s="196"/>
      <c r="D12" s="196"/>
      <c r="E12" s="196"/>
      <c r="F12" s="196"/>
      <c r="G12" s="220" t="s">
        <v>1</v>
      </c>
      <c r="H12" s="221"/>
      <c r="I12" s="222"/>
      <c r="J12" s="196"/>
      <c r="K12" s="196"/>
      <c r="L12" s="196"/>
      <c r="M12" s="196"/>
      <c r="N12" s="196"/>
      <c r="O12" s="196"/>
      <c r="P12" s="196"/>
      <c r="Q12" s="196"/>
    </row>
    <row r="13" spans="1:17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17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17" ht="14.45" customHeight="1">
      <c r="A15" s="196"/>
      <c r="B15" s="196"/>
      <c r="C15" s="197" t="s">
        <v>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</row>
    <row r="16" spans="1:17" ht="16.5" customHeight="1">
      <c r="A16" s="196"/>
      <c r="B16" s="196"/>
      <c r="C16" s="197"/>
      <c r="D16" s="196"/>
      <c r="E16" s="196"/>
      <c r="F16" s="196"/>
      <c r="G16" s="197" t="s">
        <v>1</v>
      </c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7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</row>
    <row r="18" spans="1:17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7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7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</row>
  </sheetData>
  <pageMargins left="0.7" right="0.7" top="0.75" bottom="0.75" header="0.3" footer="0.3"/>
  <pageSetup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62"/>
  <sheetViews>
    <sheetView showGridLines="0" zoomScaleNormal="100" workbookViewId="0">
      <selection activeCell="K57" sqref="K57"/>
    </sheetView>
  </sheetViews>
  <sheetFormatPr defaultColWidth="9" defaultRowHeight="12.75"/>
  <cols>
    <col min="1" max="1" width="4" style="9" customWidth="1"/>
    <col min="2" max="2" width="9" style="44"/>
    <col min="3" max="3" width="34.140625" style="9" bestFit="1" customWidth="1"/>
    <col min="4" max="4" width="18.85546875" style="9" customWidth="1"/>
    <col min="5" max="5" width="16.28515625" style="9" customWidth="1"/>
    <col min="6" max="8" width="16.28515625" style="9" bestFit="1" customWidth="1"/>
    <col min="9" max="10" width="9" style="9"/>
    <col min="11" max="11" width="37.85546875" style="9" bestFit="1" customWidth="1"/>
    <col min="12" max="16384" width="9" style="9"/>
  </cols>
  <sheetData>
    <row r="1" spans="1:8" ht="21.95" customHeight="1">
      <c r="A1" s="201" t="s">
        <v>2</v>
      </c>
      <c r="B1" s="199"/>
      <c r="C1" s="200"/>
      <c r="D1" s="200"/>
      <c r="E1" s="200"/>
      <c r="F1" s="200"/>
      <c r="G1" s="200"/>
      <c r="H1" s="200"/>
    </row>
    <row r="2" spans="1:8" s="207" customFormat="1" ht="21.95" customHeight="1">
      <c r="A2" s="202" t="s">
        <v>178</v>
      </c>
      <c r="B2" s="208"/>
      <c r="C2" s="209"/>
      <c r="D2" s="209"/>
      <c r="E2" s="209"/>
      <c r="F2" s="209"/>
      <c r="G2" s="209"/>
      <c r="H2" s="209"/>
    </row>
    <row r="3" spans="1:8" s="207" customFormat="1" ht="15.75">
      <c r="A3" s="205" t="s">
        <v>179</v>
      </c>
      <c r="B3" s="206"/>
      <c r="C3" s="206"/>
      <c r="D3" s="206"/>
      <c r="E3" s="206" t="s">
        <v>1</v>
      </c>
      <c r="F3" s="206"/>
      <c r="G3" s="206"/>
      <c r="H3" s="206"/>
    </row>
    <row r="4" spans="1:8" ht="18.75">
      <c r="A4" s="203"/>
      <c r="B4" s="204"/>
      <c r="C4" s="204"/>
      <c r="D4" s="204"/>
      <c r="E4" s="204"/>
      <c r="F4" s="204"/>
      <c r="G4" s="204"/>
      <c r="H4" s="204"/>
    </row>
    <row r="5" spans="1:8">
      <c r="B5" s="237" t="s">
        <v>2</v>
      </c>
      <c r="C5" s="238"/>
      <c r="D5" s="238"/>
      <c r="E5" s="238"/>
      <c r="F5" s="238"/>
      <c r="G5" s="238"/>
      <c r="H5" s="244"/>
    </row>
    <row r="6" spans="1:8">
      <c r="B6" s="240" t="s">
        <v>173</v>
      </c>
      <c r="C6" s="241"/>
      <c r="D6" s="241"/>
      <c r="E6" s="241"/>
      <c r="F6" s="241"/>
      <c r="G6" s="241"/>
      <c r="H6" s="245"/>
    </row>
    <row r="7" spans="1:8">
      <c r="B7" s="10"/>
      <c r="C7" s="11"/>
      <c r="D7" s="11"/>
      <c r="E7" s="11"/>
      <c r="F7" s="11"/>
      <c r="G7" s="223"/>
      <c r="H7" s="224"/>
    </row>
    <row r="8" spans="1:8">
      <c r="B8" s="13" t="s">
        <v>3</v>
      </c>
      <c r="C8" s="14"/>
      <c r="D8" s="216">
        <v>2024</v>
      </c>
      <c r="E8" s="217">
        <v>2025</v>
      </c>
      <c r="F8" s="217">
        <v>2026</v>
      </c>
      <c r="G8" s="274"/>
      <c r="H8" s="275"/>
    </row>
    <row r="9" spans="1:8">
      <c r="B9" s="15">
        <v>1</v>
      </c>
      <c r="C9" s="12" t="s">
        <v>4</v>
      </c>
      <c r="D9" s="45">
        <f>586264097.706236/1000000</f>
        <v>586.26409770623604</v>
      </c>
      <c r="E9" s="16">
        <v>789276466.04633522</v>
      </c>
      <c r="F9" s="16">
        <v>1058937010.4832762</v>
      </c>
      <c r="G9" s="276"/>
      <c r="H9" s="277"/>
    </row>
    <row r="10" spans="1:8">
      <c r="B10" s="15">
        <v>2</v>
      </c>
      <c r="C10" s="12" t="s">
        <v>5</v>
      </c>
      <c r="D10" s="46">
        <f>128986329.52933/100000</f>
        <v>1289.8632952933001</v>
      </c>
      <c r="E10" s="17">
        <v>120979215.16891764</v>
      </c>
      <c r="F10" s="17">
        <v>124778037.23716521</v>
      </c>
      <c r="G10" s="278"/>
      <c r="H10" s="279"/>
    </row>
    <row r="11" spans="1:8">
      <c r="B11" s="15">
        <v>3</v>
      </c>
      <c r="C11" s="12" t="s">
        <v>6</v>
      </c>
      <c r="D11" s="46">
        <f>537039233.528808/1000000</f>
        <v>537.03923352880804</v>
      </c>
      <c r="E11" s="17">
        <v>546023080.12555289</v>
      </c>
      <c r="F11" s="17">
        <v>628957711.00904536</v>
      </c>
      <c r="G11" s="278"/>
      <c r="H11" s="279"/>
    </row>
    <row r="12" spans="1:8">
      <c r="B12" s="15">
        <v>4</v>
      </c>
      <c r="C12" s="12" t="s">
        <v>7</v>
      </c>
      <c r="D12" s="46">
        <v>132979211.29619609</v>
      </c>
      <c r="E12" s="17">
        <v>162838168.22587854</v>
      </c>
      <c r="F12" s="17">
        <v>131439084.89046855</v>
      </c>
      <c r="G12" s="278"/>
      <c r="H12" s="279"/>
    </row>
    <row r="13" spans="1:8">
      <c r="B13" s="15">
        <v>5</v>
      </c>
      <c r="C13" s="12" t="s">
        <v>8</v>
      </c>
      <c r="D13" s="46">
        <v>92386380.909709439</v>
      </c>
      <c r="E13" s="17">
        <v>97920880.505540684</v>
      </c>
      <c r="F13" s="17">
        <v>91923637.726412997</v>
      </c>
      <c r="G13" s="278"/>
      <c r="H13" s="279"/>
    </row>
    <row r="14" spans="1:8">
      <c r="B14" s="15">
        <v>6</v>
      </c>
      <c r="C14" s="12" t="s">
        <v>9</v>
      </c>
      <c r="D14" s="46">
        <v>242489410.94515261</v>
      </c>
      <c r="E14" s="17">
        <v>229027929.13682991</v>
      </c>
      <c r="F14" s="17">
        <v>221565041.61194554</v>
      </c>
      <c r="G14" s="278"/>
      <c r="H14" s="279"/>
    </row>
    <row r="15" spans="1:8" ht="13.5" thickBot="1">
      <c r="B15" s="18">
        <v>7</v>
      </c>
      <c r="C15" s="19" t="s">
        <v>10</v>
      </c>
      <c r="D15" s="20">
        <v>1720144663.9154327</v>
      </c>
      <c r="E15" s="20">
        <v>1946065739.2090547</v>
      </c>
      <c r="F15" s="20">
        <v>2257600522.9583139</v>
      </c>
      <c r="G15" s="280"/>
      <c r="H15" s="281"/>
    </row>
    <row r="16" spans="1:8" ht="13.5" thickTop="1">
      <c r="B16" s="246" t="s">
        <v>11</v>
      </c>
      <c r="C16" s="246"/>
      <c r="D16" s="246"/>
      <c r="E16" s="246"/>
      <c r="F16" s="246"/>
      <c r="G16" s="246"/>
      <c r="H16" s="246"/>
    </row>
    <row r="17" spans="2:14">
      <c r="B17" s="243" t="s">
        <v>12</v>
      </c>
      <c r="C17" s="243"/>
      <c r="D17" s="243"/>
      <c r="E17" s="243"/>
      <c r="F17" s="243"/>
      <c r="G17" s="243"/>
      <c r="H17" s="243"/>
    </row>
    <row r="18" spans="2:14">
      <c r="B18" s="111" t="s">
        <v>13</v>
      </c>
      <c r="C18" s="111"/>
      <c r="D18" s="111"/>
      <c r="E18" s="111"/>
      <c r="F18" s="111"/>
      <c r="G18" s="111"/>
      <c r="H18" s="111"/>
    </row>
    <row r="19" spans="2:14">
      <c r="B19" s="237" t="s">
        <v>2</v>
      </c>
      <c r="C19" s="238"/>
      <c r="D19" s="238"/>
      <c r="E19" s="238"/>
      <c r="F19" s="238"/>
      <c r="G19" s="238"/>
      <c r="H19" s="244"/>
    </row>
    <row r="20" spans="2:14">
      <c r="B20" s="240" t="s">
        <v>14</v>
      </c>
      <c r="C20" s="241"/>
      <c r="D20" s="241"/>
      <c r="E20" s="241"/>
      <c r="F20" s="241"/>
      <c r="G20" s="241"/>
      <c r="H20" s="245"/>
    </row>
    <row r="21" spans="2:14">
      <c r="B21" s="10" t="s">
        <v>15</v>
      </c>
      <c r="C21" s="11" t="s">
        <v>15</v>
      </c>
      <c r="D21" s="11" t="s">
        <v>15</v>
      </c>
      <c r="E21" s="11" t="s">
        <v>15</v>
      </c>
      <c r="F21" s="11" t="s">
        <v>15</v>
      </c>
      <c r="G21" s="223" t="s">
        <v>15</v>
      </c>
      <c r="H21" s="224" t="s">
        <v>15</v>
      </c>
    </row>
    <row r="22" spans="2:14">
      <c r="B22" s="13" t="s">
        <v>3</v>
      </c>
      <c r="C22" s="14" t="s">
        <v>15</v>
      </c>
      <c r="D22" s="216">
        <v>2024</v>
      </c>
      <c r="E22" s="217">
        <v>2025</v>
      </c>
      <c r="F22" s="217">
        <v>2026</v>
      </c>
      <c r="G22" s="274"/>
      <c r="H22" s="275"/>
    </row>
    <row r="23" spans="2:14">
      <c r="B23" s="15">
        <v>8</v>
      </c>
      <c r="C23" s="12" t="s">
        <v>4</v>
      </c>
      <c r="D23" s="16">
        <v>593879088</v>
      </c>
      <c r="E23" s="16">
        <v>763827600</v>
      </c>
      <c r="F23" s="16">
        <v>1071700694</v>
      </c>
      <c r="G23" s="282"/>
      <c r="H23" s="277"/>
    </row>
    <row r="24" spans="2:14">
      <c r="B24" s="15">
        <v>9</v>
      </c>
      <c r="C24" s="12" t="s">
        <v>5</v>
      </c>
      <c r="D24" s="17">
        <v>128986330</v>
      </c>
      <c r="E24" s="17">
        <v>126322808</v>
      </c>
      <c r="F24" s="17">
        <v>130096746</v>
      </c>
      <c r="G24" s="278"/>
      <c r="H24" s="279"/>
    </row>
    <row r="25" spans="2:14">
      <c r="B25" s="15">
        <v>10</v>
      </c>
      <c r="C25" s="12" t="s">
        <v>6</v>
      </c>
      <c r="D25" s="17">
        <v>540069384</v>
      </c>
      <c r="E25" s="17">
        <v>576440490</v>
      </c>
      <c r="F25" s="17">
        <v>629543498</v>
      </c>
      <c r="G25" s="278"/>
      <c r="H25" s="279"/>
    </row>
    <row r="26" spans="2:14">
      <c r="B26" s="15">
        <v>11</v>
      </c>
      <c r="C26" s="12" t="s">
        <v>7</v>
      </c>
      <c r="D26" s="17">
        <v>132979211</v>
      </c>
      <c r="E26" s="17">
        <v>163116126</v>
      </c>
      <c r="F26" s="17">
        <v>132550916</v>
      </c>
      <c r="G26" s="278"/>
      <c r="H26" s="279"/>
    </row>
    <row r="27" spans="2:14">
      <c r="B27" s="15">
        <v>12</v>
      </c>
      <c r="C27" s="12" t="s">
        <v>8</v>
      </c>
      <c r="D27" s="17">
        <v>81741240</v>
      </c>
      <c r="E27" s="17">
        <v>87330787</v>
      </c>
      <c r="F27" s="17">
        <v>72143628</v>
      </c>
      <c r="G27" s="278"/>
      <c r="H27" s="279"/>
    </row>
    <row r="28" spans="2:14">
      <c r="B28" s="15">
        <v>13</v>
      </c>
      <c r="C28" s="12" t="s">
        <v>9</v>
      </c>
      <c r="D28" s="17">
        <v>242489411</v>
      </c>
      <c r="E28" s="17">
        <v>229027929</v>
      </c>
      <c r="F28" s="17">
        <v>221565042</v>
      </c>
      <c r="G28" s="278"/>
      <c r="H28" s="279"/>
    </row>
    <row r="29" spans="2:14" ht="13.5" thickBot="1">
      <c r="B29" s="18">
        <v>14</v>
      </c>
      <c r="C29" s="19" t="s">
        <v>10</v>
      </c>
      <c r="D29" s="20">
        <v>1720144664</v>
      </c>
      <c r="E29" s="20">
        <v>1946065739</v>
      </c>
      <c r="F29" s="20">
        <v>2257600523</v>
      </c>
      <c r="G29" s="280"/>
      <c r="H29" s="281"/>
    </row>
    <row r="30" spans="2:14" ht="13.5" thickTop="1">
      <c r="B30" s="235" t="s">
        <v>16</v>
      </c>
      <c r="C30" s="235"/>
      <c r="D30" s="235"/>
      <c r="E30" s="235"/>
      <c r="F30" s="235"/>
      <c r="G30" s="235"/>
      <c r="H30" s="235"/>
    </row>
    <row r="32" spans="2:14">
      <c r="I32" s="21"/>
      <c r="J32" s="21"/>
      <c r="K32" s="21"/>
      <c r="L32" s="21"/>
      <c r="M32" s="21"/>
      <c r="N32" s="21"/>
    </row>
    <row r="33" spans="2:14">
      <c r="B33" s="237" t="s">
        <v>2</v>
      </c>
      <c r="C33" s="238"/>
      <c r="D33" s="238"/>
      <c r="E33" s="238"/>
      <c r="F33" s="238"/>
      <c r="G33" s="238"/>
      <c r="H33" s="239"/>
      <c r="I33" s="21"/>
      <c r="J33" s="21"/>
      <c r="K33" s="21"/>
      <c r="L33" s="21"/>
      <c r="M33" s="21"/>
      <c r="N33" s="21"/>
    </row>
    <row r="34" spans="2:14">
      <c r="B34" s="240" t="s">
        <v>17</v>
      </c>
      <c r="C34" s="241"/>
      <c r="D34" s="241"/>
      <c r="E34" s="241"/>
      <c r="F34" s="241"/>
      <c r="G34" s="241"/>
      <c r="H34" s="242"/>
      <c r="I34" s="21"/>
      <c r="J34" s="21"/>
      <c r="K34" s="21"/>
      <c r="L34" s="21"/>
      <c r="M34" s="21"/>
      <c r="N34" s="21"/>
    </row>
    <row r="35" spans="2:14">
      <c r="B35" s="10"/>
      <c r="C35" s="11"/>
      <c r="D35" s="11"/>
      <c r="E35" s="11"/>
      <c r="F35" s="11"/>
      <c r="G35" s="223"/>
      <c r="H35" s="226"/>
    </row>
    <row r="36" spans="2:14">
      <c r="B36" s="13" t="s">
        <v>3</v>
      </c>
      <c r="C36" s="14"/>
      <c r="D36" s="216">
        <v>2024</v>
      </c>
      <c r="E36" s="217">
        <v>2025</v>
      </c>
      <c r="F36" s="217">
        <v>2026</v>
      </c>
      <c r="G36" s="274"/>
      <c r="H36" s="275"/>
    </row>
    <row r="37" spans="2:14">
      <c r="B37" s="15">
        <v>15</v>
      </c>
      <c r="C37" s="12" t="s">
        <v>4</v>
      </c>
      <c r="D37" s="16">
        <v>7614990.5677617788</v>
      </c>
      <c r="E37" s="22">
        <v>-25448865.933040701</v>
      </c>
      <c r="F37" s="16">
        <v>12763683.217060089</v>
      </c>
      <c r="G37" s="282"/>
      <c r="H37" s="277"/>
    </row>
    <row r="38" spans="2:14">
      <c r="B38" s="15">
        <v>16</v>
      </c>
      <c r="C38" s="12" t="s">
        <v>5</v>
      </c>
      <c r="D38" s="23" t="s">
        <v>18</v>
      </c>
      <c r="E38" s="17">
        <v>5343592.6743529439</v>
      </c>
      <c r="F38" s="17">
        <v>5318708.8352297544</v>
      </c>
      <c r="G38" s="283"/>
      <c r="H38" s="284"/>
    </row>
    <row r="39" spans="2:14">
      <c r="B39" s="15">
        <v>17</v>
      </c>
      <c r="C39" s="12" t="s">
        <v>6</v>
      </c>
      <c r="D39" s="17">
        <v>3030150.5012526512</v>
      </c>
      <c r="E39" s="17">
        <v>30417409.45494163</v>
      </c>
      <c r="F39" s="17">
        <v>585786.57470834255</v>
      </c>
      <c r="G39" s="278"/>
      <c r="H39" s="279"/>
    </row>
    <row r="40" spans="2:14">
      <c r="B40" s="15">
        <v>18</v>
      </c>
      <c r="C40" s="12" t="s">
        <v>7</v>
      </c>
      <c r="D40" s="23" t="s">
        <v>18</v>
      </c>
      <c r="E40" s="17">
        <v>277957.7774400115</v>
      </c>
      <c r="F40" s="17">
        <v>1111831.1097600162</v>
      </c>
      <c r="G40" s="283"/>
      <c r="H40" s="284"/>
    </row>
    <row r="41" spans="2:14">
      <c r="B41" s="15">
        <v>19</v>
      </c>
      <c r="C41" s="12" t="s">
        <v>8</v>
      </c>
      <c r="D41" s="24">
        <v>-10645141.0690143</v>
      </c>
      <c r="E41" s="24">
        <v>-10590093.973693326</v>
      </c>
      <c r="F41" s="24">
        <v>-19780009.236757666</v>
      </c>
      <c r="G41" s="285"/>
      <c r="H41" s="286"/>
    </row>
    <row r="42" spans="2:14">
      <c r="B42" s="15">
        <v>20</v>
      </c>
      <c r="C42" s="12" t="s">
        <v>9</v>
      </c>
      <c r="D42" s="23" t="s">
        <v>18</v>
      </c>
      <c r="E42" s="23" t="s">
        <v>18</v>
      </c>
      <c r="F42" s="225" t="s">
        <v>18</v>
      </c>
      <c r="G42" s="287"/>
      <c r="H42" s="288"/>
    </row>
    <row r="43" spans="2:14" ht="13.5" thickBot="1">
      <c r="B43" s="18">
        <v>21</v>
      </c>
      <c r="C43" s="19" t="s">
        <v>19</v>
      </c>
      <c r="D43" s="25" t="s">
        <v>18</v>
      </c>
      <c r="E43" s="25" t="s">
        <v>18</v>
      </c>
      <c r="F43" s="26">
        <v>0.5</v>
      </c>
      <c r="G43" s="194" t="s">
        <v>18</v>
      </c>
      <c r="H43" s="195" t="s">
        <v>18</v>
      </c>
    </row>
    <row r="44" spans="2:14">
      <c r="B44" s="243" t="s">
        <v>20</v>
      </c>
      <c r="C44" s="243"/>
      <c r="D44" s="243"/>
      <c r="E44" s="243"/>
      <c r="F44" s="243"/>
      <c r="G44" s="243"/>
      <c r="H44" s="243"/>
    </row>
    <row r="45" spans="2:14">
      <c r="B45" s="9"/>
    </row>
    <row r="46" spans="2:14">
      <c r="B46" s="9"/>
    </row>
    <row r="47" spans="2:14">
      <c r="B47" s="9"/>
      <c r="C47" s="231" t="s">
        <v>21</v>
      </c>
      <c r="D47" s="232"/>
      <c r="E47" s="232"/>
      <c r="F47" s="232"/>
      <c r="G47" s="233"/>
      <c r="H47" s="234"/>
    </row>
    <row r="48" spans="2:14">
      <c r="B48" s="13" t="s">
        <v>3</v>
      </c>
      <c r="C48" s="27"/>
      <c r="D48" s="218">
        <v>2024</v>
      </c>
      <c r="E48" s="219">
        <v>2025</v>
      </c>
      <c r="F48" s="227">
        <v>2026</v>
      </c>
      <c r="G48" s="289"/>
      <c r="H48" s="275"/>
    </row>
    <row r="49" spans="2:8">
      <c r="B49" s="15">
        <v>22</v>
      </c>
      <c r="C49" s="10" t="s">
        <v>22</v>
      </c>
      <c r="D49" s="28">
        <f>D29</f>
        <v>1720144664</v>
      </c>
      <c r="E49" s="29">
        <f t="shared" ref="E49:H49" si="0">E29</f>
        <v>1946065739</v>
      </c>
      <c r="F49" s="29">
        <f t="shared" si="0"/>
        <v>2257600523</v>
      </c>
      <c r="G49" s="290"/>
      <c r="H49" s="291"/>
    </row>
    <row r="50" spans="2:8">
      <c r="B50" s="15">
        <v>23</v>
      </c>
      <c r="C50" s="10" t="s">
        <v>4</v>
      </c>
      <c r="D50" s="30">
        <f>D37</f>
        <v>7614990.5677617788</v>
      </c>
      <c r="E50" s="31">
        <f>E37</f>
        <v>-25448865.933040701</v>
      </c>
      <c r="F50" s="31">
        <f>F37</f>
        <v>12763683.217060089</v>
      </c>
      <c r="G50" s="292"/>
      <c r="H50" s="293"/>
    </row>
    <row r="51" spans="2:8">
      <c r="B51" s="15">
        <v>24</v>
      </c>
      <c r="C51" s="10" t="s">
        <v>5</v>
      </c>
      <c r="D51" s="32" t="str">
        <f t="shared" ref="D51:H55" si="1">D38</f>
        <v>-</v>
      </c>
      <c r="E51" s="31">
        <f t="shared" si="1"/>
        <v>5343592.6743529439</v>
      </c>
      <c r="F51" s="31">
        <f t="shared" si="1"/>
        <v>5318708.8352297544</v>
      </c>
      <c r="G51" s="294"/>
      <c r="H51" s="295"/>
    </row>
    <row r="52" spans="2:8">
      <c r="B52" s="15">
        <v>25</v>
      </c>
      <c r="C52" s="10" t="s">
        <v>6</v>
      </c>
      <c r="D52" s="30">
        <f t="shared" si="1"/>
        <v>3030150.5012526512</v>
      </c>
      <c r="E52" s="31">
        <f t="shared" si="1"/>
        <v>30417409.45494163</v>
      </c>
      <c r="F52" s="31">
        <f t="shared" si="1"/>
        <v>585786.57470834255</v>
      </c>
      <c r="G52" s="292"/>
      <c r="H52" s="293"/>
    </row>
    <row r="53" spans="2:8">
      <c r="B53" s="15">
        <v>26</v>
      </c>
      <c r="C53" s="10" t="s">
        <v>7</v>
      </c>
      <c r="D53" s="33" t="str">
        <f t="shared" si="1"/>
        <v>-</v>
      </c>
      <c r="E53" s="31">
        <f t="shared" si="1"/>
        <v>277957.7774400115</v>
      </c>
      <c r="F53" s="31">
        <f t="shared" si="1"/>
        <v>1111831.1097600162</v>
      </c>
      <c r="G53" s="294"/>
      <c r="H53" s="295"/>
    </row>
    <row r="54" spans="2:8">
      <c r="B54" s="15">
        <v>27</v>
      </c>
      <c r="C54" s="10" t="s">
        <v>8</v>
      </c>
      <c r="D54" s="30">
        <f t="shared" si="1"/>
        <v>-10645141.0690143</v>
      </c>
      <c r="E54" s="31">
        <f t="shared" si="1"/>
        <v>-10590093.973693326</v>
      </c>
      <c r="F54" s="31">
        <f t="shared" si="1"/>
        <v>-19780009.236757666</v>
      </c>
      <c r="G54" s="292"/>
      <c r="H54" s="293"/>
    </row>
    <row r="55" spans="2:8">
      <c r="B55" s="34">
        <v>28</v>
      </c>
      <c r="C55" s="10" t="s">
        <v>9</v>
      </c>
      <c r="D55" s="33" t="str">
        <f t="shared" si="1"/>
        <v>-</v>
      </c>
      <c r="E55" s="35" t="str">
        <f t="shared" si="1"/>
        <v>-</v>
      </c>
      <c r="F55" s="228" t="str">
        <f t="shared" si="1"/>
        <v>-</v>
      </c>
      <c r="G55" s="296"/>
      <c r="H55" s="297"/>
    </row>
    <row r="56" spans="2:8" ht="13.5" thickBot="1">
      <c r="B56" s="36">
        <v>29</v>
      </c>
      <c r="C56" s="37" t="s">
        <v>23</v>
      </c>
      <c r="D56" s="38">
        <f>SUM(D49:D55)</f>
        <v>1720144664.0000002</v>
      </c>
      <c r="E56" s="39">
        <f>SUM(E49:E55)</f>
        <v>1946065739.0000005</v>
      </c>
      <c r="F56" s="39">
        <f>SUM(F49:F55)</f>
        <v>2257600523.5000005</v>
      </c>
      <c r="G56" s="298"/>
      <c r="H56" s="299"/>
    </row>
    <row r="57" spans="2:8" ht="14.25" thickTop="1" thickBot="1">
      <c r="B57" s="18">
        <v>30</v>
      </c>
      <c r="C57" s="40" t="s">
        <v>24</v>
      </c>
      <c r="D57" s="41">
        <f>D49-D56</f>
        <v>0</v>
      </c>
      <c r="E57" s="41">
        <f>E49-E56</f>
        <v>0</v>
      </c>
      <c r="F57" s="42">
        <f>F49-F56</f>
        <v>-0.5000004768371582</v>
      </c>
      <c r="G57" s="41">
        <f>G49-G56</f>
        <v>0</v>
      </c>
      <c r="H57" s="43">
        <f>H49-H56</f>
        <v>0</v>
      </c>
    </row>
    <row r="58" spans="2:8">
      <c r="B58" s="235" t="s">
        <v>25</v>
      </c>
      <c r="C58" s="235"/>
      <c r="D58" s="235"/>
      <c r="E58" s="235"/>
      <c r="F58" s="235"/>
      <c r="G58" s="235"/>
      <c r="H58" s="235"/>
    </row>
    <row r="62" spans="2:8">
      <c r="B62" s="236"/>
      <c r="C62" s="236"/>
      <c r="D62" s="236"/>
      <c r="E62" s="236"/>
      <c r="F62" s="236"/>
      <c r="G62" s="236"/>
      <c r="H62" s="236"/>
    </row>
  </sheetData>
  <mergeCells count="13">
    <mergeCell ref="B17:H17"/>
    <mergeCell ref="B19:H19"/>
    <mergeCell ref="B20:H20"/>
    <mergeCell ref="B30:H30"/>
    <mergeCell ref="B5:H5"/>
    <mergeCell ref="B6:H6"/>
    <mergeCell ref="B16:H16"/>
    <mergeCell ref="C47:H47"/>
    <mergeCell ref="B58:H58"/>
    <mergeCell ref="B62:H62"/>
    <mergeCell ref="B33:H33"/>
    <mergeCell ref="B34:H34"/>
    <mergeCell ref="B44:H44"/>
  </mergeCells>
  <pageMargins left="0.7" right="0.7" top="0.75" bottom="0.75" header="0.3" footer="0.3"/>
  <pageSetup scale="66" orientation="landscape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60"/>
  <sheetViews>
    <sheetView showGridLines="0" topLeftCell="A31" zoomScaleNormal="100" workbookViewId="0">
      <selection activeCell="F55" sqref="F55"/>
    </sheetView>
  </sheetViews>
  <sheetFormatPr defaultColWidth="9" defaultRowHeight="12.75"/>
  <cols>
    <col min="1" max="1" width="4.28515625" style="9" customWidth="1"/>
    <col min="2" max="2" width="9" style="93"/>
    <col min="3" max="3" width="34.5703125" style="9" customWidth="1"/>
    <col min="4" max="8" width="15.28515625" style="9" bestFit="1" customWidth="1"/>
    <col min="9" max="10" width="9" style="9"/>
    <col min="11" max="11" width="12.5703125" style="9" bestFit="1" customWidth="1"/>
    <col min="12" max="16384" width="9" style="9"/>
  </cols>
  <sheetData>
    <row r="1" spans="1:8" ht="18.75">
      <c r="A1" s="201" t="s">
        <v>2</v>
      </c>
      <c r="B1" s="199"/>
      <c r="C1" s="200"/>
      <c r="D1" s="200"/>
      <c r="E1" s="201"/>
      <c r="F1" s="199"/>
      <c r="G1" s="200"/>
      <c r="H1" s="200"/>
    </row>
    <row r="2" spans="1:8" ht="15.75">
      <c r="A2" s="202" t="s">
        <v>178</v>
      </c>
      <c r="B2" s="208"/>
      <c r="C2" s="209"/>
      <c r="D2" s="209"/>
      <c r="E2" s="202"/>
      <c r="F2" s="208"/>
      <c r="G2" s="209"/>
      <c r="H2" s="209"/>
    </row>
    <row r="3" spans="1:8" ht="15.75">
      <c r="A3" s="205" t="s">
        <v>179</v>
      </c>
      <c r="B3" s="208"/>
      <c r="C3" s="209"/>
      <c r="D3" s="209"/>
      <c r="E3" s="202"/>
      <c r="F3" s="206" t="s">
        <v>1</v>
      </c>
      <c r="G3" s="209"/>
      <c r="H3" s="209"/>
    </row>
    <row r="4" spans="1:8" ht="23.1" customHeight="1">
      <c r="A4" s="205"/>
      <c r="B4" s="206"/>
      <c r="C4" s="206"/>
      <c r="D4" s="206"/>
      <c r="E4" s="205"/>
      <c r="F4" s="206"/>
      <c r="G4" s="206"/>
      <c r="H4" s="206"/>
    </row>
    <row r="5" spans="1:8">
      <c r="B5" s="247" t="s">
        <v>2</v>
      </c>
      <c r="C5" s="248"/>
      <c r="D5" s="248"/>
      <c r="E5" s="248"/>
      <c r="F5" s="248"/>
      <c r="G5" s="248"/>
      <c r="H5" s="249"/>
    </row>
    <row r="6" spans="1:8">
      <c r="B6" s="253" t="s">
        <v>26</v>
      </c>
      <c r="C6" s="254"/>
      <c r="D6" s="254"/>
      <c r="E6" s="254"/>
      <c r="F6" s="254"/>
      <c r="G6" s="254"/>
      <c r="H6" s="255"/>
    </row>
    <row r="7" spans="1:8">
      <c r="B7" s="77"/>
      <c r="C7" s="78"/>
      <c r="D7" s="78"/>
      <c r="E7" s="78"/>
      <c r="H7" s="79"/>
    </row>
    <row r="8" spans="1:8">
      <c r="B8" s="80" t="s">
        <v>3</v>
      </c>
      <c r="C8" s="81"/>
      <c r="D8" s="213">
        <v>2024</v>
      </c>
      <c r="E8" s="214">
        <v>2025</v>
      </c>
      <c r="F8" s="214">
        <v>2026</v>
      </c>
      <c r="G8" s="214">
        <v>2027</v>
      </c>
      <c r="H8" s="215">
        <v>2028</v>
      </c>
    </row>
    <row r="9" spans="1:8">
      <c r="B9" s="82">
        <v>1</v>
      </c>
      <c r="C9" s="83" t="s">
        <v>4</v>
      </c>
      <c r="D9" s="62">
        <v>63784848.075839564</v>
      </c>
      <c r="E9" s="62">
        <v>1905623942.8817711</v>
      </c>
      <c r="F9" s="62">
        <v>129196998.00196783</v>
      </c>
      <c r="G9" s="62">
        <v>1315667449.8714631</v>
      </c>
      <c r="H9" s="84">
        <v>562532945.75864136</v>
      </c>
    </row>
    <row r="10" spans="1:8">
      <c r="B10" s="85">
        <v>2</v>
      </c>
      <c r="C10" s="83" t="s">
        <v>5</v>
      </c>
      <c r="D10" s="65">
        <v>281529661.61629832</v>
      </c>
      <c r="E10" s="65">
        <v>59679168.920437865</v>
      </c>
      <c r="F10" s="65">
        <v>50470036.432447016</v>
      </c>
      <c r="G10" s="65">
        <v>139851357.99226362</v>
      </c>
      <c r="H10" s="86">
        <v>227266644.84789094</v>
      </c>
    </row>
    <row r="11" spans="1:8">
      <c r="B11" s="85">
        <v>3</v>
      </c>
      <c r="C11" s="83" t="s">
        <v>6</v>
      </c>
      <c r="D11" s="65">
        <v>450933566.28727317</v>
      </c>
      <c r="E11" s="65">
        <v>569101438.82398129</v>
      </c>
      <c r="F11" s="65">
        <v>644070597.00373292</v>
      </c>
      <c r="G11" s="65">
        <v>711125628.21022248</v>
      </c>
      <c r="H11" s="86">
        <v>792904754.37267566</v>
      </c>
    </row>
    <row r="12" spans="1:8">
      <c r="B12" s="85">
        <v>4</v>
      </c>
      <c r="C12" s="83" t="s">
        <v>7</v>
      </c>
      <c r="D12" s="65">
        <v>137534857.97774428</v>
      </c>
      <c r="E12" s="65">
        <v>176114659.65421373</v>
      </c>
      <c r="F12" s="65">
        <v>146103474.38169467</v>
      </c>
      <c r="G12" s="65">
        <v>137661359.62360141</v>
      </c>
      <c r="H12" s="86">
        <v>229306636.7163389</v>
      </c>
    </row>
    <row r="13" spans="1:8">
      <c r="B13" s="85">
        <v>5</v>
      </c>
      <c r="C13" s="83" t="s">
        <v>8</v>
      </c>
      <c r="D13" s="65">
        <v>72210781.377049789</v>
      </c>
      <c r="E13" s="65">
        <v>92960200.94954136</v>
      </c>
      <c r="F13" s="65">
        <v>79321701.399107009</v>
      </c>
      <c r="G13" s="65">
        <v>48102048.412127219</v>
      </c>
      <c r="H13" s="86">
        <v>50216111.063825458</v>
      </c>
    </row>
    <row r="14" spans="1:8" ht="13.5" thickBot="1">
      <c r="B14" s="85">
        <v>6</v>
      </c>
      <c r="C14" s="83" t="s">
        <v>9</v>
      </c>
      <c r="D14" s="65">
        <v>235747197.087578</v>
      </c>
      <c r="E14" s="65">
        <v>199173631.70113891</v>
      </c>
      <c r="F14" s="193">
        <v>191379831.5726648</v>
      </c>
      <c r="G14" s="65">
        <v>211495511.19255587</v>
      </c>
      <c r="H14" s="86">
        <v>231065396.65003726</v>
      </c>
    </row>
    <row r="15" spans="1:8" ht="13.5" thickBot="1">
      <c r="B15" s="87">
        <v>7</v>
      </c>
      <c r="C15" s="88" t="s">
        <v>10</v>
      </c>
      <c r="D15" s="89">
        <v>1241740912.4217832</v>
      </c>
      <c r="E15" s="89">
        <v>3002653042.9310846</v>
      </c>
      <c r="F15" s="300"/>
      <c r="G15" s="89">
        <v>2563903355.3022332</v>
      </c>
      <c r="H15" s="90">
        <v>2093292489.4094095</v>
      </c>
    </row>
    <row r="16" spans="1:8" ht="13.5" thickTop="1">
      <c r="B16" s="91" t="s">
        <v>27</v>
      </c>
      <c r="F16" s="230"/>
    </row>
    <row r="17" spans="2:12">
      <c r="B17" s="91" t="s">
        <v>28</v>
      </c>
    </row>
    <row r="19" spans="2:12">
      <c r="B19" s="247" t="s">
        <v>2</v>
      </c>
      <c r="C19" s="248"/>
      <c r="D19" s="248"/>
      <c r="E19" s="248"/>
      <c r="F19" s="248"/>
      <c r="G19" s="248"/>
      <c r="H19" s="249"/>
    </row>
    <row r="20" spans="2:12">
      <c r="B20" s="253" t="s">
        <v>29</v>
      </c>
      <c r="C20" s="254"/>
      <c r="D20" s="254"/>
      <c r="E20" s="254"/>
      <c r="F20" s="254"/>
      <c r="G20" s="254"/>
      <c r="H20" s="255"/>
      <c r="I20" s="66"/>
      <c r="J20" s="66"/>
    </row>
    <row r="21" spans="2:12">
      <c r="B21" s="77"/>
      <c r="C21" s="78"/>
      <c r="D21" s="78"/>
      <c r="E21" s="78"/>
      <c r="H21" s="79"/>
    </row>
    <row r="22" spans="2:12">
      <c r="B22" s="80" t="s">
        <v>3</v>
      </c>
      <c r="C22" s="81"/>
      <c r="D22" s="213">
        <v>2024</v>
      </c>
      <c r="E22" s="214">
        <v>2025</v>
      </c>
      <c r="F22" s="214">
        <v>2026</v>
      </c>
      <c r="G22" s="214">
        <v>2027</v>
      </c>
      <c r="H22" s="215">
        <v>2028</v>
      </c>
      <c r="K22" s="92"/>
      <c r="L22" s="93"/>
    </row>
    <row r="23" spans="2:12">
      <c r="B23" s="82">
        <v>8</v>
      </c>
      <c r="C23" s="83" t="s">
        <v>4</v>
      </c>
      <c r="D23" s="62">
        <v>63784848.075839564</v>
      </c>
      <c r="E23" s="62">
        <v>1922320639.2493992</v>
      </c>
      <c r="F23" s="62">
        <v>116163842.57634521</v>
      </c>
      <c r="G23" s="62">
        <v>1302126760.7553344</v>
      </c>
      <c r="H23" s="84">
        <v>548650291.24580812</v>
      </c>
      <c r="I23" s="94"/>
      <c r="J23" s="94"/>
      <c r="K23" s="94"/>
      <c r="L23" s="95"/>
    </row>
    <row r="24" spans="2:12">
      <c r="B24" s="85">
        <v>9</v>
      </c>
      <c r="C24" s="83" t="s">
        <v>5</v>
      </c>
      <c r="D24" s="65">
        <v>281400359.99537957</v>
      </c>
      <c r="E24" s="65">
        <v>54582981.285307862</v>
      </c>
      <c r="F24" s="65">
        <v>45391845.785809331</v>
      </c>
      <c r="G24" s="65">
        <v>139857962.91818628</v>
      </c>
      <c r="H24" s="86">
        <v>227270909.77788016</v>
      </c>
    </row>
    <row r="25" spans="2:12">
      <c r="B25" s="85">
        <v>10</v>
      </c>
      <c r="C25" s="83" t="s">
        <v>6</v>
      </c>
      <c r="D25" s="65">
        <v>431192408.13700688</v>
      </c>
      <c r="E25" s="65">
        <v>533405220.19387305</v>
      </c>
      <c r="F25" s="65">
        <v>598824752.74774802</v>
      </c>
      <c r="G25" s="65">
        <v>674427984.1937288</v>
      </c>
      <c r="H25" s="86">
        <v>746627805.7176789</v>
      </c>
    </row>
    <row r="26" spans="2:12">
      <c r="B26" s="85">
        <v>11</v>
      </c>
      <c r="C26" s="83" t="s">
        <v>7</v>
      </c>
      <c r="D26" s="65">
        <v>137534857.97774428</v>
      </c>
      <c r="E26" s="65" t="s">
        <v>30</v>
      </c>
      <c r="F26" s="65">
        <v>144950761.23855296</v>
      </c>
      <c r="G26" s="65">
        <v>137661359.62360141</v>
      </c>
      <c r="H26" s="86">
        <v>229306636.7163389</v>
      </c>
    </row>
    <row r="27" spans="2:12">
      <c r="B27" s="85">
        <v>12</v>
      </c>
      <c r="C27" s="83" t="s">
        <v>8</v>
      </c>
      <c r="D27" s="65">
        <v>72210502.430726051</v>
      </c>
      <c r="E27" s="65">
        <v>89384372.633858025</v>
      </c>
      <c r="F27" s="65">
        <v>128164696.23833363</v>
      </c>
      <c r="G27" s="65">
        <v>72443303.145386592</v>
      </c>
      <c r="H27" s="86">
        <v>75415711.275250673</v>
      </c>
    </row>
    <row r="28" spans="2:12">
      <c r="B28" s="85">
        <v>13</v>
      </c>
      <c r="C28" s="83" t="s">
        <v>9</v>
      </c>
      <c r="D28" s="65">
        <v>236119653.8576318</v>
      </c>
      <c r="E28" s="65">
        <v>200170391.36507094</v>
      </c>
      <c r="F28" s="65">
        <v>211175125.81900647</v>
      </c>
      <c r="G28" s="65">
        <v>228157530.13684422</v>
      </c>
      <c r="H28" s="86">
        <v>196539344.31255195</v>
      </c>
    </row>
    <row r="29" spans="2:12">
      <c r="B29" s="87">
        <v>14</v>
      </c>
      <c r="C29" s="88" t="s">
        <v>10</v>
      </c>
      <c r="D29" s="89">
        <v>1222242630.474328</v>
      </c>
      <c r="E29" s="89">
        <v>2975690086.0959373</v>
      </c>
      <c r="F29" s="89">
        <v>1244671024.4057956</v>
      </c>
      <c r="G29" s="89">
        <v>2554674900.7730818</v>
      </c>
      <c r="H29" s="90">
        <v>2023810699.0455089</v>
      </c>
    </row>
    <row r="30" spans="2:12">
      <c r="B30" s="91" t="s">
        <v>174</v>
      </c>
    </row>
    <row r="31" spans="2:12">
      <c r="B31" s="91"/>
    </row>
    <row r="32" spans="2:12">
      <c r="B32" s="247" t="s">
        <v>2</v>
      </c>
      <c r="C32" s="248"/>
      <c r="D32" s="248"/>
      <c r="E32" s="248"/>
      <c r="F32" s="248"/>
      <c r="G32" s="248"/>
      <c r="H32" s="249"/>
    </row>
    <row r="33" spans="2:13">
      <c r="B33" s="253" t="s">
        <v>31</v>
      </c>
      <c r="C33" s="254"/>
      <c r="D33" s="254"/>
      <c r="E33" s="254"/>
      <c r="F33" s="254"/>
      <c r="G33" s="254"/>
      <c r="H33" s="255"/>
    </row>
    <row r="34" spans="2:13">
      <c r="B34" s="77"/>
      <c r="C34" s="78"/>
      <c r="D34" s="78"/>
      <c r="E34" s="78"/>
      <c r="H34" s="79"/>
    </row>
    <row r="35" spans="2:13">
      <c r="B35" s="80" t="s">
        <v>3</v>
      </c>
      <c r="C35" s="81"/>
      <c r="D35" s="213">
        <v>2024</v>
      </c>
      <c r="E35" s="214">
        <v>2025</v>
      </c>
      <c r="F35" s="214">
        <v>2026</v>
      </c>
      <c r="G35" s="214">
        <v>2027</v>
      </c>
      <c r="H35" s="215">
        <v>2028</v>
      </c>
    </row>
    <row r="36" spans="2:13">
      <c r="B36" s="82">
        <v>15</v>
      </c>
      <c r="C36" s="83" t="s">
        <v>4</v>
      </c>
      <c r="D36" s="62">
        <v>0</v>
      </c>
      <c r="E36" s="62">
        <v>-16696696.367628098</v>
      </c>
      <c r="F36" s="62">
        <v>13033155.425622627</v>
      </c>
      <c r="G36" s="62">
        <v>13540689.116128683</v>
      </c>
      <c r="H36" s="84">
        <v>13882654.512833238</v>
      </c>
    </row>
    <row r="37" spans="2:13">
      <c r="B37" s="85">
        <v>16</v>
      </c>
      <c r="C37" s="83" t="s">
        <v>5</v>
      </c>
      <c r="D37" s="65">
        <v>129301.62091875076</v>
      </c>
      <c r="E37" s="65">
        <v>5096187.6351300031</v>
      </c>
      <c r="F37" s="65">
        <v>5078190.6466376856</v>
      </c>
      <c r="G37" s="65">
        <v>-6604.9259226620197</v>
      </c>
      <c r="H37" s="86">
        <v>-4264.9299892187119</v>
      </c>
    </row>
    <row r="38" spans="2:13">
      <c r="B38" s="85">
        <v>17</v>
      </c>
      <c r="C38" s="83" t="s">
        <v>6</v>
      </c>
      <c r="D38" s="65">
        <v>19741158.15026629</v>
      </c>
      <c r="E38" s="65">
        <v>35696218.630108237</v>
      </c>
      <c r="F38" s="65">
        <v>45245844.255984902</v>
      </c>
      <c r="G38" s="65">
        <v>36697644.016493678</v>
      </c>
      <c r="H38" s="86">
        <v>46276948.654996753</v>
      </c>
    </row>
    <row r="39" spans="2:13">
      <c r="B39" s="85">
        <v>18</v>
      </c>
      <c r="C39" s="83" t="s">
        <v>7</v>
      </c>
      <c r="D39" s="65">
        <v>0</v>
      </c>
      <c r="E39" s="65">
        <v>288178.28578543663</v>
      </c>
      <c r="F39" s="65">
        <v>1152713.1431417167</v>
      </c>
      <c r="G39" s="65">
        <v>0</v>
      </c>
      <c r="H39" s="86">
        <v>0</v>
      </c>
    </row>
    <row r="40" spans="2:13">
      <c r="B40" s="85">
        <v>19</v>
      </c>
      <c r="C40" s="83" t="s">
        <v>8</v>
      </c>
      <c r="D40" s="65">
        <v>278.9463237375021</v>
      </c>
      <c r="E40" s="65">
        <v>3575828.3156833351</v>
      </c>
      <c r="F40" s="65">
        <v>-48842994.839226618</v>
      </c>
      <c r="G40" s="65">
        <v>-24341254.733259372</v>
      </c>
      <c r="H40" s="86">
        <v>-25199600.211425215</v>
      </c>
      <c r="K40" s="256"/>
      <c r="L40" s="256"/>
      <c r="M40" s="256"/>
    </row>
    <row r="41" spans="2:13">
      <c r="B41" s="85">
        <v>20</v>
      </c>
      <c r="C41" s="83" t="s">
        <v>9</v>
      </c>
      <c r="D41" s="65">
        <v>-372456.77005380392</v>
      </c>
      <c r="E41" s="65">
        <v>-996759.66393202543</v>
      </c>
      <c r="F41" s="65">
        <v>-19795294.246341676</v>
      </c>
      <c r="G41" s="65">
        <v>-16662018.944288343</v>
      </c>
      <c r="H41" s="86">
        <v>34526052.337485313</v>
      </c>
    </row>
    <row r="42" spans="2:13">
      <c r="B42" s="87">
        <v>21</v>
      </c>
      <c r="C42" s="88" t="s">
        <v>10</v>
      </c>
      <c r="D42" s="89">
        <v>19498281.947454974</v>
      </c>
      <c r="E42" s="89">
        <v>26962956.835146889</v>
      </c>
      <c r="F42" s="89">
        <v>-4128385.6141813621</v>
      </c>
      <c r="G42" s="89">
        <v>9228454.5291519836</v>
      </c>
      <c r="H42" s="90">
        <v>69481790.36390087</v>
      </c>
    </row>
    <row r="43" spans="2:13">
      <c r="B43" s="91" t="s">
        <v>32</v>
      </c>
    </row>
    <row r="44" spans="2:13">
      <c r="B44" s="111"/>
    </row>
    <row r="46" spans="2:13">
      <c r="B46" s="250" t="s">
        <v>33</v>
      </c>
      <c r="C46" s="251"/>
      <c r="D46" s="251"/>
      <c r="E46" s="251"/>
      <c r="F46" s="251"/>
      <c r="G46" s="251"/>
      <c r="H46" s="252"/>
    </row>
    <row r="47" spans="2:13">
      <c r="B47" s="80" t="s">
        <v>3</v>
      </c>
      <c r="C47" s="81"/>
      <c r="D47" s="213">
        <v>2024</v>
      </c>
      <c r="E47" s="214">
        <v>2025</v>
      </c>
      <c r="F47" s="214">
        <v>2026</v>
      </c>
      <c r="G47" s="214">
        <v>2027</v>
      </c>
      <c r="H47" s="215">
        <v>2028</v>
      </c>
    </row>
    <row r="48" spans="2:13">
      <c r="B48" s="82">
        <v>22</v>
      </c>
      <c r="C48" s="83" t="s">
        <v>34</v>
      </c>
      <c r="D48" s="62">
        <f>D29</f>
        <v>1222242630.474328</v>
      </c>
      <c r="E48" s="62">
        <f>E29</f>
        <v>2975690086.0959373</v>
      </c>
      <c r="F48" s="62">
        <f>F29</f>
        <v>1244671024.4057956</v>
      </c>
      <c r="G48" s="62">
        <f>G29</f>
        <v>2554674900.7730818</v>
      </c>
      <c r="H48" s="84">
        <f>H29</f>
        <v>2023810699.0455089</v>
      </c>
    </row>
    <row r="49" spans="2:8">
      <c r="B49" s="85">
        <v>23</v>
      </c>
      <c r="C49" s="83" t="s">
        <v>4</v>
      </c>
      <c r="D49" s="65">
        <f t="shared" ref="D49:H54" si="0">D9</f>
        <v>63784848.075839564</v>
      </c>
      <c r="E49" s="65">
        <f t="shared" si="0"/>
        <v>1905623942.8817711</v>
      </c>
      <c r="F49" s="65">
        <f t="shared" si="0"/>
        <v>129196998.00196783</v>
      </c>
      <c r="G49" s="65">
        <f t="shared" si="0"/>
        <v>1315667449.8714631</v>
      </c>
      <c r="H49" s="86">
        <f t="shared" si="0"/>
        <v>562532945.75864136</v>
      </c>
    </row>
    <row r="50" spans="2:8">
      <c r="B50" s="85">
        <v>24</v>
      </c>
      <c r="C50" s="83" t="s">
        <v>5</v>
      </c>
      <c r="D50" s="65">
        <f t="shared" si="0"/>
        <v>281529661.61629832</v>
      </c>
      <c r="E50" s="65">
        <f t="shared" si="0"/>
        <v>59679168.920437865</v>
      </c>
      <c r="F50" s="65">
        <f t="shared" si="0"/>
        <v>50470036.432447016</v>
      </c>
      <c r="G50" s="65">
        <f t="shared" si="0"/>
        <v>139851357.99226362</v>
      </c>
      <c r="H50" s="86">
        <f t="shared" si="0"/>
        <v>227266644.84789094</v>
      </c>
    </row>
    <row r="51" spans="2:8">
      <c r="B51" s="85">
        <v>25</v>
      </c>
      <c r="C51" s="83" t="s">
        <v>6</v>
      </c>
      <c r="D51" s="65">
        <f t="shared" si="0"/>
        <v>450933566.28727317</v>
      </c>
      <c r="E51" s="65">
        <f t="shared" si="0"/>
        <v>569101438.82398129</v>
      </c>
      <c r="F51" s="65">
        <f t="shared" si="0"/>
        <v>644070597.00373292</v>
      </c>
      <c r="G51" s="65">
        <f t="shared" si="0"/>
        <v>711125628.21022248</v>
      </c>
      <c r="H51" s="86">
        <f t="shared" si="0"/>
        <v>792904754.37267566</v>
      </c>
    </row>
    <row r="52" spans="2:8">
      <c r="B52" s="85">
        <v>26</v>
      </c>
      <c r="C52" s="83" t="s">
        <v>7</v>
      </c>
      <c r="D52" s="65">
        <f t="shared" si="0"/>
        <v>137534857.97774428</v>
      </c>
      <c r="E52" s="65">
        <f t="shared" si="0"/>
        <v>176114659.65421373</v>
      </c>
      <c r="F52" s="65">
        <f t="shared" si="0"/>
        <v>146103474.38169467</v>
      </c>
      <c r="G52" s="65">
        <f t="shared" si="0"/>
        <v>137661359.62360141</v>
      </c>
      <c r="H52" s="86">
        <f t="shared" si="0"/>
        <v>229306636.7163389</v>
      </c>
    </row>
    <row r="53" spans="2:8">
      <c r="B53" s="85">
        <v>27</v>
      </c>
      <c r="C53" s="83" t="s">
        <v>8</v>
      </c>
      <c r="D53" s="65">
        <f t="shared" si="0"/>
        <v>72210781.377049789</v>
      </c>
      <c r="E53" s="65">
        <f t="shared" si="0"/>
        <v>92960200.94954136</v>
      </c>
      <c r="F53" s="65">
        <f t="shared" si="0"/>
        <v>79321701.399107009</v>
      </c>
      <c r="G53" s="65">
        <f t="shared" si="0"/>
        <v>48102048.412127219</v>
      </c>
      <c r="H53" s="86">
        <f t="shared" si="0"/>
        <v>50216111.063825458</v>
      </c>
    </row>
    <row r="54" spans="2:8" ht="13.5" thickBot="1">
      <c r="B54" s="85">
        <v>28</v>
      </c>
      <c r="C54" s="83" t="s">
        <v>9</v>
      </c>
      <c r="D54" s="65">
        <f t="shared" si="0"/>
        <v>235747197.087578</v>
      </c>
      <c r="E54" s="65">
        <f t="shared" si="0"/>
        <v>199173631.70113891</v>
      </c>
      <c r="F54" s="193">
        <f t="shared" si="0"/>
        <v>191379831.5726648</v>
      </c>
      <c r="G54" s="65">
        <f t="shared" si="0"/>
        <v>211495511.19255587</v>
      </c>
      <c r="H54" s="86">
        <f t="shared" si="0"/>
        <v>231065396.65003726</v>
      </c>
    </row>
    <row r="55" spans="2:8" ht="13.5" thickBot="1">
      <c r="B55" s="85">
        <v>29</v>
      </c>
      <c r="C55" s="83" t="s">
        <v>23</v>
      </c>
      <c r="D55" s="65">
        <f>SUM(D49:D54)</f>
        <v>1241740912.4217832</v>
      </c>
      <c r="E55" s="65">
        <f>SUM(E49:E54)</f>
        <v>3002653042.9310846</v>
      </c>
      <c r="F55" s="301"/>
      <c r="G55" s="192">
        <f>SUM(G49:G54)</f>
        <v>2563903355.3022332</v>
      </c>
      <c r="H55" s="86">
        <f>SUM(H49:H54)</f>
        <v>2093292489.4094095</v>
      </c>
    </row>
    <row r="56" spans="2:8" ht="13.5" thickBot="1">
      <c r="B56" s="87">
        <v>30</v>
      </c>
      <c r="C56" s="88" t="s">
        <v>24</v>
      </c>
      <c r="D56" s="89">
        <f>D48-D55</f>
        <v>-19498281.947455168</v>
      </c>
      <c r="E56" s="89">
        <f t="shared" ref="E56:H56" si="1">E48-E55</f>
        <v>-26962956.835147381</v>
      </c>
      <c r="F56" s="229">
        <v>4128385.6141812801</v>
      </c>
      <c r="G56" s="89">
        <f t="shared" si="1"/>
        <v>-9228454.5291514397</v>
      </c>
      <c r="H56" s="90">
        <f t="shared" si="1"/>
        <v>-69481790.363900661</v>
      </c>
    </row>
    <row r="57" spans="2:8">
      <c r="B57" s="91" t="s">
        <v>175</v>
      </c>
    </row>
    <row r="58" spans="2:8">
      <c r="B58" s="9"/>
    </row>
    <row r="59" spans="2:8">
      <c r="B59" s="9"/>
      <c r="D59" s="75"/>
    </row>
    <row r="60" spans="2:8">
      <c r="B60" s="9"/>
    </row>
  </sheetData>
  <mergeCells count="8">
    <mergeCell ref="B5:H5"/>
    <mergeCell ref="B46:H46"/>
    <mergeCell ref="B6:H6"/>
    <mergeCell ref="B32:H32"/>
    <mergeCell ref="K40:M40"/>
    <mergeCell ref="B33:H33"/>
    <mergeCell ref="B19:H19"/>
    <mergeCell ref="B20:H20"/>
  </mergeCells>
  <pageMargins left="0.7" right="0.7" top="0.75" bottom="0.75" header="0.3" footer="0.3"/>
  <pageSetup scale="71" fitToHeight="0" orientation="landscape" horizontalDpi="1200" verticalDpi="120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72"/>
  <sheetViews>
    <sheetView tabSelected="1" topLeftCell="A46" zoomScaleNormal="100" workbookViewId="0">
      <selection activeCell="G60" sqref="G60"/>
    </sheetView>
  </sheetViews>
  <sheetFormatPr defaultColWidth="9.140625" defaultRowHeight="15" outlineLevelRow="1" outlineLevelCol="1"/>
  <cols>
    <col min="1" max="1" width="40.42578125" style="142" customWidth="1"/>
    <col min="2" max="2" width="20.7109375" style="142" bestFit="1" customWidth="1"/>
    <col min="3" max="3" width="32.42578125" style="142" customWidth="1"/>
    <col min="4" max="4" width="14.5703125" style="142" hidden="1" customWidth="1" outlineLevel="1"/>
    <col min="5" max="5" width="16" style="142" hidden="1" customWidth="1" outlineLevel="1"/>
    <col min="6" max="6" width="16.5703125" style="142" bestFit="1" customWidth="1" collapsed="1"/>
    <col min="7" max="7" width="16.5703125" style="142" bestFit="1" customWidth="1"/>
    <col min="8" max="8" width="16" style="142" hidden="1" customWidth="1" outlineLevel="1"/>
    <col min="9" max="9" width="9.140625" style="142" collapsed="1"/>
    <col min="10" max="16384" width="9.140625" style="142"/>
  </cols>
  <sheetData>
    <row r="1" spans="1:8" s="138" customFormat="1" ht="37.5" customHeight="1">
      <c r="A1" s="201" t="s">
        <v>2</v>
      </c>
      <c r="B1" s="201"/>
      <c r="C1" s="201"/>
      <c r="D1" s="201" t="s">
        <v>2</v>
      </c>
      <c r="E1" s="201" t="s">
        <v>2</v>
      </c>
      <c r="F1" s="201"/>
      <c r="G1" s="201"/>
    </row>
    <row r="2" spans="1:8" s="138" customFormat="1" ht="18.75" customHeight="1">
      <c r="A2" s="202" t="s">
        <v>178</v>
      </c>
      <c r="B2" s="202"/>
      <c r="C2" s="202"/>
      <c r="D2" s="202" t="s">
        <v>178</v>
      </c>
      <c r="E2" s="202" t="s">
        <v>178</v>
      </c>
      <c r="F2" s="202"/>
      <c r="G2" s="202"/>
    </row>
    <row r="3" spans="1:8" s="138" customFormat="1" ht="15.75">
      <c r="A3" s="205" t="s">
        <v>179</v>
      </c>
      <c r="B3" s="205"/>
      <c r="C3" s="205"/>
      <c r="D3" s="205" t="s">
        <v>179</v>
      </c>
      <c r="E3" s="205" t="s">
        <v>179</v>
      </c>
      <c r="F3" s="205" t="s">
        <v>1</v>
      </c>
      <c r="G3" s="205"/>
    </row>
    <row r="4" spans="1:8" ht="19.5">
      <c r="A4" s="198"/>
      <c r="B4" s="210"/>
      <c r="C4" s="211"/>
      <c r="D4" s="211"/>
      <c r="E4" s="211"/>
      <c r="F4" s="211"/>
      <c r="G4" s="212"/>
      <c r="H4" s="141"/>
    </row>
    <row r="5" spans="1:8">
      <c r="A5" s="138"/>
      <c r="B5" s="137"/>
      <c r="C5" s="137"/>
      <c r="D5" s="137"/>
      <c r="E5" s="137"/>
      <c r="F5" s="137"/>
      <c r="G5" s="137"/>
      <c r="H5" s="146">
        <v>-651902827</v>
      </c>
    </row>
    <row r="6" spans="1:8">
      <c r="A6" s="139" t="s">
        <v>35</v>
      </c>
      <c r="B6" s="139"/>
      <c r="C6" s="139"/>
      <c r="D6" s="140"/>
      <c r="E6" s="140"/>
      <c r="F6" s="140"/>
      <c r="G6" s="140"/>
      <c r="H6" s="149">
        <v>32628887</v>
      </c>
    </row>
    <row r="7" spans="1:8">
      <c r="A7" s="143" t="s">
        <v>36</v>
      </c>
      <c r="B7" s="144" t="s">
        <v>37</v>
      </c>
      <c r="C7" s="144" t="s">
        <v>38</v>
      </c>
      <c r="D7" s="144" t="s">
        <v>39</v>
      </c>
      <c r="E7" s="144">
        <v>2024</v>
      </c>
      <c r="F7" s="144">
        <v>2025</v>
      </c>
      <c r="G7" s="144">
        <v>2026</v>
      </c>
      <c r="H7" s="149">
        <v>3852477</v>
      </c>
    </row>
    <row r="8" spans="1:8">
      <c r="A8" s="145" t="s">
        <v>40</v>
      </c>
      <c r="B8" s="145"/>
      <c r="C8" s="145"/>
      <c r="D8" s="146">
        <v>-97841115</v>
      </c>
      <c r="E8" s="146">
        <v>-201389255</v>
      </c>
      <c r="F8" s="146">
        <v>-185422729</v>
      </c>
      <c r="G8" s="146">
        <v>-167249728</v>
      </c>
      <c r="H8" s="149">
        <v>-251510629</v>
      </c>
    </row>
    <row r="9" spans="1:8">
      <c r="A9" s="147" t="s">
        <v>41</v>
      </c>
      <c r="B9" s="148" t="s">
        <v>42</v>
      </c>
      <c r="C9" s="147" t="s">
        <v>43</v>
      </c>
      <c r="D9" s="149">
        <v>6378887</v>
      </c>
      <c r="E9" s="149">
        <v>8250000</v>
      </c>
      <c r="F9" s="149">
        <v>9000000</v>
      </c>
      <c r="G9" s="149">
        <v>9000000</v>
      </c>
      <c r="H9" s="149">
        <v>-155128480</v>
      </c>
    </row>
    <row r="10" spans="1:8">
      <c r="A10" s="147" t="s">
        <v>44</v>
      </c>
      <c r="B10" s="148" t="s">
        <v>42</v>
      </c>
      <c r="C10" s="147" t="s">
        <v>43</v>
      </c>
      <c r="D10" s="149">
        <v>736864</v>
      </c>
      <c r="E10" s="149">
        <v>1097783</v>
      </c>
      <c r="F10" s="149">
        <v>1325394</v>
      </c>
      <c r="G10" s="149">
        <v>692436</v>
      </c>
      <c r="H10" s="149">
        <v>-185946575</v>
      </c>
    </row>
    <row r="11" spans="1:8">
      <c r="A11" s="147" t="s">
        <v>45</v>
      </c>
      <c r="B11" s="150" t="s">
        <v>46</v>
      </c>
      <c r="C11" s="147" t="s">
        <v>47</v>
      </c>
      <c r="D11" s="149">
        <v>-34293148</v>
      </c>
      <c r="E11" s="149">
        <v>-70730126</v>
      </c>
      <c r="F11" s="149">
        <v>-72267415</v>
      </c>
      <c r="G11" s="149">
        <v>-74219940</v>
      </c>
      <c r="H11" s="149">
        <v>-95798506</v>
      </c>
    </row>
    <row r="12" spans="1:8">
      <c r="A12" s="147" t="s">
        <v>48</v>
      </c>
      <c r="B12" s="150" t="s">
        <v>46</v>
      </c>
      <c r="C12" s="147" t="s">
        <v>47</v>
      </c>
      <c r="D12" s="149">
        <v>-35028639</v>
      </c>
      <c r="E12" s="149">
        <v>-67688882</v>
      </c>
      <c r="F12" s="149">
        <v>-33678304</v>
      </c>
      <c r="G12" s="149">
        <v>-18732656</v>
      </c>
      <c r="H12" s="151">
        <v>-2050100216</v>
      </c>
    </row>
    <row r="13" spans="1:8">
      <c r="A13" s="147" t="s">
        <v>49</v>
      </c>
      <c r="B13" s="150" t="s">
        <v>46</v>
      </c>
      <c r="C13" s="147" t="s">
        <v>47</v>
      </c>
      <c r="D13" s="149">
        <v>-16284089</v>
      </c>
      <c r="E13" s="149">
        <v>-49789400</v>
      </c>
      <c r="F13" s="149">
        <v>-62196603</v>
      </c>
      <c r="G13" s="149">
        <v>-57676484</v>
      </c>
      <c r="H13" s="149">
        <v>-132255483</v>
      </c>
    </row>
    <row r="14" spans="1:8">
      <c r="A14" s="147" t="s">
        <v>50</v>
      </c>
      <c r="B14" s="150" t="s">
        <v>46</v>
      </c>
      <c r="C14" s="147" t="s">
        <v>47</v>
      </c>
      <c r="D14" s="149">
        <v>-19350990</v>
      </c>
      <c r="E14" s="149">
        <v>-22528630</v>
      </c>
      <c r="F14" s="149">
        <v>-27605801</v>
      </c>
      <c r="G14" s="149">
        <v>-26313085</v>
      </c>
      <c r="H14" s="149">
        <v>-28338922</v>
      </c>
    </row>
    <row r="15" spans="1:8">
      <c r="A15" s="145" t="s">
        <v>51</v>
      </c>
      <c r="B15" s="145"/>
      <c r="C15" s="145"/>
      <c r="D15" s="151">
        <v>-263441387</v>
      </c>
      <c r="E15" s="151">
        <v>-535901552</v>
      </c>
      <c r="F15" s="151">
        <v>-608882993</v>
      </c>
      <c r="G15" s="151">
        <v>-641874284</v>
      </c>
      <c r="H15" s="149">
        <v>-271542950</v>
      </c>
    </row>
    <row r="16" spans="1:8">
      <c r="A16" s="147" t="s">
        <v>52</v>
      </c>
      <c r="B16" s="150" t="s">
        <v>46</v>
      </c>
      <c r="C16" s="147" t="s">
        <v>53</v>
      </c>
      <c r="D16" s="149">
        <v>-1613377</v>
      </c>
      <c r="E16" s="149">
        <v>-18553064</v>
      </c>
      <c r="F16" s="149">
        <v>-48141239</v>
      </c>
      <c r="G16" s="149">
        <v>-63947803</v>
      </c>
      <c r="H16" s="149">
        <v>-81081192</v>
      </c>
    </row>
    <row r="17" spans="1:8">
      <c r="A17" s="147" t="s">
        <v>54</v>
      </c>
      <c r="B17" s="150" t="s">
        <v>42</v>
      </c>
      <c r="C17" s="147" t="s">
        <v>55</v>
      </c>
      <c r="D17" s="149">
        <v>-1943126</v>
      </c>
      <c r="E17" s="149">
        <v>-7069747</v>
      </c>
      <c r="F17" s="149">
        <v>-8688722</v>
      </c>
      <c r="G17" s="149">
        <v>-10637328</v>
      </c>
      <c r="H17" s="149">
        <v>-188060852</v>
      </c>
    </row>
    <row r="18" spans="1:8">
      <c r="A18" s="147" t="s">
        <v>56</v>
      </c>
      <c r="B18" s="150" t="s">
        <v>46</v>
      </c>
      <c r="C18" s="147" t="s">
        <v>57</v>
      </c>
      <c r="D18" s="149">
        <v>-37468864</v>
      </c>
      <c r="E18" s="149">
        <v>-75526116</v>
      </c>
      <c r="F18" s="149">
        <v>-79275554</v>
      </c>
      <c r="G18" s="149">
        <v>-79272417</v>
      </c>
      <c r="H18" s="149">
        <v>-84595312</v>
      </c>
    </row>
    <row r="19" spans="1:8">
      <c r="A19" s="147" t="s">
        <v>58</v>
      </c>
      <c r="B19" s="150" t="s">
        <v>46</v>
      </c>
      <c r="C19" s="147" t="s">
        <v>57</v>
      </c>
      <c r="D19" s="149">
        <v>-10510683</v>
      </c>
      <c r="E19" s="149">
        <v>-22646502</v>
      </c>
      <c r="F19" s="149">
        <v>-24704806</v>
      </c>
      <c r="G19" s="149">
        <v>-23219200</v>
      </c>
      <c r="H19" s="149">
        <v>-711060475</v>
      </c>
    </row>
    <row r="20" spans="1:8">
      <c r="A20" s="147" t="s">
        <v>59</v>
      </c>
      <c r="B20" s="150" t="s">
        <v>60</v>
      </c>
      <c r="C20" s="147" t="s">
        <v>61</v>
      </c>
      <c r="D20" s="149">
        <v>-50368519</v>
      </c>
      <c r="E20" s="149">
        <v>-17018300</v>
      </c>
      <c r="F20" s="149">
        <v>-74460300</v>
      </c>
      <c r="G20" s="149">
        <v>-46213733</v>
      </c>
      <c r="H20" s="149">
        <v>-215237120</v>
      </c>
    </row>
    <row r="21" spans="1:8">
      <c r="A21" s="147" t="s">
        <v>62</v>
      </c>
      <c r="B21" s="150" t="s">
        <v>46</v>
      </c>
      <c r="C21" s="147" t="s">
        <v>57</v>
      </c>
      <c r="D21" s="149">
        <v>-4748630</v>
      </c>
      <c r="E21" s="149">
        <v>-23194363</v>
      </c>
      <c r="F21" s="149">
        <v>-27100193</v>
      </c>
      <c r="G21" s="149">
        <v>-29552125</v>
      </c>
      <c r="H21" s="149">
        <v>-88947455</v>
      </c>
    </row>
    <row r="22" spans="1:8">
      <c r="A22" s="147" t="s">
        <v>63</v>
      </c>
      <c r="B22" s="150" t="s">
        <v>46</v>
      </c>
      <c r="C22" s="147" t="s">
        <v>57</v>
      </c>
      <c r="D22" s="149">
        <v>-68618739</v>
      </c>
      <c r="E22" s="149">
        <v>-213441599</v>
      </c>
      <c r="F22" s="149">
        <v>-206690484</v>
      </c>
      <c r="G22" s="149">
        <v>-222309652</v>
      </c>
      <c r="H22" s="149">
        <v>-218847255</v>
      </c>
    </row>
    <row r="23" spans="1:8">
      <c r="A23" s="147" t="s">
        <v>64</v>
      </c>
      <c r="B23" s="150" t="s">
        <v>65</v>
      </c>
      <c r="C23" s="152" t="s">
        <v>66</v>
      </c>
      <c r="D23" s="149">
        <v>-56735981</v>
      </c>
      <c r="E23" s="149">
        <v>-43146967</v>
      </c>
      <c r="F23" s="149">
        <v>-60748816</v>
      </c>
      <c r="G23" s="149">
        <v>-54605355</v>
      </c>
      <c r="H23" s="149">
        <v>-30133201</v>
      </c>
    </row>
    <row r="24" spans="1:8">
      <c r="A24" s="147" t="s">
        <v>67</v>
      </c>
      <c r="B24" s="150" t="s">
        <v>68</v>
      </c>
      <c r="C24" s="152" t="s">
        <v>47</v>
      </c>
      <c r="D24" s="149">
        <v>-483936</v>
      </c>
      <c r="E24" s="149">
        <v>-41300027</v>
      </c>
      <c r="F24" s="149">
        <v>-4266829</v>
      </c>
      <c r="G24" s="149">
        <v>-42896663</v>
      </c>
      <c r="H24" s="153">
        <v>-1029015054</v>
      </c>
    </row>
    <row r="25" spans="1:8">
      <c r="A25" s="147" t="s">
        <v>69</v>
      </c>
      <c r="B25" s="150" t="s">
        <v>46</v>
      </c>
      <c r="C25" s="147" t="s">
        <v>47</v>
      </c>
      <c r="D25" s="149">
        <v>-28389361</v>
      </c>
      <c r="E25" s="149">
        <v>-63505046</v>
      </c>
      <c r="F25" s="149">
        <v>-62817563</v>
      </c>
      <c r="G25" s="149">
        <v>-64135285</v>
      </c>
      <c r="H25" s="149">
        <v>-10839863</v>
      </c>
    </row>
    <row r="26" spans="1:8">
      <c r="A26" s="147" t="s">
        <v>70</v>
      </c>
      <c r="B26" s="150" t="s">
        <v>42</v>
      </c>
      <c r="C26" s="147" t="s">
        <v>47</v>
      </c>
      <c r="D26" s="149">
        <v>-2560171</v>
      </c>
      <c r="E26" s="149">
        <v>-10499821</v>
      </c>
      <c r="F26" s="149">
        <v>-11988487</v>
      </c>
      <c r="G26" s="149">
        <v>-5084723</v>
      </c>
      <c r="H26" s="149">
        <v>-34285943</v>
      </c>
    </row>
    <row r="27" spans="1:8">
      <c r="A27" s="145" t="s">
        <v>71</v>
      </c>
      <c r="B27" s="145"/>
      <c r="C27" s="145"/>
      <c r="D27" s="146">
        <v>-248917018</v>
      </c>
      <c r="E27" s="146">
        <v>-220233025</v>
      </c>
      <c r="F27" s="146">
        <v>-472264617</v>
      </c>
      <c r="G27" s="153">
        <v>-87600395</v>
      </c>
      <c r="H27" s="149">
        <v>-387052510</v>
      </c>
    </row>
    <row r="28" spans="1:8">
      <c r="A28" s="147" t="s">
        <v>72</v>
      </c>
      <c r="B28" s="150" t="s">
        <v>73</v>
      </c>
      <c r="C28" s="152" t="s">
        <v>74</v>
      </c>
      <c r="D28" s="149">
        <v>-304796</v>
      </c>
      <c r="E28" s="149" t="s">
        <v>75</v>
      </c>
      <c r="F28" s="149" t="s">
        <v>75</v>
      </c>
      <c r="G28" s="149">
        <v>-10535067</v>
      </c>
      <c r="H28" s="155">
        <v>-42779385</v>
      </c>
    </row>
    <row r="29" spans="1:8">
      <c r="A29" s="147" t="s">
        <v>76</v>
      </c>
      <c r="B29" s="150" t="s">
        <v>65</v>
      </c>
      <c r="C29" s="154">
        <v>45591</v>
      </c>
      <c r="D29" s="149" t="s">
        <v>75</v>
      </c>
      <c r="E29" s="149" t="s">
        <v>75</v>
      </c>
      <c r="F29" s="149" t="s">
        <v>75</v>
      </c>
      <c r="G29" s="149">
        <v>-34285943</v>
      </c>
      <c r="H29" s="149">
        <v>-433435113</v>
      </c>
    </row>
    <row r="30" spans="1:8" outlineLevel="1">
      <c r="A30" s="147" t="s">
        <v>77</v>
      </c>
      <c r="B30" s="150" t="s">
        <v>42</v>
      </c>
      <c r="C30" s="152" t="s">
        <v>78</v>
      </c>
      <c r="D30" s="149">
        <v>-177445901</v>
      </c>
      <c r="E30" s="149">
        <v>-206782197</v>
      </c>
      <c r="F30" s="149">
        <v>-2824413</v>
      </c>
      <c r="G30" s="149" t="s">
        <v>75</v>
      </c>
      <c r="H30" s="149">
        <v>-13204798</v>
      </c>
    </row>
    <row r="31" spans="1:8" outlineLevel="1">
      <c r="A31" s="147" t="s">
        <v>79</v>
      </c>
      <c r="B31" s="150" t="s">
        <v>80</v>
      </c>
      <c r="C31" s="152" t="s">
        <v>81</v>
      </c>
      <c r="D31" s="149" t="s">
        <v>75</v>
      </c>
      <c r="E31" s="149" t="s">
        <v>75</v>
      </c>
      <c r="F31" s="149" t="s">
        <v>75</v>
      </c>
      <c r="G31" s="155">
        <v>-42779385</v>
      </c>
      <c r="H31" s="149">
        <v>-51739715</v>
      </c>
    </row>
    <row r="32" spans="1:8" outlineLevel="1">
      <c r="A32" s="147" t="s">
        <v>82</v>
      </c>
      <c r="B32" s="150" t="s">
        <v>83</v>
      </c>
      <c r="C32" s="152">
        <v>45651</v>
      </c>
      <c r="D32" s="149" t="s">
        <v>75</v>
      </c>
      <c r="E32" s="149" t="s">
        <v>75</v>
      </c>
      <c r="F32" s="149">
        <v>-433435113</v>
      </c>
      <c r="G32" s="149" t="s">
        <v>75</v>
      </c>
      <c r="H32" s="149">
        <v>-19672636</v>
      </c>
    </row>
    <row r="33" spans="1:8">
      <c r="A33" s="147" t="s">
        <v>84</v>
      </c>
      <c r="B33" s="150" t="s">
        <v>46</v>
      </c>
      <c r="C33" s="152" t="s">
        <v>85</v>
      </c>
      <c r="D33" s="149">
        <v>-58933</v>
      </c>
      <c r="E33" s="149">
        <v>-13145865</v>
      </c>
      <c r="F33" s="149" t="s">
        <v>75</v>
      </c>
      <c r="G33" s="149" t="s">
        <v>75</v>
      </c>
      <c r="H33" s="149">
        <v>-36005091</v>
      </c>
    </row>
    <row r="34" spans="1:8">
      <c r="A34" s="147" t="s">
        <v>86</v>
      </c>
      <c r="B34" s="150" t="s">
        <v>42</v>
      </c>
      <c r="C34" s="152" t="s">
        <v>87</v>
      </c>
      <c r="D34" s="149">
        <v>-51434752</v>
      </c>
      <c r="E34" s="149">
        <v>-304962</v>
      </c>
      <c r="F34" s="149" t="s">
        <v>75</v>
      </c>
      <c r="G34" s="149" t="s">
        <v>75</v>
      </c>
      <c r="H34" s="146">
        <v>-1076528192</v>
      </c>
    </row>
    <row r="35" spans="1:8">
      <c r="A35" s="147" t="s">
        <v>88</v>
      </c>
      <c r="B35" s="150" t="s">
        <v>42</v>
      </c>
      <c r="C35" s="152" t="s">
        <v>89</v>
      </c>
      <c r="D35" s="149">
        <v>-19672636</v>
      </c>
      <c r="E35" s="149" t="s">
        <v>75</v>
      </c>
      <c r="F35" s="149" t="s">
        <v>75</v>
      </c>
      <c r="G35" s="149" t="s">
        <v>75</v>
      </c>
      <c r="H35" s="149">
        <v>-56398825</v>
      </c>
    </row>
    <row r="36" spans="1:8">
      <c r="A36" s="147" t="s">
        <v>90</v>
      </c>
      <c r="B36" s="150" t="s">
        <v>83</v>
      </c>
      <c r="C36" s="152" t="s">
        <v>91</v>
      </c>
      <c r="D36" s="149" t="s">
        <v>75</v>
      </c>
      <c r="E36" s="149" t="s">
        <v>75</v>
      </c>
      <c r="F36" s="149">
        <v>-36005091</v>
      </c>
      <c r="G36" s="149" t="s">
        <v>75</v>
      </c>
      <c r="H36" s="149">
        <v>-160059970</v>
      </c>
    </row>
    <row r="37" spans="1:8">
      <c r="A37" s="145" t="s">
        <v>92</v>
      </c>
      <c r="B37" s="145"/>
      <c r="C37" s="145"/>
      <c r="D37" s="146">
        <v>-183500755</v>
      </c>
      <c r="E37" s="146">
        <v>-252465989</v>
      </c>
      <c r="F37" s="146">
        <v>-379502273</v>
      </c>
      <c r="G37" s="146">
        <v>-261059174</v>
      </c>
      <c r="H37" s="149">
        <v>-68898293</v>
      </c>
    </row>
    <row r="38" spans="1:8">
      <c r="A38" s="147" t="s">
        <v>93</v>
      </c>
      <c r="B38" s="147"/>
      <c r="C38" s="147"/>
      <c r="D38" s="149">
        <v>-3187001</v>
      </c>
      <c r="E38" s="149">
        <v>-27667356</v>
      </c>
      <c r="F38" s="149">
        <v>-19532482</v>
      </c>
      <c r="G38" s="149">
        <v>-6011987</v>
      </c>
      <c r="H38" s="149">
        <v>-79094406</v>
      </c>
    </row>
    <row r="39" spans="1:8">
      <c r="A39" s="147" t="s">
        <v>94</v>
      </c>
      <c r="B39" s="147"/>
      <c r="C39" s="147"/>
      <c r="D39" s="149">
        <v>-35755514</v>
      </c>
      <c r="E39" s="149">
        <v>-29910707</v>
      </c>
      <c r="F39" s="149">
        <v>-44833887</v>
      </c>
      <c r="G39" s="149">
        <v>-49559862</v>
      </c>
      <c r="H39" s="149">
        <v>-25558524</v>
      </c>
    </row>
    <row r="40" spans="1:8">
      <c r="A40" s="147" t="s">
        <v>95</v>
      </c>
      <c r="B40" s="156"/>
      <c r="C40" s="147"/>
      <c r="D40" s="149" t="s">
        <v>75</v>
      </c>
      <c r="E40" s="149" t="s">
        <v>75</v>
      </c>
      <c r="F40" s="149">
        <v>-40962540</v>
      </c>
      <c r="G40" s="149">
        <v>-27935753</v>
      </c>
      <c r="H40" s="149">
        <v>-368569701</v>
      </c>
    </row>
    <row r="41" spans="1:8">
      <c r="A41" s="147" t="s">
        <v>96</v>
      </c>
      <c r="B41" s="156"/>
      <c r="C41" s="147"/>
      <c r="D41" s="149">
        <v>-7438949</v>
      </c>
      <c r="E41" s="149">
        <v>-19276572</v>
      </c>
      <c r="F41" s="149">
        <v>-30768630</v>
      </c>
      <c r="G41" s="149">
        <v>-21610255</v>
      </c>
      <c r="H41" s="149">
        <v>-99658267</v>
      </c>
    </row>
    <row r="42" spans="1:8">
      <c r="A42" s="147" t="s">
        <v>97</v>
      </c>
      <c r="B42" s="147"/>
      <c r="C42" s="147"/>
      <c r="D42" s="149">
        <v>-12407135</v>
      </c>
      <c r="E42" s="149">
        <v>-4210607</v>
      </c>
      <c r="F42" s="149">
        <v>-4441389</v>
      </c>
      <c r="G42" s="149">
        <v>-4499393</v>
      </c>
      <c r="H42" s="149">
        <v>-218290206</v>
      </c>
    </row>
    <row r="43" spans="1:8">
      <c r="A43" s="147" t="s">
        <v>98</v>
      </c>
      <c r="B43" s="147"/>
      <c r="C43" s="147"/>
      <c r="D43" s="149">
        <v>-72350634</v>
      </c>
      <c r="E43" s="149">
        <v>-79313527</v>
      </c>
      <c r="F43" s="149">
        <v>-130315399</v>
      </c>
      <c r="G43" s="149">
        <v>-86590140</v>
      </c>
      <c r="H43" s="183">
        <v>-4807546290</v>
      </c>
    </row>
    <row r="44" spans="1:8">
      <c r="A44" s="147" t="s">
        <v>99</v>
      </c>
      <c r="B44" s="147"/>
      <c r="C44" s="147"/>
      <c r="D44" s="149">
        <v>-8352438</v>
      </c>
      <c r="E44" s="149">
        <v>-30555997</v>
      </c>
      <c r="F44" s="149">
        <v>-36730591</v>
      </c>
      <c r="G44" s="149">
        <v>-24019241</v>
      </c>
      <c r="H44" s="159">
        <v>-1480448092</v>
      </c>
    </row>
    <row r="45" spans="1:8">
      <c r="A45" s="147" t="s">
        <v>100</v>
      </c>
      <c r="B45" s="147"/>
      <c r="C45" s="147"/>
      <c r="D45" s="149">
        <v>-44009084</v>
      </c>
      <c r="E45" s="149">
        <v>-61531223</v>
      </c>
      <c r="F45" s="149">
        <v>-71917355</v>
      </c>
      <c r="G45" s="149">
        <v>-40832543</v>
      </c>
      <c r="H45" s="149">
        <v>-2993432</v>
      </c>
    </row>
    <row r="46" spans="1:8">
      <c r="A46" s="157" t="s">
        <v>101</v>
      </c>
      <c r="B46" s="157"/>
      <c r="C46" s="158" t="s">
        <v>102</v>
      </c>
      <c r="D46" s="184">
        <v>-793700276</v>
      </c>
      <c r="E46" s="184">
        <v>-1209989820</v>
      </c>
      <c r="F46" s="184">
        <v>-1646072612</v>
      </c>
      <c r="G46" s="302"/>
      <c r="H46" s="149">
        <v>-728776290</v>
      </c>
    </row>
    <row r="47" spans="1:8" outlineLevel="1">
      <c r="A47" s="145" t="s">
        <v>103</v>
      </c>
      <c r="B47" s="145"/>
      <c r="C47" s="145"/>
      <c r="D47" s="146">
        <v>-6496059</v>
      </c>
      <c r="E47" s="146">
        <v>-34612544</v>
      </c>
      <c r="F47" s="146">
        <v>-1356580431</v>
      </c>
      <c r="G47" s="146">
        <v>-82759058</v>
      </c>
      <c r="H47" s="149" t="s">
        <v>75</v>
      </c>
    </row>
    <row r="48" spans="1:8">
      <c r="A48" s="147" t="s">
        <v>104</v>
      </c>
      <c r="B48" s="147"/>
      <c r="C48" s="147"/>
      <c r="D48" s="149">
        <v>-131980</v>
      </c>
      <c r="E48" s="149">
        <v>-2861452</v>
      </c>
      <c r="F48" s="149" t="s">
        <v>75</v>
      </c>
      <c r="G48" s="149" t="s">
        <v>75</v>
      </c>
      <c r="H48" s="149">
        <v>-552462162</v>
      </c>
    </row>
    <row r="49" spans="1:8">
      <c r="A49" s="147" t="s">
        <v>105</v>
      </c>
      <c r="B49" s="147"/>
      <c r="C49" s="160" t="s">
        <v>106</v>
      </c>
      <c r="D49" s="149" t="s">
        <v>75</v>
      </c>
      <c r="E49" s="149" t="s">
        <v>75</v>
      </c>
      <c r="F49" s="149">
        <v>-726717139</v>
      </c>
      <c r="G49" s="149">
        <v>-2059150</v>
      </c>
      <c r="H49" s="149">
        <v>-123697980</v>
      </c>
    </row>
    <row r="50" spans="1:8">
      <c r="A50" s="147"/>
      <c r="B50" s="147"/>
      <c r="C50" s="147"/>
      <c r="D50" s="149"/>
      <c r="E50" s="149"/>
      <c r="F50" s="149"/>
      <c r="G50" s="149"/>
      <c r="H50" s="149">
        <v>-40724446</v>
      </c>
    </row>
    <row r="51" spans="1:8">
      <c r="A51" s="147" t="s">
        <v>107</v>
      </c>
      <c r="B51" s="161" t="s">
        <v>108</v>
      </c>
      <c r="C51" s="160" t="s">
        <v>102</v>
      </c>
      <c r="D51" s="149" t="s">
        <v>75</v>
      </c>
      <c r="E51" s="149" t="s">
        <v>75</v>
      </c>
      <c r="F51" s="149">
        <v>-552462162</v>
      </c>
      <c r="G51" s="149" t="s">
        <v>75</v>
      </c>
      <c r="H51" s="149">
        <v>-31099037</v>
      </c>
    </row>
    <row r="52" spans="1:8">
      <c r="A52" s="147" t="s">
        <v>109</v>
      </c>
      <c r="B52" s="161" t="s">
        <v>110</v>
      </c>
      <c r="C52" s="160" t="s">
        <v>102</v>
      </c>
      <c r="D52" s="149">
        <v>-1796116</v>
      </c>
      <c r="E52" s="149">
        <v>-5517545</v>
      </c>
      <c r="F52" s="149">
        <v>-49111993</v>
      </c>
      <c r="G52" s="149">
        <v>-67272326</v>
      </c>
      <c r="H52" s="149">
        <v>-780896</v>
      </c>
    </row>
    <row r="53" spans="1:8">
      <c r="A53" s="147" t="s">
        <v>111</v>
      </c>
      <c r="B53" s="147"/>
      <c r="C53" s="160" t="s">
        <v>106</v>
      </c>
      <c r="D53" s="149">
        <v>-3254635</v>
      </c>
      <c r="E53" s="149">
        <v>-11352559</v>
      </c>
      <c r="F53" s="149">
        <v>-12815945</v>
      </c>
      <c r="G53" s="149">
        <v>-13301306</v>
      </c>
      <c r="H53" s="149">
        <v>86151</v>
      </c>
    </row>
    <row r="54" spans="1:8">
      <c r="A54" s="147" t="s">
        <v>112</v>
      </c>
      <c r="B54" s="147"/>
      <c r="C54" s="160" t="s">
        <v>106</v>
      </c>
      <c r="D54" s="149">
        <v>-1241674</v>
      </c>
      <c r="E54" s="149">
        <v>-14517379</v>
      </c>
      <c r="F54" s="149">
        <v>-15339984</v>
      </c>
      <c r="G54" s="149" t="s">
        <v>75</v>
      </c>
      <c r="H54" s="186">
        <v>-6287994381</v>
      </c>
    </row>
    <row r="55" spans="1:8">
      <c r="A55" s="147" t="s">
        <v>113</v>
      </c>
      <c r="B55" s="147"/>
      <c r="C55" s="160" t="s">
        <v>106</v>
      </c>
      <c r="D55" s="149">
        <v>-157805</v>
      </c>
      <c r="E55" s="149">
        <v>-363609</v>
      </c>
      <c r="F55" s="149">
        <v>-133207</v>
      </c>
      <c r="G55" s="149">
        <v>-126276</v>
      </c>
      <c r="H55" s="141"/>
    </row>
    <row r="56" spans="1:8">
      <c r="A56" s="147" t="s">
        <v>114</v>
      </c>
      <c r="B56" s="147"/>
      <c r="C56" s="147"/>
      <c r="D56" s="149">
        <v>86151</v>
      </c>
      <c r="E56" s="149" t="s">
        <v>75</v>
      </c>
      <c r="F56" s="149" t="s">
        <v>75</v>
      </c>
      <c r="G56" s="149" t="s">
        <v>75</v>
      </c>
      <c r="H56" s="141"/>
    </row>
    <row r="57" spans="1:8">
      <c r="A57" s="162" t="s">
        <v>115</v>
      </c>
      <c r="B57" s="162"/>
      <c r="C57" s="162"/>
      <c r="D57" s="185">
        <v>-800196335</v>
      </c>
      <c r="E57" s="185">
        <v>-1244602364</v>
      </c>
      <c r="F57" s="185">
        <v>-3002653043</v>
      </c>
      <c r="G57" s="303"/>
    </row>
    <row r="58" spans="1:8">
      <c r="G58" s="140"/>
      <c r="H58" s="141"/>
    </row>
    <row r="59" spans="1:8">
      <c r="A59" s="163" t="s">
        <v>116</v>
      </c>
      <c r="B59" s="140"/>
      <c r="C59" s="164"/>
      <c r="D59" s="165"/>
      <c r="E59" s="166"/>
      <c r="F59" s="166"/>
      <c r="G59" s="167"/>
      <c r="H59" s="141"/>
    </row>
    <row r="60" spans="1:8">
      <c r="A60" s="163" t="s">
        <v>117</v>
      </c>
      <c r="B60" s="140"/>
      <c r="C60" s="168" t="s">
        <v>118</v>
      </c>
      <c r="D60" s="140"/>
      <c r="E60" s="140"/>
      <c r="F60" s="187">
        <v>-2223504123</v>
      </c>
      <c r="G60" s="304"/>
    </row>
    <row r="61" spans="1:8">
      <c r="A61" s="163" t="s">
        <v>119</v>
      </c>
      <c r="B61" s="140"/>
      <c r="C61" s="168" t="s">
        <v>120</v>
      </c>
      <c r="D61" s="140"/>
      <c r="E61" s="140"/>
      <c r="F61" s="149">
        <v>-779148920</v>
      </c>
      <c r="G61" s="169">
        <v>-15486732</v>
      </c>
    </row>
    <row r="62" spans="1:8">
      <c r="A62" s="163" t="s">
        <v>121</v>
      </c>
      <c r="B62" s="140"/>
      <c r="C62" s="170"/>
      <c r="D62" s="140"/>
      <c r="E62" s="140"/>
      <c r="F62" s="188">
        <v>-3002653043</v>
      </c>
      <c r="G62" s="304"/>
      <c r="H62" s="181" t="s">
        <v>75</v>
      </c>
    </row>
    <row r="63" spans="1:8">
      <c r="B63" s="171"/>
      <c r="C63" s="172"/>
      <c r="D63" s="173"/>
      <c r="E63" s="173"/>
      <c r="F63" s="174">
        <v>0</v>
      </c>
      <c r="G63" s="175">
        <v>0</v>
      </c>
      <c r="H63" s="181" t="s">
        <v>75</v>
      </c>
    </row>
    <row r="64" spans="1:8">
      <c r="A64" s="140"/>
      <c r="B64" s="176"/>
      <c r="C64" s="177" t="s">
        <v>122</v>
      </c>
      <c r="D64" s="178"/>
      <c r="E64" s="179"/>
      <c r="F64" s="189">
        <v>-24142645</v>
      </c>
      <c r="G64" s="180" t="s">
        <v>123</v>
      </c>
      <c r="H64" s="181" t="s">
        <v>75</v>
      </c>
    </row>
    <row r="65" spans="1:8">
      <c r="H65" s="181" t="s">
        <v>75</v>
      </c>
    </row>
    <row r="66" spans="1:8">
      <c r="H66" s="181" t="s">
        <v>75</v>
      </c>
    </row>
    <row r="67" spans="1:8">
      <c r="A67" s="171" t="s">
        <v>124</v>
      </c>
      <c r="D67" s="181" t="s">
        <v>75</v>
      </c>
      <c r="E67" s="181" t="s">
        <v>75</v>
      </c>
      <c r="F67" s="182">
        <v>0</v>
      </c>
      <c r="G67" s="182">
        <v>0</v>
      </c>
      <c r="H67" s="181" t="s">
        <v>75</v>
      </c>
    </row>
    <row r="68" spans="1:8">
      <c r="A68" s="171" t="s">
        <v>125</v>
      </c>
      <c r="D68" s="181" t="s">
        <v>75</v>
      </c>
      <c r="E68" s="181" t="s">
        <v>75</v>
      </c>
      <c r="F68" s="182">
        <v>0</v>
      </c>
      <c r="G68" s="182">
        <v>0</v>
      </c>
    </row>
    <row r="69" spans="1:8">
      <c r="A69" s="171" t="s">
        <v>126</v>
      </c>
      <c r="D69" s="181" t="s">
        <v>75</v>
      </c>
      <c r="E69" s="181" t="s">
        <v>75</v>
      </c>
      <c r="F69" s="182">
        <v>0</v>
      </c>
      <c r="G69" s="182">
        <v>0</v>
      </c>
    </row>
    <row r="70" spans="1:8">
      <c r="A70" s="171" t="s">
        <v>127</v>
      </c>
      <c r="D70" s="181" t="s">
        <v>75</v>
      </c>
      <c r="E70" s="181" t="s">
        <v>75</v>
      </c>
      <c r="F70" s="182">
        <v>0</v>
      </c>
      <c r="G70" s="182">
        <v>0</v>
      </c>
    </row>
    <row r="71" spans="1:8">
      <c r="A71" s="171" t="s">
        <v>128</v>
      </c>
      <c r="D71" s="181" t="s">
        <v>75</v>
      </c>
      <c r="E71" s="181" t="s">
        <v>75</v>
      </c>
      <c r="F71" s="182">
        <v>0</v>
      </c>
      <c r="G71" s="182">
        <v>0</v>
      </c>
    </row>
    <row r="72" spans="1:8">
      <c r="A72" s="171" t="s">
        <v>129</v>
      </c>
    </row>
  </sheetData>
  <pageMargins left="0.25" right="0.25" top="0.75" bottom="0.75" header="0.3" footer="0.3"/>
  <pageSetup fitToHeight="0" orientation="landscape" horizontalDpi="4294967293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showGridLines="0" workbookViewId="0">
      <selection activeCell="G43" sqref="G43"/>
    </sheetView>
  </sheetViews>
  <sheetFormatPr defaultColWidth="9.140625" defaultRowHeight="12.75" outlineLevelRow="1"/>
  <cols>
    <col min="1" max="1" width="9.140625" style="9"/>
    <col min="2" max="2" width="5" style="9" customWidth="1"/>
    <col min="3" max="3" width="68.5703125" style="9" customWidth="1"/>
    <col min="4" max="4" width="17.7109375" style="9" bestFit="1" customWidth="1"/>
    <col min="5" max="5" width="16.5703125" style="9" bestFit="1" customWidth="1"/>
    <col min="6" max="16384" width="9.140625" style="9"/>
  </cols>
  <sheetData>
    <row r="1" spans="1:5" ht="18.75">
      <c r="A1" s="201" t="s">
        <v>2</v>
      </c>
      <c r="B1" s="201"/>
      <c r="C1" s="201"/>
    </row>
    <row r="2" spans="1:5" ht="15.75">
      <c r="A2" s="202" t="s">
        <v>178</v>
      </c>
      <c r="B2" s="202"/>
      <c r="C2" s="202"/>
    </row>
    <row r="3" spans="1:5" ht="15.75">
      <c r="A3" s="205"/>
      <c r="B3" s="205"/>
      <c r="C3" s="205"/>
    </row>
    <row r="5" spans="1:5">
      <c r="B5" s="257" t="s">
        <v>130</v>
      </c>
      <c r="C5" s="257"/>
      <c r="D5" s="257"/>
      <c r="E5" s="257"/>
    </row>
    <row r="6" spans="1:5">
      <c r="B6" s="99" t="s">
        <v>131</v>
      </c>
      <c r="C6" s="100" t="s">
        <v>36</v>
      </c>
      <c r="D6" s="100">
        <v>2025</v>
      </c>
      <c r="E6" s="101">
        <v>2026</v>
      </c>
    </row>
    <row r="7" spans="1:5">
      <c r="B7" s="96" t="s">
        <v>132</v>
      </c>
      <c r="C7" s="97" t="s">
        <v>133</v>
      </c>
      <c r="D7" s="97" t="s">
        <v>134</v>
      </c>
      <c r="E7" s="98" t="s">
        <v>135</v>
      </c>
    </row>
    <row r="8" spans="1:5">
      <c r="B8" s="103">
        <v>9</v>
      </c>
      <c r="C8" s="21" t="s">
        <v>136</v>
      </c>
      <c r="D8" s="105">
        <f>SUM(2975.69008609594*1000000)</f>
        <v>2975690086.0959401</v>
      </c>
      <c r="E8" s="106">
        <f>SUM(1244.6710244058*1000000)</f>
        <v>1244671024.4057999</v>
      </c>
    </row>
    <row r="9" spans="1:5" outlineLevel="1">
      <c r="B9" s="103">
        <v>10</v>
      </c>
      <c r="C9" s="21" t="s">
        <v>137</v>
      </c>
      <c r="D9" s="65">
        <f>SUM(-0.996759663932026*1000000)</f>
        <v>-996759.66393202601</v>
      </c>
      <c r="E9" s="104">
        <f>SUM(-19.7952942463417*1000000)</f>
        <v>-19795294.246341702</v>
      </c>
    </row>
    <row r="10" spans="1:5" outlineLevel="1">
      <c r="B10" s="103">
        <v>11</v>
      </c>
      <c r="C10" s="21" t="s">
        <v>138</v>
      </c>
      <c r="D10" s="65">
        <f>SUM(26.5525260700897*1000000)</f>
        <v>26552526.070089702</v>
      </c>
      <c r="E10" s="104">
        <f>SUM(-28.43487982212*1000000)</f>
        <v>-28434879.82212</v>
      </c>
    </row>
    <row r="11" spans="1:5" outlineLevel="1">
      <c r="B11" s="103">
        <v>12</v>
      </c>
      <c r="C11" s="21" t="s">
        <v>139</v>
      </c>
      <c r="D11" s="65">
        <f>SUM(21.6328904482957*1000000)</f>
        <v>21632890.448295701</v>
      </c>
      <c r="E11" s="104">
        <f>SUM(20.7482570709455*1000000)</f>
        <v>20748257.070945498</v>
      </c>
    </row>
    <row r="12" spans="1:5" outlineLevel="1">
      <c r="B12" s="103">
        <v>13</v>
      </c>
      <c r="C12" s="21" t="s">
        <v>140</v>
      </c>
      <c r="D12" s="65">
        <f>SUM(-35.6429880381734*1000000)</f>
        <v>-35642988.0381734</v>
      </c>
      <c r="E12" s="104">
        <v>0</v>
      </c>
    </row>
    <row r="13" spans="1:5">
      <c r="B13" s="103">
        <v>14</v>
      </c>
      <c r="C13" s="21" t="s">
        <v>141</v>
      </c>
      <c r="D13" s="65">
        <f>SUM(15.4172880188669*1000000)</f>
        <v>15417288.0188669</v>
      </c>
      <c r="E13" s="104">
        <f>SUM(23.353531383335*1000000)</f>
        <v>23353531.383334998</v>
      </c>
    </row>
    <row r="14" spans="1:5" s="66" customFormat="1" ht="13.5" thickBot="1">
      <c r="A14" s="9"/>
      <c r="B14" s="108">
        <v>15</v>
      </c>
      <c r="C14" s="109" t="s">
        <v>142</v>
      </c>
      <c r="D14" s="110">
        <f>SUM(3002.65304293109*1000000)</f>
        <v>3002653042.9310899</v>
      </c>
      <c r="E14" s="107">
        <f>SUM(1240.54263879162*1000000)</f>
        <v>1240542638.79162</v>
      </c>
    </row>
    <row r="15" spans="1:5" ht="14.25" thickTop="1" thickBot="1">
      <c r="A15" s="66"/>
      <c r="B15" s="102"/>
      <c r="C15" s="102"/>
      <c r="D15" s="102"/>
      <c r="E15" s="102"/>
    </row>
    <row r="16" spans="1:5" ht="13.5" thickTop="1">
      <c r="B16" s="258" t="s">
        <v>143</v>
      </c>
      <c r="C16" s="258"/>
      <c r="D16" s="258"/>
      <c r="E16" s="258"/>
    </row>
    <row r="17" spans="2:5">
      <c r="B17" s="259"/>
      <c r="C17" s="259"/>
      <c r="D17" s="259"/>
      <c r="E17" s="259"/>
    </row>
  </sheetData>
  <mergeCells count="3">
    <mergeCell ref="B5:E5"/>
    <mergeCell ref="B16:E16"/>
    <mergeCell ref="B17:E17"/>
  </mergeCells>
  <pageMargins left="0.7" right="0.7" top="0.75" bottom="0.75" header="0.3" footer="0.3"/>
  <pageSetup orientation="landscape" horizontalDpi="1200" verticalDpi="120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8"/>
  <sheetViews>
    <sheetView showGridLines="0" zoomScaleNormal="100" workbookViewId="0">
      <selection activeCell="C3" sqref="C3"/>
    </sheetView>
  </sheetViews>
  <sheetFormatPr defaultColWidth="9" defaultRowHeight="12.75"/>
  <cols>
    <col min="1" max="1" width="9" style="9"/>
    <col min="2" max="2" width="18.7109375" style="44" customWidth="1"/>
    <col min="3" max="3" width="16.85546875" style="9" customWidth="1"/>
    <col min="4" max="4" width="16.28515625" style="9" bestFit="1" customWidth="1"/>
    <col min="5" max="7" width="16.28515625" style="9" customWidth="1"/>
    <col min="8" max="8" width="3.7109375" style="9" customWidth="1"/>
    <col min="9" max="16384" width="9" style="9"/>
  </cols>
  <sheetData>
    <row r="1" spans="1:14" ht="18.75">
      <c r="A1" s="201" t="s">
        <v>2</v>
      </c>
    </row>
    <row r="2" spans="1:14" ht="15.75">
      <c r="A2" s="202" t="s">
        <v>178</v>
      </c>
    </row>
    <row r="5" spans="1:14">
      <c r="C5" s="265" t="s">
        <v>2</v>
      </c>
      <c r="D5" s="265"/>
      <c r="E5" s="265"/>
      <c r="F5" s="265"/>
      <c r="G5" s="265"/>
      <c r="H5" s="265"/>
    </row>
    <row r="6" spans="1:14">
      <c r="C6" s="265" t="s">
        <v>144</v>
      </c>
      <c r="D6" s="265"/>
      <c r="E6" s="265"/>
      <c r="F6" s="265"/>
      <c r="G6" s="265"/>
      <c r="H6" s="265"/>
    </row>
    <row r="8" spans="1:14">
      <c r="B8" s="260" t="s">
        <v>145</v>
      </c>
      <c r="C8" s="266" t="s">
        <v>146</v>
      </c>
      <c r="D8" s="267"/>
      <c r="E8" s="267"/>
      <c r="F8" s="267"/>
      <c r="G8" s="268"/>
    </row>
    <row r="9" spans="1:14">
      <c r="B9" s="261"/>
      <c r="C9" s="115">
        <v>2024</v>
      </c>
      <c r="D9" s="116">
        <v>2025</v>
      </c>
      <c r="E9" s="116">
        <v>2026</v>
      </c>
      <c r="F9" s="116">
        <v>2027</v>
      </c>
      <c r="G9" s="117">
        <v>2028</v>
      </c>
      <c r="H9" s="47"/>
    </row>
    <row r="10" spans="1:14" ht="12.75" customHeight="1">
      <c r="B10" s="48" t="s">
        <v>147</v>
      </c>
      <c r="C10" s="49">
        <v>38238442.960411325</v>
      </c>
      <c r="D10" s="49">
        <v>38400927.027343743</v>
      </c>
      <c r="E10" s="49">
        <v>38809808.83669959</v>
      </c>
      <c r="F10" s="49">
        <v>39176191.00406345</v>
      </c>
      <c r="G10" s="50">
        <v>39772670.788960122</v>
      </c>
      <c r="H10" s="51"/>
      <c r="I10" s="52"/>
      <c r="J10" s="52"/>
      <c r="K10" s="52"/>
      <c r="L10" s="52"/>
      <c r="M10" s="52"/>
      <c r="N10" s="52"/>
    </row>
    <row r="11" spans="1:14">
      <c r="B11" s="48" t="s">
        <v>148</v>
      </c>
      <c r="C11" s="49">
        <v>107741082.10962129</v>
      </c>
      <c r="D11" s="49">
        <v>138414091.58587667</v>
      </c>
      <c r="E11" s="49">
        <v>152801014.97415292</v>
      </c>
      <c r="F11" s="49">
        <v>175298116.94355085</v>
      </c>
      <c r="G11" s="50">
        <v>217706562.88043702</v>
      </c>
      <c r="H11" s="51"/>
      <c r="I11" s="52"/>
      <c r="J11" s="52"/>
      <c r="K11" s="52"/>
      <c r="L11" s="52"/>
      <c r="M11" s="52"/>
      <c r="N11" s="52"/>
    </row>
    <row r="12" spans="1:14" ht="12.75" customHeight="1">
      <c r="B12" s="48" t="s">
        <v>5</v>
      </c>
      <c r="C12" s="49">
        <v>27376437.079244096</v>
      </c>
      <c r="D12" s="49">
        <v>34096436.017724499</v>
      </c>
      <c r="E12" s="49">
        <v>34173580.485233173</v>
      </c>
      <c r="F12" s="49">
        <v>33734396.117432199</v>
      </c>
      <c r="G12" s="50">
        <v>33036692.732344262</v>
      </c>
      <c r="H12" s="53"/>
      <c r="I12" s="52"/>
      <c r="J12" s="52"/>
      <c r="K12" s="52"/>
      <c r="L12" s="52"/>
      <c r="M12" s="52"/>
      <c r="N12" s="52"/>
    </row>
    <row r="13" spans="1:14">
      <c r="B13" s="48" t="s">
        <v>149</v>
      </c>
      <c r="C13" s="49">
        <v>96059892.300750047</v>
      </c>
      <c r="D13" s="49">
        <v>104286754.84557152</v>
      </c>
      <c r="E13" s="49">
        <v>105483463.78873585</v>
      </c>
      <c r="F13" s="49">
        <v>105237636.59884271</v>
      </c>
      <c r="G13" s="50">
        <v>104329756.85978141</v>
      </c>
      <c r="H13" s="53"/>
      <c r="I13" s="52"/>
      <c r="J13" s="52"/>
      <c r="K13" s="52"/>
      <c r="L13" s="52"/>
      <c r="M13" s="52"/>
      <c r="N13" s="52"/>
    </row>
    <row r="14" spans="1:14">
      <c r="B14" s="48" t="s">
        <v>150</v>
      </c>
      <c r="C14" s="49">
        <v>54211618.48575528</v>
      </c>
      <c r="D14" s="49">
        <v>60062756.244809277</v>
      </c>
      <c r="E14" s="49">
        <v>64010044.63305255</v>
      </c>
      <c r="F14" s="49">
        <v>66696159.381186865</v>
      </c>
      <c r="G14" s="50">
        <v>72149471.189813197</v>
      </c>
      <c r="H14" s="53"/>
      <c r="I14" s="52"/>
      <c r="J14" s="52"/>
      <c r="K14" s="52"/>
      <c r="L14" s="52"/>
      <c r="M14" s="52"/>
      <c r="N14" s="52"/>
    </row>
    <row r="15" spans="1:14">
      <c r="B15" s="48" t="s">
        <v>151</v>
      </c>
      <c r="C15" s="49">
        <v>39251160.293742925</v>
      </c>
      <c r="D15" s="49">
        <v>44303666.707542397</v>
      </c>
      <c r="E15" s="49">
        <v>45844257.496175826</v>
      </c>
      <c r="F15" s="49">
        <v>47433137.320178822</v>
      </c>
      <c r="G15" s="50">
        <v>48904849.322629437</v>
      </c>
      <c r="I15" s="52"/>
      <c r="J15" s="52"/>
      <c r="K15" s="52"/>
      <c r="L15" s="52"/>
      <c r="M15" s="52"/>
      <c r="N15" s="52"/>
    </row>
    <row r="16" spans="1:14">
      <c r="B16" s="48" t="s">
        <v>152</v>
      </c>
      <c r="C16" s="49">
        <v>192963630.61867008</v>
      </c>
      <c r="D16" s="49">
        <v>205859740.84774184</v>
      </c>
      <c r="E16" s="49">
        <v>207183649.52329868</v>
      </c>
      <c r="F16" s="49">
        <v>204740602.25499067</v>
      </c>
      <c r="G16" s="50">
        <v>201081756.41454649</v>
      </c>
      <c r="H16" s="54"/>
      <c r="I16" s="52"/>
      <c r="J16" s="52"/>
      <c r="K16" s="52"/>
      <c r="L16" s="52"/>
      <c r="M16" s="52"/>
      <c r="N16" s="52"/>
    </row>
    <row r="17" spans="1:14" ht="13.5" thickBot="1">
      <c r="B17" s="55" t="s">
        <v>10</v>
      </c>
      <c r="C17" s="56">
        <v>555842263.84819508</v>
      </c>
      <c r="D17" s="57">
        <v>625424373.2766099</v>
      </c>
      <c r="E17" s="57">
        <v>648305819.73734856</v>
      </c>
      <c r="F17" s="57">
        <v>672316239.62024558</v>
      </c>
      <c r="G17" s="58">
        <v>716981760.18851185</v>
      </c>
      <c r="H17" s="59"/>
      <c r="I17" s="52"/>
      <c r="J17" s="52"/>
      <c r="K17" s="52"/>
      <c r="L17" s="52"/>
      <c r="M17" s="52"/>
      <c r="N17" s="52"/>
    </row>
    <row r="18" spans="1:14" s="21" customFormat="1" ht="13.5" thickTop="1">
      <c r="A18" s="9"/>
      <c r="B18" s="60"/>
      <c r="C18" s="61"/>
      <c r="D18" s="47"/>
      <c r="E18" s="47"/>
      <c r="F18" s="47"/>
      <c r="G18" s="47"/>
      <c r="I18" s="52"/>
      <c r="J18" s="52"/>
      <c r="K18" s="52"/>
      <c r="L18" s="52"/>
      <c r="M18" s="52"/>
      <c r="N18" s="52"/>
    </row>
    <row r="19" spans="1:14">
      <c r="D19" s="62"/>
      <c r="E19" s="62"/>
      <c r="F19" s="62"/>
      <c r="G19" s="62"/>
      <c r="H19" s="51"/>
      <c r="I19" s="52"/>
      <c r="J19" s="52"/>
      <c r="K19" s="52"/>
      <c r="L19" s="52"/>
      <c r="M19" s="52"/>
      <c r="N19" s="52"/>
    </row>
    <row r="20" spans="1:14">
      <c r="A20" s="21"/>
      <c r="B20" s="262" t="s">
        <v>145</v>
      </c>
      <c r="C20" s="266" t="s">
        <v>153</v>
      </c>
      <c r="D20" s="267"/>
      <c r="E20" s="267"/>
      <c r="F20" s="267"/>
      <c r="G20" s="268"/>
      <c r="H20" s="53"/>
      <c r="I20" s="52"/>
      <c r="J20" s="52"/>
      <c r="K20" s="52"/>
      <c r="L20" s="52"/>
      <c r="M20" s="52"/>
      <c r="N20" s="52"/>
    </row>
    <row r="21" spans="1:14">
      <c r="B21" s="263"/>
      <c r="C21" s="115">
        <f>C9</f>
        <v>2024</v>
      </c>
      <c r="D21" s="116">
        <f>D9</f>
        <v>2025</v>
      </c>
      <c r="E21" s="116">
        <f>E9</f>
        <v>2026</v>
      </c>
      <c r="F21" s="116">
        <f>F9</f>
        <v>2027</v>
      </c>
      <c r="G21" s="117">
        <f>G9</f>
        <v>2028</v>
      </c>
      <c r="H21" s="53"/>
      <c r="I21" s="52"/>
      <c r="J21" s="52"/>
      <c r="K21" s="52"/>
      <c r="L21" s="52"/>
      <c r="M21" s="52"/>
      <c r="N21" s="52"/>
    </row>
    <row r="22" spans="1:14">
      <c r="B22" s="63" t="s">
        <v>147</v>
      </c>
      <c r="C22" s="49">
        <v>16708849.649735777</v>
      </c>
      <c r="D22" s="49">
        <v>16328856.44077136</v>
      </c>
      <c r="E22" s="49">
        <v>16215422.871568814</v>
      </c>
      <c r="F22" s="49">
        <v>15932244.88635166</v>
      </c>
      <c r="G22" s="50">
        <v>15737816.292903081</v>
      </c>
      <c r="I22" s="52"/>
      <c r="J22" s="52"/>
      <c r="K22" s="52"/>
      <c r="L22" s="52"/>
      <c r="M22" s="52"/>
      <c r="N22" s="52"/>
    </row>
    <row r="23" spans="1:14">
      <c r="B23" s="63" t="s">
        <v>148</v>
      </c>
      <c r="C23" s="49">
        <v>11992151.689009393</v>
      </c>
      <c r="D23" s="49">
        <v>12715126.583217617</v>
      </c>
      <c r="E23" s="49">
        <v>13301543.967067817</v>
      </c>
      <c r="F23" s="49">
        <v>13101174.762056984</v>
      </c>
      <c r="G23" s="50">
        <v>13201332.154434321</v>
      </c>
      <c r="I23" s="52"/>
      <c r="J23" s="52"/>
      <c r="K23" s="52"/>
      <c r="L23" s="52"/>
      <c r="M23" s="52"/>
      <c r="N23" s="52"/>
    </row>
    <row r="24" spans="1:14">
      <c r="B24" s="63" t="s">
        <v>5</v>
      </c>
      <c r="C24" s="49">
        <v>0</v>
      </c>
      <c r="D24" s="49">
        <v>0</v>
      </c>
      <c r="E24" s="49">
        <v>0</v>
      </c>
      <c r="F24" s="49">
        <v>0</v>
      </c>
      <c r="G24" s="50">
        <v>0</v>
      </c>
      <c r="H24" s="54"/>
      <c r="I24" s="52"/>
      <c r="J24" s="52"/>
      <c r="K24" s="52"/>
      <c r="L24" s="52"/>
      <c r="M24" s="52"/>
      <c r="N24" s="52"/>
    </row>
    <row r="25" spans="1:14">
      <c r="B25" s="63" t="s">
        <v>149</v>
      </c>
      <c r="C25" s="49">
        <v>60762467.45742882</v>
      </c>
      <c r="D25" s="49">
        <v>61203477.518356912</v>
      </c>
      <c r="E25" s="49">
        <v>61944419.690292239</v>
      </c>
      <c r="F25" s="49">
        <v>61393091.121584535</v>
      </c>
      <c r="G25" s="50">
        <v>60195169.277636901</v>
      </c>
      <c r="I25" s="52"/>
      <c r="J25" s="52"/>
      <c r="K25" s="52"/>
      <c r="L25" s="52"/>
      <c r="M25" s="52"/>
      <c r="N25" s="52"/>
    </row>
    <row r="26" spans="1:14">
      <c r="B26" s="63" t="s">
        <v>150</v>
      </c>
      <c r="C26" s="49">
        <v>26336791.867989346</v>
      </c>
      <c r="D26" s="49">
        <v>26595388.81149672</v>
      </c>
      <c r="E26" s="49">
        <v>27744443.908853717</v>
      </c>
      <c r="F26" s="49">
        <v>28664367.505933635</v>
      </c>
      <c r="G26" s="50">
        <v>30106294.010322638</v>
      </c>
      <c r="I26" s="52"/>
      <c r="J26" s="52"/>
      <c r="K26" s="52"/>
      <c r="L26" s="52"/>
      <c r="M26" s="52"/>
      <c r="N26" s="52"/>
    </row>
    <row r="27" spans="1:14">
      <c r="B27" s="63" t="s">
        <v>151</v>
      </c>
      <c r="C27" s="49">
        <v>17772615.253340196</v>
      </c>
      <c r="D27" s="49">
        <v>21344946.342456173</v>
      </c>
      <c r="E27" s="49">
        <v>22084578.675618358</v>
      </c>
      <c r="F27" s="49">
        <v>22847276.209941078</v>
      </c>
      <c r="G27" s="50">
        <v>23546072.984808143</v>
      </c>
      <c r="H27" s="51"/>
      <c r="I27" s="52"/>
      <c r="J27" s="52"/>
      <c r="K27" s="52"/>
      <c r="L27" s="52"/>
      <c r="M27" s="52"/>
      <c r="N27" s="52"/>
    </row>
    <row r="28" spans="1:14">
      <c r="B28" s="63" t="s">
        <v>152</v>
      </c>
      <c r="C28" s="49">
        <v>67961693.981440216</v>
      </c>
      <c r="D28" s="49">
        <v>72464015.609090284</v>
      </c>
      <c r="E28" s="49">
        <v>72601142.651974216</v>
      </c>
      <c r="F28" s="49">
        <v>70471438.443583831</v>
      </c>
      <c r="G28" s="50">
        <v>67553982.832441568</v>
      </c>
      <c r="H28" s="53"/>
      <c r="I28" s="52"/>
      <c r="J28" s="52"/>
      <c r="K28" s="52"/>
      <c r="L28" s="52"/>
      <c r="M28" s="52"/>
      <c r="N28" s="52"/>
    </row>
    <row r="29" spans="1:14" ht="13.5" thickBot="1">
      <c r="B29" s="64" t="s">
        <v>10</v>
      </c>
      <c r="C29" s="57">
        <v>201534569.89894375</v>
      </c>
      <c r="D29" s="57">
        <v>210651811.30538905</v>
      </c>
      <c r="E29" s="57">
        <v>213891551.76537514</v>
      </c>
      <c r="F29" s="57">
        <v>212409592.92945176</v>
      </c>
      <c r="G29" s="58">
        <v>210340667.55254665</v>
      </c>
      <c r="H29" s="53"/>
      <c r="I29" s="52"/>
      <c r="J29" s="52"/>
      <c r="K29" s="52"/>
      <c r="L29" s="52"/>
      <c r="M29" s="52"/>
      <c r="N29" s="52"/>
    </row>
    <row r="30" spans="1:14" ht="13.5" thickTop="1">
      <c r="D30" s="65"/>
      <c r="E30" s="65"/>
      <c r="F30" s="65"/>
      <c r="G30" s="65"/>
      <c r="H30" s="53"/>
      <c r="I30" s="52"/>
      <c r="J30" s="52"/>
      <c r="K30" s="52"/>
      <c r="L30" s="52"/>
      <c r="M30" s="52"/>
      <c r="N30" s="52"/>
    </row>
    <row r="31" spans="1:14">
      <c r="C31" s="66"/>
      <c r="D31" s="54"/>
      <c r="E31" s="54"/>
      <c r="F31" s="54"/>
      <c r="G31" s="54"/>
      <c r="H31" s="54"/>
      <c r="I31" s="52"/>
      <c r="J31" s="52"/>
      <c r="K31" s="52"/>
      <c r="L31" s="52"/>
      <c r="M31" s="52"/>
      <c r="N31" s="52"/>
    </row>
    <row r="32" spans="1:14">
      <c r="B32" s="262" t="s">
        <v>145</v>
      </c>
      <c r="C32" s="269" t="s">
        <v>154</v>
      </c>
      <c r="D32" s="270"/>
      <c r="E32" s="270"/>
      <c r="F32" s="270"/>
      <c r="G32" s="271"/>
      <c r="I32" s="52"/>
      <c r="J32" s="52"/>
      <c r="K32" s="52"/>
      <c r="L32" s="52"/>
      <c r="M32" s="52"/>
      <c r="N32" s="52"/>
    </row>
    <row r="33" spans="2:14">
      <c r="B33" s="263"/>
      <c r="C33" s="112">
        <f>C21</f>
        <v>2024</v>
      </c>
      <c r="D33" s="113">
        <f>D21</f>
        <v>2025</v>
      </c>
      <c r="E33" s="113">
        <f>E21</f>
        <v>2026</v>
      </c>
      <c r="F33" s="113">
        <f>F21</f>
        <v>2027</v>
      </c>
      <c r="G33" s="114">
        <f>G21</f>
        <v>2028</v>
      </c>
      <c r="I33" s="52"/>
      <c r="J33" s="52"/>
      <c r="K33" s="52"/>
      <c r="L33" s="52"/>
      <c r="M33" s="52"/>
      <c r="N33" s="52"/>
    </row>
    <row r="34" spans="2:14">
      <c r="B34" s="48" t="s">
        <v>147</v>
      </c>
      <c r="C34" s="49">
        <f>C10+C22</f>
        <v>54947292.610147104</v>
      </c>
      <c r="D34" s="49">
        <f t="shared" ref="D34:G34" si="0">D10+D22</f>
        <v>54729783.468115106</v>
      </c>
      <c r="E34" s="49">
        <f t="shared" si="0"/>
        <v>55025231.708268404</v>
      </c>
      <c r="F34" s="49">
        <f>F10+F22</f>
        <v>55108435.89041511</v>
      </c>
      <c r="G34" s="50">
        <f t="shared" si="0"/>
        <v>55510487.081863202</v>
      </c>
      <c r="I34" s="52"/>
      <c r="J34" s="52"/>
      <c r="K34" s="52"/>
      <c r="L34" s="52"/>
      <c r="M34" s="52"/>
      <c r="N34" s="52"/>
    </row>
    <row r="35" spans="2:14">
      <c r="B35" s="48" t="s">
        <v>148</v>
      </c>
      <c r="C35" s="49"/>
      <c r="D35" s="49"/>
      <c r="E35" s="49"/>
      <c r="F35" s="49"/>
      <c r="G35" s="50"/>
      <c r="I35" s="52"/>
      <c r="J35" s="52"/>
      <c r="K35" s="52"/>
      <c r="L35" s="52"/>
      <c r="M35" s="52"/>
      <c r="N35" s="52"/>
    </row>
    <row r="36" spans="2:14">
      <c r="B36" s="48" t="s">
        <v>5</v>
      </c>
      <c r="C36" s="49">
        <f t="shared" ref="C36:G41" si="1">C12+C24</f>
        <v>27376437.079244096</v>
      </c>
      <c r="D36" s="49">
        <f t="shared" si="1"/>
        <v>34096436.017724499</v>
      </c>
      <c r="E36" s="49">
        <f t="shared" si="1"/>
        <v>34173580.485233173</v>
      </c>
      <c r="F36" s="49">
        <f t="shared" si="1"/>
        <v>33734396.117432199</v>
      </c>
      <c r="G36" s="50">
        <f t="shared" si="1"/>
        <v>33036692.732344262</v>
      </c>
      <c r="I36" s="52"/>
      <c r="J36" s="52"/>
      <c r="K36" s="52"/>
      <c r="L36" s="52"/>
      <c r="M36" s="52"/>
      <c r="N36" s="52"/>
    </row>
    <row r="37" spans="2:14">
      <c r="B37" s="48" t="s">
        <v>149</v>
      </c>
      <c r="C37" s="49">
        <f t="shared" si="1"/>
        <v>156822359.75817886</v>
      </c>
      <c r="D37" s="49">
        <f t="shared" si="1"/>
        <v>165490232.36392844</v>
      </c>
      <c r="E37" s="49">
        <f t="shared" si="1"/>
        <v>167427883.47902811</v>
      </c>
      <c r="F37" s="49">
        <f t="shared" si="1"/>
        <v>166630727.72042724</v>
      </c>
      <c r="G37" s="50">
        <f t="shared" si="1"/>
        <v>164524926.13741833</v>
      </c>
      <c r="I37" s="52"/>
      <c r="J37" s="52"/>
      <c r="K37" s="52"/>
      <c r="L37" s="52"/>
      <c r="M37" s="52"/>
      <c r="N37" s="52"/>
    </row>
    <row r="38" spans="2:14">
      <c r="B38" s="48" t="s">
        <v>150</v>
      </c>
      <c r="C38" s="49">
        <f t="shared" si="1"/>
        <v>80548410.353744626</v>
      </c>
      <c r="D38" s="49">
        <f t="shared" si="1"/>
        <v>86658145.056306005</v>
      </c>
      <c r="E38" s="49">
        <f t="shared" si="1"/>
        <v>91754488.541906267</v>
      </c>
      <c r="F38" s="49">
        <f t="shared" si="1"/>
        <v>95360526.8871205</v>
      </c>
      <c r="G38" s="50">
        <f t="shared" si="1"/>
        <v>102255765.20013583</v>
      </c>
      <c r="I38" s="52"/>
      <c r="J38" s="52"/>
      <c r="K38" s="52"/>
      <c r="L38" s="52"/>
      <c r="M38" s="52"/>
      <c r="N38" s="52"/>
    </row>
    <row r="39" spans="2:14">
      <c r="B39" s="48" t="s">
        <v>151</v>
      </c>
      <c r="C39" s="49">
        <f t="shared" si="1"/>
        <v>57023775.547083125</v>
      </c>
      <c r="D39" s="49">
        <f t="shared" si="1"/>
        <v>65648613.049998567</v>
      </c>
      <c r="E39" s="49">
        <f t="shared" si="1"/>
        <v>67928836.171794176</v>
      </c>
      <c r="F39" s="49">
        <f t="shared" si="1"/>
        <v>70280413.530119896</v>
      </c>
      <c r="G39" s="50">
        <f t="shared" si="1"/>
        <v>72450922.307437584</v>
      </c>
      <c r="I39" s="52"/>
      <c r="J39" s="52"/>
      <c r="K39" s="52"/>
      <c r="L39" s="52"/>
      <c r="M39" s="52"/>
      <c r="N39" s="52"/>
    </row>
    <row r="40" spans="2:14">
      <c r="B40" s="48" t="s">
        <v>152</v>
      </c>
      <c r="C40" s="49">
        <f t="shared" si="1"/>
        <v>260925324.60011029</v>
      </c>
      <c r="D40" s="49">
        <f t="shared" si="1"/>
        <v>278323756.45683211</v>
      </c>
      <c r="E40" s="49">
        <f t="shared" si="1"/>
        <v>279784792.17527288</v>
      </c>
      <c r="F40" s="49">
        <f t="shared" si="1"/>
        <v>275212040.69857448</v>
      </c>
      <c r="G40" s="50">
        <f t="shared" si="1"/>
        <v>268635739.24698806</v>
      </c>
      <c r="I40" s="52"/>
      <c r="J40" s="52"/>
      <c r="K40" s="52"/>
      <c r="L40" s="52"/>
      <c r="M40" s="52"/>
      <c r="N40" s="52"/>
    </row>
    <row r="41" spans="2:14" ht="13.5" thickBot="1">
      <c r="B41" s="64" t="s">
        <v>10</v>
      </c>
      <c r="C41" s="57">
        <f t="shared" si="1"/>
        <v>757376833.74713886</v>
      </c>
      <c r="D41" s="57">
        <f t="shared" si="1"/>
        <v>836076184.58199894</v>
      </c>
      <c r="E41" s="57">
        <f t="shared" si="1"/>
        <v>862197371.50272369</v>
      </c>
      <c r="F41" s="57">
        <f t="shared" si="1"/>
        <v>884725832.5496974</v>
      </c>
      <c r="G41" s="58">
        <f t="shared" si="1"/>
        <v>927322427.74105847</v>
      </c>
      <c r="I41" s="52"/>
      <c r="J41" s="52"/>
      <c r="K41" s="52"/>
      <c r="L41" s="52"/>
      <c r="M41" s="52"/>
      <c r="N41" s="52"/>
    </row>
    <row r="42" spans="2:14" ht="13.5" thickTop="1">
      <c r="C42" s="67"/>
      <c r="D42" s="67"/>
      <c r="E42" s="67"/>
      <c r="F42" s="67"/>
      <c r="G42" s="67"/>
      <c r="I42" s="52"/>
      <c r="J42" s="52"/>
      <c r="K42" s="52"/>
      <c r="L42" s="52"/>
      <c r="M42" s="52"/>
      <c r="N42" s="52"/>
    </row>
    <row r="43" spans="2:14">
      <c r="B43" s="68" t="s">
        <v>155</v>
      </c>
      <c r="C43" s="69">
        <v>0</v>
      </c>
      <c r="D43" s="69">
        <v>0</v>
      </c>
      <c r="E43" s="69">
        <v>0</v>
      </c>
      <c r="F43" s="69">
        <v>0</v>
      </c>
      <c r="G43" s="70">
        <v>0</v>
      </c>
      <c r="I43" s="52"/>
      <c r="J43" s="52"/>
      <c r="K43" s="52"/>
      <c r="L43" s="52"/>
      <c r="M43" s="52"/>
      <c r="N43" s="52"/>
    </row>
    <row r="44" spans="2:14">
      <c r="B44" s="71" t="s">
        <v>104</v>
      </c>
      <c r="C44" s="49">
        <v>10310582.6009691</v>
      </c>
      <c r="D44" s="49">
        <v>11865590.245937899</v>
      </c>
      <c r="E44" s="49">
        <v>14088536.779604403</v>
      </c>
      <c r="F44" s="49">
        <v>16121317.4138433</v>
      </c>
      <c r="G44" s="50">
        <v>16237697.148219999</v>
      </c>
      <c r="I44" s="52"/>
      <c r="J44" s="52"/>
      <c r="K44" s="52"/>
      <c r="L44" s="52"/>
      <c r="M44" s="52"/>
      <c r="N44" s="52"/>
    </row>
    <row r="45" spans="2:14" ht="13.5" thickBot="1">
      <c r="B45" s="55" t="s">
        <v>10</v>
      </c>
      <c r="C45" s="72">
        <f>SUM(C41:C44)</f>
        <v>767687416.34810793</v>
      </c>
      <c r="D45" s="72">
        <f t="shared" ref="D45:G45" si="2">SUM(D41:D44)</f>
        <v>847941774.82793689</v>
      </c>
      <c r="E45" s="72">
        <f t="shared" si="2"/>
        <v>876285908.28232813</v>
      </c>
      <c r="F45" s="72">
        <f t="shared" si="2"/>
        <v>900847149.96354067</v>
      </c>
      <c r="G45" s="73">
        <f t="shared" si="2"/>
        <v>943560124.88927841</v>
      </c>
      <c r="I45" s="52"/>
      <c r="J45" s="52"/>
      <c r="K45" s="52"/>
      <c r="L45" s="52"/>
      <c r="M45" s="52"/>
      <c r="N45" s="52"/>
    </row>
    <row r="46" spans="2:14" ht="15.75" thickTop="1">
      <c r="B46" s="74"/>
      <c r="C46" s="74"/>
      <c r="D46" s="75"/>
      <c r="E46" s="75"/>
      <c r="F46" s="75"/>
      <c r="G46" s="74"/>
    </row>
    <row r="47" spans="2:14">
      <c r="B47" s="264" t="s">
        <v>176</v>
      </c>
      <c r="C47" s="243"/>
      <c r="D47" s="243"/>
      <c r="E47" s="243"/>
      <c r="F47" s="243"/>
      <c r="G47" s="243"/>
    </row>
    <row r="48" spans="2:14">
      <c r="B48" s="76"/>
      <c r="C48" s="76"/>
      <c r="D48" s="76"/>
      <c r="E48" s="76"/>
      <c r="F48" s="76"/>
      <c r="G48" s="76"/>
    </row>
  </sheetData>
  <mergeCells count="9">
    <mergeCell ref="B8:B9"/>
    <mergeCell ref="B20:B21"/>
    <mergeCell ref="B47:G47"/>
    <mergeCell ref="C5:H5"/>
    <mergeCell ref="C6:H6"/>
    <mergeCell ref="C8:G8"/>
    <mergeCell ref="C20:G20"/>
    <mergeCell ref="C32:G32"/>
    <mergeCell ref="B32:B33"/>
  </mergeCells>
  <pageMargins left="0.7" right="0.7" top="0.75" bottom="0.75" header="0.3" footer="0.3"/>
  <pageSetup fitToHeight="0" orientation="landscape" verticalDpi="1200" r:id="rId1"/>
  <customProperties>
    <customPr name="EpmWorksheetKeyString_GUID" r:id="rId2"/>
    <customPr name="FPMExcelClientCellBasedFunctionStatu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2"/>
  <sheetViews>
    <sheetView showGridLines="0" workbookViewId="0">
      <selection activeCell="I27" sqref="I27"/>
    </sheetView>
  </sheetViews>
  <sheetFormatPr defaultColWidth="9.140625" defaultRowHeight="15" customHeight="1"/>
  <cols>
    <col min="1" max="1" width="15.140625" style="1" customWidth="1"/>
    <col min="2" max="2" width="8.140625" style="118" customWidth="1"/>
    <col min="3" max="3" width="47.7109375" style="1" customWidth="1"/>
    <col min="4" max="4" width="15.85546875" style="1" customWidth="1"/>
    <col min="5" max="5" width="14.85546875" style="1" customWidth="1"/>
    <col min="6" max="7" width="14" style="1" bestFit="1" customWidth="1"/>
    <col min="8" max="16384" width="9.140625" style="1"/>
  </cols>
  <sheetData>
    <row r="1" spans="1:14" ht="15" customHeight="1">
      <c r="A1" s="201" t="s">
        <v>2</v>
      </c>
    </row>
    <row r="2" spans="1:14" ht="15" customHeight="1">
      <c r="A2" s="202" t="s">
        <v>178</v>
      </c>
    </row>
    <row r="3" spans="1:14" ht="12.75">
      <c r="B3" s="191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2.75">
      <c r="A4" s="190"/>
      <c r="B4" s="191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>
      <c r="A5" s="190"/>
      <c r="B5" s="272" t="s">
        <v>156</v>
      </c>
      <c r="C5" s="272"/>
      <c r="D5" s="272"/>
      <c r="E5" s="272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4.25">
      <c r="A6" s="190"/>
      <c r="B6" s="119" t="s">
        <v>131</v>
      </c>
      <c r="C6" s="120" t="s">
        <v>36</v>
      </c>
      <c r="D6" s="120">
        <v>2025</v>
      </c>
      <c r="E6" s="121">
        <v>2026</v>
      </c>
      <c r="F6" s="190"/>
      <c r="G6" s="190"/>
      <c r="H6" s="190"/>
      <c r="I6" s="190"/>
      <c r="J6" s="190"/>
      <c r="K6" s="190"/>
      <c r="L6" s="190"/>
      <c r="M6" s="190"/>
      <c r="N6" s="190"/>
    </row>
    <row r="7" spans="1:14">
      <c r="A7" s="190"/>
      <c r="B7" s="122"/>
      <c r="C7" s="123"/>
      <c r="D7" s="123"/>
      <c r="E7" s="124"/>
      <c r="F7" s="190"/>
      <c r="G7" s="190"/>
      <c r="H7" s="190"/>
      <c r="I7" s="190"/>
      <c r="J7" s="190"/>
      <c r="K7" s="190"/>
      <c r="L7" s="190"/>
      <c r="M7" s="190"/>
      <c r="N7" s="190"/>
    </row>
    <row r="8" spans="1:14" ht="14.25">
      <c r="A8" s="190"/>
      <c r="B8" s="125" t="s">
        <v>157</v>
      </c>
      <c r="C8" s="126" t="s">
        <v>158</v>
      </c>
      <c r="D8" s="127">
        <v>848000000</v>
      </c>
      <c r="E8" s="128">
        <v>876000000</v>
      </c>
      <c r="F8" s="190"/>
      <c r="G8" s="190"/>
      <c r="H8" s="190"/>
      <c r="I8" s="190"/>
      <c r="J8" s="190"/>
      <c r="K8" s="190"/>
      <c r="L8" s="190"/>
      <c r="M8" s="190"/>
      <c r="N8" s="190"/>
    </row>
    <row r="9" spans="1:14">
      <c r="A9" s="190"/>
      <c r="B9" s="122" t="s">
        <v>159</v>
      </c>
      <c r="C9" s="123"/>
      <c r="D9" s="123"/>
      <c r="E9" s="124"/>
      <c r="F9" s="190"/>
      <c r="G9" s="190"/>
      <c r="H9" s="190"/>
      <c r="I9" s="190"/>
      <c r="J9" s="190"/>
      <c r="K9" s="190"/>
      <c r="L9" s="190"/>
      <c r="M9" s="190"/>
      <c r="N9" s="190"/>
    </row>
    <row r="10" spans="1:14">
      <c r="A10" s="190"/>
      <c r="B10" s="122" t="s">
        <v>160</v>
      </c>
      <c r="C10" s="123" t="s">
        <v>161</v>
      </c>
      <c r="D10" s="129">
        <v>3329579</v>
      </c>
      <c r="E10" s="130">
        <v>3819757</v>
      </c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14">
      <c r="A11" s="190"/>
      <c r="B11" s="122" t="s">
        <v>162</v>
      </c>
      <c r="C11" s="123" t="s">
        <v>163</v>
      </c>
      <c r="D11" s="129">
        <v>10600000</v>
      </c>
      <c r="E11" s="130">
        <v>11700000</v>
      </c>
      <c r="F11" s="190"/>
      <c r="G11" s="190"/>
      <c r="H11" s="190"/>
      <c r="I11" s="190"/>
      <c r="J11" s="190"/>
      <c r="K11" s="190"/>
      <c r="L11" s="190"/>
      <c r="M11" s="190"/>
      <c r="N11" s="190"/>
    </row>
    <row r="12" spans="1:14">
      <c r="A12" s="190"/>
      <c r="B12" s="122" t="s">
        <v>164</v>
      </c>
      <c r="C12" s="123" t="s">
        <v>165</v>
      </c>
      <c r="D12" s="123" t="s">
        <v>166</v>
      </c>
      <c r="E12" s="124" t="s">
        <v>167</v>
      </c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4">
      <c r="A13" s="190"/>
      <c r="B13" s="122" t="s">
        <v>168</v>
      </c>
      <c r="C13" s="123" t="s">
        <v>169</v>
      </c>
      <c r="D13" s="131">
        <v>966856</v>
      </c>
      <c r="E13" s="132">
        <v>1000696</v>
      </c>
      <c r="F13" s="190"/>
      <c r="G13" s="190"/>
      <c r="H13" s="190"/>
      <c r="I13" s="190"/>
      <c r="J13" s="190"/>
      <c r="K13" s="190"/>
      <c r="L13" s="190"/>
      <c r="M13" s="190"/>
      <c r="N13" s="190"/>
    </row>
    <row r="14" spans="1:14" ht="14.25">
      <c r="A14" s="190"/>
      <c r="B14" s="133" t="s">
        <v>170</v>
      </c>
      <c r="C14" s="134" t="s">
        <v>171</v>
      </c>
      <c r="D14" s="135">
        <v>862896435</v>
      </c>
      <c r="E14" s="136">
        <v>892520453</v>
      </c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ht="12.75">
      <c r="A15" s="190"/>
      <c r="B15" s="273" t="s">
        <v>172</v>
      </c>
      <c r="C15" s="273"/>
      <c r="D15" s="273"/>
      <c r="E15" s="273"/>
      <c r="F15" s="273"/>
      <c r="G15" s="190"/>
      <c r="H15" s="190"/>
      <c r="I15" s="190"/>
      <c r="J15" s="190"/>
      <c r="K15" s="190"/>
      <c r="L15" s="190"/>
      <c r="M15" s="190"/>
      <c r="N15" s="190"/>
    </row>
    <row r="16" spans="1:14" ht="12.75">
      <c r="A16" s="190"/>
      <c r="B16" s="191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4" ht="12.75">
      <c r="A17" s="190"/>
      <c r="B17" s="191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 ht="12.75">
      <c r="A18" s="190"/>
      <c r="B18" s="191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ht="12.75">
      <c r="A19" s="190"/>
      <c r="B19" s="191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ht="12.75">
      <c r="A20" s="190"/>
      <c r="B20" s="191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ht="12.75">
      <c r="A21" s="190"/>
      <c r="B21" s="191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</row>
    <row r="22" spans="1:14" ht="12.75">
      <c r="A22" s="190"/>
      <c r="B22" s="191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12.75">
      <c r="A23" s="190"/>
      <c r="B23" s="191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ht="15" customHeight="1">
      <c r="A24" s="190"/>
      <c r="B24" s="191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1:14" ht="15" customHeight="1">
      <c r="A25" s="190"/>
      <c r="B25" s="191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ht="15" customHeight="1">
      <c r="A26" s="190"/>
      <c r="B26" s="191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</row>
    <row r="27" spans="1:14" ht="15" customHeight="1">
      <c r="A27" s="190"/>
      <c r="B27" s="191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1:14" ht="15" customHeight="1">
      <c r="A28" s="190"/>
      <c r="B28" s="191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4" ht="15" customHeight="1">
      <c r="A29" s="190"/>
      <c r="B29" s="191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</row>
    <row r="30" spans="1:14" ht="15" customHeight="1">
      <c r="A30" s="190"/>
      <c r="B30" s="191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</row>
    <row r="31" spans="1:14" ht="15" customHeight="1">
      <c r="A31" s="190"/>
      <c r="B31" s="191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</row>
    <row r="32" spans="1:14" ht="15" customHeight="1">
      <c r="A32" s="190"/>
      <c r="B32" s="191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</row>
    <row r="33" spans="1:14" ht="15" customHeight="1">
      <c r="A33" s="190"/>
      <c r="B33" s="191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4" ht="15" customHeight="1">
      <c r="A34" s="190"/>
      <c r="B34" s="191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</row>
    <row r="35" spans="1:14" ht="15" customHeight="1">
      <c r="A35" s="190"/>
      <c r="B35" s="191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ht="15" customHeight="1">
      <c r="A36" s="190"/>
      <c r="B36" s="191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ht="15" customHeight="1">
      <c r="A37" s="190"/>
      <c r="B37" s="191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</row>
    <row r="38" spans="1:14" ht="15" customHeight="1">
      <c r="A38" s="190"/>
      <c r="B38" s="191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</row>
    <row r="39" spans="1:14" ht="15" customHeight="1">
      <c r="A39" s="190"/>
      <c r="B39" s="191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ht="15" customHeight="1">
      <c r="A40" s="190"/>
      <c r="B40" s="191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4" ht="15" customHeight="1">
      <c r="A41" s="190"/>
      <c r="B41" s="191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</row>
    <row r="42" spans="1:14" ht="15" customHeight="1">
      <c r="A42" s="190"/>
    </row>
  </sheetData>
  <mergeCells count="2">
    <mergeCell ref="B5:E5"/>
    <mergeCell ref="B15:F15"/>
  </mergeCells>
  <printOptions gridLines="1"/>
  <pageMargins left="0.25" right="0.25" top="0.75" bottom="0.75" header="0.3" footer="0.3"/>
  <pageSetup fitToHeight="0" orientation="landscape" horizontalDpi="1200" verticalDpi="120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8820BA-97DB-4751-8D90-AD327BA61CC1}"/>
</file>

<file path=customXml/itemProps2.xml><?xml version="1.0" encoding="utf-8"?>
<ds:datastoreItem xmlns:ds="http://schemas.openxmlformats.org/officeDocument/2006/customXml" ds:itemID="{F2928AC8-7D46-4460-A6DC-0CF195BD3BCD}"/>
</file>

<file path=customXml/itemProps3.xml><?xml version="1.0" encoding="utf-8"?>
<ds:datastoreItem xmlns:ds="http://schemas.openxmlformats.org/officeDocument/2006/customXml" ds:itemID="{97D4F098-9E31-4260-853E-666A154541B2}"/>
</file>

<file path=customXml/itemProps4.xml><?xml version="1.0" encoding="utf-8"?>
<ds:datastoreItem xmlns:ds="http://schemas.openxmlformats.org/officeDocument/2006/customXml" ds:itemID="{613FA676-908D-460E-AB54-E8AC9B2AD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CONFIDENTIAL</vt:lpstr>
      <vt:lpstr>1.JAK-5 Proj. CapEx (C)</vt:lpstr>
      <vt:lpstr>2.JAK-5 GrossCapAdds_Sum (C)</vt:lpstr>
      <vt:lpstr>3a.JAK-5 GrossCapAdds (C)</vt:lpstr>
      <vt:lpstr>4.JAK-5 CapAdds_Totals</vt:lpstr>
      <vt:lpstr>5.JAK-5 Proj. O&amp;MBoardApproved</vt:lpstr>
      <vt:lpstr>6.JAK-5 Proj. O&amp;M_MYRP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Starkey, Byron (SEA)</dc:creator>
  <cp:keywords/>
  <dc:description/>
  <cp:lastModifiedBy>Stanton, Amy (SEA)</cp:lastModifiedBy>
  <cp:revision/>
  <cp:lastPrinted>2024-02-14T21:23:10Z</cp:lastPrinted>
  <dcterms:created xsi:type="dcterms:W3CDTF">2022-01-26T19:44:27Z</dcterms:created>
  <dcterms:modified xsi:type="dcterms:W3CDTF">2024-02-14T21:44:00Z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