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8595"/>
  </bookViews>
  <sheets>
    <sheet name="ROO - Pull - Electric - E-SCM" sheetId="2" r:id="rId1"/>
  </sheets>
  <calcPr calcId="125725"/>
</workbook>
</file>

<file path=xl/calcChain.xml><?xml version="1.0" encoding="utf-8"?>
<calcChain xmlns="http://schemas.openxmlformats.org/spreadsheetml/2006/main">
  <c r="N58" i="2"/>
  <c r="I58"/>
  <c r="M58"/>
  <c r="H59"/>
  <c r="H58"/>
  <c r="M53"/>
  <c r="H53"/>
  <c r="H54" s="1"/>
  <c r="D54"/>
  <c r="E54"/>
  <c r="G54"/>
  <c r="I54"/>
  <c r="J54"/>
  <c r="K54"/>
  <c r="L54"/>
  <c r="M54"/>
  <c r="N54"/>
  <c r="C54"/>
  <c r="D53"/>
  <c r="C53"/>
  <c r="O64" l="1"/>
  <c r="O63"/>
  <c r="M59"/>
  <c r="O59" s="1"/>
  <c r="M51"/>
  <c r="N50"/>
  <c r="N49"/>
  <c r="N48"/>
  <c r="N47"/>
  <c r="N46"/>
  <c r="L45"/>
  <c r="N44"/>
  <c r="M43"/>
  <c r="N42"/>
  <c r="N41"/>
  <c r="N40"/>
  <c r="N39"/>
  <c r="N38"/>
  <c r="N37"/>
  <c r="N36"/>
  <c r="N35"/>
  <c r="N34"/>
  <c r="N33"/>
  <c r="N32"/>
  <c r="N31"/>
  <c r="N30"/>
  <c r="M29"/>
  <c r="N28"/>
  <c r="N27"/>
  <c r="L26"/>
  <c r="N25"/>
  <c r="N24"/>
  <c r="M23"/>
  <c r="N22"/>
  <c r="N21"/>
  <c r="N20"/>
  <c r="N19"/>
  <c r="N18"/>
  <c r="N17"/>
  <c r="N16"/>
  <c r="N15"/>
  <c r="N14"/>
  <c r="N13"/>
  <c r="N12"/>
  <c r="N11"/>
  <c r="M10"/>
  <c r="M9"/>
  <c r="N8"/>
  <c r="N7"/>
  <c r="N6"/>
  <c r="N5"/>
  <c r="M4"/>
  <c r="M3"/>
  <c r="M52" s="1"/>
  <c r="O65"/>
  <c r="L52"/>
  <c r="N52"/>
  <c r="N60" s="1"/>
  <c r="J65"/>
  <c r="H4"/>
  <c r="I12"/>
  <c r="J59"/>
  <c r="I5"/>
  <c r="I6"/>
  <c r="I7"/>
  <c r="I8"/>
  <c r="I11"/>
  <c r="I13"/>
  <c r="I14"/>
  <c r="I15"/>
  <c r="I16"/>
  <c r="I17"/>
  <c r="I18"/>
  <c r="I19"/>
  <c r="I20"/>
  <c r="I21"/>
  <c r="I22"/>
  <c r="I24"/>
  <c r="I25"/>
  <c r="I27"/>
  <c r="I28"/>
  <c r="I30"/>
  <c r="I31"/>
  <c r="I32"/>
  <c r="I33"/>
  <c r="I34"/>
  <c r="I35"/>
  <c r="I36"/>
  <c r="I37"/>
  <c r="I38"/>
  <c r="I39"/>
  <c r="I40"/>
  <c r="I41"/>
  <c r="I42"/>
  <c r="I44"/>
  <c r="I46"/>
  <c r="I47"/>
  <c r="I48"/>
  <c r="I49"/>
  <c r="I50"/>
  <c r="I52"/>
  <c r="I60" s="1"/>
  <c r="H52"/>
  <c r="H60" s="1"/>
  <c r="G52"/>
  <c r="H51"/>
  <c r="H43"/>
  <c r="H29"/>
  <c r="H23"/>
  <c r="H10"/>
  <c r="H9"/>
  <c r="G45"/>
  <c r="G26"/>
  <c r="H3"/>
  <c r="M60" l="1"/>
  <c r="O60" s="1"/>
  <c r="O66" s="1"/>
  <c r="O58"/>
  <c r="J60"/>
  <c r="J66" s="1"/>
  <c r="J58"/>
  <c r="D3" l="1"/>
  <c r="C3"/>
  <c r="E3" s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D52"/>
  <c r="C52"/>
  <c r="E52" l="1"/>
</calcChain>
</file>

<file path=xl/sharedStrings.xml><?xml version="1.0" encoding="utf-8"?>
<sst xmlns="http://schemas.openxmlformats.org/spreadsheetml/2006/main" count="72" uniqueCount="65">
  <si>
    <t>Jurisdiction Total</t>
  </si>
  <si>
    <t>Washington</t>
  </si>
  <si>
    <t>Idaho</t>
  </si>
  <si>
    <t>ELECTRIC</t>
  </si>
  <si>
    <t>TOTAL  ELECTRIC SCHEDULE M ADJUSTMENTS</t>
  </si>
  <si>
    <t xml:space="preserve">Book Depreciation &amp; Amortization </t>
  </si>
  <si>
    <t xml:space="preserve">Boulder Park Write Off </t>
  </si>
  <si>
    <t xml:space="preserve">Idaho PCA </t>
  </si>
  <si>
    <t xml:space="preserve">Amort - Invest in Exch Pwr (405.92,.93,.95,.98) </t>
  </si>
  <si>
    <t xml:space="preserve">DSM Tariff Rider </t>
  </si>
  <si>
    <t xml:space="preserve">CSS Temporary Service Fees </t>
  </si>
  <si>
    <t xml:space="preserve">Wartsilla Generators Amortization </t>
  </si>
  <si>
    <t xml:space="preserve">Kettle Falls Disallowance </t>
  </si>
  <si>
    <t xml:space="preserve">RTO Funding Amortization </t>
  </si>
  <si>
    <t xml:space="preserve">FAS106 Post Retirement Benefits </t>
  </si>
  <si>
    <t xml:space="preserve">BPA Residential Exchange </t>
  </si>
  <si>
    <t xml:space="preserve">Montana Hydro Settlement </t>
  </si>
  <si>
    <t xml:space="preserve">Washington Deferred Power Costs </t>
  </si>
  <si>
    <t xml:space="preserve">Nez Perce Settlement </t>
  </si>
  <si>
    <t xml:space="preserve">Clark Fork Preventive Maint. Exp (PME's) </t>
  </si>
  <si>
    <t xml:space="preserve">CS2 Levelized Return </t>
  </si>
  <si>
    <t xml:space="preserve">Wind Generation AFUDC - ID </t>
  </si>
  <si>
    <t xml:space="preserve">Spokane River Relicensing </t>
  </si>
  <si>
    <t xml:space="preserve">Spokane River Relicensing PME </t>
  </si>
  <si>
    <t xml:space="preserve">CDA Fund Settlement </t>
  </si>
  <si>
    <t xml:space="preserve">CDA Lake Settlement </t>
  </si>
  <si>
    <t xml:space="preserve">Amortization - Unbilled Revenue Add-Ins </t>
  </si>
  <si>
    <t xml:space="preserve">Lancaster Deferral </t>
  </si>
  <si>
    <t xml:space="preserve">DSIT Amortization - ID </t>
  </si>
  <si>
    <t xml:space="preserve">Deferred O&amp;M Colstrip &amp; CS2 </t>
  </si>
  <si>
    <t xml:space="preserve">CNC Transmission </t>
  </si>
  <si>
    <t xml:space="preserve">LIDAR O&amp;M Reg Def DFIT </t>
  </si>
  <si>
    <t xml:space="preserve">Smart Grid </t>
  </si>
  <si>
    <t xml:space="preserve">Contributions In Aid of Construction </t>
  </si>
  <si>
    <t xml:space="preserve">Injuries and Damages </t>
  </si>
  <si>
    <t xml:space="preserve">FAS106 Current Retiree Medical Accrual </t>
  </si>
  <si>
    <t xml:space="preserve">Rathdrum Turbine Lease </t>
  </si>
  <si>
    <t xml:space="preserve">Airplane Lease Payments </t>
  </si>
  <si>
    <t xml:space="preserve">Redemption Expense Amortization </t>
  </si>
  <si>
    <t xml:space="preserve">FAS87 Current Pension Accrual </t>
  </si>
  <si>
    <t xml:space="preserve">Interest Rate Swaps </t>
  </si>
  <si>
    <t xml:space="preserve">Rathdrum Turbine Lease, Tax </t>
  </si>
  <si>
    <t xml:space="preserve">Non-Monetary Power Costs </t>
  </si>
  <si>
    <t xml:space="preserve">Section 199 Manufacturing Deduction </t>
  </si>
  <si>
    <t xml:space="preserve">Tax Depreciation </t>
  </si>
  <si>
    <t xml:space="preserve">Noxon Spill </t>
  </si>
  <si>
    <t xml:space="preserve">Gain on Sale of Office Bldg </t>
  </si>
  <si>
    <t xml:space="preserve">Book Transportation Depreciation </t>
  </si>
  <si>
    <t xml:space="preserve">Deferred Compensation </t>
  </si>
  <si>
    <t xml:space="preserve">Meal Disallowances </t>
  </si>
  <si>
    <t xml:space="preserve">Paid Time Off </t>
  </si>
  <si>
    <t xml:space="preserve">Customer Uncollectibles </t>
  </si>
  <si>
    <t>Perm</t>
  </si>
  <si>
    <t>Plant</t>
  </si>
  <si>
    <t>Other</t>
  </si>
  <si>
    <t>Calculated DFIT Exp using Ms</t>
  </si>
  <si>
    <t>Additional Plant DFIT</t>
  </si>
  <si>
    <t>Total DFIT</t>
  </si>
  <si>
    <t>Per ROO</t>
  </si>
  <si>
    <t>Adjustment</t>
  </si>
  <si>
    <t xml:space="preserve">Restated </t>
  </si>
  <si>
    <t>Immaterial Difference</t>
  </si>
  <si>
    <t>System</t>
  </si>
  <si>
    <t>TOTAL  ELECTRIC SCHEDULE M ADJUSTMENTS-PER ROO</t>
  </si>
  <si>
    <t>AFUDC (Excluded from ROO in error)</t>
  </si>
</sst>
</file>

<file path=xl/styles.xml><?xml version="1.0" encoding="utf-8"?>
<styleSheet xmlns="http://schemas.openxmlformats.org/spreadsheetml/2006/main">
  <numFmts count="2">
    <numFmt numFmtId="164" formatCode="#,##0_);[Red]\(#,##0\);&quot; &quot;"/>
    <numFmt numFmtId="165" formatCode="0_);[Red]\(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/>
    </xf>
    <xf numFmtId="164" fontId="18" fillId="0" borderId="10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" wrapText="1"/>
    </xf>
    <xf numFmtId="164" fontId="18" fillId="33" borderId="0" xfId="0" applyNumberFormat="1" applyFont="1" applyFill="1" applyAlignment="1">
      <alignment horizontal="right"/>
    </xf>
    <xf numFmtId="9" fontId="18" fillId="0" borderId="0" xfId="42" applyFont="1" applyAlignment="1">
      <alignment horizontal="right"/>
    </xf>
    <xf numFmtId="164" fontId="18" fillId="0" borderId="0" xfId="0" applyNumberFormat="1" applyFont="1" applyBorder="1" applyAlignment="1">
      <alignment horizontal="right"/>
    </xf>
    <xf numFmtId="164" fontId="18" fillId="0" borderId="14" xfId="0" applyNumberFormat="1" applyFont="1" applyBorder="1" applyAlignment="1">
      <alignment horizontal="right"/>
    </xf>
    <xf numFmtId="49" fontId="19" fillId="0" borderId="11" xfId="0" applyNumberFormat="1" applyFont="1" applyBorder="1" applyAlignment="1">
      <alignment horizontal="center" wrapText="1"/>
    </xf>
    <xf numFmtId="49" fontId="19" fillId="0" borderId="12" xfId="0" applyNumberFormat="1" applyFont="1" applyBorder="1" applyAlignment="1">
      <alignment horizontal="center" wrapText="1"/>
    </xf>
    <xf numFmtId="49" fontId="19" fillId="0" borderId="13" xfId="0" applyNumberFormat="1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2.75"/>
  <cols>
    <col min="1" max="1" width="9.42578125" style="2" customWidth="1"/>
    <col min="2" max="2" width="44.140625" style="2" bestFit="1" customWidth="1"/>
    <col min="3" max="5" width="14.7109375" style="1" customWidth="1"/>
    <col min="6" max="6" width="0.7109375" style="1" customWidth="1"/>
    <col min="7" max="7" width="10" style="1" bestFit="1" customWidth="1"/>
    <col min="8" max="9" width="12" style="1" bestFit="1" customWidth="1"/>
    <col min="10" max="10" width="11" style="1" bestFit="1" customWidth="1"/>
    <col min="11" max="11" width="1.140625" style="1" customWidth="1"/>
    <col min="12" max="12" width="10" style="1" bestFit="1" customWidth="1"/>
    <col min="13" max="14" width="12" style="1" bestFit="1" customWidth="1"/>
    <col min="15" max="15" width="11" style="1" bestFit="1" customWidth="1"/>
    <col min="16" max="16384" width="9.140625" style="1"/>
  </cols>
  <sheetData>
    <row r="1" spans="1:14" s="7" customFormat="1" ht="13.5" thickBot="1">
      <c r="C1" s="12" t="s">
        <v>3</v>
      </c>
      <c r="D1" s="13"/>
      <c r="E1" s="14"/>
      <c r="G1" s="12" t="s">
        <v>62</v>
      </c>
      <c r="H1" s="13"/>
      <c r="I1" s="14"/>
      <c r="L1" s="12" t="s">
        <v>1</v>
      </c>
      <c r="M1" s="13"/>
      <c r="N1" s="14"/>
    </row>
    <row r="2" spans="1:14" s="7" customFormat="1">
      <c r="C2" s="7" t="s">
        <v>1</v>
      </c>
      <c r="D2" s="7" t="s">
        <v>2</v>
      </c>
      <c r="E2" s="7" t="s">
        <v>0</v>
      </c>
      <c r="G2" s="7" t="s">
        <v>52</v>
      </c>
      <c r="H2" s="7" t="s">
        <v>53</v>
      </c>
      <c r="I2" s="7" t="s">
        <v>54</v>
      </c>
      <c r="L2" s="7" t="s">
        <v>52</v>
      </c>
      <c r="M2" s="7" t="s">
        <v>53</v>
      </c>
      <c r="N2" s="7" t="s">
        <v>54</v>
      </c>
    </row>
    <row r="3" spans="1:14">
      <c r="B3" s="2" t="s">
        <v>5</v>
      </c>
      <c r="C3" s="1">
        <f>35343438+20231493</f>
        <v>55574931</v>
      </c>
      <c r="D3" s="1">
        <f>18422365+11313488</f>
        <v>29735853</v>
      </c>
      <c r="E3" s="1">
        <f t="shared" ref="E3:E51" si="0">SUM(C3:D3)</f>
        <v>85310784</v>
      </c>
      <c r="H3" s="1">
        <f>E3</f>
        <v>85310784</v>
      </c>
      <c r="M3" s="1">
        <f>C3</f>
        <v>55574931</v>
      </c>
    </row>
    <row r="4" spans="1:14">
      <c r="A4" s="5">
        <v>997001</v>
      </c>
      <c r="B4" s="2" t="s">
        <v>33</v>
      </c>
      <c r="C4" s="1">
        <v>1576326</v>
      </c>
      <c r="D4" s="1">
        <v>868045</v>
      </c>
      <c r="E4" s="8">
        <f t="shared" si="0"/>
        <v>2444371</v>
      </c>
      <c r="H4" s="1">
        <f>E4</f>
        <v>2444371</v>
      </c>
      <c r="M4" s="1">
        <f>C4</f>
        <v>1576326</v>
      </c>
    </row>
    <row r="5" spans="1:14">
      <c r="A5" s="5">
        <v>997002</v>
      </c>
      <c r="B5" s="2" t="s">
        <v>34</v>
      </c>
      <c r="C5" s="1">
        <v>410958</v>
      </c>
      <c r="D5" s="1">
        <v>215111</v>
      </c>
      <c r="E5" s="1">
        <f t="shared" si="0"/>
        <v>626069</v>
      </c>
      <c r="I5" s="1">
        <f t="shared" ref="I5:I50" si="1">E5</f>
        <v>626069</v>
      </c>
      <c r="N5" s="1">
        <f>C5</f>
        <v>410958</v>
      </c>
    </row>
    <row r="6" spans="1:14">
      <c r="A6" s="5">
        <v>997004</v>
      </c>
      <c r="B6" s="2" t="s">
        <v>6</v>
      </c>
      <c r="C6" s="1">
        <v>0</v>
      </c>
      <c r="D6" s="1">
        <v>-103282</v>
      </c>
      <c r="E6" s="1">
        <f t="shared" si="0"/>
        <v>-103282</v>
      </c>
      <c r="I6" s="1">
        <f t="shared" si="1"/>
        <v>-103282</v>
      </c>
      <c r="N6" s="1">
        <f>C6</f>
        <v>0</v>
      </c>
    </row>
    <row r="7" spans="1:14">
      <c r="A7" s="5">
        <v>997005</v>
      </c>
      <c r="B7" s="2" t="s">
        <v>35</v>
      </c>
      <c r="C7" s="1">
        <v>1354739</v>
      </c>
      <c r="D7" s="1">
        <v>666385</v>
      </c>
      <c r="E7" s="1">
        <f t="shared" si="0"/>
        <v>2021124</v>
      </c>
      <c r="I7" s="1">
        <f t="shared" si="1"/>
        <v>2021124</v>
      </c>
      <c r="N7" s="1">
        <f>C7</f>
        <v>1354739</v>
      </c>
    </row>
    <row r="8" spans="1:14">
      <c r="A8" s="5">
        <v>997007</v>
      </c>
      <c r="B8" s="2" t="s">
        <v>7</v>
      </c>
      <c r="C8" s="1">
        <v>0</v>
      </c>
      <c r="D8" s="1">
        <v>19130656</v>
      </c>
      <c r="E8" s="1">
        <f t="shared" si="0"/>
        <v>19130656</v>
      </c>
      <c r="I8" s="1">
        <f t="shared" si="1"/>
        <v>19130656</v>
      </c>
      <c r="N8" s="1">
        <f>C8</f>
        <v>0</v>
      </c>
    </row>
    <row r="9" spans="1:14">
      <c r="A9" s="5">
        <v>997009</v>
      </c>
      <c r="B9" s="2" t="s">
        <v>36</v>
      </c>
      <c r="C9" s="1">
        <v>-22069</v>
      </c>
      <c r="D9" s="1">
        <v>-11759</v>
      </c>
      <c r="E9" s="1">
        <f t="shared" si="0"/>
        <v>-33828</v>
      </c>
      <c r="H9" s="1">
        <f>E9</f>
        <v>-33828</v>
      </c>
      <c r="M9" s="1">
        <f>C9</f>
        <v>-22069</v>
      </c>
    </row>
    <row r="10" spans="1:14">
      <c r="A10" s="5">
        <v>997015</v>
      </c>
      <c r="B10" s="2" t="s">
        <v>37</v>
      </c>
      <c r="C10" s="1">
        <v>242844</v>
      </c>
      <c r="D10" s="1">
        <v>119453</v>
      </c>
      <c r="E10" s="1">
        <f t="shared" si="0"/>
        <v>362297</v>
      </c>
      <c r="H10" s="1">
        <f>E10</f>
        <v>362297</v>
      </c>
      <c r="M10" s="1">
        <f>C10</f>
        <v>242844</v>
      </c>
    </row>
    <row r="11" spans="1:14">
      <c r="A11" s="5">
        <v>997016</v>
      </c>
      <c r="B11" s="2" t="s">
        <v>38</v>
      </c>
      <c r="C11" s="1">
        <v>1084830</v>
      </c>
      <c r="D11" s="1">
        <v>597390</v>
      </c>
      <c r="E11" s="1">
        <f t="shared" si="0"/>
        <v>1682220</v>
      </c>
      <c r="I11" s="1">
        <f t="shared" si="1"/>
        <v>1682220</v>
      </c>
      <c r="N11" s="1">
        <f>C11</f>
        <v>1084830</v>
      </c>
    </row>
    <row r="12" spans="1:14">
      <c r="A12" s="5">
        <v>997017</v>
      </c>
      <c r="B12" s="2" t="s">
        <v>8</v>
      </c>
      <c r="C12" s="1">
        <v>2450031</v>
      </c>
      <c r="D12" s="1">
        <v>0</v>
      </c>
      <c r="E12" s="1">
        <f t="shared" si="0"/>
        <v>2450031</v>
      </c>
      <c r="G12" s="1">
        <v>1192020</v>
      </c>
      <c r="I12" s="1">
        <f>E12-G12</f>
        <v>1258011</v>
      </c>
      <c r="L12" s="1">
        <v>1192020</v>
      </c>
      <c r="N12" s="1">
        <f>C12-L12</f>
        <v>1258011</v>
      </c>
    </row>
    <row r="13" spans="1:14">
      <c r="A13" s="5">
        <v>997018</v>
      </c>
      <c r="B13" s="2" t="s">
        <v>9</v>
      </c>
      <c r="C13" s="1">
        <v>-19009</v>
      </c>
      <c r="D13" s="1">
        <v>439584</v>
      </c>
      <c r="E13" s="1">
        <f t="shared" si="0"/>
        <v>420575</v>
      </c>
      <c r="I13" s="1">
        <f t="shared" si="1"/>
        <v>420575</v>
      </c>
      <c r="N13" s="1">
        <f t="shared" ref="N13:N22" si="2">C13</f>
        <v>-19009</v>
      </c>
    </row>
    <row r="14" spans="1:14">
      <c r="A14" s="5">
        <v>997019</v>
      </c>
      <c r="B14" s="2" t="s">
        <v>10</v>
      </c>
      <c r="C14" s="1">
        <v>45270</v>
      </c>
      <c r="D14" s="1">
        <v>193045</v>
      </c>
      <c r="E14" s="1">
        <f t="shared" si="0"/>
        <v>238315</v>
      </c>
      <c r="I14" s="1">
        <f t="shared" si="1"/>
        <v>238315</v>
      </c>
      <c r="N14" s="1">
        <f t="shared" si="2"/>
        <v>45270</v>
      </c>
    </row>
    <row r="15" spans="1:14">
      <c r="A15" s="5">
        <v>997020</v>
      </c>
      <c r="B15" s="2" t="s">
        <v>39</v>
      </c>
      <c r="C15" s="1">
        <v>-6960391</v>
      </c>
      <c r="D15" s="1">
        <v>-3423757</v>
      </c>
      <c r="E15" s="1">
        <f t="shared" si="0"/>
        <v>-10384148</v>
      </c>
      <c r="I15" s="1">
        <f t="shared" si="1"/>
        <v>-10384148</v>
      </c>
      <c r="N15" s="1">
        <f t="shared" si="2"/>
        <v>-6960391</v>
      </c>
    </row>
    <row r="16" spans="1:14">
      <c r="A16" s="5">
        <v>997021</v>
      </c>
      <c r="B16" s="2" t="s">
        <v>11</v>
      </c>
      <c r="C16" s="1">
        <v>153132</v>
      </c>
      <c r="D16" s="1">
        <v>184656</v>
      </c>
      <c r="E16" s="1">
        <f t="shared" si="0"/>
        <v>337788</v>
      </c>
      <c r="I16" s="1">
        <f t="shared" si="1"/>
        <v>337788</v>
      </c>
      <c r="N16" s="1">
        <f t="shared" si="2"/>
        <v>153132</v>
      </c>
    </row>
    <row r="17" spans="1:14">
      <c r="A17" s="5">
        <v>997024</v>
      </c>
      <c r="B17" s="2" t="s">
        <v>12</v>
      </c>
      <c r="C17" s="1">
        <v>-134592</v>
      </c>
      <c r="D17" s="1">
        <v>0</v>
      </c>
      <c r="E17" s="1">
        <f t="shared" si="0"/>
        <v>-134592</v>
      </c>
      <c r="I17" s="1">
        <f t="shared" si="1"/>
        <v>-134592</v>
      </c>
      <c r="N17" s="1">
        <f t="shared" si="2"/>
        <v>-134592</v>
      </c>
    </row>
    <row r="18" spans="1:14">
      <c r="A18" s="5">
        <v>997028</v>
      </c>
      <c r="B18" s="2" t="s">
        <v>13</v>
      </c>
      <c r="C18" s="1">
        <v>79107</v>
      </c>
      <c r="D18" s="1">
        <v>70806</v>
      </c>
      <c r="E18" s="1">
        <f t="shared" si="0"/>
        <v>149913</v>
      </c>
      <c r="I18" s="1">
        <f t="shared" si="1"/>
        <v>149913</v>
      </c>
      <c r="N18" s="1">
        <f t="shared" si="2"/>
        <v>79107</v>
      </c>
    </row>
    <row r="19" spans="1:14">
      <c r="A19" s="5">
        <v>997029</v>
      </c>
      <c r="B19" s="2" t="s">
        <v>14</v>
      </c>
      <c r="C19" s="1">
        <v>250574</v>
      </c>
      <c r="D19" s="1">
        <v>88782</v>
      </c>
      <c r="E19" s="1">
        <f t="shared" si="0"/>
        <v>339356</v>
      </c>
      <c r="I19" s="1">
        <f t="shared" si="1"/>
        <v>339356</v>
      </c>
      <c r="N19" s="1">
        <f t="shared" si="2"/>
        <v>250574</v>
      </c>
    </row>
    <row r="20" spans="1:14">
      <c r="A20" s="5">
        <v>997032</v>
      </c>
      <c r="B20" s="2" t="s">
        <v>40</v>
      </c>
      <c r="C20" s="1">
        <v>-4517264</v>
      </c>
      <c r="D20" s="1">
        <v>-2487549</v>
      </c>
      <c r="E20" s="1">
        <f t="shared" si="0"/>
        <v>-7004813</v>
      </c>
      <c r="I20" s="1">
        <f t="shared" si="1"/>
        <v>-7004813</v>
      </c>
      <c r="N20" s="1">
        <f t="shared" si="2"/>
        <v>-4517264</v>
      </c>
    </row>
    <row r="21" spans="1:14">
      <c r="A21" s="5">
        <v>997033</v>
      </c>
      <c r="B21" s="2" t="s">
        <v>15</v>
      </c>
      <c r="C21" s="1">
        <v>603835</v>
      </c>
      <c r="D21" s="1">
        <v>133809</v>
      </c>
      <c r="E21" s="1">
        <f t="shared" si="0"/>
        <v>737644</v>
      </c>
      <c r="I21" s="1">
        <f t="shared" si="1"/>
        <v>737644</v>
      </c>
      <c r="N21" s="1">
        <f t="shared" si="2"/>
        <v>603835</v>
      </c>
    </row>
    <row r="22" spans="1:14">
      <c r="A22" s="5">
        <v>997034</v>
      </c>
      <c r="B22" s="2" t="s">
        <v>16</v>
      </c>
      <c r="C22" s="1">
        <v>676632</v>
      </c>
      <c r="D22" s="1">
        <v>360684</v>
      </c>
      <c r="E22" s="1">
        <f t="shared" si="0"/>
        <v>1037316</v>
      </c>
      <c r="I22" s="1">
        <f t="shared" si="1"/>
        <v>1037316</v>
      </c>
      <c r="N22" s="1">
        <f t="shared" si="2"/>
        <v>676632</v>
      </c>
    </row>
    <row r="23" spans="1:14">
      <c r="A23" s="5">
        <v>997041</v>
      </c>
      <c r="B23" s="2" t="s">
        <v>41</v>
      </c>
      <c r="C23" s="1">
        <v>-258714</v>
      </c>
      <c r="D23" s="1">
        <v>-137844</v>
      </c>
      <c r="E23" s="1">
        <f t="shared" si="0"/>
        <v>-396558</v>
      </c>
      <c r="H23" s="1">
        <f>E23</f>
        <v>-396558</v>
      </c>
      <c r="M23" s="1">
        <f>C23</f>
        <v>-258714</v>
      </c>
    </row>
    <row r="24" spans="1:14">
      <c r="A24" s="5">
        <v>997043</v>
      </c>
      <c r="B24" s="2" t="s">
        <v>17</v>
      </c>
      <c r="C24" s="1">
        <v>12795395</v>
      </c>
      <c r="D24" s="1">
        <v>0</v>
      </c>
      <c r="E24" s="1">
        <f t="shared" si="0"/>
        <v>12795395</v>
      </c>
      <c r="I24" s="1">
        <f t="shared" si="1"/>
        <v>12795395</v>
      </c>
      <c r="N24" s="1">
        <f>C24</f>
        <v>12795395</v>
      </c>
    </row>
    <row r="25" spans="1:14">
      <c r="A25" s="5">
        <v>997044</v>
      </c>
      <c r="B25" s="2" t="s">
        <v>42</v>
      </c>
      <c r="C25" s="1">
        <v>38477</v>
      </c>
      <c r="D25" s="1">
        <v>20501</v>
      </c>
      <c r="E25" s="1">
        <f t="shared" si="0"/>
        <v>58978</v>
      </c>
      <c r="I25" s="1">
        <f t="shared" si="1"/>
        <v>58978</v>
      </c>
      <c r="N25" s="1">
        <f>C25</f>
        <v>38477</v>
      </c>
    </row>
    <row r="26" spans="1:14">
      <c r="A26" s="5">
        <v>997045</v>
      </c>
      <c r="B26" s="2" t="s">
        <v>43</v>
      </c>
      <c r="C26" s="1">
        <v>-1957199</v>
      </c>
      <c r="D26" s="1">
        <v>-1042800</v>
      </c>
      <c r="E26" s="1">
        <f t="shared" si="0"/>
        <v>-2999999</v>
      </c>
      <c r="G26" s="1">
        <f>E26</f>
        <v>-2999999</v>
      </c>
      <c r="L26" s="1">
        <f>C26</f>
        <v>-1957199</v>
      </c>
    </row>
    <row r="27" spans="1:14">
      <c r="A27" s="5">
        <v>997046</v>
      </c>
      <c r="B27" s="2" t="s">
        <v>18</v>
      </c>
      <c r="C27" s="1">
        <v>-22008</v>
      </c>
      <c r="D27" s="1">
        <v>5212</v>
      </c>
      <c r="E27" s="1">
        <f t="shared" si="0"/>
        <v>-16796</v>
      </c>
      <c r="I27" s="1">
        <f t="shared" si="1"/>
        <v>-16796</v>
      </c>
      <c r="N27" s="1">
        <f>C27</f>
        <v>-22008</v>
      </c>
    </row>
    <row r="28" spans="1:14">
      <c r="A28" s="5">
        <v>997047</v>
      </c>
      <c r="B28" s="2" t="s">
        <v>19</v>
      </c>
      <c r="C28" s="1">
        <v>0</v>
      </c>
      <c r="D28" s="1">
        <v>263251</v>
      </c>
      <c r="E28" s="1">
        <f t="shared" si="0"/>
        <v>263251</v>
      </c>
      <c r="I28" s="1">
        <f t="shared" si="1"/>
        <v>263251</v>
      </c>
      <c r="N28" s="1">
        <f>C28</f>
        <v>0</v>
      </c>
    </row>
    <row r="29" spans="1:14">
      <c r="A29" s="5">
        <v>997049</v>
      </c>
      <c r="B29" s="2" t="s">
        <v>44</v>
      </c>
      <c r="C29" s="1">
        <v>-93693325</v>
      </c>
      <c r="D29" s="1">
        <v>-50679026</v>
      </c>
      <c r="E29" s="1">
        <f t="shared" si="0"/>
        <v>-144372351</v>
      </c>
      <c r="H29" s="1">
        <f>E29</f>
        <v>-144372351</v>
      </c>
      <c r="M29" s="1">
        <f>C29</f>
        <v>-93693325</v>
      </c>
    </row>
    <row r="30" spans="1:14">
      <c r="A30" s="5">
        <v>997050</v>
      </c>
      <c r="B30" s="2" t="s">
        <v>20</v>
      </c>
      <c r="C30" s="1">
        <v>0</v>
      </c>
      <c r="D30" s="1">
        <v>194260</v>
      </c>
      <c r="E30" s="1">
        <f t="shared" si="0"/>
        <v>194260</v>
      </c>
      <c r="I30" s="1">
        <f t="shared" si="1"/>
        <v>194260</v>
      </c>
      <c r="N30" s="1">
        <f t="shared" ref="N30:N42" si="3">C30</f>
        <v>0</v>
      </c>
    </row>
    <row r="31" spans="1:14">
      <c r="A31" s="5">
        <v>997051</v>
      </c>
      <c r="B31" s="2" t="s">
        <v>21</v>
      </c>
      <c r="C31" s="1">
        <v>0</v>
      </c>
      <c r="D31" s="1">
        <v>-118664</v>
      </c>
      <c r="E31" s="1">
        <f t="shared" si="0"/>
        <v>-118664</v>
      </c>
      <c r="I31" s="1">
        <f t="shared" si="1"/>
        <v>-118664</v>
      </c>
      <c r="N31" s="1">
        <f t="shared" si="3"/>
        <v>0</v>
      </c>
    </row>
    <row r="32" spans="1:14">
      <c r="A32" s="5">
        <v>997052</v>
      </c>
      <c r="B32" s="2" t="s">
        <v>45</v>
      </c>
      <c r="C32" s="1">
        <v>-58030</v>
      </c>
      <c r="D32" s="1">
        <v>-30919</v>
      </c>
      <c r="E32" s="1">
        <f t="shared" si="0"/>
        <v>-88949</v>
      </c>
      <c r="I32" s="1">
        <f t="shared" si="1"/>
        <v>-88949</v>
      </c>
      <c r="N32" s="1">
        <f t="shared" si="3"/>
        <v>-58030</v>
      </c>
    </row>
    <row r="33" spans="1:14">
      <c r="A33" s="5">
        <v>997054</v>
      </c>
      <c r="B33" s="2" t="s">
        <v>22</v>
      </c>
      <c r="C33" s="1">
        <v>72939</v>
      </c>
      <c r="D33" s="1">
        <v>5797</v>
      </c>
      <c r="E33" s="1">
        <f t="shared" si="0"/>
        <v>78736</v>
      </c>
      <c r="I33" s="1">
        <f t="shared" si="1"/>
        <v>78736</v>
      </c>
      <c r="N33" s="1">
        <f t="shared" si="3"/>
        <v>72939</v>
      </c>
    </row>
    <row r="34" spans="1:14">
      <c r="A34" s="5">
        <v>997059</v>
      </c>
      <c r="B34" s="2" t="s">
        <v>23</v>
      </c>
      <c r="C34" s="1">
        <v>46316</v>
      </c>
      <c r="D34" s="1">
        <v>26996</v>
      </c>
      <c r="E34" s="1">
        <f t="shared" si="0"/>
        <v>73312</v>
      </c>
      <c r="I34" s="1">
        <f t="shared" si="1"/>
        <v>73312</v>
      </c>
      <c r="N34" s="1">
        <f t="shared" si="3"/>
        <v>46316</v>
      </c>
    </row>
    <row r="35" spans="1:14">
      <c r="A35" s="5">
        <v>997061</v>
      </c>
      <c r="B35" s="2" t="s">
        <v>24</v>
      </c>
      <c r="C35" s="1">
        <v>11065</v>
      </c>
      <c r="D35" s="1">
        <v>0</v>
      </c>
      <c r="E35" s="1">
        <f t="shared" si="0"/>
        <v>11065</v>
      </c>
      <c r="I35" s="1">
        <f t="shared" si="1"/>
        <v>11065</v>
      </c>
      <c r="N35" s="1">
        <f t="shared" si="3"/>
        <v>11065</v>
      </c>
    </row>
    <row r="36" spans="1:14">
      <c r="A36" s="5">
        <v>997061</v>
      </c>
      <c r="B36" s="2" t="s">
        <v>24</v>
      </c>
      <c r="C36" s="1">
        <v>130480</v>
      </c>
      <c r="D36" s="1">
        <v>69520</v>
      </c>
      <c r="E36" s="1">
        <f t="shared" si="0"/>
        <v>200000</v>
      </c>
      <c r="I36" s="1">
        <f t="shared" si="1"/>
        <v>200000</v>
      </c>
      <c r="N36" s="1">
        <f t="shared" si="3"/>
        <v>130480</v>
      </c>
    </row>
    <row r="37" spans="1:14">
      <c r="A37" s="5">
        <v>997062</v>
      </c>
      <c r="B37" s="2" t="s">
        <v>46</v>
      </c>
      <c r="C37" s="1">
        <v>-131439</v>
      </c>
      <c r="D37" s="1">
        <v>-64653</v>
      </c>
      <c r="E37" s="1">
        <f t="shared" si="0"/>
        <v>-196092</v>
      </c>
      <c r="I37" s="1">
        <f t="shared" si="1"/>
        <v>-196092</v>
      </c>
      <c r="N37" s="1">
        <f t="shared" si="3"/>
        <v>-131439</v>
      </c>
    </row>
    <row r="38" spans="1:14">
      <c r="A38" s="5">
        <v>997063</v>
      </c>
      <c r="B38" s="2" t="s">
        <v>25</v>
      </c>
      <c r="C38" s="1">
        <v>152118</v>
      </c>
      <c r="D38" s="1">
        <v>30975</v>
      </c>
      <c r="E38" s="1">
        <f t="shared" si="0"/>
        <v>183093</v>
      </c>
      <c r="I38" s="1">
        <f t="shared" si="1"/>
        <v>183093</v>
      </c>
      <c r="N38" s="1">
        <f t="shared" si="3"/>
        <v>152118</v>
      </c>
    </row>
    <row r="39" spans="1:14">
      <c r="A39" s="5">
        <v>997063</v>
      </c>
      <c r="B39" s="2" t="s">
        <v>25</v>
      </c>
      <c r="C39" s="1">
        <v>782512</v>
      </c>
      <c r="D39" s="1">
        <v>416924</v>
      </c>
      <c r="E39" s="1">
        <f t="shared" si="0"/>
        <v>1199436</v>
      </c>
      <c r="I39" s="1">
        <f t="shared" si="1"/>
        <v>1199436</v>
      </c>
      <c r="N39" s="1">
        <f t="shared" si="3"/>
        <v>782512</v>
      </c>
    </row>
    <row r="40" spans="1:14">
      <c r="A40" s="5">
        <v>997065</v>
      </c>
      <c r="B40" s="2" t="s">
        <v>26</v>
      </c>
      <c r="C40" s="1">
        <v>-444603</v>
      </c>
      <c r="D40" s="1">
        <v>-499247</v>
      </c>
      <c r="E40" s="1">
        <f t="shared" si="0"/>
        <v>-943850</v>
      </c>
      <c r="I40" s="1">
        <f t="shared" si="1"/>
        <v>-943850</v>
      </c>
      <c r="N40" s="1">
        <f t="shared" si="3"/>
        <v>-444603</v>
      </c>
    </row>
    <row r="41" spans="1:14">
      <c r="A41" s="5">
        <v>997069</v>
      </c>
      <c r="B41" s="2" t="s">
        <v>27</v>
      </c>
      <c r="C41" s="1">
        <v>1360000</v>
      </c>
      <c r="D41" s="1">
        <v>0</v>
      </c>
      <c r="E41" s="1">
        <f t="shared" si="0"/>
        <v>1360000</v>
      </c>
      <c r="I41" s="1">
        <f t="shared" si="1"/>
        <v>1360000</v>
      </c>
      <c r="N41" s="1">
        <f t="shared" si="3"/>
        <v>1360000</v>
      </c>
    </row>
    <row r="42" spans="1:14">
      <c r="A42" s="5">
        <v>997073</v>
      </c>
      <c r="B42" s="2" t="s">
        <v>28</v>
      </c>
      <c r="C42" s="1">
        <v>0</v>
      </c>
      <c r="D42" s="1">
        <v>-10631168</v>
      </c>
      <c r="E42" s="1">
        <f t="shared" si="0"/>
        <v>-10631168</v>
      </c>
      <c r="I42" s="1">
        <f t="shared" si="1"/>
        <v>-10631168</v>
      </c>
      <c r="N42" s="1">
        <f t="shared" si="3"/>
        <v>0</v>
      </c>
    </row>
    <row r="43" spans="1:14">
      <c r="A43" s="5">
        <v>997080</v>
      </c>
      <c r="B43" s="2" t="s">
        <v>47</v>
      </c>
      <c r="C43" s="1">
        <v>670825</v>
      </c>
      <c r="D43" s="1">
        <v>362851</v>
      </c>
      <c r="E43" s="1">
        <f t="shared" si="0"/>
        <v>1033676</v>
      </c>
      <c r="H43" s="1">
        <f>E43</f>
        <v>1033676</v>
      </c>
      <c r="M43" s="1">
        <f>C43</f>
        <v>670825</v>
      </c>
    </row>
    <row r="44" spans="1:14">
      <c r="A44" s="5">
        <v>997081</v>
      </c>
      <c r="B44" s="2" t="s">
        <v>48</v>
      </c>
      <c r="C44" s="1">
        <v>-287540</v>
      </c>
      <c r="D44" s="1">
        <v>-141439</v>
      </c>
      <c r="E44" s="1">
        <f t="shared" si="0"/>
        <v>-428979</v>
      </c>
      <c r="I44" s="1">
        <f t="shared" si="1"/>
        <v>-428979</v>
      </c>
      <c r="N44" s="1">
        <f>C44</f>
        <v>-287540</v>
      </c>
    </row>
    <row r="45" spans="1:14">
      <c r="A45" s="5">
        <v>997082</v>
      </c>
      <c r="B45" s="2" t="s">
        <v>49</v>
      </c>
      <c r="C45" s="1">
        <v>223623</v>
      </c>
      <c r="D45" s="1">
        <v>109999</v>
      </c>
      <c r="E45" s="1">
        <f t="shared" si="0"/>
        <v>333622</v>
      </c>
      <c r="G45" s="1">
        <f>E45</f>
        <v>333622</v>
      </c>
      <c r="L45" s="1">
        <f>C45</f>
        <v>223623</v>
      </c>
    </row>
    <row r="46" spans="1:14">
      <c r="A46" s="5">
        <v>997083</v>
      </c>
      <c r="B46" s="2" t="s">
        <v>50</v>
      </c>
      <c r="C46" s="1">
        <v>146735</v>
      </c>
      <c r="D46" s="1">
        <v>72178</v>
      </c>
      <c r="E46" s="1">
        <f t="shared" si="0"/>
        <v>218913</v>
      </c>
      <c r="I46" s="1">
        <f t="shared" si="1"/>
        <v>218913</v>
      </c>
      <c r="N46" s="1">
        <f>C46</f>
        <v>146735</v>
      </c>
    </row>
    <row r="47" spans="1:14">
      <c r="A47" s="5">
        <v>997084</v>
      </c>
      <c r="B47" s="2" t="s">
        <v>51</v>
      </c>
      <c r="C47" s="1">
        <v>309532</v>
      </c>
      <c r="D47" s="1">
        <v>162021</v>
      </c>
      <c r="E47" s="1">
        <f t="shared" si="0"/>
        <v>471553</v>
      </c>
      <c r="I47" s="1">
        <f t="shared" si="1"/>
        <v>471553</v>
      </c>
      <c r="N47" s="1">
        <f>C47</f>
        <v>309532</v>
      </c>
    </row>
    <row r="48" spans="1:14">
      <c r="A48" s="5">
        <v>997088</v>
      </c>
      <c r="B48" s="2" t="s">
        <v>29</v>
      </c>
      <c r="C48" s="1">
        <v>516251</v>
      </c>
      <c r="D48" s="1">
        <v>-143226</v>
      </c>
      <c r="E48" s="1">
        <f t="shared" si="0"/>
        <v>373025</v>
      </c>
      <c r="I48" s="1">
        <f t="shared" si="1"/>
        <v>373025</v>
      </c>
      <c r="N48" s="1">
        <f>C48</f>
        <v>516251</v>
      </c>
    </row>
    <row r="49" spans="1:15">
      <c r="A49" s="5">
        <v>997089</v>
      </c>
      <c r="B49" s="2" t="s">
        <v>30</v>
      </c>
      <c r="C49" s="1">
        <v>-493855</v>
      </c>
      <c r="D49" s="1">
        <v>-242051</v>
      </c>
      <c r="E49" s="1">
        <f t="shared" si="0"/>
        <v>-735906</v>
      </c>
      <c r="I49" s="1">
        <f t="shared" si="1"/>
        <v>-735906</v>
      </c>
      <c r="N49" s="1">
        <f>C49</f>
        <v>-493855</v>
      </c>
    </row>
    <row r="50" spans="1:15">
      <c r="A50" s="5">
        <v>997091</v>
      </c>
      <c r="B50" s="2" t="s">
        <v>31</v>
      </c>
      <c r="C50" s="1">
        <v>-337879</v>
      </c>
      <c r="D50" s="1">
        <v>0</v>
      </c>
      <c r="E50" s="1">
        <f t="shared" si="0"/>
        <v>-337879</v>
      </c>
      <c r="I50" s="1">
        <f t="shared" si="1"/>
        <v>-337879</v>
      </c>
      <c r="N50" s="1">
        <f>C50</f>
        <v>-337879</v>
      </c>
    </row>
    <row r="51" spans="1:15">
      <c r="A51" s="5">
        <v>997092</v>
      </c>
      <c r="B51" s="2" t="s">
        <v>32</v>
      </c>
      <c r="C51" s="11">
        <v>350000</v>
      </c>
      <c r="D51" s="11">
        <v>0</v>
      </c>
      <c r="E51" s="11">
        <f t="shared" si="0"/>
        <v>350000</v>
      </c>
      <c r="F51" s="10"/>
      <c r="G51" s="11"/>
      <c r="H51" s="11">
        <f>E51</f>
        <v>350000</v>
      </c>
      <c r="I51" s="11"/>
      <c r="J51" s="11"/>
      <c r="K51" s="10"/>
      <c r="L51" s="11"/>
      <c r="M51" s="11">
        <f>C51</f>
        <v>350000</v>
      </c>
      <c r="N51" s="11"/>
    </row>
    <row r="52" spans="1:15">
      <c r="B52" s="3" t="s">
        <v>63</v>
      </c>
      <c r="C52" s="10">
        <f>SUM(C3:C51)</f>
        <v>-27228440</v>
      </c>
      <c r="D52" s="10">
        <f>SUM(D3:D51)</f>
        <v>-15212640</v>
      </c>
      <c r="E52" s="10">
        <f>SUM(E3:E51)</f>
        <v>-42441080</v>
      </c>
      <c r="F52" s="10"/>
      <c r="G52" s="10">
        <f t="shared" ref="G52:I52" si="4">SUM(G3:G51)</f>
        <v>-1474357</v>
      </c>
      <c r="H52" s="10">
        <f t="shared" si="4"/>
        <v>-55301609</v>
      </c>
      <c r="I52" s="10">
        <f t="shared" si="4"/>
        <v>14334886</v>
      </c>
      <c r="J52" s="10"/>
      <c r="K52" s="10"/>
      <c r="L52" s="10">
        <f t="shared" ref="L52:N52" si="5">SUM(L3:L51)</f>
        <v>-541556</v>
      </c>
      <c r="M52" s="10">
        <f t="shared" si="5"/>
        <v>-35559182</v>
      </c>
      <c r="N52" s="10">
        <f t="shared" si="5"/>
        <v>8872298</v>
      </c>
    </row>
    <row r="53" spans="1:15">
      <c r="A53" s="5">
        <v>997048</v>
      </c>
      <c r="B53" s="2" t="s">
        <v>64</v>
      </c>
      <c r="C53" s="10">
        <f>E53*0.64744</f>
        <v>-892299.21824000007</v>
      </c>
      <c r="D53" s="10">
        <f>E53*0.35256</f>
        <v>-485896.78175999998</v>
      </c>
      <c r="E53" s="10">
        <v>-1378196</v>
      </c>
      <c r="F53" s="10"/>
      <c r="G53" s="10"/>
      <c r="H53" s="10">
        <f>E53</f>
        <v>-1378196</v>
      </c>
      <c r="I53" s="10"/>
      <c r="K53" s="10"/>
      <c r="L53" s="10"/>
      <c r="M53" s="10">
        <f>C53</f>
        <v>-892299.21824000007</v>
      </c>
      <c r="N53" s="10"/>
    </row>
    <row r="54" spans="1:15" ht="13.5" thickBot="1">
      <c r="B54" s="3" t="s">
        <v>4</v>
      </c>
      <c r="C54" s="6">
        <f>SUM(C52:C53)</f>
        <v>-28120739.21824</v>
      </c>
      <c r="D54" s="6">
        <f t="shared" ref="D54:N54" si="6">SUM(D52:D53)</f>
        <v>-15698536.78176</v>
      </c>
      <c r="E54" s="6">
        <f t="shared" si="6"/>
        <v>-43819276</v>
      </c>
      <c r="F54" s="10"/>
      <c r="G54" s="6">
        <f t="shared" si="6"/>
        <v>-1474357</v>
      </c>
      <c r="H54" s="6">
        <f t="shared" si="6"/>
        <v>-56679805</v>
      </c>
      <c r="I54" s="6">
        <f t="shared" si="6"/>
        <v>14334886</v>
      </c>
      <c r="J54" s="6">
        <f t="shared" si="6"/>
        <v>0</v>
      </c>
      <c r="K54" s="10">
        <f t="shared" si="6"/>
        <v>0</v>
      </c>
      <c r="L54" s="6">
        <f t="shared" si="6"/>
        <v>-541556</v>
      </c>
      <c r="M54" s="6">
        <f t="shared" si="6"/>
        <v>-36451481.21824</v>
      </c>
      <c r="N54" s="6">
        <f t="shared" si="6"/>
        <v>8872298</v>
      </c>
    </row>
    <row r="55" spans="1:15">
      <c r="B55" s="3"/>
      <c r="C55" s="4"/>
      <c r="D55" s="4"/>
      <c r="E55" s="4"/>
      <c r="F55" s="10"/>
      <c r="K55" s="10"/>
    </row>
    <row r="56" spans="1:15">
      <c r="H56" s="9">
        <v>-0.35</v>
      </c>
      <c r="I56" s="9">
        <v>-0.35</v>
      </c>
      <c r="K56" s="10"/>
      <c r="M56" s="9">
        <v>-0.35</v>
      </c>
      <c r="N56" s="9">
        <v>-0.35</v>
      </c>
    </row>
    <row r="58" spans="1:15">
      <c r="D58" s="2" t="s">
        <v>55</v>
      </c>
      <c r="H58" s="1">
        <f>H54*H56</f>
        <v>19837931.75</v>
      </c>
      <c r="I58" s="1">
        <f>I54*I56</f>
        <v>-5017210.0999999996</v>
      </c>
      <c r="J58" s="1">
        <f>SUM(H58:I58)</f>
        <v>14820721.65</v>
      </c>
      <c r="M58" s="1">
        <f>M54*M56</f>
        <v>12758018.426384</v>
      </c>
      <c r="N58" s="1">
        <f>N54*N56</f>
        <v>-3105304.3</v>
      </c>
      <c r="O58" s="1">
        <f>SUM(M58:N58)</f>
        <v>9652714.1263840012</v>
      </c>
    </row>
    <row r="59" spans="1:15">
      <c r="D59" s="2" t="s">
        <v>56</v>
      </c>
      <c r="H59" s="11">
        <f>1544818-482369</f>
        <v>1062449</v>
      </c>
      <c r="I59" s="11"/>
      <c r="J59" s="11">
        <f>SUM(H59:I59)</f>
        <v>1062449</v>
      </c>
      <c r="M59" s="11">
        <f>H59*0.65</f>
        <v>690591.85</v>
      </c>
      <c r="N59" s="11"/>
      <c r="O59" s="11">
        <f>SUM(M59:N59)</f>
        <v>690591.85</v>
      </c>
    </row>
    <row r="60" spans="1:15">
      <c r="D60" s="2" t="s">
        <v>57</v>
      </c>
      <c r="H60" s="1">
        <f>SUM(H58:H59)</f>
        <v>20900380.75</v>
      </c>
      <c r="I60" s="1">
        <f>SUM(I58:I59)</f>
        <v>-5017210.0999999996</v>
      </c>
      <c r="J60" s="1">
        <f>SUM(H60:I60)</f>
        <v>15883170.65</v>
      </c>
      <c r="M60" s="1">
        <f>SUM(M58:M59)</f>
        <v>13448610.276384</v>
      </c>
      <c r="N60" s="1">
        <f>SUM(N58:N59)</f>
        <v>-3105304.3</v>
      </c>
      <c r="O60" s="1">
        <f>SUM(M60:N60)</f>
        <v>10343305.976383999</v>
      </c>
    </row>
    <row r="61" spans="1:15">
      <c r="D61" s="2"/>
    </row>
    <row r="62" spans="1:15">
      <c r="D62" s="2" t="s">
        <v>58</v>
      </c>
      <c r="J62" s="1">
        <v>18200734</v>
      </c>
      <c r="O62" s="1">
        <v>11779223</v>
      </c>
    </row>
    <row r="63" spans="1:15">
      <c r="D63" s="2" t="s">
        <v>59</v>
      </c>
      <c r="J63" s="1">
        <v>-1400000</v>
      </c>
      <c r="O63" s="1">
        <f>J63*0.65</f>
        <v>-910000</v>
      </c>
    </row>
    <row r="64" spans="1:15">
      <c r="D64" s="2" t="s">
        <v>59</v>
      </c>
      <c r="J64" s="11">
        <v>-929000</v>
      </c>
      <c r="O64" s="11">
        <f>J64*0.65</f>
        <v>-603850</v>
      </c>
    </row>
    <row r="65" spans="4:15">
      <c r="D65" s="2" t="s">
        <v>60</v>
      </c>
      <c r="J65" s="1">
        <f>SUM(J62:J64)</f>
        <v>15871734</v>
      </c>
      <c r="O65" s="1">
        <f>SUM(O62:O64)</f>
        <v>10265373</v>
      </c>
    </row>
    <row r="66" spans="4:15">
      <c r="D66" s="2" t="s">
        <v>61</v>
      </c>
      <c r="J66" s="1">
        <f>J60-J65</f>
        <v>11436.650000000373</v>
      </c>
      <c r="O66" s="1">
        <f>O60-O65</f>
        <v>77932.97638399899</v>
      </c>
    </row>
  </sheetData>
  <mergeCells count="3">
    <mergeCell ref="C1:E1"/>
    <mergeCell ref="G1:I1"/>
    <mergeCell ref="L1:N1"/>
  </mergeCells>
  <printOptions gridLines="1"/>
  <pageMargins left="0.25" right="0.25" top="0.25" bottom="0.5" header="0.25" footer="0.25"/>
  <pageSetup scale="69" orientation="landscape" r:id="rId1"/>
  <headerFooter>
    <oddFooter>&amp;L&amp;F&amp;CAVISTA UTILITIES
SCHEDULE M ADJUSTMENTS/DFIT EXPENSE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7DB37BF-D48B-44C8-B0C9-6B22595BA928}"/>
</file>

<file path=customXml/itemProps2.xml><?xml version="1.0" encoding="utf-8"?>
<ds:datastoreItem xmlns:ds="http://schemas.openxmlformats.org/officeDocument/2006/customXml" ds:itemID="{07DD7A00-3151-4675-BD1D-6EFE8BCFFDC5}"/>
</file>

<file path=customXml/itemProps3.xml><?xml version="1.0" encoding="utf-8"?>
<ds:datastoreItem xmlns:ds="http://schemas.openxmlformats.org/officeDocument/2006/customXml" ds:itemID="{D9A01CC6-C384-4F07-91EC-8FA54BBC323A}"/>
</file>

<file path=customXml/itemProps4.xml><?xml version="1.0" encoding="utf-8"?>
<ds:datastoreItem xmlns:ds="http://schemas.openxmlformats.org/officeDocument/2006/customXml" ds:itemID="{5B7D7458-B707-4391-9FC3-21AD668A6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 - Pull - Electric - E-SCM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 Daeschel</cp:lastModifiedBy>
  <cp:lastPrinted>2012-06-27T22:25:19Z</cp:lastPrinted>
  <dcterms:created xsi:type="dcterms:W3CDTF">2012-06-12T20:32:31Z</dcterms:created>
  <dcterms:modified xsi:type="dcterms:W3CDTF">2012-09-12T21:17:43Z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