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nwnatural.com/sites/drd/DataRequests/UG-181053 WUTC DR 202/"/>
    </mc:Choice>
  </mc:AlternateContent>
  <bookViews>
    <workbookView xWindow="4200" yWindow="5436" windowWidth="8616" windowHeight="5196"/>
  </bookViews>
  <sheets>
    <sheet name="Cost of Service" sheetId="10" r:id="rId1"/>
  </sheets>
  <definedNames>
    <definedName name="_xlnm.Print_Area" localSheetId="0">'Cost of Service'!$A$1:$N$53</definedName>
  </definedNames>
  <calcPr calcId="152511"/>
</workbook>
</file>

<file path=xl/calcChain.xml><?xml version="1.0" encoding="utf-8"?>
<calcChain xmlns="http://schemas.openxmlformats.org/spreadsheetml/2006/main">
  <c r="E79" i="10" l="1"/>
  <c r="D9" i="10"/>
  <c r="G77" i="10" l="1"/>
  <c r="H77" i="10"/>
  <c r="I77" i="10"/>
  <c r="J77" i="10"/>
  <c r="K77" i="10"/>
  <c r="L77" i="10"/>
  <c r="M77" i="10"/>
  <c r="N77" i="10"/>
  <c r="O77" i="10"/>
  <c r="P77" i="10"/>
  <c r="Q77" i="10"/>
  <c r="R77" i="10"/>
  <c r="S77" i="10"/>
  <c r="T77" i="10"/>
  <c r="U77" i="10"/>
  <c r="V77" i="10"/>
  <c r="W77" i="10"/>
  <c r="X77" i="10"/>
  <c r="Y77" i="10"/>
  <c r="B69" i="10"/>
  <c r="F77" i="10"/>
  <c r="E77" i="10"/>
  <c r="E29" i="10"/>
  <c r="F29" i="10" l="1"/>
  <c r="F28" i="10"/>
  <c r="A29" i="10"/>
  <c r="A30" i="10" s="1"/>
  <c r="A33" i="10" s="1"/>
  <c r="A34" i="10" s="1"/>
  <c r="A35" i="10" s="1"/>
  <c r="A38" i="10" s="1"/>
  <c r="A39" i="10" s="1"/>
  <c r="A40" i="10" s="1"/>
  <c r="A41" i="10" s="1"/>
  <c r="A43" i="10" s="1"/>
  <c r="A44" i="10" s="1"/>
  <c r="A46" i="10" s="1"/>
  <c r="A49" i="10" s="1"/>
  <c r="AO28" i="10"/>
  <c r="AO63" i="10" s="1"/>
  <c r="AM28" i="10"/>
  <c r="AM63" i="10" s="1"/>
  <c r="AN28" i="10"/>
  <c r="AN63" i="10" s="1"/>
  <c r="AO69" i="10"/>
  <c r="AO64" i="10" s="1"/>
  <c r="E69" i="10"/>
  <c r="F69" i="10"/>
  <c r="G69" i="10"/>
  <c r="H69" i="10"/>
  <c r="H64" i="10" s="1"/>
  <c r="I69" i="10"/>
  <c r="J69" i="10"/>
  <c r="J64" i="10" s="1"/>
  <c r="K69" i="10"/>
  <c r="K64" i="10" s="1"/>
  <c r="L69" i="10"/>
  <c r="M69" i="10"/>
  <c r="N69" i="10"/>
  <c r="N64" i="10" s="1"/>
  <c r="O69" i="10"/>
  <c r="O64" i="10" s="1"/>
  <c r="P69" i="10"/>
  <c r="Q69" i="10"/>
  <c r="Q64" i="10" s="1"/>
  <c r="R69" i="10"/>
  <c r="S69" i="10"/>
  <c r="T69" i="10"/>
  <c r="T64" i="10" s="1"/>
  <c r="U69" i="10"/>
  <c r="U64" i="10" s="1"/>
  <c r="V69" i="10"/>
  <c r="V64" i="10" s="1"/>
  <c r="W69" i="10"/>
  <c r="X69" i="10"/>
  <c r="Y69" i="10"/>
  <c r="Z69" i="10"/>
  <c r="Z64" i="10" s="1"/>
  <c r="AA69" i="10"/>
  <c r="AB69" i="10"/>
  <c r="AB64" i="10" s="1"/>
  <c r="AC69" i="10"/>
  <c r="AC64" i="10" s="1"/>
  <c r="AD69" i="10"/>
  <c r="AD64" i="10" s="1"/>
  <c r="AE69" i="10"/>
  <c r="AE64" i="10" s="1"/>
  <c r="AF69" i="10"/>
  <c r="AF64" i="10"/>
  <c r="AG69" i="10"/>
  <c r="AG64" i="10" s="1"/>
  <c r="AH69" i="10"/>
  <c r="AH64" i="10" s="1"/>
  <c r="AI69" i="10"/>
  <c r="AI64" i="10"/>
  <c r="AJ69" i="10"/>
  <c r="AJ64" i="10" s="1"/>
  <c r="AK69" i="10"/>
  <c r="AK64" i="10" s="1"/>
  <c r="AL69" i="10"/>
  <c r="AL64" i="10" s="1"/>
  <c r="AM69" i="10"/>
  <c r="AM64" i="10" s="1"/>
  <c r="AN69" i="10"/>
  <c r="AN64" i="10" s="1"/>
  <c r="E28" i="10"/>
  <c r="E63" i="10" s="1"/>
  <c r="G28" i="10"/>
  <c r="G63" i="10" s="1"/>
  <c r="I28" i="10"/>
  <c r="I63" i="10" s="1"/>
  <c r="K28" i="10"/>
  <c r="K63" i="10" s="1"/>
  <c r="M28" i="10"/>
  <c r="M63" i="10" s="1"/>
  <c r="N28" i="10"/>
  <c r="N63" i="10" s="1"/>
  <c r="O28" i="10"/>
  <c r="O63" i="10" s="1"/>
  <c r="P28" i="10"/>
  <c r="P63" i="10" s="1"/>
  <c r="Q28" i="10"/>
  <c r="Q63" i="10" s="1"/>
  <c r="R28" i="10"/>
  <c r="R63" i="10" s="1"/>
  <c r="S28" i="10"/>
  <c r="S63" i="10" s="1"/>
  <c r="T28" i="10"/>
  <c r="T63" i="10" s="1"/>
  <c r="U28" i="10"/>
  <c r="U63" i="10" s="1"/>
  <c r="V28" i="10"/>
  <c r="V63" i="10" s="1"/>
  <c r="W28" i="10"/>
  <c r="W63" i="10" s="1"/>
  <c r="X28" i="10"/>
  <c r="X63" i="10" s="1"/>
  <c r="Y28" i="10"/>
  <c r="Y63" i="10" s="1"/>
  <c r="Z28" i="10"/>
  <c r="Z63" i="10" s="1"/>
  <c r="AA28" i="10"/>
  <c r="AA63" i="10" s="1"/>
  <c r="AB28" i="10"/>
  <c r="AB63" i="10" s="1"/>
  <c r="AC28" i="10"/>
  <c r="AC63" i="10" s="1"/>
  <c r="AD28" i="10"/>
  <c r="AD63" i="10" s="1"/>
  <c r="AE28" i="10"/>
  <c r="AE63" i="10" s="1"/>
  <c r="AF28" i="10"/>
  <c r="AF63" i="10" s="1"/>
  <c r="AG28" i="10"/>
  <c r="AG63" i="10" s="1"/>
  <c r="AH28" i="10"/>
  <c r="AH63" i="10" s="1"/>
  <c r="AI28" i="10"/>
  <c r="AI63" i="10" s="1"/>
  <c r="AJ28" i="10"/>
  <c r="AJ63" i="10" s="1"/>
  <c r="AK28" i="10"/>
  <c r="AK63" i="10" s="1"/>
  <c r="AL28" i="10"/>
  <c r="AL63" i="10" s="1"/>
  <c r="E80" i="10"/>
  <c r="F10" i="10"/>
  <c r="F11" i="10"/>
  <c r="L28" i="10"/>
  <c r="L63" i="10" s="1"/>
  <c r="J28" i="10"/>
  <c r="J63" i="10" s="1"/>
  <c r="H28" i="10"/>
  <c r="H63" i="10" s="1"/>
  <c r="E64" i="10"/>
  <c r="AA64" i="10"/>
  <c r="S64" i="10"/>
  <c r="L64" i="10" l="1"/>
  <c r="Y64" i="10"/>
  <c r="Y65" i="10" s="1"/>
  <c r="Y66" i="10" s="1"/>
  <c r="F64" i="10"/>
  <c r="AA65" i="10"/>
  <c r="AA66" i="10" s="1"/>
  <c r="G29" i="10"/>
  <c r="H29" i="10" s="1"/>
  <c r="U65" i="10"/>
  <c r="U66" i="10" s="1"/>
  <c r="AF65" i="10"/>
  <c r="AF66" i="10" s="1"/>
  <c r="E65" i="10"/>
  <c r="E66" i="10" s="1"/>
  <c r="E53" i="10" s="1"/>
  <c r="I64" i="10"/>
  <c r="I65" i="10" s="1"/>
  <c r="I66" i="10" s="1"/>
  <c r="L65" i="10"/>
  <c r="L66" i="10" s="1"/>
  <c r="O65" i="10"/>
  <c r="O66" i="10" s="1"/>
  <c r="AH65" i="10"/>
  <c r="AH66" i="10" s="1"/>
  <c r="AN65" i="10"/>
  <c r="AN66" i="10" s="1"/>
  <c r="AJ65" i="10"/>
  <c r="AJ66" i="10" s="1"/>
  <c r="AE65" i="10"/>
  <c r="AE66" i="10" s="1"/>
  <c r="J65" i="10"/>
  <c r="J66" i="10" s="1"/>
  <c r="AM65" i="10"/>
  <c r="AM66" i="10" s="1"/>
  <c r="AG65" i="10"/>
  <c r="AG66" i="10" s="1"/>
  <c r="AD65" i="10"/>
  <c r="AD66" i="10" s="1"/>
  <c r="N65" i="10"/>
  <c r="N66" i="10" s="1"/>
  <c r="AI65" i="10"/>
  <c r="AI66" i="10" s="1"/>
  <c r="AB65" i="10"/>
  <c r="AB66" i="10" s="1"/>
  <c r="S65" i="10"/>
  <c r="S66" i="10" s="1"/>
  <c r="T65" i="10"/>
  <c r="T66" i="10" s="1"/>
  <c r="Q65" i="10"/>
  <c r="Q66" i="10" s="1"/>
  <c r="K65" i="10"/>
  <c r="K66" i="10" s="1"/>
  <c r="H65" i="10"/>
  <c r="H66" i="10" s="1"/>
  <c r="AO65" i="10"/>
  <c r="AO66" i="10" s="1"/>
  <c r="W64" i="10"/>
  <c r="W65" i="10" s="1"/>
  <c r="W66" i="10" s="1"/>
  <c r="D12" i="10"/>
  <c r="F9" i="10"/>
  <c r="F12" i="10" s="1"/>
  <c r="AK65" i="10"/>
  <c r="AK66" i="10" s="1"/>
  <c r="R64" i="10"/>
  <c r="R65" i="10" s="1"/>
  <c r="R66" i="10" s="1"/>
  <c r="AC65" i="10"/>
  <c r="AC66" i="10" s="1"/>
  <c r="X64" i="10"/>
  <c r="X65" i="10" s="1"/>
  <c r="X66" i="10" s="1"/>
  <c r="M64" i="10"/>
  <c r="M65" i="10" s="1"/>
  <c r="M66" i="10" s="1"/>
  <c r="P64" i="10"/>
  <c r="P65" i="10" s="1"/>
  <c r="P66" i="10" s="1"/>
  <c r="F63" i="10"/>
  <c r="AP28" i="10"/>
  <c r="AL65" i="10"/>
  <c r="AL66" i="10" s="1"/>
  <c r="G64" i="10"/>
  <c r="G65" i="10" s="1"/>
  <c r="G66" i="10" s="1"/>
  <c r="Z65" i="10"/>
  <c r="Z66" i="10" s="1"/>
  <c r="V65" i="10"/>
  <c r="V66" i="10" s="1"/>
  <c r="E39" i="10" l="1"/>
  <c r="E72" i="10"/>
  <c r="F65" i="10"/>
  <c r="F66" i="10" s="1"/>
  <c r="F53" i="10" s="1"/>
  <c r="E30" i="10"/>
  <c r="I29" i="10"/>
  <c r="E40" i="10"/>
  <c r="E56" i="10" s="1"/>
  <c r="E38" i="10"/>
  <c r="AP66" i="10" l="1"/>
  <c r="G53" i="10"/>
  <c r="H53" i="10" s="1"/>
  <c r="F38" i="10"/>
  <c r="F72" i="10"/>
  <c r="G72" i="10" s="1"/>
  <c r="J29" i="10"/>
  <c r="F39" i="10"/>
  <c r="E41" i="10"/>
  <c r="F40" i="10"/>
  <c r="E57" i="10"/>
  <c r="E33" i="10" s="1"/>
  <c r="K29" i="10" l="1"/>
  <c r="G38" i="10"/>
  <c r="G40" i="10"/>
  <c r="G39" i="10"/>
  <c r="F30" i="10"/>
  <c r="F41" i="10"/>
  <c r="F56" i="10"/>
  <c r="F57" i="10" s="1"/>
  <c r="F33" i="10" s="1"/>
  <c r="E58" i="10"/>
  <c r="E59" i="10" s="1"/>
  <c r="E34" i="10" s="1"/>
  <c r="E35" i="10" s="1"/>
  <c r="E43" i="10" s="1"/>
  <c r="H39" i="10"/>
  <c r="I53" i="10"/>
  <c r="H38" i="10"/>
  <c r="H40" i="10"/>
  <c r="H72" i="10"/>
  <c r="G30" i="10"/>
  <c r="L29" i="10" l="1"/>
  <c r="M29" i="10" s="1"/>
  <c r="G41" i="10"/>
  <c r="G56" i="10"/>
  <c r="G57" i="10" s="1"/>
  <c r="G33" i="10" s="1"/>
  <c r="F58" i="10"/>
  <c r="F59" i="10" s="1"/>
  <c r="F34" i="10" s="1"/>
  <c r="F35" i="10" s="1"/>
  <c r="F43" i="10" s="1"/>
  <c r="E60" i="10"/>
  <c r="E74" i="10" s="1"/>
  <c r="H56" i="10"/>
  <c r="I72" i="10"/>
  <c r="H30" i="10"/>
  <c r="H41" i="10"/>
  <c r="J53" i="10"/>
  <c r="I39" i="10"/>
  <c r="I38" i="10"/>
  <c r="I40" i="10"/>
  <c r="E44" i="10"/>
  <c r="E46" i="10" s="1"/>
  <c r="F60" i="10" l="1"/>
  <c r="F74" i="10" s="1"/>
  <c r="H57" i="10"/>
  <c r="H33" i="10" s="1"/>
  <c r="I56" i="10"/>
  <c r="I57" i="10" s="1"/>
  <c r="I33" i="10" s="1"/>
  <c r="E49" i="10"/>
  <c r="J40" i="10"/>
  <c r="J39" i="10"/>
  <c r="K53" i="10"/>
  <c r="J38" i="10"/>
  <c r="J72" i="10"/>
  <c r="I30" i="10"/>
  <c r="I41" i="10"/>
  <c r="G58" i="10"/>
  <c r="G59" i="10" s="1"/>
  <c r="G34" i="10" s="1"/>
  <c r="G35" i="10" s="1"/>
  <c r="G43" i="10" s="1"/>
  <c r="N29" i="10"/>
  <c r="F44" i="10"/>
  <c r="F46" i="10" s="1"/>
  <c r="G60" i="10" l="1"/>
  <c r="G74" i="10" s="1"/>
  <c r="H58" i="10"/>
  <c r="H59" i="10" s="1"/>
  <c r="H34" i="10" s="1"/>
  <c r="H35" i="10" s="1"/>
  <c r="H43" i="10" s="1"/>
  <c r="H44" i="10" s="1"/>
  <c r="H46" i="10" s="1"/>
  <c r="F49" i="10"/>
  <c r="J41" i="10"/>
  <c r="J30" i="10"/>
  <c r="K72" i="10"/>
  <c r="I58" i="10"/>
  <c r="I59" i="10" s="1"/>
  <c r="I34" i="10" s="1"/>
  <c r="I35" i="10" s="1"/>
  <c r="I43" i="10" s="1"/>
  <c r="G44" i="10"/>
  <c r="G46" i="10" s="1"/>
  <c r="J56" i="10"/>
  <c r="O29" i="10"/>
  <c r="K40" i="10"/>
  <c r="L53" i="10"/>
  <c r="K39" i="10"/>
  <c r="K38" i="10"/>
  <c r="H60" i="10" l="1"/>
  <c r="H74" i="10" s="1"/>
  <c r="I60" i="10"/>
  <c r="I74" i="10" s="1"/>
  <c r="K56" i="10"/>
  <c r="K57" i="10" s="1"/>
  <c r="K33" i="10" s="1"/>
  <c r="I44" i="10"/>
  <c r="I46" i="10" s="1"/>
  <c r="G49" i="10"/>
  <c r="K41" i="10"/>
  <c r="P29" i="10"/>
  <c r="H49" i="10"/>
  <c r="J57" i="10"/>
  <c r="J33" i="10" s="1"/>
  <c r="K30" i="10"/>
  <c r="L72" i="10"/>
  <c r="L38" i="10"/>
  <c r="L40" i="10"/>
  <c r="M53" i="10"/>
  <c r="L39" i="10"/>
  <c r="L56" i="10" l="1"/>
  <c r="L57" i="10" s="1"/>
  <c r="L33" i="10" s="1"/>
  <c r="I49" i="10"/>
  <c r="L41" i="10"/>
  <c r="K58" i="10"/>
  <c r="K59" i="10" s="1"/>
  <c r="K34" i="10" s="1"/>
  <c r="K35" i="10" s="1"/>
  <c r="K43" i="10" s="1"/>
  <c r="J58" i="10"/>
  <c r="J59" i="10" s="1"/>
  <c r="Q29" i="10"/>
  <c r="M39" i="10"/>
  <c r="M40" i="10"/>
  <c r="M38" i="10"/>
  <c r="N53" i="10"/>
  <c r="L30" i="10"/>
  <c r="M72" i="10"/>
  <c r="M41" i="10" l="1"/>
  <c r="K60" i="10"/>
  <c r="K74" i="10" s="1"/>
  <c r="K44" i="10"/>
  <c r="K46" i="10" s="1"/>
  <c r="M30" i="10"/>
  <c r="N72" i="10"/>
  <c r="M56" i="10"/>
  <c r="L58" i="10"/>
  <c r="L59" i="10" s="1"/>
  <c r="L34" i="10" s="1"/>
  <c r="L35" i="10" s="1"/>
  <c r="L43" i="10" s="1"/>
  <c r="N40" i="10"/>
  <c r="O53" i="10"/>
  <c r="N38" i="10"/>
  <c r="N39" i="10"/>
  <c r="R29" i="10"/>
  <c r="J34" i="10"/>
  <c r="J35" i="10" s="1"/>
  <c r="J43" i="10" s="1"/>
  <c r="J60" i="10"/>
  <c r="J74" i="10" s="1"/>
  <c r="K49" i="10" l="1"/>
  <c r="N56" i="10"/>
  <c r="N57" i="10" s="1"/>
  <c r="N33" i="10" s="1"/>
  <c r="L44" i="10"/>
  <c r="L46" i="10" s="1"/>
  <c r="N41" i="10"/>
  <c r="M57" i="10"/>
  <c r="M33" i="10" s="1"/>
  <c r="N30" i="10"/>
  <c r="O72" i="10"/>
  <c r="J44" i="10"/>
  <c r="J46" i="10" s="1"/>
  <c r="S29" i="10"/>
  <c r="O39" i="10"/>
  <c r="P53" i="10"/>
  <c r="O40" i="10"/>
  <c r="O38" i="10"/>
  <c r="L60" i="10"/>
  <c r="L74" i="10" s="1"/>
  <c r="L49" i="10" l="1"/>
  <c r="J49" i="10"/>
  <c r="M58" i="10"/>
  <c r="M59" i="10" s="1"/>
  <c r="M34" i="10" s="1"/>
  <c r="M35" i="10" s="1"/>
  <c r="M43" i="10" s="1"/>
  <c r="O30" i="10"/>
  <c r="P72" i="10"/>
  <c r="O41" i="10"/>
  <c r="T29" i="10"/>
  <c r="N58" i="10"/>
  <c r="N59" i="10" s="1"/>
  <c r="N34" i="10" s="1"/>
  <c r="N35" i="10" s="1"/>
  <c r="N43" i="10" s="1"/>
  <c r="P38" i="10"/>
  <c r="Q53" i="10"/>
  <c r="P40" i="10"/>
  <c r="P39" i="10"/>
  <c r="O56" i="10"/>
  <c r="M60" i="10" l="1"/>
  <c r="M74" i="10" s="1"/>
  <c r="P56" i="10"/>
  <c r="P57" i="10" s="1"/>
  <c r="P33" i="10" s="1"/>
  <c r="N60" i="10"/>
  <c r="N74" i="10" s="1"/>
  <c r="P41" i="10"/>
  <c r="N44" i="10"/>
  <c r="N46" i="10" s="1"/>
  <c r="O57" i="10"/>
  <c r="O33" i="10" s="1"/>
  <c r="M44" i="10"/>
  <c r="M46" i="10" s="1"/>
  <c r="U29" i="10"/>
  <c r="Q40" i="10"/>
  <c r="R53" i="10"/>
  <c r="Q39" i="10"/>
  <c r="Q38" i="10"/>
  <c r="P30" i="10"/>
  <c r="Q72" i="10"/>
  <c r="M49" i="10" l="1"/>
  <c r="N49" i="10"/>
  <c r="O58" i="10"/>
  <c r="O59" i="10" s="1"/>
  <c r="O34" i="10" s="1"/>
  <c r="O35" i="10" s="1"/>
  <c r="O43" i="10" s="1"/>
  <c r="R38" i="10"/>
  <c r="S53" i="10"/>
  <c r="R40" i="10"/>
  <c r="R39" i="10"/>
  <c r="V29" i="10"/>
  <c r="Q56" i="10"/>
  <c r="Q30" i="10"/>
  <c r="R72" i="10"/>
  <c r="P58" i="10"/>
  <c r="P59" i="10" s="1"/>
  <c r="P34" i="10" s="1"/>
  <c r="P35" i="10" s="1"/>
  <c r="P43" i="10" s="1"/>
  <c r="Q41" i="10"/>
  <c r="O60" i="10" l="1"/>
  <c r="O74" i="10" s="1"/>
  <c r="P44" i="10"/>
  <c r="P46" i="10" s="1"/>
  <c r="W29" i="10"/>
  <c r="R30" i="10"/>
  <c r="S72" i="10"/>
  <c r="R56" i="10"/>
  <c r="Q57" i="10"/>
  <c r="Q33" i="10" s="1"/>
  <c r="P60" i="10"/>
  <c r="P74" i="10" s="1"/>
  <c r="S40" i="10"/>
  <c r="T53" i="10"/>
  <c r="S39" i="10"/>
  <c r="S38" i="10"/>
  <c r="O44" i="10"/>
  <c r="O46" i="10" s="1"/>
  <c r="R41" i="10"/>
  <c r="Q58" i="10" l="1"/>
  <c r="Q59" i="10" s="1"/>
  <c r="Q34" i="10" s="1"/>
  <c r="Q35" i="10" s="1"/>
  <c r="Q43" i="10" s="1"/>
  <c r="S56" i="10"/>
  <c r="S57" i="10" s="1"/>
  <c r="P49" i="10"/>
  <c r="T40" i="10"/>
  <c r="T39" i="10"/>
  <c r="T38" i="10"/>
  <c r="U53" i="10"/>
  <c r="R57" i="10"/>
  <c r="R33" i="10" s="1"/>
  <c r="O49" i="10"/>
  <c r="S30" i="10"/>
  <c r="T72" i="10"/>
  <c r="S41" i="10"/>
  <c r="X29" i="10"/>
  <c r="Q60" i="10" l="1"/>
  <c r="Q74" i="10" s="1"/>
  <c r="S33" i="10"/>
  <c r="S58" i="10"/>
  <c r="S59" i="10" s="1"/>
  <c r="S34" i="10" s="1"/>
  <c r="T41" i="10"/>
  <c r="Y29" i="10"/>
  <c r="Q44" i="10"/>
  <c r="Q46" i="10" s="1"/>
  <c r="U72" i="10"/>
  <c r="T30" i="10"/>
  <c r="R58" i="10"/>
  <c r="R59" i="10" s="1"/>
  <c r="R34" i="10" s="1"/>
  <c r="R35" i="10" s="1"/>
  <c r="R43" i="10" s="1"/>
  <c r="T56" i="10"/>
  <c r="U39" i="10"/>
  <c r="U40" i="10"/>
  <c r="U38" i="10"/>
  <c r="V53" i="10"/>
  <c r="S35" i="10" l="1"/>
  <c r="S43" i="10" s="1"/>
  <c r="S44" i="10" s="1"/>
  <c r="S46" i="10" s="1"/>
  <c r="S60" i="10"/>
  <c r="S74" i="10" s="1"/>
  <c r="U41" i="10"/>
  <c r="U56" i="10"/>
  <c r="U57" i="10" s="1"/>
  <c r="U33" i="10" s="1"/>
  <c r="Q49" i="10"/>
  <c r="T57" i="10"/>
  <c r="T33" i="10" s="1"/>
  <c r="R60" i="10"/>
  <c r="R74" i="10" s="1"/>
  <c r="V72" i="10"/>
  <c r="U30" i="10"/>
  <c r="W53" i="10"/>
  <c r="V38" i="10"/>
  <c r="V40" i="10"/>
  <c r="V39" i="10"/>
  <c r="R44" i="10"/>
  <c r="R46" i="10" s="1"/>
  <c r="Z29" i="10"/>
  <c r="R49" i="10" l="1"/>
  <c r="S49" i="10"/>
  <c r="V56" i="10"/>
  <c r="AA29" i="10"/>
  <c r="V41" i="10"/>
  <c r="W72" i="10"/>
  <c r="V30" i="10"/>
  <c r="T58" i="10"/>
  <c r="T59" i="10" s="1"/>
  <c r="T34" i="10" s="1"/>
  <c r="T35" i="10" s="1"/>
  <c r="T43" i="10" s="1"/>
  <c r="U58" i="10"/>
  <c r="U59" i="10" s="1"/>
  <c r="U34" i="10" s="1"/>
  <c r="U35" i="10" s="1"/>
  <c r="U43" i="10" s="1"/>
  <c r="W38" i="10"/>
  <c r="X53" i="10"/>
  <c r="W39" i="10"/>
  <c r="W40" i="10"/>
  <c r="W41" i="10" l="1"/>
  <c r="W56" i="10"/>
  <c r="W57" i="10" s="1"/>
  <c r="W33" i="10" s="1"/>
  <c r="U60" i="10"/>
  <c r="U74" i="10" s="1"/>
  <c r="U44" i="10"/>
  <c r="U46" i="10" s="1"/>
  <c r="T44" i="10"/>
  <c r="T46" i="10" s="1"/>
  <c r="X38" i="10"/>
  <c r="X39" i="10"/>
  <c r="X40" i="10"/>
  <c r="Y53" i="10"/>
  <c r="AB29" i="10"/>
  <c r="W30" i="10"/>
  <c r="X72" i="10"/>
  <c r="V57" i="10"/>
  <c r="V33" i="10" s="1"/>
  <c r="T60" i="10"/>
  <c r="T74" i="10" s="1"/>
  <c r="V58" i="10" l="1"/>
  <c r="V59" i="10" s="1"/>
  <c r="V34" i="10" s="1"/>
  <c r="V35" i="10" s="1"/>
  <c r="V43" i="10" s="1"/>
  <c r="X41" i="10"/>
  <c r="U49" i="10"/>
  <c r="T49" i="10"/>
  <c r="AC29" i="10"/>
  <c r="Z53" i="10"/>
  <c r="Y38" i="10"/>
  <c r="Y39" i="10"/>
  <c r="Y40" i="10"/>
  <c r="W58" i="10"/>
  <c r="W59" i="10" s="1"/>
  <c r="X30" i="10"/>
  <c r="Y72" i="10"/>
  <c r="X56" i="10"/>
  <c r="V60" i="10" l="1"/>
  <c r="V74" i="10" s="1"/>
  <c r="Y41" i="10"/>
  <c r="W34" i="10"/>
  <c r="W35" i="10" s="1"/>
  <c r="W43" i="10" s="1"/>
  <c r="W60" i="10"/>
  <c r="W74" i="10" s="1"/>
  <c r="Z39" i="10"/>
  <c r="Z38" i="10"/>
  <c r="AA53" i="10"/>
  <c r="Z40" i="10"/>
  <c r="V44" i="10"/>
  <c r="V46" i="10" s="1"/>
  <c r="AD29" i="10"/>
  <c r="Z72" i="10"/>
  <c r="Y30" i="10"/>
  <c r="X57" i="10"/>
  <c r="X33" i="10" s="1"/>
  <c r="Y56" i="10"/>
  <c r="Z41" i="10" l="1"/>
  <c r="V49" i="10"/>
  <c r="Z56" i="10"/>
  <c r="Z30" i="10"/>
  <c r="AA72" i="10"/>
  <c r="AE29" i="10"/>
  <c r="X58" i="10"/>
  <c r="X59" i="10" s="1"/>
  <c r="X34" i="10" s="1"/>
  <c r="X35" i="10" s="1"/>
  <c r="X43" i="10" s="1"/>
  <c r="Y57" i="10"/>
  <c r="Y33" i="10" s="1"/>
  <c r="AB53" i="10"/>
  <c r="AA40" i="10"/>
  <c r="AA39" i="10"/>
  <c r="AA38" i="10"/>
  <c r="W44" i="10"/>
  <c r="W46" i="10" s="1"/>
  <c r="Y58" i="10" l="1"/>
  <c r="Y59" i="10" s="1"/>
  <c r="Y34" i="10" s="1"/>
  <c r="Y35" i="10" s="1"/>
  <c r="Y43" i="10" s="1"/>
  <c r="W49" i="10"/>
  <c r="X44" i="10"/>
  <c r="X46" i="10" s="1"/>
  <c r="AF29" i="10"/>
  <c r="Z57" i="10"/>
  <c r="Z33" i="10" s="1"/>
  <c r="AB40" i="10"/>
  <c r="AB39" i="10"/>
  <c r="AB38" i="10"/>
  <c r="AC53" i="10"/>
  <c r="AB72" i="10"/>
  <c r="AA30" i="10"/>
  <c r="AA56" i="10"/>
  <c r="AA41" i="10"/>
  <c r="X60" i="10"/>
  <c r="X74" i="10" s="1"/>
  <c r="Z58" i="10" l="1"/>
  <c r="Z59" i="10" s="1"/>
  <c r="Z34" i="10" s="1"/>
  <c r="Z35" i="10" s="1"/>
  <c r="Z43" i="10" s="1"/>
  <c r="Y60" i="10"/>
  <c r="Y74" i="10" s="1"/>
  <c r="X49" i="10"/>
  <c r="AC40" i="10"/>
  <c r="AC39" i="10"/>
  <c r="AD53" i="10"/>
  <c r="AC38" i="10"/>
  <c r="AA57" i="10"/>
  <c r="AA33" i="10" s="1"/>
  <c r="AC72" i="10"/>
  <c r="AB30" i="10"/>
  <c r="AB56" i="10"/>
  <c r="AG29" i="10"/>
  <c r="Y44" i="10"/>
  <c r="Y46" i="10" s="1"/>
  <c r="AB41" i="10"/>
  <c r="Z60" i="10" l="1"/>
  <c r="Z74" i="10" s="1"/>
  <c r="AC56" i="10"/>
  <c r="AC57" i="10" s="1"/>
  <c r="AC33" i="10" s="1"/>
  <c r="AC41" i="10"/>
  <c r="AB57" i="10"/>
  <c r="AB33" i="10" s="1"/>
  <c r="AE53" i="10"/>
  <c r="AD40" i="10"/>
  <c r="AD38" i="10"/>
  <c r="AD39" i="10"/>
  <c r="Z44" i="10"/>
  <c r="Z46" i="10" s="1"/>
  <c r="AA58" i="10"/>
  <c r="AA59" i="10" s="1"/>
  <c r="AA34" i="10" s="1"/>
  <c r="AA35" i="10" s="1"/>
  <c r="AA43" i="10" s="1"/>
  <c r="Y49" i="10"/>
  <c r="AH29" i="10"/>
  <c r="AC30" i="10"/>
  <c r="AD72" i="10"/>
  <c r="AA60" i="10" l="1"/>
  <c r="AA74" i="10" s="1"/>
  <c r="AC58" i="10"/>
  <c r="AC59" i="10" s="1"/>
  <c r="AC34" i="10" s="1"/>
  <c r="AC35" i="10" s="1"/>
  <c r="AC43" i="10" s="1"/>
  <c r="AD56" i="10"/>
  <c r="AB58" i="10"/>
  <c r="AB59" i="10" s="1"/>
  <c r="AB34" i="10" s="1"/>
  <c r="AB35" i="10" s="1"/>
  <c r="AB43" i="10" s="1"/>
  <c r="Z49" i="10"/>
  <c r="AA44" i="10"/>
  <c r="AA46" i="10" s="1"/>
  <c r="AD41" i="10"/>
  <c r="AI29" i="10"/>
  <c r="AJ29" i="10" s="1"/>
  <c r="AK29" i="10" s="1"/>
  <c r="AL29" i="10" s="1"/>
  <c r="AM29" i="10" s="1"/>
  <c r="AN29" i="10" s="1"/>
  <c r="AO29" i="10" s="1"/>
  <c r="AE72" i="10"/>
  <c r="AD30" i="10"/>
  <c r="AE38" i="10"/>
  <c r="AE39" i="10"/>
  <c r="AE40" i="10"/>
  <c r="AF53" i="10"/>
  <c r="AE56" i="10" l="1"/>
  <c r="AE57" i="10" s="1"/>
  <c r="AE33" i="10" s="1"/>
  <c r="AC60" i="10"/>
  <c r="AC74" i="10" s="1"/>
  <c r="AB60" i="10"/>
  <c r="AB74" i="10" s="1"/>
  <c r="AA49" i="10"/>
  <c r="AF39" i="10"/>
  <c r="AF38" i="10"/>
  <c r="AG53" i="10"/>
  <c r="AF40" i="10"/>
  <c r="AF72" i="10"/>
  <c r="AE30" i="10"/>
  <c r="AB44" i="10"/>
  <c r="AB46" i="10" s="1"/>
  <c r="AC44" i="10"/>
  <c r="AC46" i="10" s="1"/>
  <c r="AD57" i="10"/>
  <c r="AD33" i="10" s="1"/>
  <c r="AE41" i="10"/>
  <c r="AD58" i="10" l="1"/>
  <c r="AD59" i="10" s="1"/>
  <c r="AD34" i="10" s="1"/>
  <c r="AD35" i="10" s="1"/>
  <c r="AD43" i="10" s="1"/>
  <c r="AF56" i="10"/>
  <c r="AF57" i="10" s="1"/>
  <c r="AF33" i="10" s="1"/>
  <c r="AB49" i="10"/>
  <c r="AG38" i="10"/>
  <c r="AH53" i="10"/>
  <c r="AG39" i="10"/>
  <c r="AG40" i="10"/>
  <c r="AF41" i="10"/>
  <c r="AC49" i="10"/>
  <c r="AE58" i="10"/>
  <c r="AE59" i="10" s="1"/>
  <c r="AE34" i="10" s="1"/>
  <c r="AE35" i="10" s="1"/>
  <c r="AE43" i="10" s="1"/>
  <c r="AG72" i="10"/>
  <c r="AF30" i="10"/>
  <c r="AD60" i="10" l="1"/>
  <c r="AD74" i="10" s="1"/>
  <c r="AE44" i="10"/>
  <c r="AE46" i="10" s="1"/>
  <c r="AG30" i="10"/>
  <c r="AH72" i="10"/>
  <c r="AI53" i="10"/>
  <c r="AH40" i="10"/>
  <c r="AH38" i="10"/>
  <c r="AH39" i="10"/>
  <c r="AE60" i="10"/>
  <c r="AE74" i="10" s="1"/>
  <c r="AG41" i="10"/>
  <c r="AF58" i="10"/>
  <c r="AF59" i="10" s="1"/>
  <c r="AF34" i="10" s="1"/>
  <c r="AF35" i="10" s="1"/>
  <c r="AF43" i="10" s="1"/>
  <c r="AD44" i="10"/>
  <c r="AD46" i="10" s="1"/>
  <c r="AG56" i="10"/>
  <c r="AF60" i="10" l="1"/>
  <c r="AF74" i="10" s="1"/>
  <c r="AH41" i="10"/>
  <c r="AH56" i="10"/>
  <c r="AH57" i="10" s="1"/>
  <c r="AH33" i="10" s="1"/>
  <c r="AD49" i="10"/>
  <c r="AF44" i="10"/>
  <c r="AF46" i="10" s="1"/>
  <c r="AE49" i="10"/>
  <c r="AG57" i="10"/>
  <c r="AG33" i="10" s="1"/>
  <c r="AI38" i="10"/>
  <c r="AJ53" i="10"/>
  <c r="AI39" i="10"/>
  <c r="AI40" i="10"/>
  <c r="AH30" i="10"/>
  <c r="AI72" i="10"/>
  <c r="AF49" i="10" l="1"/>
  <c r="AI30" i="10"/>
  <c r="AJ72" i="10"/>
  <c r="AJ39" i="10"/>
  <c r="AJ40" i="10"/>
  <c r="AJ38" i="10"/>
  <c r="AK53" i="10"/>
  <c r="AI41" i="10"/>
  <c r="AG58" i="10"/>
  <c r="AG59" i="10" s="1"/>
  <c r="AG34" i="10" s="1"/>
  <c r="AG35" i="10" s="1"/>
  <c r="AG43" i="10" s="1"/>
  <c r="AI56" i="10"/>
  <c r="AH58" i="10"/>
  <c r="AH59" i="10" s="1"/>
  <c r="AH34" i="10" s="1"/>
  <c r="AH35" i="10" s="1"/>
  <c r="AH43" i="10" s="1"/>
  <c r="AJ41" i="10" l="1"/>
  <c r="AG60" i="10"/>
  <c r="AG74" i="10" s="1"/>
  <c r="AH44" i="10"/>
  <c r="AH46" i="10" s="1"/>
  <c r="AG44" i="10"/>
  <c r="AG46" i="10" s="1"/>
  <c r="AL53" i="10"/>
  <c r="AK40" i="10"/>
  <c r="AK39" i="10"/>
  <c r="AK38" i="10"/>
  <c r="AI57" i="10"/>
  <c r="AI33" i="10" s="1"/>
  <c r="AJ56" i="10"/>
  <c r="AH60" i="10"/>
  <c r="AH74" i="10" s="1"/>
  <c r="AK72" i="10"/>
  <c r="AJ30" i="10"/>
  <c r="AI58" i="10" l="1"/>
  <c r="AI59" i="10" s="1"/>
  <c r="AI34" i="10" s="1"/>
  <c r="AI35" i="10" s="1"/>
  <c r="AI43" i="10" s="1"/>
  <c r="AH49" i="10"/>
  <c r="AK56" i="10"/>
  <c r="AJ57" i="10"/>
  <c r="AJ33" i="10" s="1"/>
  <c r="AL40" i="10"/>
  <c r="AL39" i="10"/>
  <c r="AL38" i="10"/>
  <c r="AM53" i="10"/>
  <c r="AK30" i="10"/>
  <c r="AL72" i="10"/>
  <c r="AG49" i="10"/>
  <c r="AK41" i="10"/>
  <c r="AI60" i="10" l="1"/>
  <c r="AI74" i="10" s="1"/>
  <c r="AJ58" i="10"/>
  <c r="AJ59" i="10" s="1"/>
  <c r="AJ34" i="10" s="1"/>
  <c r="AJ35" i="10" s="1"/>
  <c r="AJ43" i="10" s="1"/>
  <c r="AL41" i="10"/>
  <c r="AM72" i="10"/>
  <c r="AL30" i="10"/>
  <c r="AM40" i="10"/>
  <c r="AN53" i="10"/>
  <c r="AM38" i="10"/>
  <c r="AM39" i="10"/>
  <c r="AI44" i="10"/>
  <c r="AI46" i="10" s="1"/>
  <c r="AI49" i="10" s="1"/>
  <c r="AK57" i="10"/>
  <c r="AK33" i="10" s="1"/>
  <c r="AL56" i="10"/>
  <c r="AJ60" i="10" l="1"/>
  <c r="AJ74" i="10" s="1"/>
  <c r="AK58" i="10"/>
  <c r="AK59" i="10" s="1"/>
  <c r="AK34" i="10" s="1"/>
  <c r="AK35" i="10" s="1"/>
  <c r="AK43" i="10" s="1"/>
  <c r="AM41" i="10"/>
  <c r="AO53" i="10"/>
  <c r="AN38" i="10"/>
  <c r="AN39" i="10"/>
  <c r="AN40" i="10"/>
  <c r="AL57" i="10"/>
  <c r="AL33" i="10" s="1"/>
  <c r="AM56" i="10"/>
  <c r="AJ44" i="10"/>
  <c r="AJ46" i="10" s="1"/>
  <c r="AJ49" i="10" s="1"/>
  <c r="AM30" i="10"/>
  <c r="AN72" i="10"/>
  <c r="AL58" i="10" l="1"/>
  <c r="AL59" i="10" s="1"/>
  <c r="AL34" i="10" s="1"/>
  <c r="AL35" i="10" s="1"/>
  <c r="AL43" i="10" s="1"/>
  <c r="AK60" i="10"/>
  <c r="AK74" i="10" s="1"/>
  <c r="AO72" i="10"/>
  <c r="AO30" i="10" s="1"/>
  <c r="AN30" i="10"/>
  <c r="AM57" i="10"/>
  <c r="AM33" i="10" s="1"/>
  <c r="AN41" i="10"/>
  <c r="AK44" i="10"/>
  <c r="AK46" i="10" s="1"/>
  <c r="AK49" i="10" s="1"/>
  <c r="AO39" i="10"/>
  <c r="AO38" i="10"/>
  <c r="AO40" i="10"/>
  <c r="AN56" i="10"/>
  <c r="AL60" i="10" l="1"/>
  <c r="AL74" i="10" s="1"/>
  <c r="AO41" i="10"/>
  <c r="AL44" i="10"/>
  <c r="AL46" i="10" s="1"/>
  <c r="AL49" i="10" s="1"/>
  <c r="AN57" i="10"/>
  <c r="AN33" i="10" s="1"/>
  <c r="AO56" i="10"/>
  <c r="AM58" i="10"/>
  <c r="AM59" i="10" s="1"/>
  <c r="AM34" i="10" s="1"/>
  <c r="AM35" i="10" s="1"/>
  <c r="AM43" i="10" s="1"/>
  <c r="AN58" i="10" l="1"/>
  <c r="AN59" i="10" s="1"/>
  <c r="AN34" i="10" s="1"/>
  <c r="AN35" i="10" s="1"/>
  <c r="AN43" i="10" s="1"/>
  <c r="AM44" i="10"/>
  <c r="AM46" i="10" s="1"/>
  <c r="AM49" i="10" s="1"/>
  <c r="AO57" i="10"/>
  <c r="AO33" i="10" s="1"/>
  <c r="AM60" i="10"/>
  <c r="AM74" i="10" s="1"/>
  <c r="AN60" i="10" l="1"/>
  <c r="AN74" i="10" s="1"/>
  <c r="AO58" i="10"/>
  <c r="AO59" i="10" s="1"/>
  <c r="AO34" i="10" s="1"/>
  <c r="AO35" i="10" s="1"/>
  <c r="AO43" i="10" s="1"/>
  <c r="AN44" i="10"/>
  <c r="AN46" i="10" s="1"/>
  <c r="AN49" i="10" s="1"/>
  <c r="AO60" i="10" l="1"/>
  <c r="AO74" i="10" s="1"/>
  <c r="AO44" i="10"/>
  <c r="AO46" i="10" s="1"/>
  <c r="AO49" i="10" s="1"/>
</calcChain>
</file>

<file path=xl/sharedStrings.xml><?xml version="1.0" encoding="utf-8"?>
<sst xmlns="http://schemas.openxmlformats.org/spreadsheetml/2006/main" count="91" uniqueCount="86">
  <si>
    <t>NW Natural</t>
  </si>
  <si>
    <t>Depreciation</t>
  </si>
  <si>
    <t>Property Taxes</t>
  </si>
  <si>
    <t>Taxes on Equity Return</t>
  </si>
  <si>
    <t>State</t>
  </si>
  <si>
    <t>Federal</t>
  </si>
  <si>
    <t xml:space="preserve">      Total Taxes</t>
  </si>
  <si>
    <t>Return on Rate Base</t>
  </si>
  <si>
    <t>Debt</t>
  </si>
  <si>
    <t>Common Equity</t>
  </si>
  <si>
    <t xml:space="preserve">      Total Return</t>
  </si>
  <si>
    <t>Subtotal Cost of Service</t>
  </si>
  <si>
    <t>Revenue Sensitive Items</t>
  </si>
  <si>
    <t>Total Cost of Service</t>
  </si>
  <si>
    <t>Cost of Capital</t>
  </si>
  <si>
    <t xml:space="preserve">Weighted </t>
  </si>
  <si>
    <t>% of Capital</t>
  </si>
  <si>
    <t>Cost</t>
  </si>
  <si>
    <t>State Tax Rate</t>
  </si>
  <si>
    <t>Federal Tax Rate</t>
  </si>
  <si>
    <t>Depreciation Rate</t>
  </si>
  <si>
    <t>Property Tax Rate</t>
  </si>
  <si>
    <t>Income Taxes</t>
  </si>
  <si>
    <t>Gross up of Equity Return</t>
  </si>
  <si>
    <t>Less:  State tax</t>
  </si>
  <si>
    <t>Federal Taxable Income</t>
  </si>
  <si>
    <t>Less:  Federal Tax</t>
  </si>
  <si>
    <t>Return</t>
  </si>
  <si>
    <t>Deferred Taxes</t>
  </si>
  <si>
    <t>Book Depreciation</t>
  </si>
  <si>
    <t>Tax Depreciation</t>
  </si>
  <si>
    <t>Book-Tax Difference</t>
  </si>
  <si>
    <t>Tax Effect</t>
  </si>
  <si>
    <t>Input Capital Costs and Rates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</si>
  <si>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</si>
  <si>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</si>
  <si>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</si>
  <si>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</si>
  <si>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</si>
  <si>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</si>
  <si>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</si>
  <si>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</si>
  <si>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</si>
  <si>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</si>
  <si>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</si>
  <si>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</si>
  <si>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</si>
  <si>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</si>
  <si>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</si>
  <si>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</si>
  <si>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</si>
  <si>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</si>
  <si>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</si>
  <si>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</si>
  <si>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</si>
  <si>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</si>
  <si>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</si>
  <si>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</si>
  <si>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</si>
  <si>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</si>
  <si>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</si>
  <si>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</si>
  <si>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</si>
  <si>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</si>
  <si>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Year 31</t>
  </si>
  <si>
    <t>Year 32</t>
  </si>
  <si>
    <t>Year 33</t>
  </si>
  <si>
    <t>Year 34</t>
  </si>
  <si>
    <t>Year 35</t>
  </si>
  <si>
    <t>Year 36</t>
  </si>
  <si>
    <t>Rate Base - net of deprec. &amp; def. tax</t>
  </si>
  <si>
    <t>Property Tax Base</t>
  </si>
  <si>
    <t>Investment</t>
  </si>
  <si>
    <t>Tax Calculation Check</t>
  </si>
  <si>
    <t>Bonus Tax Depreciation toggled  (1 = yes, 2 = no)</t>
  </si>
  <si>
    <t>Year 37</t>
  </si>
  <si>
    <t>Determination of Cost of Service</t>
  </si>
  <si>
    <t>Annual Cost of Service as % of Investment</t>
  </si>
  <si>
    <t>O&amp;M</t>
  </si>
  <si>
    <t>Incremental O&amp;M</t>
  </si>
  <si>
    <t>Inflation Rate</t>
  </si>
  <si>
    <t xml:space="preserve">Revenue Sensitive Rate (held to franchise rate/reg com fee) </t>
  </si>
  <si>
    <t>MACRS Depreciation - 20</t>
  </si>
  <si>
    <t>MACRS Depreciation - 20 - Bonus</t>
  </si>
  <si>
    <t>Short Term Debt</t>
  </si>
  <si>
    <t>Tax Gross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</si>
</sst>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"/>
    <numFmt numFmtId="165" formatCode="0.000%"/>
    <numFmt numFmtId="166" formatCode="#,##0.0000"/>
    <numFmt numFmtId="167" formatCode="#,##0.00000"/>
    <numFmt numFmtId="168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2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top"/>
    </xf>
    <xf numFmtId="4" fontId="5" fillId="0" borderId="0" applyFont="0" applyFill="0" applyBorder="0" applyAlignment="0" applyProtection="0">
      <alignment vertical="top"/>
    </xf>
    <xf numFmtId="3" fontId="5" fillId="0" borderId="0" applyFont="0" applyFill="0" applyBorder="0" applyAlignment="0" applyProtection="0">
      <alignment vertical="top"/>
    </xf>
    <xf numFmtId="5" fontId="5" fillId="0" borderId="0" applyFont="0" applyFill="0" applyBorder="0" applyAlignment="0" applyProtection="0">
      <alignment vertical="top"/>
    </xf>
    <xf numFmtId="0" fontId="5" fillId="0" borderId="0" applyFont="0" applyFill="0" applyBorder="0" applyAlignment="0" applyProtection="0">
      <alignment vertical="top"/>
    </xf>
    <xf numFmtId="2" fontId="5" fillId="0" borderId="0" applyFon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4" fillId="0" borderId="0"/>
    <xf numFmtId="10" fontId="5" fillId="0" borderId="0" applyFont="0" applyFill="0" applyBorder="0" applyAlignment="0" applyProtection="0">
      <alignment vertical="top"/>
    </xf>
    <xf numFmtId="0" fontId="5" fillId="0" borderId="1" applyNumberFormat="0" applyFont="0" applyFill="0" applyAlignment="0" applyProtection="0">
      <alignment vertical="top"/>
    </xf>
    <xf numFmtId="44" fontId="5" fillId="0" borderId="0" applyFont="0" applyFill="0" applyBorder="0" applyAlignment="0" applyProtection="0"/>
  </cellStyleXfs>
  <cellXfs count="74">
    <xf numFmtId="0" fontId="0" fillId="0" borderId="0" xfId="0">
      <alignment vertical="top"/>
    </xf>
    <xf numFmtId="0" fontId="0" fillId="0" borderId="0" xfId="0" applyFont="1">
      <alignment vertical="top"/>
    </xf>
    <xf numFmtId="3" fontId="5" fillId="0" borderId="0" xfId="2" applyFont="1">
      <alignment vertical="top"/>
    </xf>
    <xf numFmtId="3" fontId="5" fillId="0" borderId="0" xfId="2" applyFont="1">
      <alignment vertical="top"/>
    </xf>
    <xf numFmtId="5" fontId="5" fillId="0" borderId="0" xfId="3" applyFont="1">
      <alignment vertical="top"/>
    </xf>
    <xf numFmtId="10" fontId="5" fillId="0" borderId="0" xfId="9" applyFont="1">
      <alignment vertical="top"/>
    </xf>
    <xf numFmtId="5" fontId="5" fillId="0" borderId="0" xfId="3" applyFont="1" applyFill="1">
      <alignment vertical="top"/>
    </xf>
    <xf numFmtId="0" fontId="1" fillId="0" borderId="0" xfId="0" applyFont="1">
      <alignment vertical="top"/>
    </xf>
    <xf numFmtId="0" fontId="1" fillId="0" borderId="0" xfId="0" applyFont="1" applyAlignment="1">
      <alignment horizontal="center" vertical="top"/>
    </xf>
    <xf numFmtId="5" fontId="5" fillId="0" borderId="2" xfId="3" applyFont="1" applyFill="1" applyBorder="1">
      <alignment vertical="top"/>
    </xf>
    <xf numFmtId="0" fontId="1" fillId="0" borderId="3" xfId="0" applyFont="1" applyBorder="1" applyAlignment="1">
      <alignment horizontal="center" vertical="top"/>
    </xf>
    <xf numFmtId="10" fontId="0" fillId="0" borderId="2" xfId="0" applyNumberFormat="1" applyBorder="1">
      <alignment vertical="top"/>
    </xf>
    <xf numFmtId="10" fontId="0" fillId="0" borderId="3" xfId="0" applyNumberFormat="1" applyBorder="1">
      <alignment vertical="top"/>
    </xf>
    <xf numFmtId="0" fontId="1" fillId="0" borderId="0" xfId="0" quotePrefix="1" applyFont="1" applyAlignment="1">
      <alignment horizontal="left" vertical="top"/>
    </xf>
    <xf numFmtId="3" fontId="1" fillId="0" borderId="3" xfId="2" applyFont="1" applyBorder="1" applyAlignment="1">
      <alignment horizontal="center" vertical="top"/>
    </xf>
    <xf numFmtId="3" fontId="1" fillId="0" borderId="3" xfId="2" quotePrefix="1" applyFont="1" applyBorder="1" applyAlignment="1">
      <alignment horizontal="center" vertical="top"/>
    </xf>
    <xf numFmtId="0" fontId="2" fillId="0" borderId="0" xfId="0" applyFont="1">
      <alignment vertical="top"/>
    </xf>
    <xf numFmtId="3" fontId="0" fillId="0" borderId="0" xfId="0" applyNumberFormat="1">
      <alignment vertical="top"/>
    </xf>
    <xf numFmtId="0" fontId="1" fillId="0" borderId="4" xfId="0" quotePrefix="1" applyFont="1" applyBorder="1" applyAlignment="1">
      <alignment horizontal="left" vertical="top"/>
    </xf>
    <xf numFmtId="0" fontId="1" fillId="0" borderId="5" xfId="0" applyFont="1" applyBorder="1">
      <alignment vertical="top"/>
    </xf>
    <xf numFmtId="0" fontId="0" fillId="0" borderId="5" xfId="0" applyFont="1" applyBorder="1">
      <alignment vertical="top"/>
    </xf>
    <xf numFmtId="3" fontId="5" fillId="0" borderId="6" xfId="2" applyFont="1" applyBorder="1">
      <alignment vertical="top"/>
    </xf>
    <xf numFmtId="0" fontId="1" fillId="0" borderId="7" xfId="0" applyFont="1" applyBorder="1">
      <alignment vertical="top"/>
    </xf>
    <xf numFmtId="0" fontId="1" fillId="0" borderId="0" xfId="0" applyFont="1" applyBorder="1">
      <alignment vertical="top"/>
    </xf>
    <xf numFmtId="0" fontId="0" fillId="0" borderId="0" xfId="0" applyFont="1" applyBorder="1">
      <alignment vertical="top"/>
    </xf>
    <xf numFmtId="3" fontId="5" fillId="0" borderId="8" xfId="2" applyFont="1" applyBorder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0" borderId="8" xfId="0" applyBorder="1">
      <alignment vertical="top"/>
    </xf>
    <xf numFmtId="10" fontId="0" fillId="0" borderId="0" xfId="0" applyNumberFormat="1" applyBorder="1">
      <alignment vertical="top"/>
    </xf>
    <xf numFmtId="10" fontId="0" fillId="0" borderId="8" xfId="0" applyNumberFormat="1" applyBorder="1">
      <alignment vertical="top"/>
    </xf>
    <xf numFmtId="10" fontId="5" fillId="0" borderId="8" xfId="9" applyFont="1" applyBorder="1">
      <alignment vertical="top"/>
    </xf>
    <xf numFmtId="0" fontId="1" fillId="0" borderId="11" xfId="0" applyFont="1" applyBorder="1">
      <alignment vertical="top"/>
    </xf>
    <xf numFmtId="0" fontId="1" fillId="0" borderId="12" xfId="0" applyFont="1" applyBorder="1">
      <alignment vertical="top"/>
    </xf>
    <xf numFmtId="0" fontId="0" fillId="0" borderId="12" xfId="0" applyBorder="1">
      <alignment vertical="top"/>
    </xf>
    <xf numFmtId="37" fontId="5" fillId="0" borderId="0" xfId="1" applyNumberFormat="1" applyFont="1">
      <alignment vertical="top"/>
    </xf>
    <xf numFmtId="37" fontId="5" fillId="0" borderId="0" xfId="2" applyNumberFormat="1" applyFont="1">
      <alignment vertical="top"/>
    </xf>
    <xf numFmtId="37" fontId="5" fillId="0" borderId="3" xfId="2" applyNumberFormat="1" applyFont="1" applyBorder="1">
      <alignment vertical="top"/>
    </xf>
    <xf numFmtId="37" fontId="5" fillId="0" borderId="0" xfId="2" applyNumberFormat="1" applyFont="1" applyBorder="1">
      <alignment vertical="top"/>
    </xf>
    <xf numFmtId="37" fontId="0" fillId="0" borderId="0" xfId="0" applyNumberFormat="1">
      <alignment vertical="top"/>
    </xf>
    <xf numFmtId="10" fontId="3" fillId="0" borderId="0" xfId="9" applyNumberFormat="1" applyFont="1" applyFill="1" applyProtection="1">
      <alignment vertical="top"/>
    </xf>
    <xf numFmtId="3" fontId="5" fillId="0" borderId="0" xfId="2" applyFont="1" applyBorder="1">
      <alignment vertical="top"/>
    </xf>
    <xf numFmtId="10" fontId="5" fillId="0" borderId="0" xfId="9" applyFont="1" applyBorder="1">
      <alignment vertical="top"/>
    </xf>
    <xf numFmtId="3" fontId="5" fillId="0" borderId="0" xfId="2" applyFont="1" applyProtection="1">
      <alignment vertical="top"/>
      <protection hidden="1"/>
    </xf>
    <xf numFmtId="3" fontId="5" fillId="0" borderId="0" xfId="2" applyFont="1">
      <alignment vertical="top"/>
    </xf>
    <xf numFmtId="166" fontId="5" fillId="0" borderId="0" xfId="1" applyNumberFormat="1" applyFont="1">
      <alignment vertical="top"/>
    </xf>
    <xf numFmtId="0" fontId="1" fillId="0" borderId="0" xfId="8" applyFont="1" applyFill="1" applyAlignment="1" applyProtection="1">
      <alignment horizontal="left"/>
    </xf>
    <xf numFmtId="3" fontId="5" fillId="0" borderId="0" xfId="1" applyNumberFormat="1" applyFont="1">
      <alignment vertical="top"/>
    </xf>
    <xf numFmtId="3" fontId="5" fillId="0" borderId="0" xfId="2" applyFont="1" applyProtection="1">
      <alignment vertical="top"/>
      <protection hidden="1"/>
    </xf>
    <xf numFmtId="3" fontId="5" fillId="0" borderId="8" xfId="1" applyNumberFormat="1" applyFont="1" applyBorder="1">
      <alignment vertical="top"/>
    </xf>
    <xf numFmtId="7" fontId="0" fillId="0" borderId="0" xfId="0" applyNumberFormat="1">
      <alignment vertical="top"/>
    </xf>
    <xf numFmtId="164" fontId="5" fillId="0" borderId="0" xfId="1" applyNumberFormat="1" applyFont="1" applyAlignment="1">
      <alignment horizontal="center" vertical="top"/>
    </xf>
    <xf numFmtId="3" fontId="5" fillId="0" borderId="0" xfId="1" applyNumberFormat="1" applyFont="1">
      <alignment vertical="top"/>
    </xf>
    <xf numFmtId="8" fontId="0" fillId="0" borderId="0" xfId="0" applyNumberFormat="1" applyFont="1">
      <alignment vertical="top"/>
    </xf>
    <xf numFmtId="3" fontId="5" fillId="0" borderId="0" xfId="1" applyNumberFormat="1" applyFont="1">
      <alignment vertical="top"/>
    </xf>
    <xf numFmtId="10" fontId="2" fillId="0" borderId="0" xfId="9" applyNumberFormat="1" applyFont="1" applyFill="1" applyProtection="1">
      <alignment vertical="top"/>
    </xf>
    <xf numFmtId="10" fontId="1" fillId="0" borderId="0" xfId="9" applyNumberFormat="1" applyFont="1" applyFill="1" applyProtection="1">
      <alignment vertical="top"/>
    </xf>
    <xf numFmtId="4" fontId="0" fillId="0" borderId="0" xfId="1" applyFont="1">
      <alignment vertical="top"/>
    </xf>
    <xf numFmtId="3" fontId="0" fillId="0" borderId="0" xfId="1" applyNumberFormat="1" applyFont="1">
      <alignment vertical="top"/>
    </xf>
    <xf numFmtId="167" fontId="0" fillId="0" borderId="0" xfId="1" applyNumberFormat="1" applyFont="1">
      <alignment vertical="top"/>
    </xf>
    <xf numFmtId="1" fontId="0" fillId="0" borderId="0" xfId="0" applyNumberFormat="1">
      <alignment vertical="top"/>
    </xf>
    <xf numFmtId="4" fontId="0" fillId="0" borderId="0" xfId="1" applyNumberFormat="1" applyFont="1">
      <alignment vertical="top"/>
    </xf>
    <xf numFmtId="165" fontId="0" fillId="0" borderId="0" xfId="0" applyNumberFormat="1" applyBorder="1">
      <alignment vertical="top"/>
    </xf>
    <xf numFmtId="165" fontId="0" fillId="0" borderId="8" xfId="0" applyNumberFormat="1" applyBorder="1">
      <alignment vertical="top"/>
    </xf>
    <xf numFmtId="165" fontId="0" fillId="0" borderId="9" xfId="0" applyNumberFormat="1" applyBorder="1">
      <alignment vertical="top"/>
    </xf>
    <xf numFmtId="165" fontId="0" fillId="0" borderId="10" xfId="0" applyNumberFormat="1" applyBorder="1">
      <alignment vertical="top"/>
    </xf>
    <xf numFmtId="10" fontId="0" fillId="0" borderId="0" xfId="0" applyNumberFormat="1">
      <alignment vertical="top"/>
    </xf>
    <xf numFmtId="44" fontId="5" fillId="0" borderId="0" xfId="11" applyFont="1" applyAlignment="1">
      <alignment vertical="top"/>
    </xf>
    <xf numFmtId="10" fontId="5" fillId="0" borderId="8" xfId="9" applyFont="1" applyFill="1" applyBorder="1">
      <alignment vertical="top"/>
    </xf>
    <xf numFmtId="44" fontId="5" fillId="0" borderId="8" xfId="11" applyFont="1" applyFill="1" applyBorder="1" applyAlignment="1">
      <alignment vertical="top"/>
    </xf>
    <xf numFmtId="168" fontId="5" fillId="2" borderId="13" xfId="11" applyNumberFormat="1" applyFont="1" applyFill="1" applyBorder="1" applyAlignment="1">
      <alignment vertical="top"/>
    </xf>
    <xf numFmtId="0" fontId="1" fillId="0" borderId="0" xfId="0" applyFont="1" applyAlignment="1">
      <alignment horizontal="center" vertical="top"/>
    </xf>
  </cellXfs>
  <cellStyles count="12">
    <cellStyle name="Comma" xfId="1" builtinId="3"/>
    <cellStyle name="Comma0" xfId="2"/>
    <cellStyle name="Currency" xfId="11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Lane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91"/>
  <sheetViews>
    <sheetView showGridLines="0" tabSelected="1" view="pageLayout" zoomScaleNormal="100" workbookViewId="0">
      <selection activeCell="I20" sqref="I20"/>
    </sheetView>
  </sheetViews>
  <sheetFormatPr defaultColWidth="10.33203125" defaultRowHeight="14.4" x14ac:dyDescent="0.3"/>
  <cols>
    <col min="1" max="2" width="5.6640625" style="7" customWidth="1"/>
    <col min="3" max="3" width="28.44140625" style="7" customWidth="1"/>
    <col min="4" max="41" width="13.6640625" customWidth="1"/>
  </cols>
  <sheetData>
    <row r="1" spans="1:12" x14ac:dyDescent="0.25">
      <c r="A1" s="48" t="s">
        <v>0</v>
      </c>
      <c r="D1" s="1"/>
      <c r="E1" s="73"/>
      <c r="F1" s="73"/>
      <c r="I1" s="46"/>
    </row>
    <row r="2" spans="1:12" x14ac:dyDescent="0.3">
      <c r="A2" s="7" t="s">
        <v>76</v>
      </c>
      <c r="D2" s="1"/>
      <c r="E2" s="1"/>
      <c r="F2" s="3"/>
      <c r="G2" s="3"/>
    </row>
    <row r="3" spans="1:12" ht="15" thickBot="1" x14ac:dyDescent="0.35">
      <c r="D3" s="1"/>
      <c r="E3" s="1"/>
      <c r="F3" s="3"/>
      <c r="G3" s="3"/>
    </row>
    <row r="4" spans="1:12" x14ac:dyDescent="0.3">
      <c r="A4" s="18" t="s">
        <v>33</v>
      </c>
      <c r="B4" s="19"/>
      <c r="C4" s="19"/>
      <c r="D4" s="20"/>
      <c r="E4" s="20"/>
      <c r="F4" s="21"/>
      <c r="G4" s="43"/>
    </row>
    <row r="5" spans="1:12" x14ac:dyDescent="0.3">
      <c r="A5" s="22"/>
      <c r="B5" s="23"/>
      <c r="C5" s="23"/>
      <c r="D5" s="24"/>
      <c r="E5" s="24"/>
      <c r="F5" s="25"/>
      <c r="G5" s="43"/>
    </row>
    <row r="6" spans="1:12" x14ac:dyDescent="0.3">
      <c r="A6" s="22"/>
      <c r="B6" s="23"/>
      <c r="C6" s="23"/>
      <c r="D6" s="26"/>
      <c r="E6" s="26"/>
      <c r="F6" s="27" t="s">
        <v>15</v>
      </c>
      <c r="G6" s="26"/>
    </row>
    <row r="7" spans="1:12" x14ac:dyDescent="0.3">
      <c r="A7" s="22" t="s">
        <v>14</v>
      </c>
      <c r="B7" s="23"/>
      <c r="C7" s="23"/>
      <c r="D7" s="10" t="s">
        <v>16</v>
      </c>
      <c r="E7" s="10" t="s">
        <v>17</v>
      </c>
      <c r="F7" s="28" t="s">
        <v>17</v>
      </c>
      <c r="G7" s="26"/>
    </row>
    <row r="8" spans="1:12" x14ac:dyDescent="0.3">
      <c r="A8" s="22"/>
      <c r="B8" s="23"/>
      <c r="C8" s="23"/>
      <c r="D8" s="29"/>
      <c r="E8" s="29"/>
      <c r="F8" s="30"/>
      <c r="G8" s="29"/>
    </row>
    <row r="9" spans="1:12" x14ac:dyDescent="0.3">
      <c r="A9" s="22" t="s">
        <v>8</v>
      </c>
      <c r="B9" s="23"/>
      <c r="C9" s="23"/>
      <c r="D9" s="31">
        <f>1-D11-D10</f>
        <v>0.5</v>
      </c>
      <c r="E9" s="64">
        <v>5.0659999999999997E-2</v>
      </c>
      <c r="F9" s="65">
        <f>D9*E9</f>
        <v>2.5329999999999998E-2</v>
      </c>
      <c r="G9" s="31"/>
    </row>
    <row r="10" spans="1:12" x14ac:dyDescent="0.3">
      <c r="A10" s="22" t="s">
        <v>84</v>
      </c>
      <c r="B10" s="23"/>
      <c r="C10" s="23"/>
      <c r="D10" s="31">
        <v>0.01</v>
      </c>
      <c r="E10" s="64">
        <v>2.1860000000000001E-2</v>
      </c>
      <c r="F10" s="65">
        <f>D10*E10</f>
        <v>2.186E-4</v>
      </c>
      <c r="G10" s="31"/>
    </row>
    <row r="11" spans="1:12" x14ac:dyDescent="0.3">
      <c r="A11" s="22" t="s">
        <v>9</v>
      </c>
      <c r="B11" s="23"/>
      <c r="C11" s="23"/>
      <c r="D11" s="12">
        <v>0.49</v>
      </c>
      <c r="E11" s="64">
        <v>9.4E-2</v>
      </c>
      <c r="F11" s="66">
        <f>D11*E11</f>
        <v>4.6059999999999997E-2</v>
      </c>
      <c r="G11" s="31"/>
    </row>
    <row r="12" spans="1:12" ht="15" thickBot="1" x14ac:dyDescent="0.35">
      <c r="A12" s="22"/>
      <c r="B12" s="23"/>
      <c r="C12" s="23"/>
      <c r="D12" s="11">
        <f>D9+D10+D11</f>
        <v>1</v>
      </c>
      <c r="E12" s="64"/>
      <c r="F12" s="67">
        <f>F9+F10+F11</f>
        <v>7.1608599999999994E-2</v>
      </c>
      <c r="G12" s="31"/>
    </row>
    <row r="13" spans="1:12" ht="15" thickTop="1" x14ac:dyDescent="0.3">
      <c r="A13" s="22"/>
      <c r="B13" s="23"/>
      <c r="C13" s="23"/>
      <c r="D13" s="29"/>
      <c r="E13" s="29"/>
      <c r="F13" s="30"/>
      <c r="G13" s="29"/>
    </row>
    <row r="14" spans="1:12" x14ac:dyDescent="0.3">
      <c r="A14" s="22" t="s">
        <v>18</v>
      </c>
      <c r="B14" s="23"/>
      <c r="C14" s="23"/>
      <c r="D14" s="29"/>
      <c r="E14" s="29"/>
      <c r="F14" s="32">
        <v>0</v>
      </c>
      <c r="G14" s="31"/>
    </row>
    <row r="15" spans="1:12" x14ac:dyDescent="0.3">
      <c r="A15" s="22" t="s">
        <v>19</v>
      </c>
      <c r="B15" s="23"/>
      <c r="C15" s="23"/>
      <c r="D15" s="29"/>
      <c r="E15" s="29"/>
      <c r="F15" s="32">
        <v>0.21</v>
      </c>
      <c r="G15" s="31"/>
    </row>
    <row r="16" spans="1:12" x14ac:dyDescent="0.3">
      <c r="A16" s="22" t="s">
        <v>81</v>
      </c>
      <c r="B16" s="23"/>
      <c r="C16" s="23"/>
      <c r="D16" s="29"/>
      <c r="E16" s="29"/>
      <c r="F16" s="33">
        <v>4.052E-2</v>
      </c>
      <c r="G16" s="44"/>
      <c r="I16" s="62"/>
      <c r="K16" s="61"/>
      <c r="L16" s="61"/>
    </row>
    <row r="17" spans="1:42" x14ac:dyDescent="0.3">
      <c r="A17" s="22" t="s">
        <v>20</v>
      </c>
      <c r="B17" s="23"/>
      <c r="C17" s="23"/>
      <c r="D17" s="29"/>
      <c r="E17" s="29"/>
      <c r="F17" s="70">
        <v>2.5999999999999999E-2</v>
      </c>
      <c r="G17" s="49"/>
      <c r="K17" s="60"/>
      <c r="L17" s="60"/>
    </row>
    <row r="18" spans="1:42" x14ac:dyDescent="0.3">
      <c r="A18" s="22" t="s">
        <v>21</v>
      </c>
      <c r="B18" s="23"/>
      <c r="C18" s="23"/>
      <c r="D18" s="29"/>
      <c r="E18" s="29"/>
      <c r="F18" s="33">
        <v>1.4999999999999999E-2</v>
      </c>
      <c r="G18" s="49"/>
      <c r="K18" s="63"/>
      <c r="L18" s="63"/>
    </row>
    <row r="19" spans="1:42" x14ac:dyDescent="0.3">
      <c r="A19" s="22" t="s">
        <v>79</v>
      </c>
      <c r="B19" s="23"/>
      <c r="C19" s="23"/>
      <c r="D19" s="29"/>
      <c r="E19" s="29"/>
      <c r="F19" s="71">
        <v>54.55</v>
      </c>
      <c r="G19" s="49"/>
      <c r="K19" s="56"/>
      <c r="L19" s="60"/>
    </row>
    <row r="20" spans="1:42" x14ac:dyDescent="0.3">
      <c r="A20" s="22" t="s">
        <v>80</v>
      </c>
      <c r="B20" s="23"/>
      <c r="C20" s="23"/>
      <c r="D20" s="29"/>
      <c r="E20" s="29"/>
      <c r="F20" s="33">
        <v>2.5000000000000001E-2</v>
      </c>
      <c r="G20" s="54"/>
      <c r="K20" s="59"/>
      <c r="L20" s="59"/>
    </row>
    <row r="21" spans="1:42" x14ac:dyDescent="0.3">
      <c r="A21" s="22" t="s">
        <v>74</v>
      </c>
      <c r="B21" s="23"/>
      <c r="C21" s="23"/>
      <c r="D21" s="29"/>
      <c r="E21" s="29"/>
      <c r="F21" s="51">
        <v>2</v>
      </c>
      <c r="G21" s="49"/>
      <c r="H21" s="56"/>
      <c r="I21" s="56"/>
      <c r="J21" s="56"/>
      <c r="K21" s="56"/>
      <c r="L21" s="56"/>
      <c r="M21" s="56"/>
      <c r="N21" s="56"/>
    </row>
    <row r="22" spans="1:42" x14ac:dyDescent="0.3">
      <c r="A22" s="22"/>
      <c r="B22" s="23"/>
      <c r="C22" s="23"/>
      <c r="D22" s="29"/>
      <c r="E22" s="29"/>
      <c r="F22" s="51"/>
      <c r="H22" s="69"/>
      <c r="I22" s="56"/>
      <c r="J22" s="56"/>
      <c r="K22" s="56"/>
      <c r="L22" s="56"/>
      <c r="M22" s="56"/>
      <c r="N22" s="56"/>
    </row>
    <row r="23" spans="1:42" ht="15" thickBot="1" x14ac:dyDescent="0.35">
      <c r="A23" s="34" t="s">
        <v>72</v>
      </c>
      <c r="B23" s="35"/>
      <c r="C23" s="35"/>
      <c r="D23" s="35"/>
      <c r="E23" s="36"/>
      <c r="F23" s="72">
        <v>3585</v>
      </c>
      <c r="J23" s="53"/>
    </row>
    <row r="25" spans="1:42" x14ac:dyDescent="0.3">
      <c r="B25"/>
      <c r="C25"/>
      <c r="D25" s="5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</row>
    <row r="26" spans="1:42" x14ac:dyDescent="0.3">
      <c r="E26" s="14" t="s">
        <v>34</v>
      </c>
      <c r="F26" s="15" t="s">
        <v>35</v>
      </c>
      <c r="G26" s="15" t="s">
        <v>36</v>
      </c>
      <c r="H26" s="15" t="s">
        <v>37</v>
      </c>
      <c r="I26" s="15" t="s">
        <v>38</v>
      </c>
      <c r="J26" s="15" t="s">
        <v>39</v>
      </c>
      <c r="K26" s="15" t="s">
        <v>40</v>
      </c>
      <c r="L26" s="15" t="s">
        <v>41</v>
      </c>
      <c r="M26" s="15" t="s">
        <v>42</v>
      </c>
      <c r="N26" s="15" t="s">
        <v>43</v>
      </c>
      <c r="O26" s="15" t="s">
        <v>44</v>
      </c>
      <c r="P26" s="15" t="s">
        <v>45</v>
      </c>
      <c r="Q26" s="15" t="s">
        <v>46</v>
      </c>
      <c r="R26" s="15" t="s">
        <v>47</v>
      </c>
      <c r="S26" s="15" t="s">
        <v>48</v>
      </c>
      <c r="T26" s="15" t="s">
        <v>49</v>
      </c>
      <c r="U26" s="15" t="s">
        <v>50</v>
      </c>
      <c r="V26" s="15" t="s">
        <v>51</v>
      </c>
      <c r="W26" s="15" t="s">
        <v>52</v>
      </c>
      <c r="X26" s="15" t="s">
        <v>53</v>
      </c>
      <c r="Y26" s="15" t="s">
        <v>54</v>
      </c>
      <c r="Z26" s="15" t="s">
        <v>55</v>
      </c>
      <c r="AA26" s="15" t="s">
        <v>56</v>
      </c>
      <c r="AB26" s="15" t="s">
        <v>57</v>
      </c>
      <c r="AC26" s="15" t="s">
        <v>58</v>
      </c>
      <c r="AD26" s="15" t="s">
        <v>59</v>
      </c>
      <c r="AE26" s="15" t="s">
        <v>60</v>
      </c>
      <c r="AF26" s="15" t="s">
        <v>61</v>
      </c>
      <c r="AG26" s="15" t="s">
        <v>62</v>
      </c>
      <c r="AH26" s="15" t="s">
        <v>63</v>
      </c>
      <c r="AI26" s="15" t="s">
        <v>64</v>
      </c>
      <c r="AJ26" s="15" t="s">
        <v>65</v>
      </c>
      <c r="AK26" s="15" t="s">
        <v>66</v>
      </c>
      <c r="AL26" s="15" t="s">
        <v>67</v>
      </c>
      <c r="AM26" s="15" t="s">
        <v>68</v>
      </c>
      <c r="AN26" s="15" t="s">
        <v>69</v>
      </c>
      <c r="AO26" s="15" t="s">
        <v>75</v>
      </c>
    </row>
    <row r="27" spans="1:42" x14ac:dyDescent="0.3">
      <c r="D27" s="1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50"/>
    </row>
    <row r="28" spans="1:42" x14ac:dyDescent="0.3">
      <c r="A28" s="8">
        <v>1</v>
      </c>
      <c r="B28" s="7" t="s">
        <v>1</v>
      </c>
      <c r="D28" s="1"/>
      <c r="E28" s="38">
        <f t="shared" ref="E28:AO28" si="0">$F23*$F17</f>
        <v>93.21</v>
      </c>
      <c r="F28" s="38">
        <f>$F23*$F17</f>
        <v>93.21</v>
      </c>
      <c r="G28" s="38">
        <f t="shared" si="0"/>
        <v>93.21</v>
      </c>
      <c r="H28" s="38">
        <f t="shared" si="0"/>
        <v>93.21</v>
      </c>
      <c r="I28" s="38">
        <f t="shared" si="0"/>
        <v>93.21</v>
      </c>
      <c r="J28" s="38">
        <f t="shared" si="0"/>
        <v>93.21</v>
      </c>
      <c r="K28" s="38">
        <f t="shared" si="0"/>
        <v>93.21</v>
      </c>
      <c r="L28" s="38">
        <f t="shared" si="0"/>
        <v>93.21</v>
      </c>
      <c r="M28" s="38">
        <f t="shared" si="0"/>
        <v>93.21</v>
      </c>
      <c r="N28" s="38">
        <f t="shared" si="0"/>
        <v>93.21</v>
      </c>
      <c r="O28" s="38">
        <f t="shared" si="0"/>
        <v>93.21</v>
      </c>
      <c r="P28" s="38">
        <f t="shared" si="0"/>
        <v>93.21</v>
      </c>
      <c r="Q28" s="38">
        <f t="shared" si="0"/>
        <v>93.21</v>
      </c>
      <c r="R28" s="38">
        <f t="shared" si="0"/>
        <v>93.21</v>
      </c>
      <c r="S28" s="38">
        <f t="shared" si="0"/>
        <v>93.21</v>
      </c>
      <c r="T28" s="38">
        <f t="shared" si="0"/>
        <v>93.21</v>
      </c>
      <c r="U28" s="38">
        <f t="shared" si="0"/>
        <v>93.21</v>
      </c>
      <c r="V28" s="38">
        <f t="shared" si="0"/>
        <v>93.21</v>
      </c>
      <c r="W28" s="38">
        <f t="shared" si="0"/>
        <v>93.21</v>
      </c>
      <c r="X28" s="38">
        <f t="shared" si="0"/>
        <v>93.21</v>
      </c>
      <c r="Y28" s="38">
        <f t="shared" si="0"/>
        <v>93.21</v>
      </c>
      <c r="Z28" s="38">
        <f t="shared" si="0"/>
        <v>93.21</v>
      </c>
      <c r="AA28" s="38">
        <f t="shared" si="0"/>
        <v>93.21</v>
      </c>
      <c r="AB28" s="38">
        <f t="shared" si="0"/>
        <v>93.21</v>
      </c>
      <c r="AC28" s="38">
        <f t="shared" si="0"/>
        <v>93.21</v>
      </c>
      <c r="AD28" s="38">
        <f t="shared" si="0"/>
        <v>93.21</v>
      </c>
      <c r="AE28" s="38">
        <f t="shared" si="0"/>
        <v>93.21</v>
      </c>
      <c r="AF28" s="38">
        <f t="shared" si="0"/>
        <v>93.21</v>
      </c>
      <c r="AG28" s="38">
        <f t="shared" si="0"/>
        <v>93.21</v>
      </c>
      <c r="AH28" s="38">
        <f t="shared" si="0"/>
        <v>93.21</v>
      </c>
      <c r="AI28" s="38">
        <f t="shared" si="0"/>
        <v>93.21</v>
      </c>
      <c r="AJ28" s="38">
        <f t="shared" si="0"/>
        <v>93.21</v>
      </c>
      <c r="AK28" s="38">
        <f t="shared" si="0"/>
        <v>93.21</v>
      </c>
      <c r="AL28" s="38">
        <f t="shared" si="0"/>
        <v>93.21</v>
      </c>
      <c r="AM28" s="38">
        <f t="shared" si="0"/>
        <v>93.21</v>
      </c>
      <c r="AN28" s="38">
        <f t="shared" si="0"/>
        <v>93.21</v>
      </c>
      <c r="AO28" s="38">
        <f t="shared" si="0"/>
        <v>93.21</v>
      </c>
      <c r="AP28" s="17">
        <f>SUM(E28:AO28)</f>
        <v>3448.7700000000009</v>
      </c>
    </row>
    <row r="29" spans="1:42" x14ac:dyDescent="0.3">
      <c r="A29" s="8">
        <f>+A28+1</f>
        <v>2</v>
      </c>
      <c r="B29" s="7" t="s">
        <v>78</v>
      </c>
      <c r="D29" s="1"/>
      <c r="E29" s="38">
        <f>+F19</f>
        <v>54.55</v>
      </c>
      <c r="F29" s="38">
        <f>+E29*(1+$F$20)</f>
        <v>55.913749999999993</v>
      </c>
      <c r="G29" s="38">
        <f t="shared" ref="G29:AO29" si="1">+F29*(1+$F$20)</f>
        <v>57.311593749999986</v>
      </c>
      <c r="H29" s="38">
        <f t="shared" si="1"/>
        <v>58.74438359374998</v>
      </c>
      <c r="I29" s="38">
        <f t="shared" si="1"/>
        <v>60.212993183593724</v>
      </c>
      <c r="J29" s="38">
        <f t="shared" si="1"/>
        <v>61.718318013183563</v>
      </c>
      <c r="K29" s="38">
        <f t="shared" si="1"/>
        <v>63.26127596351315</v>
      </c>
      <c r="L29" s="38">
        <f t="shared" si="1"/>
        <v>64.842807862600978</v>
      </c>
      <c r="M29" s="38">
        <f t="shared" si="1"/>
        <v>66.463878059165992</v>
      </c>
      <c r="N29" s="38">
        <f t="shared" si="1"/>
        <v>68.125475010645133</v>
      </c>
      <c r="O29" s="38">
        <f t="shared" si="1"/>
        <v>69.828611885911258</v>
      </c>
      <c r="P29" s="38">
        <f t="shared" si="1"/>
        <v>71.574327183059026</v>
      </c>
      <c r="Q29" s="38">
        <f t="shared" si="1"/>
        <v>73.363685362635493</v>
      </c>
      <c r="R29" s="38">
        <f t="shared" si="1"/>
        <v>75.197777496701377</v>
      </c>
      <c r="S29" s="38">
        <f t="shared" si="1"/>
        <v>77.077721934118898</v>
      </c>
      <c r="T29" s="38">
        <f t="shared" si="1"/>
        <v>79.004664982471866</v>
      </c>
      <c r="U29" s="38">
        <f t="shared" si="1"/>
        <v>80.979781607033658</v>
      </c>
      <c r="V29" s="38">
        <f t="shared" si="1"/>
        <v>83.004276147209495</v>
      </c>
      <c r="W29" s="38">
        <f t="shared" si="1"/>
        <v>85.079383050889732</v>
      </c>
      <c r="X29" s="38">
        <f t="shared" si="1"/>
        <v>87.206367627161967</v>
      </c>
      <c r="Y29" s="38">
        <f t="shared" si="1"/>
        <v>89.386526817841002</v>
      </c>
      <c r="Z29" s="38">
        <f t="shared" si="1"/>
        <v>91.621189988287014</v>
      </c>
      <c r="AA29" s="38">
        <f t="shared" si="1"/>
        <v>93.911719737994176</v>
      </c>
      <c r="AB29" s="38">
        <f t="shared" si="1"/>
        <v>96.259512731444019</v>
      </c>
      <c r="AC29" s="38">
        <f t="shared" si="1"/>
        <v>98.666000549730114</v>
      </c>
      <c r="AD29" s="38">
        <f t="shared" si="1"/>
        <v>101.13265056347336</v>
      </c>
      <c r="AE29" s="38">
        <f t="shared" si="1"/>
        <v>103.66096682756019</v>
      </c>
      <c r="AF29" s="38">
        <f t="shared" si="1"/>
        <v>106.25249099824919</v>
      </c>
      <c r="AG29" s="38">
        <f t="shared" si="1"/>
        <v>108.90880327320541</v>
      </c>
      <c r="AH29" s="38">
        <f t="shared" si="1"/>
        <v>111.63152335503553</v>
      </c>
      <c r="AI29" s="38">
        <f t="shared" si="1"/>
        <v>114.42231143891141</v>
      </c>
      <c r="AJ29" s="38">
        <f t="shared" si="1"/>
        <v>117.28286922488418</v>
      </c>
      <c r="AK29" s="38">
        <f t="shared" si="1"/>
        <v>120.21494095550628</v>
      </c>
      <c r="AL29" s="38">
        <f t="shared" si="1"/>
        <v>123.22031447939392</v>
      </c>
      <c r="AM29" s="38">
        <f t="shared" si="1"/>
        <v>126.30082234137876</v>
      </c>
      <c r="AN29" s="38">
        <f t="shared" si="1"/>
        <v>129.45834289991322</v>
      </c>
      <c r="AO29" s="38">
        <f t="shared" si="1"/>
        <v>132.69480147241103</v>
      </c>
      <c r="AP29" s="17"/>
    </row>
    <row r="30" spans="1:42" x14ac:dyDescent="0.3">
      <c r="A30" s="8">
        <f>+A29+1</f>
        <v>3</v>
      </c>
      <c r="B30" s="7" t="s">
        <v>2</v>
      </c>
      <c r="D30" s="1"/>
      <c r="E30" s="38">
        <f>E72*$F18</f>
        <v>53.075924999999998</v>
      </c>
      <c r="F30" s="38">
        <f t="shared" ref="F30:AO30" si="2">F72*$F18</f>
        <v>51.677774999999997</v>
      </c>
      <c r="G30" s="38">
        <f t="shared" si="2"/>
        <v>50.279624999999996</v>
      </c>
      <c r="H30" s="38">
        <f t="shared" si="2"/>
        <v>48.881474999999995</v>
      </c>
      <c r="I30" s="38">
        <f t="shared" si="2"/>
        <v>47.483324999999994</v>
      </c>
      <c r="J30" s="38">
        <f t="shared" si="2"/>
        <v>46.085174999999992</v>
      </c>
      <c r="K30" s="38">
        <f t="shared" si="2"/>
        <v>44.687024999999991</v>
      </c>
      <c r="L30" s="38">
        <f t="shared" si="2"/>
        <v>43.288874999999997</v>
      </c>
      <c r="M30" s="38">
        <f t="shared" si="2"/>
        <v>41.890724999999996</v>
      </c>
      <c r="N30" s="38">
        <f t="shared" si="2"/>
        <v>40.492574999999995</v>
      </c>
      <c r="O30" s="38">
        <f t="shared" si="2"/>
        <v>39.094424999999994</v>
      </c>
      <c r="P30" s="38">
        <f t="shared" si="2"/>
        <v>37.696274999999993</v>
      </c>
      <c r="Q30" s="38">
        <f t="shared" si="2"/>
        <v>36.298124999999992</v>
      </c>
      <c r="R30" s="38">
        <f t="shared" si="2"/>
        <v>34.899974999999991</v>
      </c>
      <c r="S30" s="38">
        <f t="shared" si="2"/>
        <v>33.50182499999999</v>
      </c>
      <c r="T30" s="38">
        <f t="shared" si="2"/>
        <v>32.103674999999988</v>
      </c>
      <c r="U30" s="38">
        <f t="shared" si="2"/>
        <v>30.705524999999991</v>
      </c>
      <c r="V30" s="38">
        <f t="shared" si="2"/>
        <v>29.30737499999999</v>
      </c>
      <c r="W30" s="38">
        <f t="shared" si="2"/>
        <v>27.909224999999989</v>
      </c>
      <c r="X30" s="38">
        <f t="shared" si="2"/>
        <v>26.511074999999988</v>
      </c>
      <c r="Y30" s="38">
        <f t="shared" si="2"/>
        <v>25.112924999999986</v>
      </c>
      <c r="Z30" s="38">
        <f t="shared" si="2"/>
        <v>23.714774999999989</v>
      </c>
      <c r="AA30" s="38">
        <f t="shared" si="2"/>
        <v>22.316624999999988</v>
      </c>
      <c r="AB30" s="38">
        <f t="shared" si="2"/>
        <v>20.918474999999987</v>
      </c>
      <c r="AC30" s="38">
        <f t="shared" si="2"/>
        <v>19.520324999999985</v>
      </c>
      <c r="AD30" s="38">
        <f t="shared" si="2"/>
        <v>18.122174999999984</v>
      </c>
      <c r="AE30" s="38">
        <f t="shared" si="2"/>
        <v>16.724024999999983</v>
      </c>
      <c r="AF30" s="38">
        <f t="shared" si="2"/>
        <v>15.325874999999984</v>
      </c>
      <c r="AG30" s="38">
        <f t="shared" si="2"/>
        <v>13.927724999999985</v>
      </c>
      <c r="AH30" s="38">
        <f t="shared" si="2"/>
        <v>12.529574999999983</v>
      </c>
      <c r="AI30" s="38">
        <f t="shared" si="2"/>
        <v>11.131424999999982</v>
      </c>
      <c r="AJ30" s="38">
        <f t="shared" si="2"/>
        <v>9.733274999999983</v>
      </c>
      <c r="AK30" s="38">
        <f t="shared" si="2"/>
        <v>8.3351249999999819</v>
      </c>
      <c r="AL30" s="38">
        <f t="shared" si="2"/>
        <v>6.9369749999999826</v>
      </c>
      <c r="AM30" s="38">
        <f t="shared" si="2"/>
        <v>5.5388249999999823</v>
      </c>
      <c r="AN30" s="38">
        <f t="shared" si="2"/>
        <v>4.140674999999983</v>
      </c>
      <c r="AO30" s="38">
        <f t="shared" si="2"/>
        <v>2.7425249999999832</v>
      </c>
    </row>
    <row r="31" spans="1:42" x14ac:dyDescent="0.3">
      <c r="D31" s="1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</row>
    <row r="32" spans="1:42" x14ac:dyDescent="0.3">
      <c r="B32" s="7" t="s">
        <v>3</v>
      </c>
      <c r="D32" s="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</row>
    <row r="33" spans="1:41" x14ac:dyDescent="0.3">
      <c r="A33" s="8">
        <f>+A30+1</f>
        <v>4</v>
      </c>
      <c r="C33" s="7" t="s">
        <v>4</v>
      </c>
      <c r="D33" s="1"/>
      <c r="E33" s="38">
        <f>E57</f>
        <v>0</v>
      </c>
      <c r="F33" s="38">
        <f>F57</f>
        <v>0</v>
      </c>
      <c r="G33" s="38">
        <f>G57</f>
        <v>0</v>
      </c>
      <c r="H33" s="38">
        <f t="shared" ref="H33:AN33" si="3">H57</f>
        <v>0</v>
      </c>
      <c r="I33" s="38">
        <f t="shared" si="3"/>
        <v>0</v>
      </c>
      <c r="J33" s="38">
        <f t="shared" si="3"/>
        <v>0</v>
      </c>
      <c r="K33" s="38">
        <f t="shared" si="3"/>
        <v>0</v>
      </c>
      <c r="L33" s="38">
        <f t="shared" si="3"/>
        <v>0</v>
      </c>
      <c r="M33" s="38">
        <f t="shared" si="3"/>
        <v>0</v>
      </c>
      <c r="N33" s="38">
        <f t="shared" si="3"/>
        <v>0</v>
      </c>
      <c r="O33" s="38">
        <f t="shared" si="3"/>
        <v>0</v>
      </c>
      <c r="P33" s="38">
        <f t="shared" si="3"/>
        <v>0</v>
      </c>
      <c r="Q33" s="38">
        <f t="shared" si="3"/>
        <v>0</v>
      </c>
      <c r="R33" s="38">
        <f t="shared" si="3"/>
        <v>0</v>
      </c>
      <c r="S33" s="38">
        <f t="shared" si="3"/>
        <v>0</v>
      </c>
      <c r="T33" s="38">
        <f t="shared" si="3"/>
        <v>0</v>
      </c>
      <c r="U33" s="38">
        <f t="shared" si="3"/>
        <v>0</v>
      </c>
      <c r="V33" s="38">
        <f t="shared" si="3"/>
        <v>0</v>
      </c>
      <c r="W33" s="38">
        <f t="shared" si="3"/>
        <v>0</v>
      </c>
      <c r="X33" s="38">
        <f t="shared" si="3"/>
        <v>0</v>
      </c>
      <c r="Y33" s="38">
        <f t="shared" si="3"/>
        <v>0</v>
      </c>
      <c r="Z33" s="38">
        <f t="shared" si="3"/>
        <v>0</v>
      </c>
      <c r="AA33" s="38">
        <f t="shared" si="3"/>
        <v>0</v>
      </c>
      <c r="AB33" s="38">
        <f t="shared" si="3"/>
        <v>0</v>
      </c>
      <c r="AC33" s="38">
        <f t="shared" si="3"/>
        <v>0</v>
      </c>
      <c r="AD33" s="38">
        <f t="shared" si="3"/>
        <v>0</v>
      </c>
      <c r="AE33" s="38">
        <f t="shared" si="3"/>
        <v>0</v>
      </c>
      <c r="AF33" s="38">
        <f t="shared" si="3"/>
        <v>0</v>
      </c>
      <c r="AG33" s="38">
        <f t="shared" si="3"/>
        <v>0</v>
      </c>
      <c r="AH33" s="38">
        <f t="shared" si="3"/>
        <v>0</v>
      </c>
      <c r="AI33" s="38">
        <f t="shared" si="3"/>
        <v>0</v>
      </c>
      <c r="AJ33" s="38">
        <f t="shared" si="3"/>
        <v>0</v>
      </c>
      <c r="AK33" s="38">
        <f t="shared" si="3"/>
        <v>0</v>
      </c>
      <c r="AL33" s="38">
        <f t="shared" si="3"/>
        <v>0</v>
      </c>
      <c r="AM33" s="38">
        <f t="shared" si="3"/>
        <v>0</v>
      </c>
      <c r="AN33" s="38">
        <f t="shared" si="3"/>
        <v>0</v>
      </c>
      <c r="AO33" s="38">
        <f>AO57</f>
        <v>0</v>
      </c>
    </row>
    <row r="34" spans="1:41" x14ac:dyDescent="0.3">
      <c r="A34" s="8">
        <f>+A33+1</f>
        <v>5</v>
      </c>
      <c r="C34" s="7" t="s">
        <v>5</v>
      </c>
      <c r="D34" s="1"/>
      <c r="E34" s="39">
        <f>E59</f>
        <v>43.475750276870784</v>
      </c>
      <c r="F34" s="39">
        <f>F59</f>
        <v>42.061941903695626</v>
      </c>
      <c r="G34" s="39">
        <f>G59</f>
        <v>40.512591621738025</v>
      </c>
      <c r="H34" s="39">
        <f t="shared" ref="H34:AN34" si="4">H59</f>
        <v>39.011493703617568</v>
      </c>
      <c r="I34" s="39">
        <f t="shared" si="4"/>
        <v>37.555036168164094</v>
      </c>
      <c r="J34" s="39">
        <f t="shared" si="4"/>
        <v>36.139884878912859</v>
      </c>
      <c r="K34" s="39">
        <f t="shared" si="4"/>
        <v>34.762937236653592</v>
      </c>
      <c r="L34" s="39">
        <f t="shared" si="4"/>
        <v>33.421322179430547</v>
      </c>
      <c r="M34" s="39">
        <f t="shared" si="4"/>
        <v>32.099434096290636</v>
      </c>
      <c r="N34" s="39">
        <f t="shared" si="4"/>
        <v>30.78037076765558</v>
      </c>
      <c r="O34" s="39">
        <f t="shared" si="4"/>
        <v>29.46130743902053</v>
      </c>
      <c r="P34" s="39">
        <f t="shared" si="4"/>
        <v>28.14224411038548</v>
      </c>
      <c r="Q34" s="39">
        <f t="shared" si="4"/>
        <v>26.823180781750427</v>
      </c>
      <c r="R34" s="39">
        <f t="shared" si="4"/>
        <v>25.504117453115377</v>
      </c>
      <c r="S34" s="39">
        <f t="shared" si="4"/>
        <v>24.18505412448032</v>
      </c>
      <c r="T34" s="39">
        <f t="shared" si="4"/>
        <v>22.865990795845271</v>
      </c>
      <c r="U34" s="39">
        <f t="shared" si="4"/>
        <v>21.546927467210217</v>
      </c>
      <c r="V34" s="39">
        <f t="shared" si="4"/>
        <v>20.227864138575161</v>
      </c>
      <c r="W34" s="39">
        <f t="shared" si="4"/>
        <v>18.908800809940111</v>
      </c>
      <c r="X34" s="39">
        <f t="shared" si="4"/>
        <v>17.589737481305054</v>
      </c>
      <c r="Y34" s="39">
        <f t="shared" si="4"/>
        <v>16.373986075626487</v>
      </c>
      <c r="Z34" s="39">
        <f t="shared" si="4"/>
        <v>15.364812208409999</v>
      </c>
      <c r="AA34" s="39">
        <f t="shared" si="4"/>
        <v>14.458950264149998</v>
      </c>
      <c r="AB34" s="39">
        <f t="shared" si="4"/>
        <v>13.553088319889994</v>
      </c>
      <c r="AC34" s="39">
        <f t="shared" si="4"/>
        <v>12.647226375629995</v>
      </c>
      <c r="AD34" s="39">
        <f t="shared" si="4"/>
        <v>11.741364431369995</v>
      </c>
      <c r="AE34" s="39">
        <f t="shared" si="4"/>
        <v>10.835502487109993</v>
      </c>
      <c r="AF34" s="39">
        <f t="shared" si="4"/>
        <v>9.9296405428499952</v>
      </c>
      <c r="AG34" s="39">
        <f t="shared" si="4"/>
        <v>9.0237785985899954</v>
      </c>
      <c r="AH34" s="39">
        <f t="shared" si="4"/>
        <v>8.1179166543299957</v>
      </c>
      <c r="AI34" s="39">
        <f t="shared" si="4"/>
        <v>7.2120547100699959</v>
      </c>
      <c r="AJ34" s="39">
        <f t="shared" si="4"/>
        <v>6.3061927658099961</v>
      </c>
      <c r="AK34" s="39">
        <f t="shared" si="4"/>
        <v>5.4003308215499963</v>
      </c>
      <c r="AL34" s="39">
        <f t="shared" si="4"/>
        <v>4.4944688772899966</v>
      </c>
      <c r="AM34" s="39">
        <f t="shared" si="4"/>
        <v>3.5886069330299963</v>
      </c>
      <c r="AN34" s="39">
        <f t="shared" si="4"/>
        <v>2.682744988769997</v>
      </c>
      <c r="AO34" s="39">
        <f>AO59</f>
        <v>1.7768830445099972</v>
      </c>
    </row>
    <row r="35" spans="1:41" x14ac:dyDescent="0.3">
      <c r="A35" s="8">
        <f>+A34+1</f>
        <v>6</v>
      </c>
      <c r="C35" s="7" t="s">
        <v>6</v>
      </c>
      <c r="D35" s="1"/>
      <c r="E35" s="38">
        <f>E33+E34</f>
        <v>43.475750276870784</v>
      </c>
      <c r="F35" s="38">
        <f>F33+F34</f>
        <v>42.061941903695626</v>
      </c>
      <c r="G35" s="38">
        <f>G33+G34</f>
        <v>40.512591621738025</v>
      </c>
      <c r="H35" s="38">
        <f t="shared" ref="H35:AN35" si="5">H33+H34</f>
        <v>39.011493703617568</v>
      </c>
      <c r="I35" s="38">
        <f t="shared" si="5"/>
        <v>37.555036168164094</v>
      </c>
      <c r="J35" s="38">
        <f t="shared" si="5"/>
        <v>36.139884878912859</v>
      </c>
      <c r="K35" s="38">
        <f t="shared" si="5"/>
        <v>34.762937236653592</v>
      </c>
      <c r="L35" s="38">
        <f t="shared" si="5"/>
        <v>33.421322179430547</v>
      </c>
      <c r="M35" s="38">
        <f t="shared" si="5"/>
        <v>32.099434096290636</v>
      </c>
      <c r="N35" s="38">
        <f t="shared" si="5"/>
        <v>30.78037076765558</v>
      </c>
      <c r="O35" s="38">
        <f t="shared" si="5"/>
        <v>29.46130743902053</v>
      </c>
      <c r="P35" s="38">
        <f t="shared" si="5"/>
        <v>28.14224411038548</v>
      </c>
      <c r="Q35" s="38">
        <f t="shared" si="5"/>
        <v>26.823180781750427</v>
      </c>
      <c r="R35" s="38">
        <f t="shared" si="5"/>
        <v>25.504117453115377</v>
      </c>
      <c r="S35" s="38">
        <f t="shared" si="5"/>
        <v>24.18505412448032</v>
      </c>
      <c r="T35" s="38">
        <f t="shared" si="5"/>
        <v>22.865990795845271</v>
      </c>
      <c r="U35" s="38">
        <f t="shared" si="5"/>
        <v>21.546927467210217</v>
      </c>
      <c r="V35" s="38">
        <f t="shared" si="5"/>
        <v>20.227864138575161</v>
      </c>
      <c r="W35" s="38">
        <f t="shared" si="5"/>
        <v>18.908800809940111</v>
      </c>
      <c r="X35" s="38">
        <f t="shared" si="5"/>
        <v>17.589737481305054</v>
      </c>
      <c r="Y35" s="38">
        <f t="shared" si="5"/>
        <v>16.373986075626487</v>
      </c>
      <c r="Z35" s="38">
        <f t="shared" si="5"/>
        <v>15.364812208409999</v>
      </c>
      <c r="AA35" s="38">
        <f t="shared" si="5"/>
        <v>14.458950264149998</v>
      </c>
      <c r="AB35" s="38">
        <f t="shared" si="5"/>
        <v>13.553088319889994</v>
      </c>
      <c r="AC35" s="38">
        <f t="shared" si="5"/>
        <v>12.647226375629995</v>
      </c>
      <c r="AD35" s="38">
        <f t="shared" si="5"/>
        <v>11.741364431369995</v>
      </c>
      <c r="AE35" s="38">
        <f t="shared" si="5"/>
        <v>10.835502487109993</v>
      </c>
      <c r="AF35" s="38">
        <f t="shared" si="5"/>
        <v>9.9296405428499952</v>
      </c>
      <c r="AG35" s="38">
        <f t="shared" si="5"/>
        <v>9.0237785985899954</v>
      </c>
      <c r="AH35" s="38">
        <f t="shared" si="5"/>
        <v>8.1179166543299957</v>
      </c>
      <c r="AI35" s="38">
        <f t="shared" si="5"/>
        <v>7.2120547100699959</v>
      </c>
      <c r="AJ35" s="38">
        <f t="shared" si="5"/>
        <v>6.3061927658099961</v>
      </c>
      <c r="AK35" s="38">
        <f t="shared" si="5"/>
        <v>5.4003308215499963</v>
      </c>
      <c r="AL35" s="38">
        <f t="shared" si="5"/>
        <v>4.4944688772899966</v>
      </c>
      <c r="AM35" s="38">
        <f t="shared" si="5"/>
        <v>3.5886069330299963</v>
      </c>
      <c r="AN35" s="38">
        <f t="shared" si="5"/>
        <v>2.682744988769997</v>
      </c>
      <c r="AO35" s="38">
        <f>AO33+AO34</f>
        <v>1.7768830445099972</v>
      </c>
    </row>
    <row r="36" spans="1:41" x14ac:dyDescent="0.3">
      <c r="D36" s="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</row>
    <row r="37" spans="1:41" x14ac:dyDescent="0.3">
      <c r="B37" s="7" t="s">
        <v>7</v>
      </c>
      <c r="D37" s="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</row>
    <row r="38" spans="1:41" x14ac:dyDescent="0.3">
      <c r="A38" s="8">
        <f>+A35+1</f>
        <v>7</v>
      </c>
      <c r="C38" s="7" t="s">
        <v>8</v>
      </c>
      <c r="D38" s="1"/>
      <c r="E38" s="38">
        <f t="shared" ref="E38:AO38" si="6">E53*$F9</f>
        <v>89.517894629625005</v>
      </c>
      <c r="F38" s="38">
        <f t="shared" si="6"/>
        <v>86.606820107152501</v>
      </c>
      <c r="G38" s="38">
        <f t="shared" si="6"/>
        <v>83.4166606642125</v>
      </c>
      <c r="H38" s="38">
        <f t="shared" si="6"/>
        <v>80.325854308777508</v>
      </c>
      <c r="I38" s="38">
        <f t="shared" si="6"/>
        <v>77.326963861552514</v>
      </c>
      <c r="J38" s="38">
        <f t="shared" si="6"/>
        <v>74.413124233957518</v>
      </c>
      <c r="K38" s="38">
        <f t="shared" si="6"/>
        <v>71.577947079675013</v>
      </c>
      <c r="L38" s="38">
        <f t="shared" si="6"/>
        <v>68.815520794650013</v>
      </c>
      <c r="M38" s="38">
        <f t="shared" si="6"/>
        <v>66.093712950390014</v>
      </c>
      <c r="N38" s="38">
        <f t="shared" si="6"/>
        <v>63.377721361732512</v>
      </c>
      <c r="O38" s="38">
        <f t="shared" si="6"/>
        <v>60.661729773075017</v>
      </c>
      <c r="P38" s="38">
        <f t="shared" si="6"/>
        <v>57.945738184417515</v>
      </c>
      <c r="Q38" s="38">
        <f t="shared" si="6"/>
        <v>55.22974659576002</v>
      </c>
      <c r="R38" s="38">
        <f t="shared" si="6"/>
        <v>52.513755007102525</v>
      </c>
      <c r="S38" s="38">
        <f t="shared" si="6"/>
        <v>49.797763418445022</v>
      </c>
      <c r="T38" s="38">
        <f t="shared" si="6"/>
        <v>47.08177182978752</v>
      </c>
      <c r="U38" s="38">
        <f t="shared" si="6"/>
        <v>44.365780241130018</v>
      </c>
      <c r="V38" s="38">
        <f t="shared" si="6"/>
        <v>41.649788652472516</v>
      </c>
      <c r="W38" s="38">
        <f t="shared" si="6"/>
        <v>38.933797063815014</v>
      </c>
      <c r="X38" s="38">
        <f t="shared" si="6"/>
        <v>36.217805475157512</v>
      </c>
      <c r="Y38" s="38">
        <f t="shared" si="6"/>
        <v>33.714536284027503</v>
      </c>
      <c r="Z38" s="38">
        <f t="shared" si="6"/>
        <v>31.6366165395</v>
      </c>
      <c r="AA38" s="38">
        <f t="shared" si="6"/>
        <v>29.771419192499994</v>
      </c>
      <c r="AB38" s="38">
        <f t="shared" si="6"/>
        <v>27.906221845499992</v>
      </c>
      <c r="AC38" s="38">
        <f t="shared" si="6"/>
        <v>26.04102449849999</v>
      </c>
      <c r="AD38" s="38">
        <f t="shared" si="6"/>
        <v>24.175827151499991</v>
      </c>
      <c r="AE38" s="38">
        <f t="shared" si="6"/>
        <v>22.310629804499992</v>
      </c>
      <c r="AF38" s="38">
        <f t="shared" si="6"/>
        <v>20.44543245749999</v>
      </c>
      <c r="AG38" s="38">
        <f t="shared" si="6"/>
        <v>18.580235110499991</v>
      </c>
      <c r="AH38" s="38">
        <f t="shared" si="6"/>
        <v>16.715037763499993</v>
      </c>
      <c r="AI38" s="38">
        <f t="shared" si="6"/>
        <v>14.849840416499992</v>
      </c>
      <c r="AJ38" s="38">
        <f t="shared" si="6"/>
        <v>12.984643069499993</v>
      </c>
      <c r="AK38" s="38">
        <f t="shared" si="6"/>
        <v>11.119445722499993</v>
      </c>
      <c r="AL38" s="38">
        <f t="shared" si="6"/>
        <v>9.2542483754999942</v>
      </c>
      <c r="AM38" s="38">
        <f t="shared" si="6"/>
        <v>7.3890510284999937</v>
      </c>
      <c r="AN38" s="38">
        <f t="shared" si="6"/>
        <v>5.5238536814999941</v>
      </c>
      <c r="AO38" s="38">
        <f t="shared" si="6"/>
        <v>3.6586563344999949</v>
      </c>
    </row>
    <row r="39" spans="1:41" x14ac:dyDescent="0.3">
      <c r="A39" s="8">
        <f>+A38+1</f>
        <v>8</v>
      </c>
      <c r="C39" s="23" t="s">
        <v>84</v>
      </c>
      <c r="D39" s="1"/>
      <c r="E39" s="38">
        <f t="shared" ref="E39:AO39" si="7">E53*$F10</f>
        <v>0.77254685219250008</v>
      </c>
      <c r="F39" s="38">
        <f t="shared" si="7"/>
        <v>0.74742403771905008</v>
      </c>
      <c r="G39" s="38">
        <f t="shared" si="7"/>
        <v>0.71989269724425009</v>
      </c>
      <c r="H39" s="38">
        <f t="shared" si="7"/>
        <v>0.69321878215155008</v>
      </c>
      <c r="I39" s="38">
        <f t="shared" si="7"/>
        <v>0.66733810896705015</v>
      </c>
      <c r="J39" s="38">
        <f t="shared" si="7"/>
        <v>0.64219143140715018</v>
      </c>
      <c r="K39" s="38">
        <f t="shared" si="7"/>
        <v>0.61772361751350013</v>
      </c>
      <c r="L39" s="38">
        <f t="shared" si="7"/>
        <v>0.59388364965300011</v>
      </c>
      <c r="M39" s="38">
        <f t="shared" si="7"/>
        <v>0.5703942223038001</v>
      </c>
      <c r="N39" s="38">
        <f t="shared" si="7"/>
        <v>0.54695498972265011</v>
      </c>
      <c r="O39" s="38">
        <f t="shared" si="7"/>
        <v>0.52351575714150012</v>
      </c>
      <c r="P39" s="38">
        <f t="shared" si="7"/>
        <v>0.50007652456035023</v>
      </c>
      <c r="Q39" s="38">
        <f t="shared" si="7"/>
        <v>0.47663729197920024</v>
      </c>
      <c r="R39" s="38">
        <f t="shared" si="7"/>
        <v>0.45319805939805025</v>
      </c>
      <c r="S39" s="38">
        <f t="shared" si="7"/>
        <v>0.4297588268169002</v>
      </c>
      <c r="T39" s="38">
        <f t="shared" si="7"/>
        <v>0.4063195942357502</v>
      </c>
      <c r="U39" s="38">
        <f t="shared" si="7"/>
        <v>0.38288036165460015</v>
      </c>
      <c r="V39" s="38">
        <f t="shared" si="7"/>
        <v>0.35944112907345016</v>
      </c>
      <c r="W39" s="38">
        <f t="shared" si="7"/>
        <v>0.33600189649230011</v>
      </c>
      <c r="X39" s="38">
        <f t="shared" si="7"/>
        <v>0.31256266391115012</v>
      </c>
      <c r="Y39" s="38">
        <f t="shared" si="7"/>
        <v>0.29095924325655009</v>
      </c>
      <c r="Z39" s="38">
        <f t="shared" si="7"/>
        <v>0.27302662359000002</v>
      </c>
      <c r="AA39" s="38">
        <f t="shared" si="7"/>
        <v>0.25692981584999997</v>
      </c>
      <c r="AB39" s="38">
        <f t="shared" si="7"/>
        <v>0.24083300810999994</v>
      </c>
      <c r="AC39" s="38">
        <f t="shared" si="7"/>
        <v>0.22473620036999994</v>
      </c>
      <c r="AD39" s="38">
        <f t="shared" si="7"/>
        <v>0.20863939262999995</v>
      </c>
      <c r="AE39" s="38">
        <f t="shared" si="7"/>
        <v>0.19254258488999995</v>
      </c>
      <c r="AF39" s="38">
        <f t="shared" si="7"/>
        <v>0.17644577714999995</v>
      </c>
      <c r="AG39" s="38">
        <f t="shared" si="7"/>
        <v>0.16034896940999993</v>
      </c>
      <c r="AH39" s="38">
        <f t="shared" si="7"/>
        <v>0.14425216166999993</v>
      </c>
      <c r="AI39" s="38">
        <f t="shared" si="7"/>
        <v>0.12815535392999994</v>
      </c>
      <c r="AJ39" s="38">
        <f t="shared" si="7"/>
        <v>0.11205854618999996</v>
      </c>
      <c r="AK39" s="38">
        <f t="shared" si="7"/>
        <v>9.5961738449999945E-2</v>
      </c>
      <c r="AL39" s="38">
        <f t="shared" si="7"/>
        <v>7.9864930709999948E-2</v>
      </c>
      <c r="AM39" s="38">
        <f t="shared" si="7"/>
        <v>6.3768122969999952E-2</v>
      </c>
      <c r="AN39" s="38">
        <f t="shared" si="7"/>
        <v>4.7671315229999955E-2</v>
      </c>
      <c r="AO39" s="38">
        <f t="shared" si="7"/>
        <v>3.1574507489999959E-2</v>
      </c>
    </row>
    <row r="40" spans="1:41" x14ac:dyDescent="0.3">
      <c r="A40" s="8">
        <f>+A39+1</f>
        <v>9</v>
      </c>
      <c r="C40" s="7" t="s">
        <v>9</v>
      </c>
      <c r="D40" s="1"/>
      <c r="E40" s="39">
        <f t="shared" ref="E40:AO40" si="8">E53*$F11</f>
        <v>162.77908514174999</v>
      </c>
      <c r="F40" s="39">
        <f t="shared" si="8"/>
        <v>157.485595504755</v>
      </c>
      <c r="G40" s="39">
        <f t="shared" si="8"/>
        <v>151.684618641675</v>
      </c>
      <c r="H40" s="39">
        <f t="shared" si="8"/>
        <v>146.06430515050502</v>
      </c>
      <c r="I40" s="39">
        <f t="shared" si="8"/>
        <v>140.61113128555502</v>
      </c>
      <c r="J40" s="39">
        <f t="shared" si="8"/>
        <v>135.31261358926503</v>
      </c>
      <c r="K40" s="39">
        <f t="shared" si="8"/>
        <v>130.15713551085003</v>
      </c>
      <c r="L40" s="39">
        <f t="shared" si="8"/>
        <v>125.13394740630002</v>
      </c>
      <c r="M40" s="39">
        <f t="shared" si="8"/>
        <v>120.18461975898002</v>
      </c>
      <c r="N40" s="39">
        <f t="shared" si="8"/>
        <v>115.24586837431502</v>
      </c>
      <c r="O40" s="39">
        <f t="shared" si="8"/>
        <v>110.30711698965003</v>
      </c>
      <c r="P40" s="39">
        <f t="shared" si="8"/>
        <v>105.36836560498503</v>
      </c>
      <c r="Q40" s="39">
        <f t="shared" si="8"/>
        <v>100.42961422032003</v>
      </c>
      <c r="R40" s="39">
        <f t="shared" si="8"/>
        <v>95.490862835655051</v>
      </c>
      <c r="S40" s="39">
        <f t="shared" si="8"/>
        <v>90.55211145099004</v>
      </c>
      <c r="T40" s="39">
        <f t="shared" si="8"/>
        <v>85.613360066325029</v>
      </c>
      <c r="U40" s="39">
        <f t="shared" si="8"/>
        <v>80.674608681660033</v>
      </c>
      <c r="V40" s="39">
        <f t="shared" si="8"/>
        <v>75.735857296995022</v>
      </c>
      <c r="W40" s="39">
        <f t="shared" si="8"/>
        <v>70.797105912330025</v>
      </c>
      <c r="X40" s="39">
        <f t="shared" si="8"/>
        <v>65.858354527665014</v>
      </c>
      <c r="Y40" s="39">
        <f t="shared" si="8"/>
        <v>61.306416946005008</v>
      </c>
      <c r="Z40" s="39">
        <f t="shared" si="8"/>
        <v>57.527933589</v>
      </c>
      <c r="AA40" s="39">
        <f t="shared" si="8"/>
        <v>54.136264034999989</v>
      </c>
      <c r="AB40" s="39">
        <f t="shared" si="8"/>
        <v>50.744594480999986</v>
      </c>
      <c r="AC40" s="39">
        <f t="shared" si="8"/>
        <v>47.352924926999982</v>
      </c>
      <c r="AD40" s="39">
        <f t="shared" si="8"/>
        <v>43.961255372999986</v>
      </c>
      <c r="AE40" s="39">
        <f t="shared" si="8"/>
        <v>40.569585818999983</v>
      </c>
      <c r="AF40" s="39">
        <f t="shared" si="8"/>
        <v>37.177916264999986</v>
      </c>
      <c r="AG40" s="39">
        <f t="shared" si="8"/>
        <v>33.786246710999983</v>
      </c>
      <c r="AH40" s="39">
        <f t="shared" si="8"/>
        <v>30.394577156999986</v>
      </c>
      <c r="AI40" s="39">
        <f t="shared" si="8"/>
        <v>27.002907602999986</v>
      </c>
      <c r="AJ40" s="39">
        <f t="shared" si="8"/>
        <v>23.611238048999986</v>
      </c>
      <c r="AK40" s="39">
        <f t="shared" si="8"/>
        <v>20.219568494999987</v>
      </c>
      <c r="AL40" s="39">
        <f t="shared" si="8"/>
        <v>16.82789894099999</v>
      </c>
      <c r="AM40" s="39">
        <f t="shared" si="8"/>
        <v>13.436229386999988</v>
      </c>
      <c r="AN40" s="39">
        <f t="shared" si="8"/>
        <v>10.04455983299999</v>
      </c>
      <c r="AO40" s="39">
        <f t="shared" si="8"/>
        <v>6.6528902789999904</v>
      </c>
    </row>
    <row r="41" spans="1:41" x14ac:dyDescent="0.3">
      <c r="A41" s="8">
        <f>+A40+1</f>
        <v>10</v>
      </c>
      <c r="C41" s="7" t="s">
        <v>10</v>
      </c>
      <c r="D41" s="1"/>
      <c r="E41" s="38">
        <f>E38+E39+E40</f>
        <v>253.0695266235675</v>
      </c>
      <c r="F41" s="38">
        <f>F38+F39+F40</f>
        <v>244.83983964962655</v>
      </c>
      <c r="G41" s="38">
        <f>G38+G39+G40</f>
        <v>235.82117200313175</v>
      </c>
      <c r="H41" s="38">
        <f t="shared" ref="H41:AN41" si="9">H38+H39+H40</f>
        <v>227.08337824143408</v>
      </c>
      <c r="I41" s="38">
        <f t="shared" si="9"/>
        <v>218.60543325607458</v>
      </c>
      <c r="J41" s="38">
        <f t="shared" si="9"/>
        <v>210.3679292546297</v>
      </c>
      <c r="K41" s="38">
        <f t="shared" si="9"/>
        <v>202.35280620803854</v>
      </c>
      <c r="L41" s="38">
        <f t="shared" si="9"/>
        <v>194.54335185060302</v>
      </c>
      <c r="M41" s="38">
        <f t="shared" si="9"/>
        <v>186.84872693167384</v>
      </c>
      <c r="N41" s="38">
        <f t="shared" si="9"/>
        <v>179.17054472577018</v>
      </c>
      <c r="O41" s="38">
        <f t="shared" si="9"/>
        <v>171.49236251986656</v>
      </c>
      <c r="P41" s="38">
        <f t="shared" si="9"/>
        <v>163.81418031396288</v>
      </c>
      <c r="Q41" s="38">
        <f t="shared" si="9"/>
        <v>156.13599810805925</v>
      </c>
      <c r="R41" s="38">
        <f t="shared" si="9"/>
        <v>148.45781590215563</v>
      </c>
      <c r="S41" s="38">
        <f t="shared" si="9"/>
        <v>140.77963369625195</v>
      </c>
      <c r="T41" s="38">
        <f t="shared" si="9"/>
        <v>133.1014514903483</v>
      </c>
      <c r="U41" s="38">
        <f t="shared" si="9"/>
        <v>125.42326928444464</v>
      </c>
      <c r="V41" s="38">
        <f t="shared" si="9"/>
        <v>117.74508707854099</v>
      </c>
      <c r="W41" s="38">
        <f t="shared" si="9"/>
        <v>110.06690487263734</v>
      </c>
      <c r="X41" s="38">
        <f t="shared" si="9"/>
        <v>102.38872266673368</v>
      </c>
      <c r="Y41" s="38">
        <f t="shared" si="9"/>
        <v>95.311912473289055</v>
      </c>
      <c r="Z41" s="38">
        <f t="shared" si="9"/>
        <v>89.437576752089996</v>
      </c>
      <c r="AA41" s="38">
        <f t="shared" si="9"/>
        <v>84.164613043349988</v>
      </c>
      <c r="AB41" s="38">
        <f t="shared" si="9"/>
        <v>78.89164933460998</v>
      </c>
      <c r="AC41" s="38">
        <f t="shared" si="9"/>
        <v>73.618685625869972</v>
      </c>
      <c r="AD41" s="38">
        <f t="shared" si="9"/>
        <v>68.345721917129978</v>
      </c>
      <c r="AE41" s="38">
        <f t="shared" si="9"/>
        <v>63.07275820838997</v>
      </c>
      <c r="AF41" s="38">
        <f t="shared" si="9"/>
        <v>57.799794499649977</v>
      </c>
      <c r="AG41" s="38">
        <f t="shared" si="9"/>
        <v>52.526830790909969</v>
      </c>
      <c r="AH41" s="38">
        <f t="shared" si="9"/>
        <v>47.253867082169975</v>
      </c>
      <c r="AI41" s="38">
        <f t="shared" si="9"/>
        <v>41.980903373429982</v>
      </c>
      <c r="AJ41" s="38">
        <f t="shared" si="9"/>
        <v>36.707939664689981</v>
      </c>
      <c r="AK41" s="38">
        <f t="shared" si="9"/>
        <v>31.43497595594998</v>
      </c>
      <c r="AL41" s="38">
        <f t="shared" si="9"/>
        <v>26.162012247209987</v>
      </c>
      <c r="AM41" s="38">
        <f t="shared" si="9"/>
        <v>20.889048538469982</v>
      </c>
      <c r="AN41" s="38">
        <f t="shared" si="9"/>
        <v>15.616084829729985</v>
      </c>
      <c r="AO41" s="38">
        <f>AO38+AO39+AO40</f>
        <v>10.343121120989984</v>
      </c>
    </row>
    <row r="42" spans="1:41" x14ac:dyDescent="0.3">
      <c r="D42" s="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</row>
    <row r="43" spans="1:41" x14ac:dyDescent="0.3">
      <c r="A43" s="8">
        <f>+A41+1</f>
        <v>11</v>
      </c>
      <c r="B43" s="7" t="s">
        <v>11</v>
      </c>
      <c r="D43" s="1"/>
      <c r="E43" s="40">
        <f>E28+E30+E35+E41+E29</f>
        <v>497.38120190043827</v>
      </c>
      <c r="F43" s="40">
        <f t="shared" ref="F43:AO43" si="10">F28+F30+F35+F41+F29</f>
        <v>487.70330655332219</v>
      </c>
      <c r="G43" s="40">
        <f t="shared" si="10"/>
        <v>477.13498237486971</v>
      </c>
      <c r="H43" s="40">
        <f t="shared" si="10"/>
        <v>466.93073053880164</v>
      </c>
      <c r="I43" s="40">
        <f t="shared" si="10"/>
        <v>457.0667876078324</v>
      </c>
      <c r="J43" s="40">
        <f t="shared" si="10"/>
        <v>447.52130714672603</v>
      </c>
      <c r="K43" s="40">
        <f t="shared" si="10"/>
        <v>438.27404440820527</v>
      </c>
      <c r="L43" s="40">
        <f t="shared" si="10"/>
        <v>429.30635689263454</v>
      </c>
      <c r="M43" s="40">
        <f t="shared" si="10"/>
        <v>420.51276408713051</v>
      </c>
      <c r="N43" s="40">
        <f t="shared" si="10"/>
        <v>411.77896550407087</v>
      </c>
      <c r="O43" s="40">
        <f t="shared" si="10"/>
        <v>403.0867068447983</v>
      </c>
      <c r="P43" s="40">
        <f t="shared" si="10"/>
        <v>394.4370266074074</v>
      </c>
      <c r="Q43" s="40">
        <f t="shared" si="10"/>
        <v>385.83098925244519</v>
      </c>
      <c r="R43" s="40">
        <f t="shared" si="10"/>
        <v>377.26968585197244</v>
      </c>
      <c r="S43" s="40">
        <f t="shared" si="10"/>
        <v>368.75423475485115</v>
      </c>
      <c r="T43" s="40">
        <f t="shared" si="10"/>
        <v>360.2857822686654</v>
      </c>
      <c r="U43" s="40">
        <f t="shared" si="10"/>
        <v>351.8655033586885</v>
      </c>
      <c r="V43" s="40">
        <f t="shared" si="10"/>
        <v>343.49460236432566</v>
      </c>
      <c r="W43" s="40">
        <f t="shared" si="10"/>
        <v>335.17431373346716</v>
      </c>
      <c r="X43" s="40">
        <f t="shared" si="10"/>
        <v>326.90590277520073</v>
      </c>
      <c r="Y43" s="40">
        <f t="shared" si="10"/>
        <v>319.39535036675653</v>
      </c>
      <c r="Z43" s="40">
        <f t="shared" si="10"/>
        <v>313.34835394878701</v>
      </c>
      <c r="AA43" s="40">
        <f t="shared" si="10"/>
        <v>308.06190804549414</v>
      </c>
      <c r="AB43" s="40">
        <f t="shared" si="10"/>
        <v>302.832725385944</v>
      </c>
      <c r="AC43" s="40">
        <f t="shared" si="10"/>
        <v>297.66223755123008</v>
      </c>
      <c r="AD43" s="40">
        <f t="shared" si="10"/>
        <v>292.55191191197332</v>
      </c>
      <c r="AE43" s="40">
        <f t="shared" si="10"/>
        <v>287.5032525230601</v>
      </c>
      <c r="AF43" s="40">
        <f t="shared" si="10"/>
        <v>282.51780104074913</v>
      </c>
      <c r="AG43" s="40">
        <f t="shared" si="10"/>
        <v>277.59713766270534</v>
      </c>
      <c r="AH43" s="40">
        <f t="shared" si="10"/>
        <v>272.74288209153548</v>
      </c>
      <c r="AI43" s="40">
        <f t="shared" si="10"/>
        <v>267.95669452241134</v>
      </c>
      <c r="AJ43" s="40">
        <f t="shared" si="10"/>
        <v>263.24027665538415</v>
      </c>
      <c r="AK43" s="40">
        <f t="shared" si="10"/>
        <v>258.59537273300623</v>
      </c>
      <c r="AL43" s="40">
        <f t="shared" si="10"/>
        <v>254.02377060389387</v>
      </c>
      <c r="AM43" s="40">
        <f t="shared" si="10"/>
        <v>249.5273028128787</v>
      </c>
      <c r="AN43" s="40">
        <f t="shared" si="10"/>
        <v>245.10784771841318</v>
      </c>
      <c r="AO43" s="40">
        <f t="shared" si="10"/>
        <v>240.76733063791099</v>
      </c>
    </row>
    <row r="44" spans="1:41" x14ac:dyDescent="0.3">
      <c r="A44" s="8">
        <f>+A43+1</f>
        <v>12</v>
      </c>
      <c r="B44" s="7" t="s">
        <v>12</v>
      </c>
      <c r="D44" s="1"/>
      <c r="E44" s="39">
        <f t="shared" ref="E44:AO44" si="11">E43/(1-$F16)-E43</f>
        <v>21.005009276906037</v>
      </c>
      <c r="F44" s="39">
        <f t="shared" si="11"/>
        <v>20.596300059970645</v>
      </c>
      <c r="G44" s="39">
        <f t="shared" si="11"/>
        <v>20.149986957341184</v>
      </c>
      <c r="H44" s="39">
        <f t="shared" si="11"/>
        <v>19.719049069738048</v>
      </c>
      <c r="I44" s="39">
        <f t="shared" si="11"/>
        <v>19.302482838484764</v>
      </c>
      <c r="J44" s="39">
        <f t="shared" si="11"/>
        <v>18.899365662218429</v>
      </c>
      <c r="K44" s="39">
        <f t="shared" si="11"/>
        <v>18.508842580794237</v>
      </c>
      <c r="L44" s="39">
        <f t="shared" si="11"/>
        <v>18.13012629892188</v>
      </c>
      <c r="M44" s="39">
        <f t="shared" si="11"/>
        <v>17.758762247061441</v>
      </c>
      <c r="N44" s="39">
        <f t="shared" si="11"/>
        <v>17.389923377480443</v>
      </c>
      <c r="O44" s="39">
        <f t="shared" si="11"/>
        <v>17.022838789084972</v>
      </c>
      <c r="P44" s="39">
        <f t="shared" si="11"/>
        <v>16.657552338904566</v>
      </c>
      <c r="Q44" s="39">
        <f t="shared" si="11"/>
        <v>16.294108980394697</v>
      </c>
      <c r="R44" s="39">
        <f t="shared" si="11"/>
        <v>15.932554790847064</v>
      </c>
      <c r="S44" s="39">
        <f t="shared" si="11"/>
        <v>15.572936999485705</v>
      </c>
      <c r="T44" s="39">
        <f t="shared" si="11"/>
        <v>15.215304016265407</v>
      </c>
      <c r="U44" s="39">
        <f t="shared" si="11"/>
        <v>14.859705461389581</v>
      </c>
      <c r="V44" s="39">
        <f t="shared" si="11"/>
        <v>14.506192195566825</v>
      </c>
      <c r="W44" s="39">
        <f t="shared" si="11"/>
        <v>14.154816351023555</v>
      </c>
      <c r="X44" s="39">
        <f t="shared" si="11"/>
        <v>13.805631363291695</v>
      </c>
      <c r="Y44" s="39">
        <f t="shared" si="11"/>
        <v>13.488451658044937</v>
      </c>
      <c r="Z44" s="39">
        <f t="shared" si="11"/>
        <v>13.23307969108771</v>
      </c>
      <c r="AA44" s="39">
        <f t="shared" si="11"/>
        <v>13.009826691544845</v>
      </c>
      <c r="AB44" s="39">
        <f t="shared" si="11"/>
        <v>12.788991987991892</v>
      </c>
      <c r="AC44" s="39">
        <f t="shared" si="11"/>
        <v>12.570636037828649</v>
      </c>
      <c r="AD44" s="39">
        <f t="shared" si="11"/>
        <v>12.354820809889873</v>
      </c>
      <c r="AE44" s="39">
        <f t="shared" si="11"/>
        <v>12.141609822231203</v>
      </c>
      <c r="AF44" s="39">
        <f t="shared" si="11"/>
        <v>11.931068180859597</v>
      </c>
      <c r="AG44" s="39">
        <f t="shared" si="11"/>
        <v>11.723262619432205</v>
      </c>
      <c r="AH44" s="39">
        <f t="shared" si="11"/>
        <v>11.518261539947673</v>
      </c>
      <c r="AI44" s="39">
        <f t="shared" si="11"/>
        <v>11.316135054454605</v>
      </c>
      <c r="AJ44" s="39">
        <f t="shared" si="11"/>
        <v>11.11695502780276</v>
      </c>
      <c r="AK44" s="39">
        <f t="shared" si="11"/>
        <v>10.920795121463073</v>
      </c>
      <c r="AL44" s="39">
        <f t="shared" si="11"/>
        <v>10.727730838443506</v>
      </c>
      <c r="AM44" s="39">
        <f t="shared" si="11"/>
        <v>10.537839569326991</v>
      </c>
      <c r="AN44" s="39">
        <f t="shared" si="11"/>
        <v>10.351200639461069</v>
      </c>
      <c r="AO44" s="39">
        <f t="shared" si="11"/>
        <v>10.167895357327041</v>
      </c>
    </row>
    <row r="45" spans="1:41" x14ac:dyDescent="0.3"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46"/>
    </row>
    <row r="46" spans="1:41" ht="15" thickBot="1" x14ac:dyDescent="0.35">
      <c r="A46" s="8">
        <f>+A44+1</f>
        <v>13</v>
      </c>
      <c r="B46" s="7" t="s">
        <v>13</v>
      </c>
      <c r="D46" s="55"/>
      <c r="E46" s="9">
        <f>E43+E44</f>
        <v>518.38621117734431</v>
      </c>
      <c r="F46" s="9">
        <f>F43+F44</f>
        <v>508.29960661329284</v>
      </c>
      <c r="G46" s="9">
        <f>G43+G44</f>
        <v>497.28496933221089</v>
      </c>
      <c r="H46" s="9">
        <f t="shared" ref="H46:AN46" si="12">H43+H44</f>
        <v>486.64977960853969</v>
      </c>
      <c r="I46" s="9">
        <f t="shared" si="12"/>
        <v>476.36927044631716</v>
      </c>
      <c r="J46" s="9">
        <f t="shared" si="12"/>
        <v>466.42067280894446</v>
      </c>
      <c r="K46" s="9">
        <f t="shared" si="12"/>
        <v>456.78288698899951</v>
      </c>
      <c r="L46" s="9">
        <f t="shared" si="12"/>
        <v>447.43648319155642</v>
      </c>
      <c r="M46" s="9">
        <f t="shared" si="12"/>
        <v>438.27152633419195</v>
      </c>
      <c r="N46" s="9">
        <f t="shared" si="12"/>
        <v>429.16888888155131</v>
      </c>
      <c r="O46" s="9">
        <f t="shared" si="12"/>
        <v>420.10954563388327</v>
      </c>
      <c r="P46" s="9">
        <f t="shared" si="12"/>
        <v>411.09457894631197</v>
      </c>
      <c r="Q46" s="9">
        <f t="shared" si="12"/>
        <v>402.12509823283989</v>
      </c>
      <c r="R46" s="9">
        <f t="shared" si="12"/>
        <v>393.2022406428195</v>
      </c>
      <c r="S46" s="9">
        <f t="shared" si="12"/>
        <v>384.32717175433686</v>
      </c>
      <c r="T46" s="9">
        <f t="shared" si="12"/>
        <v>375.50108628493081</v>
      </c>
      <c r="U46" s="9">
        <f t="shared" si="12"/>
        <v>366.72520882007808</v>
      </c>
      <c r="V46" s="9">
        <f t="shared" si="12"/>
        <v>358.00079455989248</v>
      </c>
      <c r="W46" s="9">
        <f t="shared" si="12"/>
        <v>349.32913008449071</v>
      </c>
      <c r="X46" s="9">
        <f t="shared" si="12"/>
        <v>340.71153413849242</v>
      </c>
      <c r="Y46" s="9">
        <f t="shared" si="12"/>
        <v>332.88380202480147</v>
      </c>
      <c r="Z46" s="9">
        <f t="shared" si="12"/>
        <v>326.58143363987472</v>
      </c>
      <c r="AA46" s="9">
        <f t="shared" si="12"/>
        <v>321.07173473703898</v>
      </c>
      <c r="AB46" s="9">
        <f t="shared" si="12"/>
        <v>315.62171737393589</v>
      </c>
      <c r="AC46" s="9">
        <f t="shared" si="12"/>
        <v>310.23287358905873</v>
      </c>
      <c r="AD46" s="9">
        <f t="shared" si="12"/>
        <v>304.90673272186319</v>
      </c>
      <c r="AE46" s="9">
        <f t="shared" si="12"/>
        <v>299.6448623452913</v>
      </c>
      <c r="AF46" s="9">
        <f t="shared" si="12"/>
        <v>294.44886922160873</v>
      </c>
      <c r="AG46" s="9">
        <f t="shared" si="12"/>
        <v>289.32040028213754</v>
      </c>
      <c r="AH46" s="9">
        <f t="shared" si="12"/>
        <v>284.26114363148315</v>
      </c>
      <c r="AI46" s="9">
        <f t="shared" si="12"/>
        <v>279.27282957686595</v>
      </c>
      <c r="AJ46" s="9">
        <f t="shared" si="12"/>
        <v>274.35723168318691</v>
      </c>
      <c r="AK46" s="9">
        <f t="shared" si="12"/>
        <v>269.5161678544693</v>
      </c>
      <c r="AL46" s="9">
        <f t="shared" si="12"/>
        <v>264.75150144233737</v>
      </c>
      <c r="AM46" s="9">
        <f t="shared" si="12"/>
        <v>260.06514238220569</v>
      </c>
      <c r="AN46" s="9">
        <f t="shared" si="12"/>
        <v>255.45904835787425</v>
      </c>
      <c r="AO46" s="9">
        <f>AO43+AO44</f>
        <v>250.93522599523803</v>
      </c>
    </row>
    <row r="47" spans="1:41" ht="15" thickTop="1" x14ac:dyDescent="0.3">
      <c r="D47" s="55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46"/>
    </row>
    <row r="48" spans="1:41" x14ac:dyDescent="0.3"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</row>
    <row r="49" spans="1:41" x14ac:dyDescent="0.3">
      <c r="A49" s="8">
        <f>+A46+1</f>
        <v>14</v>
      </c>
      <c r="B49" s="7" t="s">
        <v>77</v>
      </c>
      <c r="C49"/>
      <c r="E49" s="5">
        <f>+E46/$F$23</f>
        <v>0.14459866420567485</v>
      </c>
      <c r="F49" s="5">
        <f t="shared" ref="F49:AO49" si="13">+F46/$F$23</f>
        <v>0.14178510644722256</v>
      </c>
      <c r="G49" s="5">
        <f t="shared" si="13"/>
        <v>0.13871268321679522</v>
      </c>
      <c r="H49" s="5">
        <f t="shared" si="13"/>
        <v>0.13574610309861637</v>
      </c>
      <c r="I49" s="5">
        <f t="shared" si="13"/>
        <v>0.13287845758614147</v>
      </c>
      <c r="J49" s="5">
        <f t="shared" si="13"/>
        <v>0.13010339548366651</v>
      </c>
      <c r="K49" s="5">
        <f t="shared" si="13"/>
        <v>0.12741503123821465</v>
      </c>
      <c r="L49" s="5">
        <f t="shared" si="13"/>
        <v>0.12480794510224726</v>
      </c>
      <c r="M49" s="5">
        <f t="shared" si="13"/>
        <v>0.12225147178080668</v>
      </c>
      <c r="N49" s="5">
        <f t="shared" si="13"/>
        <v>0.11971238183585811</v>
      </c>
      <c r="O49" s="5">
        <f t="shared" si="13"/>
        <v>0.11718536837765224</v>
      </c>
      <c r="P49" s="5">
        <f t="shared" si="13"/>
        <v>0.11467073331835759</v>
      </c>
      <c r="Q49" s="5">
        <f t="shared" si="13"/>
        <v>0.11216878611794696</v>
      </c>
      <c r="R49" s="5">
        <f t="shared" si="13"/>
        <v>0.10967984397289247</v>
      </c>
      <c r="S49" s="5">
        <f t="shared" si="13"/>
        <v>0.10720423200957792</v>
      </c>
      <c r="T49" s="5">
        <f t="shared" si="13"/>
        <v>0.10474228348254695</v>
      </c>
      <c r="U49" s="5">
        <f t="shared" si="13"/>
        <v>0.10229433997770658</v>
      </c>
      <c r="V49" s="5">
        <f t="shared" si="13"/>
        <v>9.9860751620611574E-2</v>
      </c>
      <c r="W49" s="5">
        <f t="shared" si="13"/>
        <v>9.744187728995557E-2</v>
      </c>
      <c r="X49" s="5">
        <f t="shared" si="13"/>
        <v>9.5038084836399556E-2</v>
      </c>
      <c r="Y49" s="5">
        <f t="shared" si="13"/>
        <v>9.2854617022259819E-2</v>
      </c>
      <c r="Z49" s="5">
        <f t="shared" si="13"/>
        <v>9.109663420917008E-2</v>
      </c>
      <c r="AA49" s="5">
        <f t="shared" si="13"/>
        <v>8.9559758643525514E-2</v>
      </c>
      <c r="AB49" s="5">
        <f t="shared" si="13"/>
        <v>8.8039530648238745E-2</v>
      </c>
      <c r="AC49" s="5">
        <f t="shared" si="13"/>
        <v>8.6536366412568677E-2</v>
      </c>
      <c r="AD49" s="5">
        <f t="shared" si="13"/>
        <v>8.5050692530505775E-2</v>
      </c>
      <c r="AE49" s="5">
        <f t="shared" si="13"/>
        <v>8.3582946260890176E-2</v>
      </c>
      <c r="AF49" s="5">
        <f t="shared" si="13"/>
        <v>8.2133575794033117E-2</v>
      </c>
      <c r="AG49" s="5">
        <f t="shared" si="13"/>
        <v>8.0703040525003503E-2</v>
      </c>
      <c r="AH49" s="5">
        <f t="shared" si="13"/>
        <v>7.9291811333747048E-2</v>
      </c>
      <c r="AI49" s="5">
        <f t="shared" si="13"/>
        <v>7.790037087220808E-2</v>
      </c>
      <c r="AJ49" s="5">
        <f t="shared" si="13"/>
        <v>7.6529213858629541E-2</v>
      </c>
      <c r="AK49" s="5">
        <f t="shared" si="13"/>
        <v>7.5178847379210406E-2</v>
      </c>
      <c r="AL49" s="5">
        <f t="shared" si="13"/>
        <v>7.3849791197304712E-2</v>
      </c>
      <c r="AM49" s="5">
        <f t="shared" si="13"/>
        <v>7.2542578070350264E-2</v>
      </c>
      <c r="AN49" s="5">
        <f t="shared" si="13"/>
        <v>7.1257754074720847E-2</v>
      </c>
      <c r="AO49" s="5">
        <f t="shared" si="13"/>
        <v>6.9995878938699588E-2</v>
      </c>
    </row>
    <row r="50" spans="1:41" x14ac:dyDescent="0.3">
      <c r="A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</row>
    <row r="51" spans="1:41" x14ac:dyDescent="0.3"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</row>
    <row r="52" spans="1:41" x14ac:dyDescent="0.3"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1" x14ac:dyDescent="0.3">
      <c r="A53" s="13" t="s">
        <v>70</v>
      </c>
      <c r="D53" s="1"/>
      <c r="E53" s="4">
        <f>F23-E28/2-E66/2</f>
        <v>3534.0661125000001</v>
      </c>
      <c r="F53" s="4">
        <f t="shared" ref="F53:AO53" si="14">+E53-E28/2-F28/2-E66/2-F66/2</f>
        <v>3419.1401542500003</v>
      </c>
      <c r="G53" s="4">
        <f t="shared" si="14"/>
        <v>3293.1962362500003</v>
      </c>
      <c r="H53" s="4">
        <f t="shared" si="14"/>
        <v>3171.1746667500006</v>
      </c>
      <c r="I53" s="4">
        <f t="shared" si="14"/>
        <v>3052.7818342500009</v>
      </c>
      <c r="J53" s="4">
        <f t="shared" si="14"/>
        <v>2937.7467127500008</v>
      </c>
      <c r="K53" s="4">
        <f t="shared" si="14"/>
        <v>2825.8170975000007</v>
      </c>
      <c r="L53" s="4">
        <f t="shared" si="14"/>
        <v>2716.7596050000006</v>
      </c>
      <c r="M53" s="4">
        <f t="shared" si="14"/>
        <v>2609.3056830000005</v>
      </c>
      <c r="N53" s="4">
        <f t="shared" si="14"/>
        <v>2502.0813802500006</v>
      </c>
      <c r="O53" s="4">
        <f t="shared" si="14"/>
        <v>2394.8570775000007</v>
      </c>
      <c r="P53" s="4">
        <f t="shared" si="14"/>
        <v>2287.6327747500009</v>
      </c>
      <c r="Q53" s="4">
        <f t="shared" si="14"/>
        <v>2180.408472000001</v>
      </c>
      <c r="R53" s="4">
        <f t="shared" si="14"/>
        <v>2073.1841692500011</v>
      </c>
      <c r="S53" s="4">
        <f t="shared" si="14"/>
        <v>1965.959866500001</v>
      </c>
      <c r="T53" s="4">
        <f t="shared" si="14"/>
        <v>1858.7355637500009</v>
      </c>
      <c r="U53" s="4">
        <f t="shared" si="14"/>
        <v>1751.5112610000008</v>
      </c>
      <c r="V53" s="4">
        <f t="shared" si="14"/>
        <v>1644.2869582500007</v>
      </c>
      <c r="W53" s="4">
        <f t="shared" si="14"/>
        <v>1537.0626555000006</v>
      </c>
      <c r="X53" s="4">
        <f t="shared" si="14"/>
        <v>1429.8383527500005</v>
      </c>
      <c r="Y53" s="4">
        <f t="shared" si="14"/>
        <v>1331.0120917500003</v>
      </c>
      <c r="Z53" s="4">
        <f t="shared" si="14"/>
        <v>1248.9781500000001</v>
      </c>
      <c r="AA53" s="4">
        <f t="shared" si="14"/>
        <v>1175.3422499999999</v>
      </c>
      <c r="AB53" s="4">
        <f t="shared" si="14"/>
        <v>1101.7063499999997</v>
      </c>
      <c r="AC53" s="4">
        <f t="shared" si="14"/>
        <v>1028.0704499999997</v>
      </c>
      <c r="AD53" s="4">
        <f t="shared" si="14"/>
        <v>954.43454999999972</v>
      </c>
      <c r="AE53" s="4">
        <f t="shared" si="14"/>
        <v>880.79864999999972</v>
      </c>
      <c r="AF53" s="4">
        <f t="shared" si="14"/>
        <v>807.16274999999973</v>
      </c>
      <c r="AG53" s="4">
        <f t="shared" si="14"/>
        <v>733.52684999999974</v>
      </c>
      <c r="AH53" s="4">
        <f t="shared" si="14"/>
        <v>659.89094999999975</v>
      </c>
      <c r="AI53" s="4">
        <f t="shared" si="14"/>
        <v>586.25504999999976</v>
      </c>
      <c r="AJ53" s="4">
        <f t="shared" si="14"/>
        <v>512.61914999999976</v>
      </c>
      <c r="AK53" s="4">
        <f t="shared" si="14"/>
        <v>438.98324999999977</v>
      </c>
      <c r="AL53" s="4">
        <f t="shared" si="14"/>
        <v>365.34734999999978</v>
      </c>
      <c r="AM53" s="4">
        <f t="shared" si="14"/>
        <v>291.71144999999979</v>
      </c>
      <c r="AN53" s="4">
        <f t="shared" si="14"/>
        <v>218.07554999999979</v>
      </c>
      <c r="AO53" s="4">
        <f t="shared" si="14"/>
        <v>144.4396499999998</v>
      </c>
    </row>
    <row r="54" spans="1:41" x14ac:dyDescent="0.3">
      <c r="D54" s="1"/>
      <c r="E54" s="47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x14ac:dyDescent="0.3">
      <c r="A55" s="7" t="s">
        <v>22</v>
      </c>
      <c r="D55" s="1"/>
      <c r="E55" s="4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46"/>
    </row>
    <row r="56" spans="1:41" x14ac:dyDescent="0.3">
      <c r="B56" s="7" t="s">
        <v>23</v>
      </c>
      <c r="D56" s="1"/>
      <c r="E56" s="38">
        <f t="shared" ref="E56:AO56" si="15">(E40+E39)/$E$80</f>
        <v>207.02738227081326</v>
      </c>
      <c r="F56" s="38">
        <f t="shared" si="15"/>
        <v>200.29496144616965</v>
      </c>
      <c r="G56" s="38">
        <f t="shared" si="15"/>
        <v>192.91710296065727</v>
      </c>
      <c r="H56" s="38">
        <f t="shared" si="15"/>
        <v>185.76901763627413</v>
      </c>
      <c r="I56" s="38">
        <f t="shared" si="15"/>
        <v>178.83350556268616</v>
      </c>
      <c r="J56" s="38">
        <f t="shared" si="15"/>
        <v>172.09468989958503</v>
      </c>
      <c r="K56" s="38">
        <f t="shared" si="15"/>
        <v>165.5377963650171</v>
      </c>
      <c r="L56" s="38">
        <f t="shared" si="15"/>
        <v>159.14915323538355</v>
      </c>
      <c r="M56" s="38">
        <f t="shared" si="15"/>
        <v>152.85444807757446</v>
      </c>
      <c r="N56" s="38">
        <f t="shared" si="15"/>
        <v>146.57319413169324</v>
      </c>
      <c r="O56" s="38">
        <f t="shared" si="15"/>
        <v>140.29194018581205</v>
      </c>
      <c r="P56" s="38">
        <f t="shared" si="15"/>
        <v>134.01068623993086</v>
      </c>
      <c r="Q56" s="38">
        <f t="shared" si="15"/>
        <v>127.72943229404966</v>
      </c>
      <c r="R56" s="38">
        <f t="shared" si="15"/>
        <v>121.44817834816847</v>
      </c>
      <c r="S56" s="38">
        <f t="shared" si="15"/>
        <v>115.16692440228725</v>
      </c>
      <c r="T56" s="38">
        <f t="shared" si="15"/>
        <v>108.88567045640605</v>
      </c>
      <c r="U56" s="38">
        <f t="shared" si="15"/>
        <v>102.60441651052484</v>
      </c>
      <c r="V56" s="38">
        <f t="shared" si="15"/>
        <v>96.323162564643624</v>
      </c>
      <c r="W56" s="38">
        <f t="shared" si="15"/>
        <v>90.041908618762434</v>
      </c>
      <c r="X56" s="38">
        <f t="shared" si="15"/>
        <v>83.760654672881216</v>
      </c>
      <c r="Y56" s="38">
        <f t="shared" si="15"/>
        <v>77.971362264888043</v>
      </c>
      <c r="Z56" s="38">
        <f t="shared" si="15"/>
        <v>73.165772421</v>
      </c>
      <c r="AA56" s="38">
        <f t="shared" si="15"/>
        <v>68.852144114999987</v>
      </c>
      <c r="AB56" s="38">
        <f t="shared" si="15"/>
        <v>64.538515808999975</v>
      </c>
      <c r="AC56" s="38">
        <f t="shared" si="15"/>
        <v>60.224887502999977</v>
      </c>
      <c r="AD56" s="38">
        <f t="shared" si="15"/>
        <v>55.911259196999978</v>
      </c>
      <c r="AE56" s="38">
        <f t="shared" si="15"/>
        <v>51.597630890999973</v>
      </c>
      <c r="AF56" s="38">
        <f t="shared" si="15"/>
        <v>47.284002584999982</v>
      </c>
      <c r="AG56" s="38">
        <f t="shared" si="15"/>
        <v>42.970374278999977</v>
      </c>
      <c r="AH56" s="38">
        <f t="shared" si="15"/>
        <v>38.656745972999978</v>
      </c>
      <c r="AI56" s="38">
        <f t="shared" si="15"/>
        <v>34.34311766699998</v>
      </c>
      <c r="AJ56" s="38">
        <f t="shared" si="15"/>
        <v>30.029489360999982</v>
      </c>
      <c r="AK56" s="38">
        <f t="shared" si="15"/>
        <v>25.715861054999984</v>
      </c>
      <c r="AL56" s="38">
        <f t="shared" si="15"/>
        <v>21.402232748999985</v>
      </c>
      <c r="AM56" s="38">
        <f t="shared" si="15"/>
        <v>17.088604442999983</v>
      </c>
      <c r="AN56" s="38">
        <f t="shared" si="15"/>
        <v>12.774976136999987</v>
      </c>
      <c r="AO56" s="38">
        <f t="shared" si="15"/>
        <v>8.461347830999987</v>
      </c>
    </row>
    <row r="57" spans="1:41" x14ac:dyDescent="0.3">
      <c r="B57" s="7" t="s">
        <v>24</v>
      </c>
      <c r="D57" s="1"/>
      <c r="E57" s="39">
        <f t="shared" ref="E57:AO57" si="16">E56*$F14</f>
        <v>0</v>
      </c>
      <c r="F57" s="39">
        <f t="shared" si="16"/>
        <v>0</v>
      </c>
      <c r="G57" s="39">
        <f t="shared" si="16"/>
        <v>0</v>
      </c>
      <c r="H57" s="39">
        <f t="shared" si="16"/>
        <v>0</v>
      </c>
      <c r="I57" s="39">
        <f t="shared" si="16"/>
        <v>0</v>
      </c>
      <c r="J57" s="39">
        <f t="shared" si="16"/>
        <v>0</v>
      </c>
      <c r="K57" s="39">
        <f t="shared" si="16"/>
        <v>0</v>
      </c>
      <c r="L57" s="39">
        <f t="shared" si="16"/>
        <v>0</v>
      </c>
      <c r="M57" s="39">
        <f t="shared" si="16"/>
        <v>0</v>
      </c>
      <c r="N57" s="39">
        <f t="shared" si="16"/>
        <v>0</v>
      </c>
      <c r="O57" s="39">
        <f t="shared" si="16"/>
        <v>0</v>
      </c>
      <c r="P57" s="39">
        <f t="shared" si="16"/>
        <v>0</v>
      </c>
      <c r="Q57" s="39">
        <f t="shared" si="16"/>
        <v>0</v>
      </c>
      <c r="R57" s="39">
        <f t="shared" si="16"/>
        <v>0</v>
      </c>
      <c r="S57" s="39">
        <f t="shared" si="16"/>
        <v>0</v>
      </c>
      <c r="T57" s="39">
        <f t="shared" si="16"/>
        <v>0</v>
      </c>
      <c r="U57" s="39">
        <f t="shared" si="16"/>
        <v>0</v>
      </c>
      <c r="V57" s="39">
        <f t="shared" si="16"/>
        <v>0</v>
      </c>
      <c r="W57" s="39">
        <f t="shared" si="16"/>
        <v>0</v>
      </c>
      <c r="X57" s="39">
        <f t="shared" si="16"/>
        <v>0</v>
      </c>
      <c r="Y57" s="39">
        <f t="shared" si="16"/>
        <v>0</v>
      </c>
      <c r="Z57" s="39">
        <f t="shared" si="16"/>
        <v>0</v>
      </c>
      <c r="AA57" s="39">
        <f t="shared" si="16"/>
        <v>0</v>
      </c>
      <c r="AB57" s="39">
        <f t="shared" si="16"/>
        <v>0</v>
      </c>
      <c r="AC57" s="39">
        <f t="shared" si="16"/>
        <v>0</v>
      </c>
      <c r="AD57" s="39">
        <f t="shared" si="16"/>
        <v>0</v>
      </c>
      <c r="AE57" s="39">
        <f t="shared" si="16"/>
        <v>0</v>
      </c>
      <c r="AF57" s="39">
        <f t="shared" si="16"/>
        <v>0</v>
      </c>
      <c r="AG57" s="39">
        <f t="shared" si="16"/>
        <v>0</v>
      </c>
      <c r="AH57" s="39">
        <f t="shared" si="16"/>
        <v>0</v>
      </c>
      <c r="AI57" s="39">
        <f t="shared" si="16"/>
        <v>0</v>
      </c>
      <c r="AJ57" s="39">
        <f t="shared" si="16"/>
        <v>0</v>
      </c>
      <c r="AK57" s="39">
        <f t="shared" si="16"/>
        <v>0</v>
      </c>
      <c r="AL57" s="39">
        <f t="shared" si="16"/>
        <v>0</v>
      </c>
      <c r="AM57" s="39">
        <f t="shared" si="16"/>
        <v>0</v>
      </c>
      <c r="AN57" s="39">
        <f t="shared" si="16"/>
        <v>0</v>
      </c>
      <c r="AO57" s="39">
        <f t="shared" si="16"/>
        <v>0</v>
      </c>
    </row>
    <row r="58" spans="1:41" x14ac:dyDescent="0.3">
      <c r="B58" s="7" t="s">
        <v>25</v>
      </c>
      <c r="D58" s="1"/>
      <c r="E58" s="38">
        <f>E56-E57</f>
        <v>207.02738227081326</v>
      </c>
      <c r="F58" s="38">
        <f>F56-F57</f>
        <v>200.29496144616965</v>
      </c>
      <c r="G58" s="38">
        <f>G56-G57</f>
        <v>192.91710296065727</v>
      </c>
      <c r="H58" s="38">
        <f t="shared" ref="H58:AN58" si="17">H56-H57</f>
        <v>185.76901763627413</v>
      </c>
      <c r="I58" s="38">
        <f t="shared" si="17"/>
        <v>178.83350556268616</v>
      </c>
      <c r="J58" s="38">
        <f t="shared" si="17"/>
        <v>172.09468989958503</v>
      </c>
      <c r="K58" s="38">
        <f t="shared" si="17"/>
        <v>165.5377963650171</v>
      </c>
      <c r="L58" s="38">
        <f t="shared" si="17"/>
        <v>159.14915323538355</v>
      </c>
      <c r="M58" s="38">
        <f t="shared" si="17"/>
        <v>152.85444807757446</v>
      </c>
      <c r="N58" s="38">
        <f t="shared" si="17"/>
        <v>146.57319413169324</v>
      </c>
      <c r="O58" s="38">
        <f t="shared" si="17"/>
        <v>140.29194018581205</v>
      </c>
      <c r="P58" s="38">
        <f t="shared" si="17"/>
        <v>134.01068623993086</v>
      </c>
      <c r="Q58" s="38">
        <f t="shared" si="17"/>
        <v>127.72943229404966</v>
      </c>
      <c r="R58" s="38">
        <f t="shared" si="17"/>
        <v>121.44817834816847</v>
      </c>
      <c r="S58" s="38">
        <f t="shared" si="17"/>
        <v>115.16692440228725</v>
      </c>
      <c r="T58" s="38">
        <f t="shared" si="17"/>
        <v>108.88567045640605</v>
      </c>
      <c r="U58" s="38">
        <f t="shared" si="17"/>
        <v>102.60441651052484</v>
      </c>
      <c r="V58" s="38">
        <f t="shared" si="17"/>
        <v>96.323162564643624</v>
      </c>
      <c r="W58" s="38">
        <f t="shared" si="17"/>
        <v>90.041908618762434</v>
      </c>
      <c r="X58" s="38">
        <f t="shared" si="17"/>
        <v>83.760654672881216</v>
      </c>
      <c r="Y58" s="38">
        <f t="shared" si="17"/>
        <v>77.971362264888043</v>
      </c>
      <c r="Z58" s="38">
        <f t="shared" si="17"/>
        <v>73.165772421</v>
      </c>
      <c r="AA58" s="38">
        <f t="shared" si="17"/>
        <v>68.852144114999987</v>
      </c>
      <c r="AB58" s="38">
        <f t="shared" si="17"/>
        <v>64.538515808999975</v>
      </c>
      <c r="AC58" s="38">
        <f t="shared" si="17"/>
        <v>60.224887502999977</v>
      </c>
      <c r="AD58" s="38">
        <f t="shared" si="17"/>
        <v>55.911259196999978</v>
      </c>
      <c r="AE58" s="38">
        <f t="shared" si="17"/>
        <v>51.597630890999973</v>
      </c>
      <c r="AF58" s="38">
        <f t="shared" si="17"/>
        <v>47.284002584999982</v>
      </c>
      <c r="AG58" s="38">
        <f t="shared" si="17"/>
        <v>42.970374278999977</v>
      </c>
      <c r="AH58" s="38">
        <f t="shared" si="17"/>
        <v>38.656745972999978</v>
      </c>
      <c r="AI58" s="38">
        <f t="shared" si="17"/>
        <v>34.34311766699998</v>
      </c>
      <c r="AJ58" s="38">
        <f t="shared" si="17"/>
        <v>30.029489360999982</v>
      </c>
      <c r="AK58" s="38">
        <f t="shared" si="17"/>
        <v>25.715861054999984</v>
      </c>
      <c r="AL58" s="38">
        <f t="shared" si="17"/>
        <v>21.402232748999985</v>
      </c>
      <c r="AM58" s="38">
        <f t="shared" si="17"/>
        <v>17.088604442999983</v>
      </c>
      <c r="AN58" s="38">
        <f t="shared" si="17"/>
        <v>12.774976136999987</v>
      </c>
      <c r="AO58" s="38">
        <f>AO56-AO57</f>
        <v>8.461347830999987</v>
      </c>
    </row>
    <row r="59" spans="1:41" x14ac:dyDescent="0.3">
      <c r="B59" s="7" t="s">
        <v>26</v>
      </c>
      <c r="D59" s="1"/>
      <c r="E59" s="39">
        <f t="shared" ref="E59:AO59" si="18">E58*$F15</f>
        <v>43.475750276870784</v>
      </c>
      <c r="F59" s="39">
        <f t="shared" si="18"/>
        <v>42.061941903695626</v>
      </c>
      <c r="G59" s="39">
        <f t="shared" si="18"/>
        <v>40.512591621738025</v>
      </c>
      <c r="H59" s="39">
        <f t="shared" si="18"/>
        <v>39.011493703617568</v>
      </c>
      <c r="I59" s="39">
        <f t="shared" si="18"/>
        <v>37.555036168164094</v>
      </c>
      <c r="J59" s="39">
        <f t="shared" si="18"/>
        <v>36.139884878912859</v>
      </c>
      <c r="K59" s="39">
        <f t="shared" si="18"/>
        <v>34.762937236653592</v>
      </c>
      <c r="L59" s="39">
        <f t="shared" si="18"/>
        <v>33.421322179430547</v>
      </c>
      <c r="M59" s="39">
        <f t="shared" si="18"/>
        <v>32.099434096290636</v>
      </c>
      <c r="N59" s="39">
        <f t="shared" si="18"/>
        <v>30.78037076765558</v>
      </c>
      <c r="O59" s="39">
        <f t="shared" si="18"/>
        <v>29.46130743902053</v>
      </c>
      <c r="P59" s="39">
        <f t="shared" si="18"/>
        <v>28.14224411038548</v>
      </c>
      <c r="Q59" s="39">
        <f t="shared" si="18"/>
        <v>26.823180781750427</v>
      </c>
      <c r="R59" s="39">
        <f t="shared" si="18"/>
        <v>25.504117453115377</v>
      </c>
      <c r="S59" s="39">
        <f t="shared" si="18"/>
        <v>24.18505412448032</v>
      </c>
      <c r="T59" s="39">
        <f t="shared" si="18"/>
        <v>22.865990795845271</v>
      </c>
      <c r="U59" s="39">
        <f t="shared" si="18"/>
        <v>21.546927467210217</v>
      </c>
      <c r="V59" s="39">
        <f t="shared" si="18"/>
        <v>20.227864138575161</v>
      </c>
      <c r="W59" s="39">
        <f t="shared" si="18"/>
        <v>18.908800809940111</v>
      </c>
      <c r="X59" s="39">
        <f t="shared" si="18"/>
        <v>17.589737481305054</v>
      </c>
      <c r="Y59" s="39">
        <f t="shared" si="18"/>
        <v>16.373986075626487</v>
      </c>
      <c r="Z59" s="39">
        <f t="shared" si="18"/>
        <v>15.364812208409999</v>
      </c>
      <c r="AA59" s="39">
        <f t="shared" si="18"/>
        <v>14.458950264149998</v>
      </c>
      <c r="AB59" s="39">
        <f t="shared" si="18"/>
        <v>13.553088319889994</v>
      </c>
      <c r="AC59" s="39">
        <f t="shared" si="18"/>
        <v>12.647226375629995</v>
      </c>
      <c r="AD59" s="39">
        <f t="shared" si="18"/>
        <v>11.741364431369995</v>
      </c>
      <c r="AE59" s="39">
        <f t="shared" si="18"/>
        <v>10.835502487109993</v>
      </c>
      <c r="AF59" s="39">
        <f t="shared" si="18"/>
        <v>9.9296405428499952</v>
      </c>
      <c r="AG59" s="39">
        <f t="shared" si="18"/>
        <v>9.0237785985899954</v>
      </c>
      <c r="AH59" s="39">
        <f t="shared" si="18"/>
        <v>8.1179166543299957</v>
      </c>
      <c r="AI59" s="39">
        <f t="shared" si="18"/>
        <v>7.2120547100699959</v>
      </c>
      <c r="AJ59" s="39">
        <f t="shared" si="18"/>
        <v>6.3061927658099961</v>
      </c>
      <c r="AK59" s="39">
        <f t="shared" si="18"/>
        <v>5.4003308215499963</v>
      </c>
      <c r="AL59" s="39">
        <f t="shared" si="18"/>
        <v>4.4944688772899966</v>
      </c>
      <c r="AM59" s="39">
        <f t="shared" si="18"/>
        <v>3.5886069330299963</v>
      </c>
      <c r="AN59" s="39">
        <f t="shared" si="18"/>
        <v>2.682744988769997</v>
      </c>
      <c r="AO59" s="39">
        <f t="shared" si="18"/>
        <v>1.7768830445099972</v>
      </c>
    </row>
    <row r="60" spans="1:41" x14ac:dyDescent="0.3">
      <c r="B60" s="7" t="s">
        <v>27</v>
      </c>
      <c r="D60" s="1"/>
      <c r="E60" s="38">
        <f>E56-E57-E59</f>
        <v>163.55163199394246</v>
      </c>
      <c r="F60" s="38">
        <f>F56-F57-F59</f>
        <v>158.23301954247404</v>
      </c>
      <c r="G60" s="38">
        <f>G56-G57-G59</f>
        <v>152.40451133891924</v>
      </c>
      <c r="H60" s="38">
        <f t="shared" ref="H60:AN60" si="19">H56-H57-H59</f>
        <v>146.75752393265657</v>
      </c>
      <c r="I60" s="38">
        <f t="shared" si="19"/>
        <v>141.27846939452206</v>
      </c>
      <c r="J60" s="38">
        <f t="shared" si="19"/>
        <v>135.95480502067218</v>
      </c>
      <c r="K60" s="38">
        <f t="shared" si="19"/>
        <v>130.77485912836352</v>
      </c>
      <c r="L60" s="38">
        <f t="shared" si="19"/>
        <v>125.727831055953</v>
      </c>
      <c r="M60" s="38">
        <f t="shared" si="19"/>
        <v>120.75501398128382</v>
      </c>
      <c r="N60" s="38">
        <f t="shared" si="19"/>
        <v>115.79282336403766</v>
      </c>
      <c r="O60" s="38">
        <f t="shared" si="19"/>
        <v>110.83063274679152</v>
      </c>
      <c r="P60" s="38">
        <f t="shared" si="19"/>
        <v>105.86844212954539</v>
      </c>
      <c r="Q60" s="38">
        <f t="shared" si="19"/>
        <v>100.90625151229924</v>
      </c>
      <c r="R60" s="38">
        <f t="shared" si="19"/>
        <v>95.944060895053099</v>
      </c>
      <c r="S60" s="38">
        <f t="shared" si="19"/>
        <v>90.981870277806934</v>
      </c>
      <c r="T60" s="38">
        <f t="shared" si="19"/>
        <v>86.019679660560769</v>
      </c>
      <c r="U60" s="38">
        <f t="shared" si="19"/>
        <v>81.057489043314632</v>
      </c>
      <c r="V60" s="38">
        <f t="shared" si="19"/>
        <v>76.095298426068467</v>
      </c>
      <c r="W60" s="38">
        <f t="shared" si="19"/>
        <v>71.133107808822331</v>
      </c>
      <c r="X60" s="38">
        <f t="shared" si="19"/>
        <v>66.170917191576166</v>
      </c>
      <c r="Y60" s="38">
        <f t="shared" si="19"/>
        <v>61.597376189261553</v>
      </c>
      <c r="Z60" s="38">
        <f t="shared" si="19"/>
        <v>57.800960212589999</v>
      </c>
      <c r="AA60" s="38">
        <f t="shared" si="19"/>
        <v>54.39319385084999</v>
      </c>
      <c r="AB60" s="38">
        <f t="shared" si="19"/>
        <v>50.985427489109981</v>
      </c>
      <c r="AC60" s="38">
        <f t="shared" si="19"/>
        <v>47.577661127369979</v>
      </c>
      <c r="AD60" s="38">
        <f t="shared" si="19"/>
        <v>44.169894765629984</v>
      </c>
      <c r="AE60" s="38">
        <f t="shared" si="19"/>
        <v>40.762128403889982</v>
      </c>
      <c r="AF60" s="38">
        <f t="shared" si="19"/>
        <v>37.354362042149987</v>
      </c>
      <c r="AG60" s="38">
        <f t="shared" si="19"/>
        <v>33.946595680409985</v>
      </c>
      <c r="AH60" s="38">
        <f t="shared" si="19"/>
        <v>30.538829318669983</v>
      </c>
      <c r="AI60" s="38">
        <f t="shared" si="19"/>
        <v>27.131062956929984</v>
      </c>
      <c r="AJ60" s="38">
        <f t="shared" si="19"/>
        <v>23.723296595189986</v>
      </c>
      <c r="AK60" s="38">
        <f t="shared" si="19"/>
        <v>20.315530233449987</v>
      </c>
      <c r="AL60" s="38">
        <f t="shared" si="19"/>
        <v>16.907763871709989</v>
      </c>
      <c r="AM60" s="38">
        <f t="shared" si="19"/>
        <v>13.499997509969987</v>
      </c>
      <c r="AN60" s="38">
        <f t="shared" si="19"/>
        <v>10.09223114822999</v>
      </c>
      <c r="AO60" s="38">
        <f>AO56-AO57-AO59</f>
        <v>6.6844647864899898</v>
      </c>
    </row>
    <row r="62" spans="1:41" x14ac:dyDescent="0.3">
      <c r="A62" s="7" t="s">
        <v>28</v>
      </c>
      <c r="D62" s="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</row>
    <row r="63" spans="1:41" x14ac:dyDescent="0.3">
      <c r="B63" s="7" t="s">
        <v>29</v>
      </c>
      <c r="D63" s="1"/>
      <c r="E63" s="38">
        <f>E28</f>
        <v>93.21</v>
      </c>
      <c r="F63" s="38">
        <f>F28</f>
        <v>93.21</v>
      </c>
      <c r="G63" s="38">
        <f>G28</f>
        <v>93.21</v>
      </c>
      <c r="H63" s="38">
        <f t="shared" ref="H63:AN63" si="20">H28</f>
        <v>93.21</v>
      </c>
      <c r="I63" s="38">
        <f t="shared" si="20"/>
        <v>93.21</v>
      </c>
      <c r="J63" s="38">
        <f t="shared" si="20"/>
        <v>93.21</v>
      </c>
      <c r="K63" s="38">
        <f t="shared" si="20"/>
        <v>93.21</v>
      </c>
      <c r="L63" s="38">
        <f t="shared" si="20"/>
        <v>93.21</v>
      </c>
      <c r="M63" s="38">
        <f t="shared" si="20"/>
        <v>93.21</v>
      </c>
      <c r="N63" s="38">
        <f t="shared" si="20"/>
        <v>93.21</v>
      </c>
      <c r="O63" s="38">
        <f t="shared" si="20"/>
        <v>93.21</v>
      </c>
      <c r="P63" s="38">
        <f t="shared" si="20"/>
        <v>93.21</v>
      </c>
      <c r="Q63" s="38">
        <f t="shared" si="20"/>
        <v>93.21</v>
      </c>
      <c r="R63" s="38">
        <f t="shared" si="20"/>
        <v>93.21</v>
      </c>
      <c r="S63" s="38">
        <f t="shared" si="20"/>
        <v>93.21</v>
      </c>
      <c r="T63" s="38">
        <f t="shared" si="20"/>
        <v>93.21</v>
      </c>
      <c r="U63" s="38">
        <f t="shared" si="20"/>
        <v>93.21</v>
      </c>
      <c r="V63" s="38">
        <f t="shared" si="20"/>
        <v>93.21</v>
      </c>
      <c r="W63" s="38">
        <f t="shared" si="20"/>
        <v>93.21</v>
      </c>
      <c r="X63" s="38">
        <f t="shared" si="20"/>
        <v>93.21</v>
      </c>
      <c r="Y63" s="38">
        <f t="shared" si="20"/>
        <v>93.21</v>
      </c>
      <c r="Z63" s="38">
        <f t="shared" si="20"/>
        <v>93.21</v>
      </c>
      <c r="AA63" s="38">
        <f t="shared" si="20"/>
        <v>93.21</v>
      </c>
      <c r="AB63" s="38">
        <f t="shared" si="20"/>
        <v>93.21</v>
      </c>
      <c r="AC63" s="38">
        <f t="shared" si="20"/>
        <v>93.21</v>
      </c>
      <c r="AD63" s="38">
        <f t="shared" si="20"/>
        <v>93.21</v>
      </c>
      <c r="AE63" s="38">
        <f t="shared" si="20"/>
        <v>93.21</v>
      </c>
      <c r="AF63" s="38">
        <f t="shared" si="20"/>
        <v>93.21</v>
      </c>
      <c r="AG63" s="38">
        <f t="shared" si="20"/>
        <v>93.21</v>
      </c>
      <c r="AH63" s="38">
        <f t="shared" si="20"/>
        <v>93.21</v>
      </c>
      <c r="AI63" s="38">
        <f t="shared" si="20"/>
        <v>93.21</v>
      </c>
      <c r="AJ63" s="38">
        <f t="shared" si="20"/>
        <v>93.21</v>
      </c>
      <c r="AK63" s="38">
        <f t="shared" si="20"/>
        <v>93.21</v>
      </c>
      <c r="AL63" s="38">
        <f t="shared" si="20"/>
        <v>93.21</v>
      </c>
      <c r="AM63" s="38">
        <f t="shared" si="20"/>
        <v>93.21</v>
      </c>
      <c r="AN63" s="38">
        <f t="shared" si="20"/>
        <v>93.21</v>
      </c>
      <c r="AO63" s="38">
        <f>AO28</f>
        <v>93.21</v>
      </c>
    </row>
    <row r="64" spans="1:41" x14ac:dyDescent="0.3">
      <c r="B64" s="7" t="s">
        <v>30</v>
      </c>
      <c r="D64" s="1"/>
      <c r="E64" s="38">
        <f t="shared" ref="E64:AO64" si="21">$F23*E69</f>
        <v>134.4375</v>
      </c>
      <c r="F64" s="38">
        <f t="shared" si="21"/>
        <v>258.80115000000001</v>
      </c>
      <c r="G64" s="38">
        <f t="shared" si="21"/>
        <v>239.37044999999998</v>
      </c>
      <c r="H64" s="38">
        <f t="shared" si="21"/>
        <v>221.44544999999999</v>
      </c>
      <c r="I64" s="38">
        <f t="shared" si="21"/>
        <v>204.81104999999999</v>
      </c>
      <c r="J64" s="38">
        <f t="shared" si="21"/>
        <v>189.46725000000001</v>
      </c>
      <c r="K64" s="38">
        <f t="shared" si="21"/>
        <v>175.23480000000001</v>
      </c>
      <c r="L64" s="38">
        <f t="shared" si="21"/>
        <v>162.11370000000002</v>
      </c>
      <c r="M64" s="38">
        <f t="shared" si="21"/>
        <v>159.96270000000001</v>
      </c>
      <c r="N64" s="38">
        <f t="shared" si="21"/>
        <v>159.92685</v>
      </c>
      <c r="O64" s="38">
        <f t="shared" si="21"/>
        <v>159.96270000000001</v>
      </c>
      <c r="P64" s="38">
        <f t="shared" si="21"/>
        <v>159.92685</v>
      </c>
      <c r="Q64" s="38">
        <f t="shared" si="21"/>
        <v>159.96270000000001</v>
      </c>
      <c r="R64" s="38">
        <f t="shared" si="21"/>
        <v>159.92685</v>
      </c>
      <c r="S64" s="38">
        <f t="shared" si="21"/>
        <v>159.96270000000001</v>
      </c>
      <c r="T64" s="38">
        <f t="shared" si="21"/>
        <v>159.92685</v>
      </c>
      <c r="U64" s="38">
        <f t="shared" si="21"/>
        <v>159.96270000000001</v>
      </c>
      <c r="V64" s="38">
        <f t="shared" si="21"/>
        <v>159.92685</v>
      </c>
      <c r="W64" s="38">
        <f t="shared" si="21"/>
        <v>159.96270000000001</v>
      </c>
      <c r="X64" s="38">
        <f t="shared" si="21"/>
        <v>159.92685</v>
      </c>
      <c r="Y64" s="38">
        <f t="shared" si="21"/>
        <v>79.981350000000006</v>
      </c>
      <c r="Z64" s="38">
        <f t="shared" si="21"/>
        <v>0</v>
      </c>
      <c r="AA64" s="38">
        <f t="shared" si="21"/>
        <v>0</v>
      </c>
      <c r="AB64" s="38">
        <f t="shared" si="21"/>
        <v>0</v>
      </c>
      <c r="AC64" s="38">
        <f t="shared" si="21"/>
        <v>0</v>
      </c>
      <c r="AD64" s="38">
        <f t="shared" si="21"/>
        <v>0</v>
      </c>
      <c r="AE64" s="38">
        <f t="shared" si="21"/>
        <v>0</v>
      </c>
      <c r="AF64" s="38">
        <f t="shared" si="21"/>
        <v>0</v>
      </c>
      <c r="AG64" s="38">
        <f t="shared" si="21"/>
        <v>0</v>
      </c>
      <c r="AH64" s="38">
        <f t="shared" si="21"/>
        <v>0</v>
      </c>
      <c r="AI64" s="38">
        <f t="shared" si="21"/>
        <v>0</v>
      </c>
      <c r="AJ64" s="38">
        <f t="shared" si="21"/>
        <v>0</v>
      </c>
      <c r="AK64" s="38">
        <f t="shared" si="21"/>
        <v>0</v>
      </c>
      <c r="AL64" s="38">
        <f t="shared" si="21"/>
        <v>0</v>
      </c>
      <c r="AM64" s="38">
        <f t="shared" si="21"/>
        <v>0</v>
      </c>
      <c r="AN64" s="38">
        <f t="shared" si="21"/>
        <v>0</v>
      </c>
      <c r="AO64" s="38">
        <f t="shared" si="21"/>
        <v>0</v>
      </c>
    </row>
    <row r="65" spans="1:42" x14ac:dyDescent="0.3">
      <c r="B65" s="7" t="s">
        <v>31</v>
      </c>
      <c r="E65" s="38">
        <f>E64-E63</f>
        <v>41.227500000000006</v>
      </c>
      <c r="F65" s="38">
        <f>F64-F63</f>
        <v>165.59115000000003</v>
      </c>
      <c r="G65" s="38">
        <f>G64-G63</f>
        <v>146.16044999999997</v>
      </c>
      <c r="H65" s="38">
        <f t="shared" ref="H65:AN65" si="22">H64-H63</f>
        <v>128.23545000000001</v>
      </c>
      <c r="I65" s="38">
        <f t="shared" si="22"/>
        <v>111.60105</v>
      </c>
      <c r="J65" s="38">
        <f t="shared" si="22"/>
        <v>96.257250000000013</v>
      </c>
      <c r="K65" s="38">
        <f t="shared" si="22"/>
        <v>82.024800000000013</v>
      </c>
      <c r="L65" s="38">
        <f t="shared" si="22"/>
        <v>68.903700000000029</v>
      </c>
      <c r="M65" s="38">
        <f t="shared" si="22"/>
        <v>66.752700000000019</v>
      </c>
      <c r="N65" s="38">
        <f t="shared" si="22"/>
        <v>66.716850000000008</v>
      </c>
      <c r="O65" s="38">
        <f t="shared" si="22"/>
        <v>66.752700000000019</v>
      </c>
      <c r="P65" s="38">
        <f t="shared" si="22"/>
        <v>66.716850000000008</v>
      </c>
      <c r="Q65" s="38">
        <f t="shared" si="22"/>
        <v>66.752700000000019</v>
      </c>
      <c r="R65" s="38">
        <f t="shared" si="22"/>
        <v>66.716850000000008</v>
      </c>
      <c r="S65" s="38">
        <f t="shared" si="22"/>
        <v>66.752700000000019</v>
      </c>
      <c r="T65" s="38">
        <f t="shared" si="22"/>
        <v>66.716850000000008</v>
      </c>
      <c r="U65" s="38">
        <f t="shared" si="22"/>
        <v>66.752700000000019</v>
      </c>
      <c r="V65" s="38">
        <f t="shared" si="22"/>
        <v>66.716850000000008</v>
      </c>
      <c r="W65" s="38">
        <f t="shared" si="22"/>
        <v>66.752700000000019</v>
      </c>
      <c r="X65" s="38">
        <f t="shared" si="22"/>
        <v>66.716850000000008</v>
      </c>
      <c r="Y65" s="38">
        <f t="shared" si="22"/>
        <v>-13.228649999999988</v>
      </c>
      <c r="Z65" s="38">
        <f t="shared" si="22"/>
        <v>-93.21</v>
      </c>
      <c r="AA65" s="38">
        <f t="shared" si="22"/>
        <v>-93.21</v>
      </c>
      <c r="AB65" s="38">
        <f t="shared" si="22"/>
        <v>-93.21</v>
      </c>
      <c r="AC65" s="38">
        <f t="shared" si="22"/>
        <v>-93.21</v>
      </c>
      <c r="AD65" s="38">
        <f t="shared" si="22"/>
        <v>-93.21</v>
      </c>
      <c r="AE65" s="38">
        <f t="shared" si="22"/>
        <v>-93.21</v>
      </c>
      <c r="AF65" s="38">
        <f t="shared" si="22"/>
        <v>-93.21</v>
      </c>
      <c r="AG65" s="38">
        <f t="shared" si="22"/>
        <v>-93.21</v>
      </c>
      <c r="AH65" s="38">
        <f t="shared" si="22"/>
        <v>-93.21</v>
      </c>
      <c r="AI65" s="38">
        <f t="shared" si="22"/>
        <v>-93.21</v>
      </c>
      <c r="AJ65" s="38">
        <f t="shared" si="22"/>
        <v>-93.21</v>
      </c>
      <c r="AK65" s="38">
        <f t="shared" si="22"/>
        <v>-93.21</v>
      </c>
      <c r="AL65" s="38">
        <f t="shared" si="22"/>
        <v>-93.21</v>
      </c>
      <c r="AM65" s="38">
        <f t="shared" si="22"/>
        <v>-93.21</v>
      </c>
      <c r="AN65" s="38">
        <f t="shared" si="22"/>
        <v>-93.21</v>
      </c>
      <c r="AO65" s="38">
        <f>AO64-AO63</f>
        <v>-93.21</v>
      </c>
    </row>
    <row r="66" spans="1:42" x14ac:dyDescent="0.3">
      <c r="B66" s="7" t="s">
        <v>32</v>
      </c>
      <c r="D66" s="1"/>
      <c r="E66" s="38">
        <f t="shared" ref="E66:AO66" si="23">E65*$E$79</f>
        <v>8.6577750000000009</v>
      </c>
      <c r="F66" s="38">
        <f t="shared" si="23"/>
        <v>34.774141500000006</v>
      </c>
      <c r="G66" s="38">
        <f t="shared" si="23"/>
        <v>30.693694499999992</v>
      </c>
      <c r="H66" s="38">
        <f t="shared" si="23"/>
        <v>26.929444500000002</v>
      </c>
      <c r="I66" s="38">
        <f t="shared" si="23"/>
        <v>23.436220500000001</v>
      </c>
      <c r="J66" s="38">
        <f t="shared" si="23"/>
        <v>20.214022500000002</v>
      </c>
      <c r="K66" s="38">
        <f t="shared" si="23"/>
        <v>17.225208000000002</v>
      </c>
      <c r="L66" s="38">
        <f t="shared" si="23"/>
        <v>14.469777000000006</v>
      </c>
      <c r="M66" s="38">
        <f t="shared" si="23"/>
        <v>14.018067000000004</v>
      </c>
      <c r="N66" s="38">
        <f t="shared" si="23"/>
        <v>14.010538500000001</v>
      </c>
      <c r="O66" s="38">
        <f t="shared" si="23"/>
        <v>14.018067000000004</v>
      </c>
      <c r="P66" s="38">
        <f t="shared" si="23"/>
        <v>14.010538500000001</v>
      </c>
      <c r="Q66" s="38">
        <f t="shared" si="23"/>
        <v>14.018067000000004</v>
      </c>
      <c r="R66" s="38">
        <f t="shared" si="23"/>
        <v>14.010538500000001</v>
      </c>
      <c r="S66" s="38">
        <f t="shared" si="23"/>
        <v>14.018067000000004</v>
      </c>
      <c r="T66" s="38">
        <f t="shared" si="23"/>
        <v>14.010538500000001</v>
      </c>
      <c r="U66" s="38">
        <f t="shared" si="23"/>
        <v>14.018067000000004</v>
      </c>
      <c r="V66" s="38">
        <f t="shared" si="23"/>
        <v>14.010538500000001</v>
      </c>
      <c r="W66" s="38">
        <f t="shared" si="23"/>
        <v>14.018067000000004</v>
      </c>
      <c r="X66" s="38">
        <f t="shared" si="23"/>
        <v>14.010538500000001</v>
      </c>
      <c r="Y66" s="38">
        <f t="shared" si="23"/>
        <v>-2.7780164999999974</v>
      </c>
      <c r="Z66" s="38">
        <f t="shared" si="23"/>
        <v>-19.574099999999998</v>
      </c>
      <c r="AA66" s="38">
        <f t="shared" si="23"/>
        <v>-19.574099999999998</v>
      </c>
      <c r="AB66" s="38">
        <f t="shared" si="23"/>
        <v>-19.574099999999998</v>
      </c>
      <c r="AC66" s="38">
        <f t="shared" si="23"/>
        <v>-19.574099999999998</v>
      </c>
      <c r="AD66" s="38">
        <f t="shared" si="23"/>
        <v>-19.574099999999998</v>
      </c>
      <c r="AE66" s="38">
        <f t="shared" si="23"/>
        <v>-19.574099999999998</v>
      </c>
      <c r="AF66" s="38">
        <f t="shared" si="23"/>
        <v>-19.574099999999998</v>
      </c>
      <c r="AG66" s="38">
        <f t="shared" si="23"/>
        <v>-19.574099999999998</v>
      </c>
      <c r="AH66" s="38">
        <f t="shared" si="23"/>
        <v>-19.574099999999998</v>
      </c>
      <c r="AI66" s="38">
        <f t="shared" si="23"/>
        <v>-19.574099999999998</v>
      </c>
      <c r="AJ66" s="38">
        <f t="shared" si="23"/>
        <v>-19.574099999999998</v>
      </c>
      <c r="AK66" s="38">
        <f t="shared" si="23"/>
        <v>-19.574099999999998</v>
      </c>
      <c r="AL66" s="38">
        <f t="shared" si="23"/>
        <v>-19.574099999999998</v>
      </c>
      <c r="AM66" s="38">
        <f t="shared" si="23"/>
        <v>-19.574099999999998</v>
      </c>
      <c r="AN66" s="38">
        <f t="shared" si="23"/>
        <v>-19.574099999999998</v>
      </c>
      <c r="AO66" s="38">
        <f t="shared" si="23"/>
        <v>-19.574099999999998</v>
      </c>
      <c r="AP66" s="41">
        <f>SUM(E66:AO66)</f>
        <v>28.608300000000245</v>
      </c>
    </row>
    <row r="67" spans="1:42" x14ac:dyDescent="0.3">
      <c r="D67" s="1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</row>
    <row r="68" spans="1:42" x14ac:dyDescent="0.3"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</row>
    <row r="69" spans="1:42" s="16" customFormat="1" ht="13.2" x14ac:dyDescent="0.3">
      <c r="A69" s="7"/>
      <c r="B69" s="58" t="str">
        <f>IF($F$21=1,B77,B76)</f>
        <v>MACRS Depreciation - 20</v>
      </c>
      <c r="C69" s="7"/>
      <c r="E69" s="42">
        <f t="shared" ref="E69:AO69" si="24">IF($F$21=1,E77,E76)</f>
        <v>3.7499999999999999E-2</v>
      </c>
      <c r="F69" s="42">
        <f t="shared" si="24"/>
        <v>7.2190000000000004E-2</v>
      </c>
      <c r="G69" s="42">
        <f t="shared" si="24"/>
        <v>6.6769999999999996E-2</v>
      </c>
      <c r="H69" s="42">
        <f t="shared" si="24"/>
        <v>6.1769999999999999E-2</v>
      </c>
      <c r="I69" s="42">
        <f t="shared" si="24"/>
        <v>5.713E-2</v>
      </c>
      <c r="J69" s="42">
        <f t="shared" si="24"/>
        <v>5.2850000000000001E-2</v>
      </c>
      <c r="K69" s="42">
        <f t="shared" si="24"/>
        <v>4.888E-2</v>
      </c>
      <c r="L69" s="42">
        <f t="shared" si="24"/>
        <v>4.5220000000000003E-2</v>
      </c>
      <c r="M69" s="42">
        <f t="shared" si="24"/>
        <v>4.462E-2</v>
      </c>
      <c r="N69" s="42">
        <f t="shared" si="24"/>
        <v>4.4609999999999997E-2</v>
      </c>
      <c r="O69" s="42">
        <f t="shared" si="24"/>
        <v>4.462E-2</v>
      </c>
      <c r="P69" s="42">
        <f t="shared" si="24"/>
        <v>4.4609999999999997E-2</v>
      </c>
      <c r="Q69" s="42">
        <f t="shared" si="24"/>
        <v>4.462E-2</v>
      </c>
      <c r="R69" s="42">
        <f t="shared" si="24"/>
        <v>4.4609999999999997E-2</v>
      </c>
      <c r="S69" s="42">
        <f t="shared" si="24"/>
        <v>4.462E-2</v>
      </c>
      <c r="T69" s="42">
        <f t="shared" si="24"/>
        <v>4.4609999999999997E-2</v>
      </c>
      <c r="U69" s="42">
        <f t="shared" si="24"/>
        <v>4.462E-2</v>
      </c>
      <c r="V69" s="42">
        <f t="shared" si="24"/>
        <v>4.4609999999999997E-2</v>
      </c>
      <c r="W69" s="42">
        <f t="shared" si="24"/>
        <v>4.462E-2</v>
      </c>
      <c r="X69" s="42">
        <f t="shared" si="24"/>
        <v>4.4609999999999997E-2</v>
      </c>
      <c r="Y69" s="42">
        <f t="shared" si="24"/>
        <v>2.231E-2</v>
      </c>
      <c r="Z69" s="42">
        <f t="shared" si="24"/>
        <v>0</v>
      </c>
      <c r="AA69" s="42">
        <f t="shared" si="24"/>
        <v>0</v>
      </c>
      <c r="AB69" s="42">
        <f t="shared" si="24"/>
        <v>0</v>
      </c>
      <c r="AC69" s="42">
        <f t="shared" si="24"/>
        <v>0</v>
      </c>
      <c r="AD69" s="42">
        <f t="shared" si="24"/>
        <v>0</v>
      </c>
      <c r="AE69" s="42">
        <f t="shared" si="24"/>
        <v>0</v>
      </c>
      <c r="AF69" s="42">
        <f t="shared" si="24"/>
        <v>0</v>
      </c>
      <c r="AG69" s="42">
        <f t="shared" si="24"/>
        <v>0</v>
      </c>
      <c r="AH69" s="42">
        <f t="shared" si="24"/>
        <v>0</v>
      </c>
      <c r="AI69" s="42">
        <f t="shared" si="24"/>
        <v>0</v>
      </c>
      <c r="AJ69" s="42">
        <f t="shared" si="24"/>
        <v>0</v>
      </c>
      <c r="AK69" s="42">
        <f t="shared" si="24"/>
        <v>0</v>
      </c>
      <c r="AL69" s="42">
        <f t="shared" si="24"/>
        <v>0</v>
      </c>
      <c r="AM69" s="42">
        <f t="shared" si="24"/>
        <v>0</v>
      </c>
      <c r="AN69" s="42">
        <f t="shared" si="24"/>
        <v>0</v>
      </c>
      <c r="AO69" s="42">
        <f t="shared" si="24"/>
        <v>0</v>
      </c>
    </row>
    <row r="70" spans="1:42" x14ac:dyDescent="0.3"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</row>
    <row r="71" spans="1:42" x14ac:dyDescent="0.3"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</row>
    <row r="72" spans="1:42" x14ac:dyDescent="0.3">
      <c r="B72" s="7" t="s">
        <v>71</v>
      </c>
      <c r="E72" s="37">
        <f>+E53+E66/2</f>
        <v>3538.395</v>
      </c>
      <c r="F72" s="41">
        <f t="shared" ref="F72:AO72" si="25">+E72-F28</f>
        <v>3445.1849999999999</v>
      </c>
      <c r="G72" s="41">
        <f t="shared" si="25"/>
        <v>3351.9749999999999</v>
      </c>
      <c r="H72" s="41">
        <f t="shared" si="25"/>
        <v>3258.7649999999999</v>
      </c>
      <c r="I72" s="41">
        <f t="shared" si="25"/>
        <v>3165.5549999999998</v>
      </c>
      <c r="J72" s="41">
        <f t="shared" si="25"/>
        <v>3072.3449999999998</v>
      </c>
      <c r="K72" s="41">
        <f t="shared" si="25"/>
        <v>2979.1349999999998</v>
      </c>
      <c r="L72" s="41">
        <f t="shared" si="25"/>
        <v>2885.9249999999997</v>
      </c>
      <c r="M72" s="41">
        <f t="shared" si="25"/>
        <v>2792.7149999999997</v>
      </c>
      <c r="N72" s="41">
        <f t="shared" si="25"/>
        <v>2699.5049999999997</v>
      </c>
      <c r="O72" s="41">
        <f t="shared" si="25"/>
        <v>2606.2949999999996</v>
      </c>
      <c r="P72" s="41">
        <f t="shared" si="25"/>
        <v>2513.0849999999996</v>
      </c>
      <c r="Q72" s="41">
        <f t="shared" si="25"/>
        <v>2419.8749999999995</v>
      </c>
      <c r="R72" s="41">
        <f t="shared" si="25"/>
        <v>2326.6649999999995</v>
      </c>
      <c r="S72" s="41">
        <f t="shared" si="25"/>
        <v>2233.4549999999995</v>
      </c>
      <c r="T72" s="41">
        <f t="shared" si="25"/>
        <v>2140.2449999999994</v>
      </c>
      <c r="U72" s="41">
        <f t="shared" si="25"/>
        <v>2047.0349999999994</v>
      </c>
      <c r="V72" s="41">
        <f t="shared" si="25"/>
        <v>1953.8249999999994</v>
      </c>
      <c r="W72" s="41">
        <f t="shared" si="25"/>
        <v>1860.6149999999993</v>
      </c>
      <c r="X72" s="41">
        <f t="shared" si="25"/>
        <v>1767.4049999999993</v>
      </c>
      <c r="Y72" s="41">
        <f t="shared" si="25"/>
        <v>1674.1949999999993</v>
      </c>
      <c r="Z72" s="41">
        <f t="shared" si="25"/>
        <v>1580.9849999999992</v>
      </c>
      <c r="AA72" s="41">
        <f t="shared" si="25"/>
        <v>1487.7749999999992</v>
      </c>
      <c r="AB72" s="41">
        <f t="shared" si="25"/>
        <v>1394.5649999999991</v>
      </c>
      <c r="AC72" s="41">
        <f t="shared" si="25"/>
        <v>1301.3549999999991</v>
      </c>
      <c r="AD72" s="41">
        <f t="shared" si="25"/>
        <v>1208.1449999999991</v>
      </c>
      <c r="AE72" s="41">
        <f t="shared" si="25"/>
        <v>1114.934999999999</v>
      </c>
      <c r="AF72" s="41">
        <f t="shared" si="25"/>
        <v>1021.724999999999</v>
      </c>
      <c r="AG72" s="41">
        <f t="shared" si="25"/>
        <v>928.51499999999896</v>
      </c>
      <c r="AH72" s="41">
        <f t="shared" si="25"/>
        <v>835.30499999999893</v>
      </c>
      <c r="AI72" s="41">
        <f t="shared" si="25"/>
        <v>742.09499999999889</v>
      </c>
      <c r="AJ72" s="41">
        <f t="shared" si="25"/>
        <v>648.88499999999885</v>
      </c>
      <c r="AK72" s="41">
        <f t="shared" si="25"/>
        <v>555.67499999999882</v>
      </c>
      <c r="AL72" s="41">
        <f t="shared" si="25"/>
        <v>462.46499999999884</v>
      </c>
      <c r="AM72" s="41">
        <f t="shared" si="25"/>
        <v>369.25499999999886</v>
      </c>
      <c r="AN72" s="41">
        <f t="shared" si="25"/>
        <v>276.04499999999888</v>
      </c>
      <c r="AO72" s="41">
        <f t="shared" si="25"/>
        <v>182.8349999999989</v>
      </c>
    </row>
    <row r="74" spans="1:42" x14ac:dyDescent="0.3">
      <c r="B74" s="7" t="s">
        <v>73</v>
      </c>
      <c r="D74" s="1"/>
      <c r="E74" s="38">
        <f t="shared" ref="E74:AO74" si="26">E39+E40-E60</f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38">
        <f t="shared" si="26"/>
        <v>0</v>
      </c>
      <c r="M74" s="38">
        <f t="shared" si="26"/>
        <v>0</v>
      </c>
      <c r="N74" s="38">
        <f t="shared" si="26"/>
        <v>0</v>
      </c>
      <c r="O74" s="38">
        <f t="shared" si="26"/>
        <v>0</v>
      </c>
      <c r="P74" s="38">
        <f t="shared" si="26"/>
        <v>0</v>
      </c>
      <c r="Q74" s="38">
        <f t="shared" si="26"/>
        <v>0</v>
      </c>
      <c r="R74" s="38">
        <f t="shared" si="26"/>
        <v>0</v>
      </c>
      <c r="S74" s="38">
        <f t="shared" si="26"/>
        <v>0</v>
      </c>
      <c r="T74" s="38">
        <f t="shared" si="26"/>
        <v>0</v>
      </c>
      <c r="U74" s="38">
        <f t="shared" si="26"/>
        <v>0</v>
      </c>
      <c r="V74" s="38">
        <f t="shared" si="26"/>
        <v>0</v>
      </c>
      <c r="W74" s="38">
        <f t="shared" si="26"/>
        <v>0</v>
      </c>
      <c r="X74" s="38">
        <f t="shared" si="26"/>
        <v>0</v>
      </c>
      <c r="Y74" s="38">
        <f t="shared" si="26"/>
        <v>0</v>
      </c>
      <c r="Z74" s="38">
        <f t="shared" si="26"/>
        <v>0</v>
      </c>
      <c r="AA74" s="38">
        <f t="shared" si="26"/>
        <v>0</v>
      </c>
      <c r="AB74" s="38">
        <f t="shared" si="26"/>
        <v>0</v>
      </c>
      <c r="AC74" s="38">
        <f t="shared" si="26"/>
        <v>0</v>
      </c>
      <c r="AD74" s="38">
        <f t="shared" si="26"/>
        <v>0</v>
      </c>
      <c r="AE74" s="38">
        <f t="shared" si="26"/>
        <v>0</v>
      </c>
      <c r="AF74" s="38">
        <f t="shared" si="26"/>
        <v>0</v>
      </c>
      <c r="AG74" s="38">
        <f t="shared" si="26"/>
        <v>0</v>
      </c>
      <c r="AH74" s="38">
        <f t="shared" si="26"/>
        <v>0</v>
      </c>
      <c r="AI74" s="38">
        <f t="shared" si="26"/>
        <v>0</v>
      </c>
      <c r="AJ74" s="38">
        <f t="shared" si="26"/>
        <v>0</v>
      </c>
      <c r="AK74" s="38">
        <f t="shared" si="26"/>
        <v>0</v>
      </c>
      <c r="AL74" s="38">
        <f t="shared" si="26"/>
        <v>0</v>
      </c>
      <c r="AM74" s="38">
        <f t="shared" si="26"/>
        <v>0</v>
      </c>
      <c r="AN74" s="38">
        <f t="shared" si="26"/>
        <v>0</v>
      </c>
      <c r="AO74" s="38">
        <f t="shared" si="26"/>
        <v>0</v>
      </c>
    </row>
    <row r="76" spans="1:42" x14ac:dyDescent="0.3">
      <c r="B76" s="7" t="s">
        <v>82</v>
      </c>
      <c r="E76" s="42">
        <v>3.7499999999999999E-2</v>
      </c>
      <c r="F76" s="42">
        <v>7.2190000000000004E-2</v>
      </c>
      <c r="G76" s="42">
        <v>6.6769999999999996E-2</v>
      </c>
      <c r="H76" s="42">
        <v>6.1769999999999999E-2</v>
      </c>
      <c r="I76" s="42">
        <v>5.713E-2</v>
      </c>
      <c r="J76" s="42">
        <v>5.2850000000000001E-2</v>
      </c>
      <c r="K76" s="42">
        <v>4.888E-2</v>
      </c>
      <c r="L76" s="42">
        <v>4.5220000000000003E-2</v>
      </c>
      <c r="M76" s="42">
        <v>4.462E-2</v>
      </c>
      <c r="N76" s="42">
        <v>4.4609999999999997E-2</v>
      </c>
      <c r="O76" s="42">
        <v>4.462E-2</v>
      </c>
      <c r="P76" s="42">
        <v>4.4609999999999997E-2</v>
      </c>
      <c r="Q76" s="42">
        <v>4.462E-2</v>
      </c>
      <c r="R76" s="42">
        <v>4.4609999999999997E-2</v>
      </c>
      <c r="S76" s="42">
        <v>4.462E-2</v>
      </c>
      <c r="T76" s="42">
        <v>4.4609999999999997E-2</v>
      </c>
      <c r="U76" s="42">
        <v>4.462E-2</v>
      </c>
      <c r="V76" s="42">
        <v>4.4609999999999997E-2</v>
      </c>
      <c r="W76" s="42">
        <v>4.462E-2</v>
      </c>
      <c r="X76" s="42">
        <v>4.4609999999999997E-2</v>
      </c>
      <c r="Y76" s="57">
        <v>2.231E-2</v>
      </c>
    </row>
    <row r="77" spans="1:42" x14ac:dyDescent="0.3">
      <c r="B77" s="7" t="s">
        <v>83</v>
      </c>
      <c r="E77" s="5">
        <f>0.5+E76*0.5</f>
        <v>0.51875000000000004</v>
      </c>
      <c r="F77" s="5">
        <f>+F76*0.5</f>
        <v>3.6095000000000002E-2</v>
      </c>
      <c r="G77" s="5">
        <f t="shared" ref="G77:Y77" si="27">+G76*0.5</f>
        <v>3.3384999999999998E-2</v>
      </c>
      <c r="H77" s="5">
        <f t="shared" si="27"/>
        <v>3.0884999999999999E-2</v>
      </c>
      <c r="I77" s="5">
        <f t="shared" si="27"/>
        <v>2.8565E-2</v>
      </c>
      <c r="J77" s="5">
        <f t="shared" si="27"/>
        <v>2.6425000000000001E-2</v>
      </c>
      <c r="K77" s="5">
        <f t="shared" si="27"/>
        <v>2.444E-2</v>
      </c>
      <c r="L77" s="5">
        <f t="shared" si="27"/>
        <v>2.2610000000000002E-2</v>
      </c>
      <c r="M77" s="5">
        <f t="shared" si="27"/>
        <v>2.231E-2</v>
      </c>
      <c r="N77" s="5">
        <f t="shared" si="27"/>
        <v>2.2304999999999998E-2</v>
      </c>
      <c r="O77" s="5">
        <f t="shared" si="27"/>
        <v>2.231E-2</v>
      </c>
      <c r="P77" s="5">
        <f t="shared" si="27"/>
        <v>2.2304999999999998E-2</v>
      </c>
      <c r="Q77" s="5">
        <f t="shared" si="27"/>
        <v>2.231E-2</v>
      </c>
      <c r="R77" s="5">
        <f t="shared" si="27"/>
        <v>2.2304999999999998E-2</v>
      </c>
      <c r="S77" s="5">
        <f t="shared" si="27"/>
        <v>2.231E-2</v>
      </c>
      <c r="T77" s="5">
        <f t="shared" si="27"/>
        <v>2.2304999999999998E-2</v>
      </c>
      <c r="U77" s="5">
        <f t="shared" si="27"/>
        <v>2.231E-2</v>
      </c>
      <c r="V77" s="5">
        <f t="shared" si="27"/>
        <v>2.2304999999999998E-2</v>
      </c>
      <c r="W77" s="5">
        <f t="shared" si="27"/>
        <v>2.231E-2</v>
      </c>
      <c r="X77" s="5">
        <f t="shared" si="27"/>
        <v>2.2304999999999998E-2</v>
      </c>
      <c r="Y77" s="5">
        <f t="shared" si="27"/>
        <v>1.1155E-2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0</v>
      </c>
      <c r="AM77">
        <v>0</v>
      </c>
      <c r="AN77">
        <v>0</v>
      </c>
      <c r="AO77">
        <v>1</v>
      </c>
    </row>
    <row r="79" spans="1:42" x14ac:dyDescent="0.3">
      <c r="B79" s="7" t="s">
        <v>19</v>
      </c>
      <c r="E79" s="68">
        <f>+F15</f>
        <v>0.21</v>
      </c>
    </row>
    <row r="80" spans="1:42" x14ac:dyDescent="0.3">
      <c r="B80" s="7" t="s">
        <v>85</v>
      </c>
      <c r="E80">
        <f>1-E79</f>
        <v>0.79</v>
      </c>
    </row>
    <row r="91" spans="16:16" x14ac:dyDescent="0.3">
      <c r="P91" s="52"/>
    </row>
  </sheetData>
  <mergeCells count="1">
    <mergeCell ref="E1:F1"/>
  </mergeCells>
  <phoneticPr fontId="0" type="noConversion"/>
  <printOptions horizontalCentered="1"/>
  <pageMargins left="0.75" right="0.75" top="1" bottom="1" header="0.5" footer="0.5"/>
  <pageSetup scale="46" orientation="portrait" r:id="rId1"/>
  <headerFooter alignWithMargins="0">
    <oddHeader xml:space="preserve">&amp;LUG 181053 WUTC DR 202 Attachment 2&amp;R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ata Request Response" ma:contentTypeID="0x010100DFED22610ED1124DA9823594D8F3943D004BC29E2C04B60B43AFE0467D99E1739F00B78FF8D1519E3541BBDB40BA16A9AE10" ma:contentTypeVersion="19" ma:contentTypeDescription="" ma:contentTypeScope="" ma:versionID="117408c9d515ba8c4576fb75aa92dbd4">
  <xsd:schema xmlns:xsd="http://www.w3.org/2001/XMLSchema" xmlns:xs="http://www.w3.org/2001/XMLSchema" xmlns:p="http://schemas.microsoft.com/office/2006/metadata/properties" xmlns:ns1="http://schemas.microsoft.com/sharepoint/v3" xmlns:ns2="a95189ed-a59d-41a1-91ce-b22fe42d8f40" xmlns:ns4="37c4900a-4cd5-429c-a9fe-dc4d86f347fa" xmlns:ns5="f2d8768a-c55a-460b-a28a-fa050f805e66" targetNamespace="http://schemas.microsoft.com/office/2006/metadata/properties" ma:root="true" ma:fieldsID="9caa9881bf294d72083e8ff1bfb37773" ns1:_="" ns2:_="" ns4:_="" ns5:_="">
    <xsd:import namespace="http://schemas.microsoft.com/sharepoint/v3"/>
    <xsd:import namespace="a95189ed-a59d-41a1-91ce-b22fe42d8f40"/>
    <xsd:import namespace="37c4900a-4cd5-429c-a9fe-dc4d86f347fa"/>
    <xsd:import namespace="f2d8768a-c55a-460b-a28a-fa050f805e66"/>
    <xsd:element name="properties">
      <xsd:complexType>
        <xsd:sequence>
          <xsd:element name="documentManagement">
            <xsd:complexType>
              <xsd:all>
                <xsd:element ref="ns2:nwnDescription" minOccurs="0"/>
                <xsd:element ref="ns2:nwnSiteCategory" minOccurs="0"/>
                <xsd:element ref="ns4:SubmittalDueDate" minOccurs="0"/>
                <xsd:element ref="ns4:ApprovalDueDate" minOccurs="0"/>
                <xsd:element ref="ns4:DataRequest" minOccurs="0"/>
                <xsd:element ref="ns4:DataRequestNumber" minOccurs="0"/>
                <xsd:element ref="ns4:RequestDueDate" minOccurs="0"/>
                <xsd:element ref="ns4:ResponseStatus" minOccurs="0"/>
                <xsd:element ref="ns4:ResponderDueDate" minOccurs="0"/>
                <xsd:element ref="ns4:OutsideCounsel" minOccurs="0"/>
                <xsd:element ref="ns4:Responder" minOccurs="0"/>
                <xsd:element ref="ns4:DocketNumber" minOccurs="0"/>
                <xsd:element ref="ns4:QuestionText" minOccurs="0"/>
                <xsd:element ref="ns4:Requestor" minOccurs="0"/>
                <xsd:element ref="ns4:LegalReviewDueDate" minOccurs="0"/>
                <xsd:element ref="ns4:DataRequestSeries" minOccurs="0"/>
                <xsd:element ref="ns4:LegalReviewComments" minOccurs="0"/>
                <xsd:element ref="ns4:DataRequestName" minOccurs="0"/>
                <xsd:element ref="ns4:LegalReviewer" minOccurs="0"/>
                <xsd:element ref="ns4:DRApprover" minOccurs="0"/>
                <xsd:element ref="ns4:DataSeries" minOccurs="0"/>
                <xsd:element ref="ns4:ResponseQuestion" minOccurs="0"/>
                <xsd:element ref="ns2:nwnDocketNumber" minOccurs="0"/>
                <xsd:element ref="ns4:nwnDataRequestQuestion" minOccurs="0"/>
                <xsd:element ref="ns4:DataSeries_x003a_Title" minOccurs="0"/>
                <xsd:element ref="ns4:Data_x0020_Series_x003a_ID" minOccurs="0"/>
                <xsd:element ref="ns2:pc8d9c337d584483ba3623ea7351ed8a" minOccurs="0"/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1:_dlc_Exempt" minOccurs="0"/>
                <xsd:element ref="ns1:_dlc_ExpireDateSaved" minOccurs="0"/>
                <xsd:element ref="ns1:_dlc_ExpireDate" minOccurs="0"/>
                <xsd:element ref="ns4:p29a8932f8bf4579847a7f97c48fad86" minOccurs="0"/>
                <xsd:element ref="ns4:k691def60ffd410e9d45b7d677f6713b" minOccurs="0"/>
                <xsd:element ref="ns4:DocketNumber_x003a_ID" minOccurs="0"/>
                <xsd:element ref="ns4:DocketNumber_x003a_Docket_x0020_Name" minOccurs="0"/>
                <xsd:element ref="ns2:TaxCatchAllLabel" minOccurs="0"/>
                <xsd:element ref="ns5:Response_x0020_Question_x003a_Response_x0020_Status_x0020_Display" minOccurs="0"/>
                <xsd:element ref="ns5:Response_x0020_Question_x003a_Data_x0020_Request_x0020__x0023_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40" nillable="true" ma:displayName="Exempt from Policy" ma:hidden="true" ma:internalName="_dlc_Exempt" ma:readOnly="false">
      <xsd:simpleType>
        <xsd:restriction base="dms:Unknown"/>
      </xsd:simpleType>
    </xsd:element>
    <xsd:element name="_dlc_ExpireDateSaved" ma:index="41" nillable="true" ma:displayName="Original Expiration Date" ma:hidden="true" ma:internalName="_dlc_ExpireDateSaved" ma:readOnly="false">
      <xsd:simpleType>
        <xsd:restriction base="dms:DateTime"/>
      </xsd:simpleType>
    </xsd:element>
    <xsd:element name="_dlc_ExpireDate" ma:index="42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FormData" ma:index="52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nwnDescription" ma:index="2" nillable="true" ma:displayName="NWN Description" ma:internalName="nwnDescription" ma:readOnly="false">
      <xsd:simpleType>
        <xsd:restriction base="dms:Note">
          <xsd:maxLength value="255"/>
        </xsd:restriction>
      </xsd:simpleType>
    </xsd:element>
    <xsd:element name="nwnSiteCategory" ma:index="4" nillable="true" ma:displayName="Site Category" ma:default="Team" ma:format="Dropdown" ma:internalName="nwnSiteCategory" ma:readOnly="false">
      <xsd:simpleType>
        <xsd:restriction base="dms:Choice">
          <xsd:enumeration value="HUB"/>
          <xsd:enumeration value="Department"/>
          <xsd:enumeration value="Project"/>
          <xsd:enumeration value="Team"/>
        </xsd:restriction>
      </xsd:simpleType>
    </xsd:element>
    <xsd:element name="nwnDocketNumber" ma:index="27" nillable="true" ma:displayName="Docket Number" ma:internalName="nwnDocketNumber" ma:readOnly="false">
      <xsd:simpleType>
        <xsd:restriction base="dms:Text">
          <xsd:maxLength value="255"/>
        </xsd:restriction>
      </xsd:simpleType>
    </xsd:element>
    <xsd:element name="pc8d9c337d584483ba3623ea7351ed8a" ma:index="31" nillable="true" ma:displayName="Content Status_0" ma:hidden="true" ma:internalName="pc8d9c337d584483ba3623ea7351ed8a" ma:readOnly="false">
      <xsd:simpleType>
        <xsd:restriction base="dms:Note"/>
      </xsd:simpleType>
    </xsd:element>
    <xsd:element name="_dlc_DocId" ma:index="3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5" nillable="true" ma:displayName="Persist ID" ma:description="Keep ID on add." ma:hidden="true" ma:internalName="_dlc_DocIdPersistId" ma:readOnly="false">
      <xsd:simpleType>
        <xsd:restriction base="dms:Boolean"/>
      </xsd:simpleType>
    </xsd:element>
    <xsd:element name="TaxCatchAll" ma:index="39" nillable="true" ma:displayName="Taxonomy Catch All Column" ma:hidden="true" ma:list="{875f2062-091c-40ee-9a5b-f99b2af9bc4c}" ma:internalName="TaxCatchAll" ma:readOnly="false" ma:showField="CatchAllData" ma:web="37c4900a-4cd5-429c-a9fe-dc4d86f347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48" nillable="true" ma:displayName="Taxonomy Catch All Column1" ma:hidden="true" ma:list="{875f2062-091c-40ee-9a5b-f99b2af9bc4c}" ma:internalName="TaxCatchAllLabel" ma:readOnly="false" ma:showField="CatchAllDataLabel" ma:web="37c4900a-4cd5-429c-a9fe-dc4d86f347f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c4900a-4cd5-429c-a9fe-dc4d86f347fa" elementFormDefault="qualified">
    <xsd:import namespace="http://schemas.microsoft.com/office/2006/documentManagement/types"/>
    <xsd:import namespace="http://schemas.microsoft.com/office/infopath/2007/PartnerControls"/>
    <xsd:element name="SubmittalDueDate" ma:index="7" nillable="true" ma:displayName="Submittal Due Date" ma:format="DateOnly" ma:internalName="SubmittalDueDate" ma:readOnly="false">
      <xsd:simpleType>
        <xsd:restriction base="dms:DateTime"/>
      </xsd:simpleType>
    </xsd:element>
    <xsd:element name="ApprovalDueDate" ma:index="8" nillable="true" ma:displayName="Approval Due Date" ma:format="DateOnly" ma:internalName="ApprovalDueDate" ma:readOnly="false">
      <xsd:simpleType>
        <xsd:restriction base="dms:DateTime"/>
      </xsd:simpleType>
    </xsd:element>
    <xsd:element name="DataRequest" ma:index="9" nillable="true" ma:displayName="Data Request" ma:list="{f2d8768a-c55a-460b-a28a-fa050f805e66}" ma:internalName="DataRequest" ma:readOnly="false" ma:showField="Title" ma:web="37c4900a-4cd5-429c-a9fe-dc4d86f347fa">
      <xsd:simpleType>
        <xsd:restriction base="dms:Lookup"/>
      </xsd:simpleType>
    </xsd:element>
    <xsd:element name="DataRequestNumber" ma:index="10" nillable="true" ma:displayName="Data Request #" ma:internalName="DataRequestNumber" ma:readOnly="false">
      <xsd:simpleType>
        <xsd:restriction base="dms:Text">
          <xsd:maxLength value="255"/>
        </xsd:restriction>
      </xsd:simpleType>
    </xsd:element>
    <xsd:element name="RequestDueDate" ma:index="11" nillable="true" ma:displayName="Request Due Date" ma:format="DateOnly" ma:internalName="RequestDueDate" ma:readOnly="false">
      <xsd:simpleType>
        <xsd:restriction base="dms:DateTime"/>
      </xsd:simpleType>
    </xsd:element>
    <xsd:element name="ResponseStatus" ma:index="12" nillable="true" ma:displayName="Response Status" ma:default="New" ma:format="Dropdown" ma:internalName="ResponseStatus" ma:readOnly="false">
      <xsd:simpleType>
        <xsd:restriction base="dms:Choice">
          <xsd:enumeration value="New"/>
          <xsd:enumeration value="Pending Response"/>
          <xsd:enumeration value="Needs Reassignment"/>
          <xsd:enumeration value="Legal Review"/>
          <xsd:enumeration value="Final Review"/>
          <xsd:enumeration value="Ready for Submission"/>
          <xsd:enumeration value="Response Returned"/>
          <xsd:enumeration value="Unassigned"/>
          <xsd:enumeration value="Complete"/>
        </xsd:restriction>
      </xsd:simpleType>
    </xsd:element>
    <xsd:element name="ResponderDueDate" ma:index="13" nillable="true" ma:displayName="Responder Due Date" ma:format="DateOnly" ma:internalName="ResponderDueDate" ma:readOnly="false">
      <xsd:simpleType>
        <xsd:restriction base="dms:DateTime"/>
      </xsd:simpleType>
    </xsd:element>
    <xsd:element name="OutsideCounsel" ma:index="14" nillable="true" ma:displayName="OutsideCounsel" ma:list="UserInfo" ma:SharePointGroup="0" ma:internalName="OutsideCounsel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esponder" ma:index="15" nillable="true" ma:displayName="Responder" ma:list="UserInfo" ma:SharePointGroup="0" ma:internalName="Responder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ocketNumber" ma:index="16" nillable="true" ma:displayName="DocketNumber" ma:list="{efe301b1-4ce9-4dc6-8b84-476950dd38b8}" ma:internalName="DocketNumber" ma:readOnly="false" ma:showField="nwnDocketNumber" ma:web="37c4900a-4cd5-429c-a9fe-dc4d86f347fa">
      <xsd:simpleType>
        <xsd:restriction base="dms:Lookup"/>
      </xsd:simpleType>
    </xsd:element>
    <xsd:element name="QuestionText" ma:index="17" nillable="true" ma:displayName="Question Text" ma:internalName="QuestionText" ma:readOnly="false">
      <xsd:simpleType>
        <xsd:restriction base="dms:Note">
          <xsd:maxLength value="255"/>
        </xsd:restriction>
      </xsd:simpleType>
    </xsd:element>
    <xsd:element name="Requestor" ma:index="18" nillable="true" ma:displayName="Requestor" ma:list="{ac1fd957-de93-4e5f-b7e9-3e03835ad8c3}" ma:internalName="Requestor" ma:readOnly="false" ma:showField="Title" ma:web="37c4900a-4cd5-429c-a9fe-dc4d86f347fa">
      <xsd:simpleType>
        <xsd:restriction base="dms:Lookup"/>
      </xsd:simpleType>
    </xsd:element>
    <xsd:element name="LegalReviewDueDate" ma:index="19" nillable="true" ma:displayName="Legal Review Due Date" ma:format="DateOnly" ma:internalName="LegalReviewDueDate" ma:readOnly="false">
      <xsd:simpleType>
        <xsd:restriction base="dms:DateTime"/>
      </xsd:simpleType>
    </xsd:element>
    <xsd:element name="DataRequestSeries" ma:index="20" nillable="true" ma:displayName="Data Request Series" ma:internalName="DataRequestSeries" ma:readOnly="false">
      <xsd:simpleType>
        <xsd:restriction base="dms:Text">
          <xsd:maxLength value="100"/>
        </xsd:restriction>
      </xsd:simpleType>
    </xsd:element>
    <xsd:element name="LegalReviewComments" ma:index="21" nillable="true" ma:displayName="Legal Review Comments" ma:internalName="LegalReviewComments" ma:readOnly="false">
      <xsd:simpleType>
        <xsd:restriction base="dms:Note">
          <xsd:maxLength value="255"/>
        </xsd:restriction>
      </xsd:simpleType>
    </xsd:element>
    <xsd:element name="DataRequestName" ma:index="22" nillable="true" ma:displayName="DataRequestName" ma:internalName="DataRequestName" ma:readOnly="false">
      <xsd:simpleType>
        <xsd:restriction base="dms:Text">
          <xsd:maxLength value="255"/>
        </xsd:restriction>
      </xsd:simpleType>
    </xsd:element>
    <xsd:element name="LegalReviewer" ma:index="23" nillable="true" ma:displayName="Legal Reviewer" ma:list="UserInfo" ma:SharePointGroup="0" ma:internalName="LegalReview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RApprover" ma:index="24" nillable="true" ma:displayName="DR Approver" ma:list="UserInfo" ma:SharePointGroup="0" ma:internalName="DR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ataSeries" ma:index="25" nillable="true" ma:displayName="Data Series" ma:list="{74b92db0-4371-41da-a869-6500bf7be537}" ma:internalName="DataSeries" ma:readOnly="false" ma:showField="Title" ma:web="37c4900a-4cd5-429c-a9fe-dc4d86f347fa">
      <xsd:simpleType>
        <xsd:restriction base="dms:Lookup"/>
      </xsd:simpleType>
    </xsd:element>
    <xsd:element name="ResponseQuestion" ma:index="26" nillable="true" ma:displayName="Question Status" ma:list="{9f92fc97-e30a-4f49-be08-5d390d81f9ba}" ma:internalName="ResponseQuestion" ma:readOnly="false" ma:showField="ResponseStatusDisplay" ma:web="37c4900a-4cd5-429c-a9fe-dc4d86f347fa">
      <xsd:simpleType>
        <xsd:restriction base="dms:Lookup"/>
      </xsd:simpleType>
    </xsd:element>
    <xsd:element name="nwnDataRequestQuestion" ma:index="28" nillable="true" ma:displayName="Data Request Question" ma:internalName="nwnDataRequestQuestion" ma:readOnly="false">
      <xsd:simpleType>
        <xsd:restriction base="dms:Text">
          <xsd:maxLength value="255"/>
        </xsd:restriction>
      </xsd:simpleType>
    </xsd:element>
    <xsd:element name="DataSeries_x003a_Title" ma:index="29" nillable="true" ma:displayName="DataSeries:Title" ma:list="{74b92db0-4371-41da-a869-6500bf7be537}" ma:internalName="DataSeries_x003A_Title" ma:readOnly="true" ma:showField="Title" ma:web="37c4900a-4cd5-429c-a9fe-dc4d86f347fa">
      <xsd:simpleType>
        <xsd:restriction base="dms:Lookup"/>
      </xsd:simpleType>
    </xsd:element>
    <xsd:element name="Data_x0020_Series_x003a_ID" ma:index="30" nillable="true" ma:displayName="Data Series:ID" ma:list="{74b92db0-4371-41da-a869-6500bf7be537}" ma:internalName="Data_x0020_Series_x003A_ID" ma:readOnly="true" ma:showField="ID" ma:web="37c4900a-4cd5-429c-a9fe-dc4d86f347fa">
      <xsd:simpleType>
        <xsd:restriction base="dms:Lookup"/>
      </xsd:simpleType>
    </xsd:element>
    <xsd:element name="p29a8932f8bf4579847a7f97c48fad86" ma:index="43" nillable="true" ma:displayName="nwnEntity_0" ma:hidden="true" ma:internalName="p29a8932f8bf4579847a7f97c48fad86" ma:readOnly="false">
      <xsd:simpleType>
        <xsd:restriction base="dms:Note"/>
      </xsd:simpleType>
    </xsd:element>
    <xsd:element name="k691def60ffd410e9d45b7d677f6713b" ma:index="44" nillable="true" ma:displayName="nwnContentStatus_0" ma:hidden="true" ma:internalName="k691def60ffd410e9d45b7d677f6713b" ma:readOnly="false">
      <xsd:simpleType>
        <xsd:restriction base="dms:Note"/>
      </xsd:simpleType>
    </xsd:element>
    <xsd:element name="DocketNumber_x003a_ID" ma:index="46" nillable="true" ma:displayName="DocketNumber:ID" ma:list="{efe301b1-4ce9-4dc6-8b84-476950dd38b8}" ma:internalName="DocketNumber_x003A_ID" ma:readOnly="true" ma:showField="ID" ma:web="37c4900a-4cd5-429c-a9fe-dc4d86f347fa">
      <xsd:simpleType>
        <xsd:restriction base="dms:Lookup"/>
      </xsd:simpleType>
    </xsd:element>
    <xsd:element name="DocketNumber_x003a_Docket_x0020_Name" ma:index="47" nillable="true" ma:displayName="DocketNumber:Docket Name" ma:list="{efe301b1-4ce9-4dc6-8b84-476950dd38b8}" ma:internalName="DocketNumber_x003A_Docket_x0020_Name" ma:readOnly="true" ma:showField="Title" ma:web="37c4900a-4cd5-429c-a9fe-dc4d86f347f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d8768a-c55a-460b-a28a-fa050f805e66" elementFormDefault="qualified">
    <xsd:import namespace="http://schemas.microsoft.com/office/2006/documentManagement/types"/>
    <xsd:import namespace="http://schemas.microsoft.com/office/infopath/2007/PartnerControls"/>
    <xsd:element name="Response_x0020_Question_x003a_Response_x0020_Status_x0020_Display" ma:index="50" nillable="true" ma:displayName="Response Question:Response Status Display" ma:list="{9f92fc97-e30a-4f49-be08-5d390d81f9ba}" ma:internalName="Response_x0020_Question_x003a_Response_x0020_Status_x0020_Display" ma:readOnly="true" ma:showField="ResponseStatusDisplay" ma:web="37c4900a-4cd5-429c-a9fe-dc4d86f347fa">
      <xsd:simpleType>
        <xsd:restriction base="dms:Lookup"/>
      </xsd:simpleType>
    </xsd:element>
    <xsd:element name="Response_x0020_Question_x003a_Data_x0020_Request_x0020__x0023_" ma:index="51" nillable="true" ma:displayName="Response Question:Data Request #" ma:list="{9f92fc97-e30a-4f49-be08-5d390d81f9ba}" ma:internalName="Response_x0020_Question_x003a_Data_x0020_Request_x0020__x0023_" ma:readOnly="true" ma:showField="DataRequestNumber" ma:web="37c4900a-4cd5-429c-a9fe-dc4d86f347f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6" ma:displayName="Content Type"/>
        <xsd:element ref="dc:title" minOccurs="0" maxOccurs="1" ma:index="1" ma:displayName="Title"/>
        <xsd:element ref="dc:subject" minOccurs="0" maxOccurs="1" ma:index="6" ma:displayName="Subject"/>
        <xsd:element ref="dc:description" minOccurs="0" maxOccurs="1"/>
        <xsd:element name="keywords" minOccurs="0" maxOccurs="1" type="xsd:string" ma:index="3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5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2019-07-03T07:00:00+00:00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7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8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A39553-668B-42EB-BFD4-2DA0DF854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95189ed-a59d-41a1-91ce-b22fe42d8f40"/>
    <ds:schemaRef ds:uri="37c4900a-4cd5-429c-a9fe-dc4d86f347fa"/>
    <ds:schemaRef ds:uri="f2d8768a-c55a-460b-a28a-fa050f805e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2DF804-D2C4-417D-86C6-D372808A7F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A49D7D-1E5F-4208-BF0B-D4723DAFABF8}"/>
</file>

<file path=customXml/itemProps4.xml><?xml version="1.0" encoding="utf-8"?>
<ds:datastoreItem xmlns:ds="http://schemas.openxmlformats.org/officeDocument/2006/customXml" ds:itemID="{B581369C-CD55-4D7F-9CC4-BE44C2C43CFE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A31BA813-7AB1-4301-A8A8-1F8ADAB33307}">
  <ds:schemaRefs>
    <ds:schemaRef ds:uri="office.server.policy"/>
  </ds:schemaRefs>
</ds:datastoreItem>
</file>

<file path=customXml/itemProps6.xml><?xml version="1.0" encoding="utf-8"?>
<ds:datastoreItem xmlns:ds="http://schemas.openxmlformats.org/officeDocument/2006/customXml" ds:itemID="{F95C9C4C-CC23-4FAB-AA14-B76FB84E4DC5}">
  <ds:schemaRefs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a95189ed-a59d-41a1-91ce-b22fe42d8f40"/>
    <ds:schemaRef ds:uri="37c4900a-4cd5-429c-a9fe-dc4d86f347fa"/>
    <ds:schemaRef ds:uri="http://schemas.openxmlformats.org/package/2006/metadata/core-properties"/>
    <ds:schemaRef ds:uri="f2d8768a-c55a-460b-a28a-fa050f805e66"/>
    <ds:schemaRef ds:uri="http://schemas.microsoft.com/sharepoint/v3"/>
    <ds:schemaRef ds:uri="http://schemas.microsoft.com/office/2006/metadata/properties"/>
  </ds:schemaRefs>
</ds:datastoreItem>
</file>

<file path=customXml/itemProps7.xml><?xml version="1.0" encoding="utf-8"?>
<ds:datastoreItem xmlns:ds="http://schemas.openxmlformats.org/officeDocument/2006/customXml" ds:itemID="{848E6246-332F-4A7D-8AC4-6EE65668CA21}"/>
</file>

<file path=customXml/itemProps8.xml><?xml version="1.0" encoding="utf-8"?>
<ds:datastoreItem xmlns:ds="http://schemas.openxmlformats.org/officeDocument/2006/customXml" ds:itemID="{0E0CCAD0-7AC7-4268-862F-9426C9DA2E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Cost of Service</vt:lpstr>
      <vt:lpstr>'Cost of Service'!Print_Area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Puustinen, Anne-Marie</cp:lastModifiedBy>
  <cp:lastPrinted>2013-10-22T21:40:05Z</cp:lastPrinted>
  <dcterms:created xsi:type="dcterms:W3CDTF">2003-05-21T21:12:59Z</dcterms:created>
  <dcterms:modified xsi:type="dcterms:W3CDTF">2019-05-30T17:32:59Z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