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nergy\Cascade 2017 GRC 170929\Exhibits\Completed Exhibits\"/>
    </mc:Choice>
  </mc:AlternateContent>
  <bookViews>
    <workbookView xWindow="0" yWindow="0" windowWidth="23148" windowHeight="6444"/>
  </bookViews>
  <sheets>
    <sheet name="Summary" sheetId="1" r:id="rId1"/>
  </sheets>
  <externalReferences>
    <externalReference r:id="rId2"/>
  </externalReferences>
  <definedNames>
    <definedName name="_xlnm.Print_Area" localSheetId="0">Summary!$A$1:$K$128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9" i="1"/>
  <c r="G98" i="1"/>
  <c r="E94" i="1"/>
  <c r="D94" i="1"/>
  <c r="E29" i="1" l="1"/>
  <c r="E30" i="1"/>
  <c r="E31" i="1"/>
  <c r="H34" i="1"/>
  <c r="I34" i="1"/>
  <c r="H38" i="1"/>
  <c r="H39" i="1"/>
  <c r="H40" i="1"/>
  <c r="H41" i="1"/>
  <c r="H42" i="1"/>
  <c r="H43" i="1"/>
  <c r="H44" i="1"/>
  <c r="I44" i="1"/>
  <c r="H63" i="1"/>
  <c r="H70" i="1"/>
  <c r="H71" i="1"/>
  <c r="H73" i="1" s="1"/>
  <c r="H37" i="1" s="1"/>
  <c r="H45" i="1" s="1"/>
  <c r="H72" i="1"/>
  <c r="I37" i="1" s="1"/>
  <c r="I45" i="1" s="1"/>
  <c r="C76" i="1"/>
  <c r="E92" i="1"/>
  <c r="F92" i="1" s="1"/>
  <c r="D93" i="1"/>
  <c r="F93" i="1" s="1"/>
  <c r="F94" i="1"/>
  <c r="E95" i="1"/>
  <c r="F13" i="1"/>
  <c r="C11" i="1"/>
  <c r="C12" i="1" s="1"/>
  <c r="C14" i="1" s="1"/>
  <c r="F95" i="1" l="1"/>
  <c r="D95" i="1"/>
  <c r="F9" i="1" s="1"/>
  <c r="H76" i="1"/>
  <c r="F10" i="1" l="1"/>
  <c r="F12" i="1" s="1"/>
  <c r="F14" i="1" s="1"/>
</calcChain>
</file>

<file path=xl/sharedStrings.xml><?xml version="1.0" encoding="utf-8"?>
<sst xmlns="http://schemas.openxmlformats.org/spreadsheetml/2006/main" count="304" uniqueCount="198">
  <si>
    <t>Company's Original Workpaper</t>
  </si>
  <si>
    <t>Cascade Natural Gas Corporation</t>
  </si>
  <si>
    <t>UG 17_____</t>
  </si>
  <si>
    <t>MPP WP-1.17</t>
  </si>
  <si>
    <t>MAOP Deferral Amortization</t>
  </si>
  <si>
    <t>Twelve Months Ended December 31, 2016</t>
  </si>
  <si>
    <t xml:space="preserve">Staff's calculation </t>
  </si>
  <si>
    <t>Line No.</t>
  </si>
  <si>
    <t>A</t>
  </si>
  <si>
    <t>B</t>
  </si>
  <si>
    <t xml:space="preserve"> Staff's Allowed Amounts</t>
  </si>
  <si>
    <t>2016 Actual Deferral [1]</t>
  </si>
  <si>
    <t>2016 Deferral Allowed</t>
  </si>
  <si>
    <t>2017 Estimated Deferral</t>
  </si>
  <si>
    <t>2017 Deferral Allowed</t>
  </si>
  <si>
    <t>2018 Estimate through May 31</t>
  </si>
  <si>
    <t>2018 Estimate Allowed</t>
  </si>
  <si>
    <t>Total Estimated Deferral through 2017</t>
  </si>
  <si>
    <t xml:space="preserve">Total Allowed Deferral </t>
  </si>
  <si>
    <r>
      <t>Amortization Period (years)</t>
    </r>
    <r>
      <rPr>
        <vertAlign val="superscript"/>
        <sz val="12"/>
        <color rgb="FF000000"/>
        <rFont val="Times New Roman"/>
        <family val="1"/>
      </rPr>
      <t>1</t>
    </r>
  </si>
  <si>
    <t xml:space="preserve">Amortization Period (years) </t>
  </si>
  <si>
    <t>Annual Amortization</t>
  </si>
  <si>
    <t xml:space="preserve">Annual Amortization </t>
  </si>
  <si>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Remaining period of the program after rate case effective date</t>
    </r>
  </si>
  <si>
    <t>Notes:</t>
  </si>
  <si>
    <t>(1) Cascade Exhibit No.__RP-2,  December 2016 MAOP Deferred Costs Balance</t>
  </si>
  <si>
    <t>Cascade Natural Gas Corp</t>
  </si>
  <si>
    <t xml:space="preserve">Analysis of Company Data Request Responses in DRs 68, 93, 117 and 118 </t>
  </si>
  <si>
    <t xml:space="preserve">To calculate MAOP adjustment </t>
  </si>
  <si>
    <t xml:space="preserve">Line No. </t>
  </si>
  <si>
    <r>
      <t xml:space="preserve">Company's DR responses are in plain font; </t>
    </r>
    <r>
      <rPr>
        <i/>
        <sz val="12"/>
        <color rgb="FF000000"/>
        <rFont val="Times New Roman"/>
        <family val="1"/>
      </rPr>
      <t>Staff's work is in italics</t>
    </r>
  </si>
  <si>
    <t>2017 – Actuals &amp; Estimates</t>
  </si>
  <si>
    <t xml:space="preserve">Staff's Calculation of 2017 Allowed Amount </t>
  </si>
  <si>
    <t>Company's response to staff DR 68</t>
  </si>
  <si>
    <t>Pipeline classification from Company's DR 118 response</t>
  </si>
  <si>
    <t>Staff Recommendation</t>
  </si>
  <si>
    <t xml:space="preserve">Staff Comment </t>
  </si>
  <si>
    <t>Allowed</t>
  </si>
  <si>
    <t xml:space="preserve">Disallowed </t>
  </si>
  <si>
    <t>Sum of Amount</t>
  </si>
  <si>
    <t>Description</t>
  </si>
  <si>
    <t>MATERIALS</t>
  </si>
  <si>
    <t xml:space="preserve">2" Burbank HP Pressure Test   </t>
  </si>
  <si>
    <t>allow</t>
  </si>
  <si>
    <t>4" South Moses Lake HP Pressure Test</t>
  </si>
  <si>
    <t>12” Grandview Rd. Line</t>
  </si>
  <si>
    <t>disallow</t>
  </si>
  <si>
    <t>WESCO DISTRIBUTION INC</t>
  </si>
  <si>
    <t>Materials for MAOP Validation</t>
  </si>
  <si>
    <t>PERMIT FEE</t>
  </si>
  <si>
    <t>Permit Fee for MAOP Validation</t>
  </si>
  <si>
    <t xml:space="preserve">BROTHERS PIPELINE CORP        </t>
  </si>
  <si>
    <t>Contractor to excavate and verify fittings on 8” &amp; 12” Kitsap Lines</t>
  </si>
  <si>
    <t>8" line is pre-code; 12" line-post code</t>
  </si>
  <si>
    <t>allow 34.4%</t>
  </si>
  <si>
    <t>Per company's 12/31/17 MAOP plan in docket UG-150120, 8" line, 18,760.2 feet, 34.4% of total; 12" line, 15.2 plus 35827.6 feet, 65.6% of total</t>
  </si>
  <si>
    <t xml:space="preserve">INFRASOURCE CONST LLC         </t>
  </si>
  <si>
    <r>
      <t>Contractor for 2</t>
    </r>
    <r>
      <rPr>
        <sz val="11"/>
        <color rgb="FF000000"/>
        <rFont val="Times New Roman"/>
        <family val="1"/>
      </rPr>
      <t>" Burbank HP and 4” South Moses Lake HP Pressure Tests</t>
    </r>
  </si>
  <si>
    <t xml:space="preserve">pre-code </t>
  </si>
  <si>
    <t xml:space="preserve">JACOBS CONSULTANCY INC        </t>
  </si>
  <si>
    <t>AP1173 Audit</t>
  </si>
  <si>
    <t>KIEFNER AND ASSOCIATES INC – A</t>
  </si>
  <si>
    <t>$40,000*</t>
  </si>
  <si>
    <t>Material Testing, 8” Bellingham Line, 8” Attalia Line, 6” Wenatchee Line, and 12” Grandview Rd Line</t>
  </si>
  <si>
    <t>Bellingham/Attalia, pre-code; Wenatchee/Grandview Rd, post-code</t>
  </si>
  <si>
    <t>allow pre-code only, see calculation below in DR 93 response</t>
  </si>
  <si>
    <t xml:space="preserve">MISTRAS GROUP INC             </t>
  </si>
  <si>
    <t>Non-Destructive Testing and Third-Party Inspection for MAOP Validation</t>
  </si>
  <si>
    <t xml:space="preserve">RAWHIDE LEASING               </t>
  </si>
  <si>
    <r>
      <t xml:space="preserve">Compressed Natural Gas Supply for </t>
    </r>
    <r>
      <rPr>
        <sz val="11"/>
        <color rgb="FF000000"/>
        <rFont val="Times New Roman"/>
        <family val="1"/>
      </rPr>
      <t>2" Burbank HP Pressure Test</t>
    </r>
  </si>
  <si>
    <t>Pre-code</t>
  </si>
  <si>
    <t>SNELSON COMPANIES INC</t>
  </si>
  <si>
    <t>$100,000*</t>
  </si>
  <si>
    <t>MAOP Validation on 16” North Whatcom Valve Settings and 12” Grandview Rd. Line</t>
  </si>
  <si>
    <t>Both lines are post-code, see below</t>
  </si>
  <si>
    <t xml:space="preserve">ABI SERVICES, LLC </t>
  </si>
  <si>
    <t>In-situ testing for determination of MAOP data gaps.</t>
  </si>
  <si>
    <t xml:space="preserve">PARAMETRIX INC                </t>
  </si>
  <si>
    <t>$400,000*</t>
  </si>
  <si>
    <t>see calculation below as result of DR 93 responses</t>
  </si>
  <si>
    <t xml:space="preserve">all testing was on pre-code pipe </t>
  </si>
  <si>
    <t xml:space="preserve">DAS-CO OF IDAHO               </t>
  </si>
  <si>
    <t xml:space="preserve">TRC ENVIRONMENTAL CORPORATION </t>
  </si>
  <si>
    <t>Records Review and MAOP Validation</t>
  </si>
  <si>
    <t>Grand Total</t>
  </si>
  <si>
    <t xml:space="preserve">Staff's Total 2017 Expenses allowed </t>
  </si>
  <si>
    <t>*Estimated Amount</t>
  </si>
  <si>
    <t>2018 – Revised Estimate</t>
  </si>
  <si>
    <t>Explanation 1</t>
  </si>
  <si>
    <t>Pipeline classification from Company's response to DR 118</t>
  </si>
  <si>
    <t>PARAMETRIX INC</t>
  </si>
  <si>
    <t>cannot determine</t>
  </si>
  <si>
    <t>All 2018 amounts are estimates only</t>
  </si>
  <si>
    <t xml:space="preserve">ABI SERVICES, LLC             </t>
  </si>
  <si>
    <t>Staff cannot calculate a known and measurable amount</t>
  </si>
  <si>
    <t>PIPELINE CONTRACTOR</t>
  </si>
  <si>
    <t>8" Central Whatcom HP Line Pressure Test</t>
  </si>
  <si>
    <t>8" Bellingham HP Line Pressure Test</t>
  </si>
  <si>
    <t>4" Sedro Woolley HP Line Pressure Test</t>
  </si>
  <si>
    <t>4" Northwest Pasco HP Line / 4" Glade Road HP Pressure Test</t>
  </si>
  <si>
    <t>4" Othello HP Line Pressure Test</t>
  </si>
  <si>
    <t>2” Elma Rendering Plant HP Line Pressure Test</t>
  </si>
  <si>
    <t>8" March Point HP Line Pressure Test</t>
  </si>
  <si>
    <t>MATERIAL TESTING CONTRACTOR</t>
  </si>
  <si>
    <t>Material property testing for MAOP validation</t>
  </si>
  <si>
    <t>Company's Response to DR 93</t>
  </si>
  <si>
    <t xml:space="preserve">The company provided information about the asterisked * estimated charges remaining for 2017 in DR 93.  Staff  calculates line item allowable amounts in this table. </t>
  </si>
  <si>
    <t>Staff's calculation of allowable 2017 costs</t>
  </si>
  <si>
    <t>Contractor</t>
  </si>
  <si>
    <t xml:space="preserve">Est Cost </t>
  </si>
  <si>
    <t xml:space="preserve">For </t>
  </si>
  <si>
    <t xml:space="preserve">Quote from company </t>
  </si>
  <si>
    <t xml:space="preserve">Staff comment </t>
  </si>
  <si>
    <t xml:space="preserve">Kiefner has completed $24,644.50 for the testing on the 8” Bellingham and 8” Attalia line.  Material testing costs are approximately $9,115 per sample.    Kiefner is currently in the process of testing 3 more samples, estimated cost for the remaining testing is approximately $18,000.  </t>
  </si>
  <si>
    <t xml:space="preserve">Disallow half of this materials testing since two of four are post-code </t>
  </si>
  <si>
    <t>3 @ $9115</t>
  </si>
  <si>
    <t xml:space="preserve">approx subtotal </t>
  </si>
  <si>
    <t>Less: disallowance</t>
  </si>
  <si>
    <t>Amount allowed</t>
  </si>
  <si>
    <r>
      <t>“</t>
    </r>
    <r>
      <rPr>
        <i/>
        <sz val="12"/>
        <color rgb="FF000000"/>
        <rFont val="Times New Roman"/>
        <family val="1"/>
      </rPr>
      <t>estimated project costs will be between $50,000 - $60,000”</t>
    </r>
  </si>
  <si>
    <t xml:space="preserve">Disallow  </t>
  </si>
  <si>
    <t xml:space="preserve">Both segments are post-code, per DR 11 8 , disallow </t>
  </si>
  <si>
    <t xml:space="preserve">Parametrix has completed 2017 work; Estimated cost is $390,326.03. </t>
  </si>
  <si>
    <t>Original estimate for these vendors</t>
  </si>
  <si>
    <t>Total Estimated costs allowed</t>
  </si>
  <si>
    <t>2016</t>
  </si>
  <si>
    <t xml:space="preserve">Company's Response to Staff DR 117 </t>
  </si>
  <si>
    <t>LTD</t>
  </si>
  <si>
    <t>12</t>
  </si>
  <si>
    <t>11</t>
  </si>
  <si>
    <t>10</t>
  </si>
  <si>
    <t>9</t>
  </si>
  <si>
    <t>8</t>
  </si>
  <si>
    <t>7</t>
  </si>
  <si>
    <t>Post-Code</t>
  </si>
  <si>
    <t>1823</t>
  </si>
  <si>
    <t>2046</t>
  </si>
  <si>
    <t>WA MAOP Regulatory Asset</t>
  </si>
  <si>
    <t>Pre-Code</t>
  </si>
  <si>
    <t>Pre/Post-Code</t>
  </si>
  <si>
    <t>WA MAOP Deferred Costs</t>
  </si>
  <si>
    <t>1860</t>
  </si>
  <si>
    <t>20479</t>
  </si>
  <si>
    <t>Total</t>
  </si>
  <si>
    <t xml:space="preserve">Total </t>
  </si>
  <si>
    <t>Pre/Post-Code (see note)</t>
  </si>
  <si>
    <t>Pipeline classification</t>
  </si>
  <si>
    <t>Feet</t>
  </si>
  <si>
    <t>Pct of total feet</t>
  </si>
  <si>
    <t xml:space="preserve">  MAOP plan. Post-code pipe should all be documented already.  Staff will disallow 55.7 percent of aggregate </t>
  </si>
  <si>
    <t xml:space="preserve">Pre-code </t>
  </si>
  <si>
    <t xml:space="preserve">  expenses such as documentation audits, based on the overall percentage of pipeline footage, as they</t>
  </si>
  <si>
    <t xml:space="preserve">Post-code </t>
  </si>
  <si>
    <r>
      <t xml:space="preserve"> </t>
    </r>
    <r>
      <rPr>
        <i/>
        <sz val="10"/>
        <color rgb="FF000000"/>
        <rFont val="Times New Roman"/>
        <family val="1"/>
      </rPr>
      <t xml:space="preserve">are related to documenting post-code pipe.  Staff feels this is being conservative  and generous to the </t>
    </r>
  </si>
  <si>
    <r>
      <t xml:space="preserve">  </t>
    </r>
    <r>
      <rPr>
        <i/>
        <sz val="10"/>
        <color rgb="FF000000"/>
        <rFont val="Times New Roman"/>
        <family val="1"/>
      </rPr>
      <t>company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 xml:space="preserve">as a case could be made to disallow 84.3% of these aggregate expenses based on the number of </t>
    </r>
  </si>
  <si>
    <t>Company's response to staff DR118</t>
  </si>
  <si>
    <r>
      <t xml:space="preserve">For </t>
    </r>
    <r>
      <rPr>
        <u/>
        <sz val="12"/>
        <color rgb="FF000000"/>
        <rFont val="Times New Roman"/>
        <family val="1"/>
      </rPr>
      <t xml:space="preserve">each </t>
    </r>
    <r>
      <rPr>
        <sz val="12"/>
        <color rgb="FF000000"/>
        <rFont val="Times New Roman"/>
        <family val="1"/>
      </rPr>
      <t xml:space="preserve">location/project listed in the Company responses above, please provide the following information: </t>
    </r>
  </si>
  <si>
    <t>Project</t>
  </si>
  <si>
    <t>Work Order Number(s) as found in Company’s MAOP Determination and Validation Plan filed December 2017</t>
  </si>
  <si>
    <t xml:space="preserve">For Each Work Order Number, is this project working on pre-code or post-code pipe? </t>
  </si>
  <si>
    <t xml:space="preserve">2017 projects </t>
  </si>
  <si>
    <t xml:space="preserve">2" Burbank HP Pressure Test </t>
  </si>
  <si>
    <t>8” Kitsap Lines</t>
  </si>
  <si>
    <t>20C6308</t>
  </si>
  <si>
    <t>12” Kitsap Lines</t>
  </si>
  <si>
    <t>44000, 44000-T</t>
  </si>
  <si>
    <t>4” South Moses Lake HP Pressure Test</t>
  </si>
  <si>
    <t>8” Bellingham Line</t>
  </si>
  <si>
    <t>Line 1-1</t>
  </si>
  <si>
    <t>8” Attalia Line</t>
  </si>
  <si>
    <t>01C4776</t>
  </si>
  <si>
    <t>6” Wenatchee Line</t>
  </si>
  <si>
    <t>12” Grandview Rd Line</t>
  </si>
  <si>
    <t>MAOP Validation on 16” North Whatcom Valve Settings</t>
  </si>
  <si>
    <t>MAOP Validation on 12” Grandview Rd. Line</t>
  </si>
  <si>
    <t>2018 projects</t>
  </si>
  <si>
    <t>14C1344</t>
  </si>
  <si>
    <t>4" Northwest Pasco HP Line /</t>
  </si>
  <si>
    <t>11097 (1)</t>
  </si>
  <si>
    <t>4" Glade Road HP Pressure Test</t>
  </si>
  <si>
    <t>11097 (2)</t>
  </si>
  <si>
    <t>59C7038</t>
  </si>
  <si>
    <t>78C7902</t>
  </si>
  <si>
    <t>11C1144, 11C5628, 2080</t>
  </si>
  <si>
    <r>
      <t xml:space="preserve">Company's input is  in plain font; </t>
    </r>
    <r>
      <rPr>
        <i/>
        <sz val="12"/>
        <color rgb="FF000000"/>
        <rFont val="Times New Roman"/>
        <family val="1"/>
      </rPr>
      <t>Staff's work is in italics</t>
    </r>
  </si>
  <si>
    <t>per company's pipeline management plan and staff's analysis, 44.3% of pipeline footage is pre-code, 55.7% is post-code; hence, staff will disallow 55.7% of this overarching aggregate expense</t>
  </si>
  <si>
    <t xml:space="preserve">Staff analysis / allowed amount </t>
  </si>
  <si>
    <t xml:space="preserve">Wenatachee (1973) and Grandview Road are post-code </t>
  </si>
  <si>
    <t>Original Company Estimate</t>
  </si>
  <si>
    <t>Allow</t>
  </si>
  <si>
    <t xml:space="preserve">Staff has reviewed contract scope of work, all projects pre-code. </t>
  </si>
  <si>
    <t>Post-Code as Identified by Company</t>
  </si>
  <si>
    <t>Pre-Code as Identified by Company</t>
  </si>
  <si>
    <r>
      <t>Note: Staff has analyzed the pipeline installation dates and lineal footages in Exh AIW-10</t>
    </r>
    <r>
      <rPr>
        <i/>
        <sz val="10"/>
        <rFont val="Times New Roman"/>
        <family val="1"/>
      </rPr>
      <t xml:space="preserve">extracted from company's </t>
    </r>
  </si>
  <si>
    <t>Staff's analysis of Allowable Amounts from the $2,219,857 2016 Actual Costs</t>
  </si>
  <si>
    <r>
      <t xml:space="preserve"> </t>
    </r>
    <r>
      <rPr>
        <i/>
        <sz val="10"/>
        <color rgb="FF000000"/>
        <rFont val="Times New Roman"/>
        <family val="1"/>
      </rPr>
      <t xml:space="preserve">Source: Staff Exh. AIW-10, tab Pipeline Analysis Summary. </t>
    </r>
  </si>
  <si>
    <r>
      <t xml:space="preserve"> </t>
    </r>
    <r>
      <rPr>
        <i/>
        <sz val="10"/>
        <color rgb="FF000000"/>
        <rFont val="Times New Roman"/>
        <family val="1"/>
      </rPr>
      <t xml:space="preserve">pipeline segments. </t>
    </r>
  </si>
  <si>
    <t>This table is included to show the company's response to questions regarding the status of pipelines undergoing testing and repair.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</si>
</sst>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0"/>
    <numFmt numFmtId="168" formatCode="0.0%"/>
  </numFmts>
  <fonts count="3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i/>
      <sz val="9"/>
      <color rgb="FF000000"/>
      <name val="Times New Roman"/>
      <family val="1"/>
    </font>
    <font>
      <u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 val="singleAccounting"/>
      <sz val="11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0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color rgb="FF262626"/>
      <name val="Times New Roman"/>
      <family val="1"/>
    </font>
    <font>
      <b/>
      <sz val="11"/>
      <color rgb="FF000000"/>
      <name val="Times New Roman"/>
      <family val="1"/>
    </font>
    <font>
      <sz val="11"/>
      <color rgb="FFFFFFFF"/>
      <name val="Times New Roman"/>
      <family val="1"/>
    </font>
    <font>
      <i/>
      <sz val="14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rgb="FF262626"/>
      <name val="Times New Roman"/>
      <family val="1"/>
    </font>
    <font>
      <i/>
      <sz val="10"/>
      <color rgb="FF262626"/>
      <name val="Times New Roman"/>
      <family val="1"/>
    </font>
    <font>
      <i/>
      <u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0"/>
      <color rgb="FF262626"/>
      <name val="Times New Roman"/>
      <family val="1"/>
    </font>
    <font>
      <sz val="12"/>
      <color theme="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color rgb="FF262626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12"/>
      <color rgb="FF26262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4" applyFont="1" applyFill="1" applyBorder="1" applyAlignment="1">
      <alignment horizontal="center"/>
    </xf>
    <xf numFmtId="0" fontId="6" fillId="0" borderId="0" xfId="4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4" fontId="2" fillId="0" borderId="0" xfId="2" applyNumberFormat="1" applyFont="1" applyFill="1" applyBorder="1"/>
    <xf numFmtId="165" fontId="2" fillId="0" borderId="0" xfId="1" applyNumberFormat="1" applyFont="1" applyFill="1" applyBorder="1"/>
    <xf numFmtId="164" fontId="2" fillId="0" borderId="5" xfId="2" applyNumberFormat="1" applyFont="1" applyFill="1" applyBorder="1"/>
    <xf numFmtId="166" fontId="2" fillId="0" borderId="6" xfId="0" applyNumberFormat="1" applyFont="1" applyFill="1" applyBorder="1"/>
    <xf numFmtId="166" fontId="2" fillId="0" borderId="0" xfId="0" applyNumberFormat="1" applyFont="1" applyFill="1" applyBorder="1"/>
    <xf numFmtId="166" fontId="3" fillId="0" borderId="0" xfId="0" applyNumberFormat="1" applyFont="1" applyFill="1" applyBorder="1"/>
    <xf numFmtId="44" fontId="4" fillId="0" borderId="0" xfId="2" applyFont="1" applyFill="1" applyBorder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wrapText="1"/>
    </xf>
    <xf numFmtId="0" fontId="2" fillId="2" borderId="9" xfId="0" applyFont="1" applyFill="1" applyBorder="1"/>
    <xf numFmtId="44" fontId="2" fillId="2" borderId="9" xfId="2" applyFont="1" applyFill="1" applyBorder="1" applyAlignment="1">
      <alignment horizontal="center"/>
    </xf>
    <xf numFmtId="0" fontId="16" fillId="3" borderId="7" xfId="0" applyFont="1" applyFill="1" applyBorder="1" applyAlignment="1">
      <alignment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4" fontId="2" fillId="0" borderId="9" xfId="2" applyFont="1" applyFill="1" applyBorder="1"/>
    <xf numFmtId="0" fontId="4" fillId="0" borderId="10" xfId="0" applyFont="1" applyFill="1" applyBorder="1" applyAlignment="1">
      <alignment vertical="center"/>
    </xf>
    <xf numFmtId="8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6" fontId="4" fillId="0" borderId="8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19" fillId="0" borderId="10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6" fontId="2" fillId="0" borderId="9" xfId="0" applyNumberFormat="1" applyFont="1" applyFill="1" applyBorder="1"/>
    <xf numFmtId="8" fontId="2" fillId="0" borderId="9" xfId="2" applyNumberFormat="1" applyFont="1" applyFill="1" applyBorder="1"/>
    <xf numFmtId="44" fontId="2" fillId="0" borderId="9" xfId="2" applyNumberFormat="1" applyFont="1" applyFill="1" applyBorder="1"/>
    <xf numFmtId="0" fontId="4" fillId="0" borderId="7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8" fontId="20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right" vertical="center" wrapText="1"/>
    </xf>
    <xf numFmtId="0" fontId="21" fillId="0" borderId="0" xfId="0" applyFont="1" applyFill="1" applyBorder="1"/>
    <xf numFmtId="44" fontId="2" fillId="0" borderId="0" xfId="2" applyFont="1" applyFill="1" applyBorder="1"/>
    <xf numFmtId="44" fontId="4" fillId="0" borderId="0" xfId="0" applyNumberFormat="1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indent="4"/>
    </xf>
    <xf numFmtId="0" fontId="17" fillId="3" borderId="14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7" fillId="0" borderId="0" xfId="0" applyFont="1" applyFill="1" applyBorder="1"/>
    <xf numFmtId="0" fontId="4" fillId="0" borderId="8" xfId="0" applyFont="1" applyFill="1" applyBorder="1" applyAlignment="1">
      <alignment vertical="center" wrapText="1"/>
    </xf>
    <xf numFmtId="44" fontId="4" fillId="0" borderId="5" xfId="2" applyFont="1" applyFill="1" applyBorder="1"/>
    <xf numFmtId="0" fontId="16" fillId="3" borderId="8" xfId="0" applyFont="1" applyFill="1" applyBorder="1" applyAlignment="1">
      <alignment vertical="center" wrapText="1"/>
    </xf>
    <xf numFmtId="6" fontId="17" fillId="3" borderId="8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5" fillId="0" borderId="7" xfId="0" applyFont="1" applyFill="1" applyBorder="1"/>
    <xf numFmtId="6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4" fillId="0" borderId="7" xfId="0" applyFont="1" applyFill="1" applyBorder="1"/>
    <xf numFmtId="0" fontId="4" fillId="2" borderId="7" xfId="0" applyFont="1" applyFill="1" applyBorder="1"/>
    <xf numFmtId="0" fontId="2" fillId="0" borderId="7" xfId="0" applyFont="1" applyFill="1" applyBorder="1" applyAlignment="1">
      <alignment horizontal="left"/>
    </xf>
    <xf numFmtId="44" fontId="22" fillId="0" borderId="0" xfId="2" applyFont="1" applyFill="1" applyBorder="1" applyAlignment="1">
      <alignment wrapText="1"/>
    </xf>
    <xf numFmtId="0" fontId="4" fillId="0" borderId="1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2" fillId="0" borderId="4" xfId="2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4" fontId="25" fillId="0" borderId="4" xfId="2" applyFont="1" applyFill="1" applyBorder="1" applyAlignment="1">
      <alignment vertical="center" wrapText="1"/>
    </xf>
    <xf numFmtId="44" fontId="26" fillId="0" borderId="8" xfId="2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44" fontId="21" fillId="0" borderId="8" xfId="2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4" fontId="21" fillId="0" borderId="0" xfId="2" applyFont="1" applyFill="1" applyBorder="1" applyAlignment="1">
      <alignment vertical="center" wrapText="1"/>
    </xf>
    <xf numFmtId="0" fontId="28" fillId="0" borderId="0" xfId="0" applyFont="1" applyFill="1" applyBorder="1"/>
    <xf numFmtId="49" fontId="29" fillId="0" borderId="0" xfId="5" applyNumberFormat="1" applyFont="1" applyFill="1" applyBorder="1" applyAlignment="1">
      <alignment horizontal="center"/>
    </xf>
    <xf numFmtId="49" fontId="30" fillId="0" borderId="0" xfId="5" applyNumberFormat="1" applyFont="1" applyFill="1" applyBorder="1" applyAlignment="1">
      <alignment horizontal="center"/>
    </xf>
    <xf numFmtId="49" fontId="31" fillId="0" borderId="0" xfId="5" applyNumberFormat="1" applyFont="1" applyFill="1" applyBorder="1" applyAlignment="1">
      <alignment horizontal="center"/>
    </xf>
    <xf numFmtId="0" fontId="3" fillId="0" borderId="20" xfId="0" applyFont="1" applyFill="1" applyBorder="1"/>
    <xf numFmtId="49" fontId="32" fillId="0" borderId="20" xfId="5" applyNumberFormat="1" applyFont="1" applyFill="1" applyBorder="1"/>
    <xf numFmtId="43" fontId="33" fillId="0" borderId="20" xfId="6" applyFont="1" applyFill="1" applyBorder="1"/>
    <xf numFmtId="43" fontId="32" fillId="0" borderId="20" xfId="6" applyFont="1" applyFill="1" applyBorder="1"/>
    <xf numFmtId="167" fontId="3" fillId="0" borderId="20" xfId="0" applyNumberFormat="1" applyFont="1" applyFill="1" applyBorder="1" applyAlignment="1">
      <alignment horizontal="center"/>
    </xf>
    <xf numFmtId="49" fontId="32" fillId="0" borderId="0" xfId="5" applyNumberFormat="1" applyFont="1" applyFill="1" applyBorder="1"/>
    <xf numFmtId="43" fontId="33" fillId="0" borderId="0" xfId="6" applyFont="1" applyFill="1" applyBorder="1"/>
    <xf numFmtId="43" fontId="32" fillId="0" borderId="0" xfId="6" applyFont="1" applyFill="1" applyBorder="1"/>
    <xf numFmtId="167" fontId="3" fillId="0" borderId="0" xfId="0" applyNumberFormat="1" applyFont="1" applyFill="1" applyBorder="1" applyAlignment="1">
      <alignment horizontal="center"/>
    </xf>
    <xf numFmtId="0" fontId="3" fillId="0" borderId="5" xfId="0" applyFont="1" applyFill="1" applyBorder="1"/>
    <xf numFmtId="49" fontId="32" fillId="0" borderId="5" xfId="5" applyNumberFormat="1" applyFont="1" applyFill="1" applyBorder="1"/>
    <xf numFmtId="43" fontId="33" fillId="0" borderId="5" xfId="6" applyFont="1" applyFill="1" applyBorder="1"/>
    <xf numFmtId="167" fontId="3" fillId="0" borderId="5" xfId="0" applyNumberFormat="1" applyFont="1" applyFill="1" applyBorder="1" applyAlignment="1">
      <alignment horizontal="center"/>
    </xf>
    <xf numFmtId="43" fontId="32" fillId="0" borderId="5" xfId="6" applyFont="1" applyFill="1" applyBorder="1"/>
    <xf numFmtId="0" fontId="19" fillId="0" borderId="0" xfId="0" applyFont="1" applyFill="1" applyBorder="1"/>
    <xf numFmtId="167" fontId="1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44" fontId="23" fillId="0" borderId="0" xfId="2" applyFont="1" applyFill="1" applyBorder="1" applyAlignment="1">
      <alignment vertical="center" wrapText="1"/>
    </xf>
    <xf numFmtId="44" fontId="7" fillId="0" borderId="0" xfId="2" applyFont="1" applyFill="1" applyBorder="1"/>
    <xf numFmtId="44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4" fontId="23" fillId="0" borderId="6" xfId="2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top"/>
    </xf>
    <xf numFmtId="44" fontId="23" fillId="2" borderId="9" xfId="2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4" fontId="23" fillId="0" borderId="9" xfId="2" applyFont="1" applyFill="1" applyBorder="1" applyAlignment="1">
      <alignment vertical="center" wrapText="1"/>
    </xf>
    <xf numFmtId="43" fontId="23" fillId="0" borderId="9" xfId="1" applyFont="1" applyFill="1" applyBorder="1" applyAlignment="1">
      <alignment vertical="center" wrapText="1"/>
    </xf>
    <xf numFmtId="168" fontId="7" fillId="0" borderId="9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44" fontId="7" fillId="0" borderId="9" xfId="2" applyFont="1" applyFill="1" applyBorder="1"/>
    <xf numFmtId="43" fontId="7" fillId="0" borderId="9" xfId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37" fillId="0" borderId="0" xfId="0" applyFont="1" applyFill="1" applyBorder="1"/>
    <xf numFmtId="0" fontId="23" fillId="5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44" fontId="24" fillId="4" borderId="14" xfId="2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wrapText="1"/>
    </xf>
    <xf numFmtId="44" fontId="26" fillId="0" borderId="4" xfId="2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horizontal="center" vertical="center" wrapText="1"/>
    </xf>
    <xf numFmtId="44" fontId="27" fillId="0" borderId="23" xfId="2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164" fontId="4" fillId="0" borderId="8" xfId="2" applyNumberFormat="1" applyFont="1" applyFill="1" applyBorder="1" applyAlignment="1">
      <alignment horizontal="right" vertical="center" wrapText="1"/>
    </xf>
    <xf numFmtId="0" fontId="38" fillId="0" borderId="8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3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6" fontId="3" fillId="0" borderId="6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4" fontId="15" fillId="0" borderId="5" xfId="2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7">
    <cellStyle name="Comma" xfId="1" builtinId="3"/>
    <cellStyle name="Comma 16" xfId="6"/>
    <cellStyle name="Currency" xfId="2" builtinId="4"/>
    <cellStyle name="Normal" xfId="0" builtinId="0"/>
    <cellStyle name="Normal 89" xfId="4"/>
    <cellStyle name="Normal 9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Cascade%202017%20GRC%20170929/Staff/White%20adjustments%20for%20model%20revised%202.7.18%20FINAL%20AFTER%20SETTLEMENT%20CO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djustments "/>
      <sheetName val="Injuries and Damages"/>
      <sheetName val="MAOP"/>
      <sheetName val="Sheet2"/>
      <sheetName val="Pipeline Analysis Summary"/>
      <sheetName val="CRM "/>
    </sheetNames>
    <sheetDataSet>
      <sheetData sheetId="0"/>
      <sheetData sheetId="1"/>
      <sheetData sheetId="2"/>
      <sheetData sheetId="3"/>
      <sheetData sheetId="4">
        <row r="6">
          <cell r="D6">
            <v>0.44341794554236513</v>
          </cell>
        </row>
        <row r="7">
          <cell r="D7">
            <v>0.55658205445763487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1"/>
  <sheetViews>
    <sheetView tabSelected="1" zoomScale="70" zoomScaleNormal="70" zoomScaleSheetLayoutView="70" workbookViewId="0">
      <selection activeCell="N11" sqref="N11"/>
    </sheetView>
  </sheetViews>
  <sheetFormatPr defaultColWidth="8.19921875" defaultRowHeight="15.6" x14ac:dyDescent="0.3"/>
  <cols>
    <col min="1" max="1" width="10.3984375" style="1" customWidth="1"/>
    <col min="2" max="2" width="34.19921875" style="1" customWidth="1"/>
    <col min="3" max="3" width="27.296875" style="1" customWidth="1"/>
    <col min="4" max="4" width="23.59765625" style="1" customWidth="1"/>
    <col min="5" max="5" width="25.296875" style="1" customWidth="1"/>
    <col min="6" max="6" width="24.5" style="1" customWidth="1"/>
    <col min="7" max="7" width="21.19921875" style="1" customWidth="1"/>
    <col min="8" max="8" width="18.3984375" style="1" customWidth="1"/>
    <col min="9" max="9" width="17.59765625" style="1" customWidth="1"/>
    <col min="10" max="10" width="13.296875" style="1" bestFit="1" customWidth="1"/>
    <col min="11" max="16" width="13.296875" style="1" customWidth="1"/>
    <col min="17" max="17" width="16" style="2" customWidth="1"/>
    <col min="18" max="18" width="4.69921875" style="2" customWidth="1"/>
    <col min="19" max="19" width="35.09765625" style="2" customWidth="1"/>
    <col min="20" max="20" width="21.296875" style="2" customWidth="1"/>
    <col min="21" max="21" width="44" style="2" customWidth="1"/>
    <col min="22" max="22" width="22" style="2" customWidth="1"/>
    <col min="23" max="23" width="22.09765625" style="2" customWidth="1"/>
    <col min="24" max="24" width="8.59765625" style="2" customWidth="1"/>
    <col min="25" max="25" width="13.8984375" style="2" customWidth="1"/>
    <col min="26" max="26" width="14.296875" style="2" customWidth="1"/>
    <col min="27" max="27" width="14.69921875" style="2" customWidth="1"/>
    <col min="28" max="28" width="8.19921875" style="2"/>
    <col min="29" max="29" width="24.09765625" style="2" bestFit="1" customWidth="1"/>
    <col min="30" max="30" width="17" style="2" customWidth="1"/>
    <col min="31" max="31" width="16.69921875" style="2" customWidth="1"/>
    <col min="32" max="32" width="8.19921875" style="2"/>
    <col min="33" max="16384" width="8.19921875" style="1"/>
  </cols>
  <sheetData>
    <row r="1" spans="1:16" x14ac:dyDescent="0.3">
      <c r="A1" s="174" t="s">
        <v>0</v>
      </c>
      <c r="B1" s="175"/>
      <c r="E1" s="1" t="s">
        <v>184</v>
      </c>
    </row>
    <row r="2" spans="1:16" x14ac:dyDescent="0.3">
      <c r="A2" s="176" t="s">
        <v>1</v>
      </c>
      <c r="B2" s="177"/>
      <c r="C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176" t="s">
        <v>2</v>
      </c>
      <c r="B3" s="177"/>
      <c r="C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176" t="s">
        <v>3</v>
      </c>
      <c r="B4" s="177"/>
      <c r="C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176" t="s">
        <v>4</v>
      </c>
      <c r="B5" s="177"/>
      <c r="C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176" t="s">
        <v>5</v>
      </c>
      <c r="B6" s="177"/>
      <c r="C6" s="3"/>
      <c r="E6" s="171" t="s">
        <v>6</v>
      </c>
      <c r="F6" s="171"/>
      <c r="H6" s="5"/>
      <c r="I6" s="5"/>
      <c r="J6" s="5"/>
      <c r="K6" s="5"/>
      <c r="L6" s="5"/>
      <c r="M6" s="5"/>
      <c r="N6" s="5"/>
      <c r="O6" s="5"/>
      <c r="P6" s="5"/>
    </row>
    <row r="7" spans="1:16" x14ac:dyDescent="0.3">
      <c r="A7" s="6"/>
      <c r="E7" s="2"/>
      <c r="F7" s="7"/>
      <c r="H7" s="9"/>
      <c r="I7" s="7"/>
    </row>
    <row r="8" spans="1:16" x14ac:dyDescent="0.3">
      <c r="A8" s="10" t="s">
        <v>7</v>
      </c>
      <c r="B8" s="11" t="s">
        <v>8</v>
      </c>
      <c r="C8" s="11" t="s">
        <v>9</v>
      </c>
      <c r="E8" s="12"/>
      <c r="F8" s="5" t="s">
        <v>10</v>
      </c>
      <c r="H8" s="13"/>
      <c r="I8" s="5"/>
      <c r="K8" s="5"/>
      <c r="L8" s="5"/>
      <c r="M8" s="5"/>
      <c r="N8" s="5"/>
      <c r="O8" s="5"/>
      <c r="P8" s="5"/>
    </row>
    <row r="9" spans="1:16" x14ac:dyDescent="0.3">
      <c r="A9" s="14">
        <v>1</v>
      </c>
      <c r="B9" s="1" t="s">
        <v>11</v>
      </c>
      <c r="C9" s="168">
        <v>2219857.09</v>
      </c>
      <c r="E9" s="12" t="s">
        <v>12</v>
      </c>
      <c r="F9" s="15">
        <f>+D95</f>
        <v>1554451.5720626297</v>
      </c>
      <c r="K9" s="17"/>
      <c r="L9" s="17"/>
      <c r="M9" s="17"/>
      <c r="N9" s="17"/>
      <c r="O9" s="17"/>
      <c r="P9" s="17"/>
    </row>
    <row r="10" spans="1:16" x14ac:dyDescent="0.3">
      <c r="A10" s="14">
        <v>2</v>
      </c>
      <c r="B10" s="1" t="s">
        <v>13</v>
      </c>
      <c r="C10" s="168">
        <v>5000000</v>
      </c>
      <c r="E10" s="12" t="s">
        <v>14</v>
      </c>
      <c r="F10" s="18">
        <f>+H45</f>
        <v>2682629.263427678</v>
      </c>
      <c r="H10" s="19"/>
      <c r="I10" s="7"/>
      <c r="K10" s="19"/>
      <c r="L10" s="19"/>
      <c r="M10" s="19"/>
      <c r="N10" s="19"/>
      <c r="O10" s="19"/>
      <c r="P10" s="19"/>
    </row>
    <row r="11" spans="1:16" ht="76.8" customHeight="1" x14ac:dyDescent="0.3">
      <c r="A11" s="14">
        <v>3</v>
      </c>
      <c r="B11" s="1" t="s">
        <v>15</v>
      </c>
      <c r="C11" s="169">
        <f>5690427/12*5</f>
        <v>2371011.25</v>
      </c>
      <c r="E11" s="12" t="s">
        <v>16</v>
      </c>
      <c r="F11" s="20">
        <v>0</v>
      </c>
      <c r="H11" s="7"/>
      <c r="I11" s="7"/>
      <c r="K11" s="7"/>
      <c r="L11" s="7"/>
      <c r="M11" s="7"/>
      <c r="N11" s="7"/>
      <c r="O11" s="7"/>
      <c r="P11" s="7"/>
    </row>
    <row r="12" spans="1:16" x14ac:dyDescent="0.3">
      <c r="A12" s="14">
        <v>4</v>
      </c>
      <c r="B12" s="1" t="s">
        <v>17</v>
      </c>
      <c r="C12" s="168">
        <f>+C9+C10+C11</f>
        <v>9590868.3399999999</v>
      </c>
      <c r="E12" s="12" t="s">
        <v>18</v>
      </c>
      <c r="F12" s="18">
        <f>SUM(F9:F11)</f>
        <v>4237080.8354903078</v>
      </c>
      <c r="H12" s="7"/>
      <c r="I12" s="7"/>
      <c r="K12" s="16"/>
      <c r="L12" s="16"/>
      <c r="M12" s="16"/>
      <c r="N12" s="16"/>
      <c r="O12" s="16"/>
      <c r="P12" s="16"/>
    </row>
    <row r="13" spans="1:16" ht="18.600000000000001" x14ac:dyDescent="0.3">
      <c r="A13" s="14">
        <v>5</v>
      </c>
      <c r="B13" s="1" t="s">
        <v>19</v>
      </c>
      <c r="C13" s="169">
        <v>10</v>
      </c>
      <c r="E13" s="12" t="s">
        <v>20</v>
      </c>
      <c r="F13" s="18">
        <f>+C13</f>
        <v>10</v>
      </c>
      <c r="H13" s="7"/>
      <c r="I13" s="7"/>
      <c r="K13" s="16"/>
      <c r="L13" s="16"/>
      <c r="M13" s="16"/>
      <c r="N13" s="16"/>
      <c r="O13" s="16"/>
      <c r="P13" s="16"/>
    </row>
    <row r="14" spans="1:16" ht="42.6" customHeight="1" thickBot="1" x14ac:dyDescent="0.35">
      <c r="A14" s="14">
        <v>6</v>
      </c>
      <c r="B14" s="1" t="s">
        <v>21</v>
      </c>
      <c r="C14" s="170">
        <f>+C12/C13</f>
        <v>959086.83400000003</v>
      </c>
      <c r="E14" s="12" t="s">
        <v>22</v>
      </c>
      <c r="F14" s="21">
        <f>+F12/F13</f>
        <v>423708.08354903077</v>
      </c>
      <c r="H14" s="7"/>
      <c r="I14" s="7"/>
      <c r="K14" s="22"/>
      <c r="L14" s="22"/>
      <c r="M14" s="22"/>
      <c r="N14" s="22"/>
      <c r="O14" s="22"/>
      <c r="P14" s="22"/>
    </row>
    <row r="15" spans="1:16" ht="16.2" thickTop="1" x14ac:dyDescent="0.3">
      <c r="A15" s="14">
        <v>7</v>
      </c>
      <c r="D15" s="2"/>
      <c r="E15" s="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">
      <c r="A16" s="14">
        <v>8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8.600000000000001" x14ac:dyDescent="0.3">
      <c r="A17" s="14">
        <v>9</v>
      </c>
      <c r="B17" s="1" t="s">
        <v>23</v>
      </c>
      <c r="E17" s="7"/>
    </row>
    <row r="18" spans="1:16" x14ac:dyDescent="0.3">
      <c r="A18" s="14">
        <v>10</v>
      </c>
      <c r="B18" s="1" t="s">
        <v>24</v>
      </c>
      <c r="J18" s="23"/>
      <c r="K18" s="23"/>
      <c r="L18" s="23"/>
      <c r="M18" s="23"/>
      <c r="N18" s="23"/>
      <c r="O18" s="23"/>
      <c r="P18" s="23"/>
    </row>
    <row r="19" spans="1:16" x14ac:dyDescent="0.3">
      <c r="A19" s="11">
        <v>11</v>
      </c>
      <c r="B19" s="167" t="s">
        <v>25</v>
      </c>
    </row>
    <row r="20" spans="1:16" x14ac:dyDescent="0.3">
      <c r="A20" s="14"/>
    </row>
    <row r="21" spans="1:16" ht="30" customHeight="1" x14ac:dyDescent="0.3">
      <c r="A21" s="14"/>
    </row>
    <row r="22" spans="1:16" ht="22.2" customHeight="1" x14ac:dyDescent="0.35">
      <c r="A22" s="14"/>
      <c r="B22" s="147" t="s">
        <v>26</v>
      </c>
      <c r="C22" s="2"/>
      <c r="D22" s="2"/>
      <c r="E22" s="2"/>
      <c r="F22" s="2"/>
      <c r="G22" s="2"/>
      <c r="H22" s="24"/>
      <c r="I22" s="24"/>
      <c r="J22" s="2"/>
    </row>
    <row r="23" spans="1:16" ht="18.600000000000001" customHeight="1" x14ac:dyDescent="0.35">
      <c r="A23" s="14"/>
      <c r="B23" s="147" t="s">
        <v>27</v>
      </c>
      <c r="C23" s="2"/>
      <c r="D23" s="2"/>
      <c r="E23" s="2"/>
      <c r="F23" s="2"/>
      <c r="G23" s="2"/>
      <c r="H23" s="24"/>
      <c r="I23" s="24"/>
      <c r="J23" s="2"/>
    </row>
    <row r="24" spans="1:16" ht="21.6" customHeight="1" x14ac:dyDescent="0.35">
      <c r="A24" s="14"/>
      <c r="B24" s="147" t="s">
        <v>28</v>
      </c>
      <c r="C24" s="2"/>
      <c r="D24" s="2"/>
      <c r="E24" s="2"/>
      <c r="F24" s="2"/>
      <c r="G24" s="2"/>
      <c r="H24" s="24"/>
      <c r="I24" s="24"/>
      <c r="J24" s="2"/>
    </row>
    <row r="25" spans="1:16" ht="23.4" customHeight="1" x14ac:dyDescent="0.3">
      <c r="A25" s="14" t="s">
        <v>29</v>
      </c>
      <c r="B25" s="2"/>
      <c r="C25" s="2"/>
      <c r="D25" s="2"/>
      <c r="E25" s="2"/>
      <c r="F25" s="1" t="s">
        <v>30</v>
      </c>
      <c r="G25" s="2"/>
      <c r="H25" s="24"/>
      <c r="I25" s="24"/>
      <c r="J25" s="2"/>
    </row>
    <row r="26" spans="1:16" ht="28.2" customHeight="1" x14ac:dyDescent="0.4">
      <c r="A26" s="14">
        <v>1</v>
      </c>
      <c r="B26" s="25" t="s">
        <v>31</v>
      </c>
      <c r="C26" s="25"/>
      <c r="D26" s="25"/>
      <c r="E26" s="2"/>
      <c r="F26" s="180" t="s">
        <v>32</v>
      </c>
      <c r="G26" s="180"/>
      <c r="H26" s="180"/>
      <c r="I26" s="180"/>
      <c r="J26" s="26"/>
    </row>
    <row r="27" spans="1:16" ht="29.4" customHeight="1" x14ac:dyDescent="0.35">
      <c r="A27" s="14">
        <v>2</v>
      </c>
      <c r="B27" s="27" t="s">
        <v>33</v>
      </c>
      <c r="C27" s="28"/>
      <c r="D27" s="28"/>
      <c r="E27" s="29" t="s">
        <v>34</v>
      </c>
      <c r="F27" s="30" t="s">
        <v>35</v>
      </c>
      <c r="G27" s="30" t="s">
        <v>36</v>
      </c>
      <c r="H27" s="31" t="s">
        <v>37</v>
      </c>
      <c r="I27" s="31" t="s">
        <v>38</v>
      </c>
      <c r="J27" s="2"/>
    </row>
    <row r="28" spans="1:16" ht="48" customHeight="1" thickBot="1" x14ac:dyDescent="0.35">
      <c r="A28" s="14">
        <v>3</v>
      </c>
      <c r="B28" s="32"/>
      <c r="C28" s="33" t="s">
        <v>39</v>
      </c>
      <c r="D28" s="34" t="s">
        <v>40</v>
      </c>
      <c r="E28" s="35"/>
      <c r="F28" s="35"/>
      <c r="G28" s="36"/>
      <c r="H28" s="37"/>
      <c r="I28" s="37"/>
      <c r="J28" s="2"/>
    </row>
    <row r="29" spans="1:16" ht="38.4" customHeight="1" thickBot="1" x14ac:dyDescent="0.35">
      <c r="A29" s="14">
        <v>4</v>
      </c>
      <c r="B29" s="38" t="s">
        <v>41</v>
      </c>
      <c r="C29" s="39">
        <v>575.14</v>
      </c>
      <c r="D29" s="40" t="s">
        <v>42</v>
      </c>
      <c r="E29" s="35" t="str">
        <f>+D108</f>
        <v>Pre-Code</v>
      </c>
      <c r="F29" s="35" t="s">
        <v>43</v>
      </c>
      <c r="G29" s="36"/>
      <c r="H29" s="37">
        <v>575.14</v>
      </c>
      <c r="I29" s="37"/>
      <c r="J29" s="2"/>
    </row>
    <row r="30" spans="1:16" ht="34.799999999999997" customHeight="1" thickBot="1" x14ac:dyDescent="0.35">
      <c r="A30" s="14">
        <v>5</v>
      </c>
      <c r="B30" s="38" t="s">
        <v>41</v>
      </c>
      <c r="C30" s="39">
        <v>1160.1300000000001</v>
      </c>
      <c r="D30" s="41" t="s">
        <v>44</v>
      </c>
      <c r="E30" s="35" t="str">
        <f>+D109</f>
        <v>Pre-Code</v>
      </c>
      <c r="F30" s="35" t="s">
        <v>43</v>
      </c>
      <c r="G30" s="36"/>
      <c r="H30" s="37">
        <v>1160.1300000000001</v>
      </c>
      <c r="I30" s="37"/>
      <c r="J30" s="2"/>
    </row>
    <row r="31" spans="1:16" ht="29.4" customHeight="1" thickBot="1" x14ac:dyDescent="0.35">
      <c r="A31" s="14">
        <v>6</v>
      </c>
      <c r="B31" s="38" t="s">
        <v>41</v>
      </c>
      <c r="C31" s="42">
        <v>10000</v>
      </c>
      <c r="D31" s="41" t="s">
        <v>45</v>
      </c>
      <c r="E31" s="35" t="str">
        <f>+D110</f>
        <v>Post-Code</v>
      </c>
      <c r="F31" s="35" t="s">
        <v>46</v>
      </c>
      <c r="G31" s="36"/>
      <c r="H31" s="37"/>
      <c r="I31" s="37">
        <v>10000</v>
      </c>
      <c r="J31" s="2"/>
    </row>
    <row r="32" spans="1:16" ht="25.2" customHeight="1" thickBot="1" x14ac:dyDescent="0.35">
      <c r="A32" s="14">
        <v>7</v>
      </c>
      <c r="B32" s="38" t="s">
        <v>47</v>
      </c>
      <c r="C32" s="39">
        <v>5602.4</v>
      </c>
      <c r="D32" s="43" t="s">
        <v>48</v>
      </c>
      <c r="E32" s="35"/>
      <c r="F32" s="35" t="s">
        <v>43</v>
      </c>
      <c r="G32" s="36"/>
      <c r="H32" s="37">
        <v>5602.4</v>
      </c>
      <c r="I32" s="37"/>
      <c r="J32" s="2"/>
    </row>
    <row r="33" spans="1:10" ht="28.2" thickBot="1" x14ac:dyDescent="0.35">
      <c r="A33" s="14">
        <v>8</v>
      </c>
      <c r="B33" s="38" t="s">
        <v>49</v>
      </c>
      <c r="C33" s="39">
        <v>35</v>
      </c>
      <c r="D33" s="43" t="s">
        <v>50</v>
      </c>
      <c r="E33" s="35"/>
      <c r="F33" s="35" t="s">
        <v>43</v>
      </c>
      <c r="G33" s="36"/>
      <c r="H33" s="37">
        <v>35</v>
      </c>
      <c r="I33" s="37"/>
      <c r="J33" s="2"/>
    </row>
    <row r="34" spans="1:10" ht="114" customHeight="1" thickBot="1" x14ac:dyDescent="0.35">
      <c r="A34" s="14">
        <v>9</v>
      </c>
      <c r="B34" s="38" t="s">
        <v>51</v>
      </c>
      <c r="C34" s="39">
        <v>11325.69</v>
      </c>
      <c r="D34" s="43" t="s">
        <v>52</v>
      </c>
      <c r="E34" s="44" t="s">
        <v>53</v>
      </c>
      <c r="F34" s="35" t="s">
        <v>54</v>
      </c>
      <c r="G34" s="45" t="s">
        <v>55</v>
      </c>
      <c r="H34" s="37">
        <f>+C34*0.344</f>
        <v>3896.0373599999998</v>
      </c>
      <c r="I34" s="37">
        <f>+C34*0.656</f>
        <v>7429.6526400000002</v>
      </c>
      <c r="J34" s="2"/>
    </row>
    <row r="35" spans="1:10" ht="42" thickBot="1" x14ac:dyDescent="0.35">
      <c r="A35" s="14">
        <v>10</v>
      </c>
      <c r="B35" s="38" t="s">
        <v>56</v>
      </c>
      <c r="C35" s="39">
        <v>123224.77</v>
      </c>
      <c r="D35" s="43" t="s">
        <v>57</v>
      </c>
      <c r="E35" s="44" t="s">
        <v>58</v>
      </c>
      <c r="F35" s="35" t="s">
        <v>43</v>
      </c>
      <c r="G35" s="36"/>
      <c r="H35" s="37">
        <v>123224.77</v>
      </c>
      <c r="I35" s="37"/>
      <c r="J35" s="2"/>
    </row>
    <row r="36" spans="1:10" ht="16.2" thickBot="1" x14ac:dyDescent="0.35">
      <c r="A36" s="14">
        <v>11</v>
      </c>
      <c r="B36" s="38" t="s">
        <v>59</v>
      </c>
      <c r="C36" s="39">
        <v>142541.57</v>
      </c>
      <c r="D36" s="43" t="s">
        <v>60</v>
      </c>
      <c r="E36" s="44"/>
      <c r="F36" s="35" t="s">
        <v>43</v>
      </c>
      <c r="G36" s="36"/>
      <c r="H36" s="37">
        <v>142541.57</v>
      </c>
      <c r="I36" s="37"/>
      <c r="J36" s="2"/>
    </row>
    <row r="37" spans="1:10" ht="63" customHeight="1" thickBot="1" x14ac:dyDescent="0.35">
      <c r="A37" s="14">
        <v>12</v>
      </c>
      <c r="B37" s="46" t="s">
        <v>61</v>
      </c>
      <c r="C37" s="47" t="s">
        <v>62</v>
      </c>
      <c r="D37" s="43" t="s">
        <v>63</v>
      </c>
      <c r="E37" s="44" t="s">
        <v>64</v>
      </c>
      <c r="F37" s="44" t="s">
        <v>65</v>
      </c>
      <c r="G37" s="48"/>
      <c r="H37" s="37">
        <f>+H73</f>
        <v>25995</v>
      </c>
      <c r="I37" s="37">
        <f>-H72</f>
        <v>25995</v>
      </c>
      <c r="J37" s="2"/>
    </row>
    <row r="38" spans="1:10" ht="42" thickBot="1" x14ac:dyDescent="0.35">
      <c r="A38" s="14">
        <v>13</v>
      </c>
      <c r="B38" s="38" t="s">
        <v>66</v>
      </c>
      <c r="C38" s="39">
        <v>6243.02</v>
      </c>
      <c r="D38" s="43" t="s">
        <v>67</v>
      </c>
      <c r="E38" s="44"/>
      <c r="F38" s="35" t="s">
        <v>43</v>
      </c>
      <c r="G38" s="36"/>
      <c r="H38" s="49">
        <f>+C38</f>
        <v>6243.02</v>
      </c>
      <c r="I38" s="37"/>
      <c r="J38" s="2"/>
    </row>
    <row r="39" spans="1:10" ht="46.8" customHeight="1" thickBot="1" x14ac:dyDescent="0.35">
      <c r="A39" s="14">
        <v>14</v>
      </c>
      <c r="B39" s="38" t="s">
        <v>68</v>
      </c>
      <c r="C39" s="39">
        <v>45168.03</v>
      </c>
      <c r="D39" s="43" t="s">
        <v>69</v>
      </c>
      <c r="E39" s="44" t="s">
        <v>70</v>
      </c>
      <c r="F39" s="35" t="s">
        <v>43</v>
      </c>
      <c r="G39" s="36"/>
      <c r="H39" s="49">
        <f>+C39</f>
        <v>45168.03</v>
      </c>
      <c r="I39" s="37"/>
      <c r="J39" s="2"/>
    </row>
    <row r="40" spans="1:10" ht="49.8" customHeight="1" thickBot="1" x14ac:dyDescent="0.35">
      <c r="A40" s="14">
        <v>15</v>
      </c>
      <c r="B40" s="46" t="s">
        <v>71</v>
      </c>
      <c r="C40" s="47" t="s">
        <v>72</v>
      </c>
      <c r="D40" s="43" t="s">
        <v>73</v>
      </c>
      <c r="E40" s="44" t="s">
        <v>74</v>
      </c>
      <c r="F40" s="35" t="s">
        <v>46</v>
      </c>
      <c r="G40" s="36"/>
      <c r="H40" s="50">
        <f>+H74</f>
        <v>0</v>
      </c>
      <c r="I40" s="37"/>
      <c r="J40" s="2"/>
    </row>
    <row r="41" spans="1:10" ht="34.799999999999997" customHeight="1" thickBot="1" x14ac:dyDescent="0.35">
      <c r="A41" s="14">
        <v>16</v>
      </c>
      <c r="B41" s="38" t="s">
        <v>75</v>
      </c>
      <c r="C41" s="39">
        <v>846788.33</v>
      </c>
      <c r="D41" s="181" t="s">
        <v>76</v>
      </c>
      <c r="E41" s="44"/>
      <c r="F41" s="35" t="s">
        <v>43</v>
      </c>
      <c r="G41" s="36"/>
      <c r="H41" s="49">
        <f>+C41</f>
        <v>846788.33</v>
      </c>
      <c r="I41" s="37"/>
      <c r="J41" s="2"/>
    </row>
    <row r="42" spans="1:10" ht="33.6" customHeight="1" thickBot="1" x14ac:dyDescent="0.35">
      <c r="A42" s="14">
        <v>17</v>
      </c>
      <c r="B42" s="46" t="s">
        <v>77</v>
      </c>
      <c r="C42" s="47" t="s">
        <v>78</v>
      </c>
      <c r="D42" s="182"/>
      <c r="E42" s="44" t="s">
        <v>79</v>
      </c>
      <c r="F42" s="35" t="s">
        <v>43</v>
      </c>
      <c r="G42" s="45" t="s">
        <v>80</v>
      </c>
      <c r="H42" s="37">
        <f>+H75</f>
        <v>390326</v>
      </c>
      <c r="I42" s="37"/>
      <c r="J42" s="2"/>
    </row>
    <row r="43" spans="1:10" ht="33.6" customHeight="1" thickBot="1" x14ac:dyDescent="0.35">
      <c r="A43" s="14">
        <v>18</v>
      </c>
      <c r="B43" s="38" t="s">
        <v>81</v>
      </c>
      <c r="C43" s="39">
        <v>622733.78</v>
      </c>
      <c r="D43" s="183"/>
      <c r="E43" s="44"/>
      <c r="F43" s="35" t="s">
        <v>43</v>
      </c>
      <c r="G43" s="36"/>
      <c r="H43" s="49">
        <f>+C43</f>
        <v>622733.78</v>
      </c>
      <c r="I43" s="37"/>
      <c r="J43" s="2"/>
    </row>
    <row r="44" spans="1:10" ht="128.4" customHeight="1" thickBot="1" x14ac:dyDescent="0.35">
      <c r="A44" s="14">
        <v>19</v>
      </c>
      <c r="B44" s="38" t="s">
        <v>82</v>
      </c>
      <c r="C44" s="39">
        <v>1056204.56</v>
      </c>
      <c r="D44" s="51" t="s">
        <v>83</v>
      </c>
      <c r="E44" s="44" t="s">
        <v>185</v>
      </c>
      <c r="F44" s="35"/>
      <c r="G44" s="36"/>
      <c r="H44" s="49">
        <f>+C44*'[1]Pipeline Analysis Summary'!D6</f>
        <v>468340.05606767774</v>
      </c>
      <c r="I44" s="37">
        <f>+C44*'[1]Pipeline Analysis Summary'!D7</f>
        <v>587864.50393232226</v>
      </c>
      <c r="J44" s="2"/>
    </row>
    <row r="45" spans="1:10" ht="55.8" customHeight="1" x14ac:dyDescent="0.35">
      <c r="A45" s="14">
        <v>20</v>
      </c>
      <c r="B45" s="52" t="s">
        <v>84</v>
      </c>
      <c r="C45" s="53">
        <v>3411602.42</v>
      </c>
      <c r="D45" s="54"/>
      <c r="E45" s="7"/>
      <c r="F45" s="55" t="s">
        <v>85</v>
      </c>
      <c r="H45" s="56">
        <f>SUM(H29:H44)</f>
        <v>2682629.263427678</v>
      </c>
      <c r="I45" s="56">
        <f>SUM(I29:I44)</f>
        <v>631289.15657232224</v>
      </c>
      <c r="J45" s="57"/>
    </row>
    <row r="46" spans="1:10" x14ac:dyDescent="0.3">
      <c r="A46" s="14">
        <v>21</v>
      </c>
      <c r="B46" s="58" t="s">
        <v>86</v>
      </c>
      <c r="C46" s="2"/>
      <c r="D46" s="2"/>
      <c r="E46" s="2"/>
      <c r="F46" s="2"/>
      <c r="G46" s="2"/>
      <c r="H46" s="24"/>
      <c r="I46" s="24"/>
      <c r="J46" s="2"/>
    </row>
    <row r="47" spans="1:10" x14ac:dyDescent="0.3">
      <c r="A47" s="14">
        <v>22</v>
      </c>
      <c r="B47" s="58"/>
      <c r="C47" s="2"/>
      <c r="D47" s="2"/>
      <c r="E47" s="2"/>
      <c r="F47" s="2"/>
      <c r="G47" s="2"/>
      <c r="H47" s="24"/>
      <c r="I47" s="24"/>
      <c r="J47" s="2"/>
    </row>
    <row r="48" spans="1:10" ht="20.399999999999999" x14ac:dyDescent="0.3">
      <c r="A48" s="14">
        <v>23</v>
      </c>
      <c r="B48" s="28"/>
      <c r="C48" s="2"/>
      <c r="D48" s="2"/>
      <c r="E48" s="2"/>
      <c r="F48" s="2"/>
      <c r="G48" s="2"/>
      <c r="H48" s="24"/>
      <c r="I48" s="24"/>
      <c r="J48" s="2"/>
    </row>
    <row r="49" spans="1:10" x14ac:dyDescent="0.3">
      <c r="A49" s="14">
        <v>24</v>
      </c>
      <c r="C49" s="2"/>
      <c r="D49" s="2"/>
      <c r="E49" s="2"/>
      <c r="F49" s="2"/>
      <c r="G49" s="2"/>
      <c r="H49" s="24"/>
      <c r="I49" s="24"/>
      <c r="J49" s="2"/>
    </row>
    <row r="50" spans="1:10" ht="21" thickBot="1" x14ac:dyDescent="0.35">
      <c r="A50" s="14">
        <v>25</v>
      </c>
      <c r="B50" s="59" t="s">
        <v>87</v>
      </c>
      <c r="C50" s="28"/>
      <c r="D50" s="28"/>
      <c r="E50" s="2"/>
      <c r="F50" s="2"/>
      <c r="G50" s="2"/>
      <c r="H50" s="24"/>
      <c r="I50" s="24"/>
      <c r="J50" s="2"/>
    </row>
    <row r="51" spans="1:10" ht="49.2" thickBot="1" x14ac:dyDescent="0.4">
      <c r="A51" s="14">
        <v>26</v>
      </c>
      <c r="B51" s="60" t="s">
        <v>88</v>
      </c>
      <c r="C51" s="61" t="s">
        <v>39</v>
      </c>
      <c r="D51" s="62" t="s">
        <v>40</v>
      </c>
      <c r="E51" s="29" t="s">
        <v>89</v>
      </c>
      <c r="F51" s="30" t="s">
        <v>35</v>
      </c>
      <c r="G51" s="30" t="s">
        <v>36</v>
      </c>
      <c r="H51" s="31" t="s">
        <v>37</v>
      </c>
      <c r="I51" s="31" t="s">
        <v>38</v>
      </c>
      <c r="J51" s="2"/>
    </row>
    <row r="52" spans="1:10" ht="36.6" customHeight="1" thickBot="1" x14ac:dyDescent="0.35">
      <c r="A52" s="14">
        <v>27</v>
      </c>
      <c r="B52" s="63" t="s">
        <v>90</v>
      </c>
      <c r="C52" s="42">
        <v>420000</v>
      </c>
      <c r="D52" s="184" t="s">
        <v>76</v>
      </c>
      <c r="E52" s="5" t="s">
        <v>91</v>
      </c>
      <c r="F52" s="7" t="s">
        <v>92</v>
      </c>
      <c r="H52" s="24">
        <v>0</v>
      </c>
      <c r="I52" s="24"/>
      <c r="J52" s="2"/>
    </row>
    <row r="53" spans="1:10" ht="16.2" thickBot="1" x14ac:dyDescent="0.35">
      <c r="A53" s="14">
        <v>28</v>
      </c>
      <c r="B53" s="63" t="s">
        <v>93</v>
      </c>
      <c r="C53" s="42">
        <v>924000</v>
      </c>
      <c r="D53" s="185"/>
      <c r="E53" s="8" t="s">
        <v>91</v>
      </c>
      <c r="F53" s="64" t="s">
        <v>94</v>
      </c>
      <c r="G53" s="2"/>
      <c r="H53" s="24">
        <v>0</v>
      </c>
      <c r="I53" s="24"/>
      <c r="J53" s="2"/>
    </row>
    <row r="54" spans="1:10" ht="16.2" thickBot="1" x14ac:dyDescent="0.35">
      <c r="A54" s="14">
        <v>29</v>
      </c>
      <c r="B54" s="63" t="s">
        <v>81</v>
      </c>
      <c r="C54" s="42">
        <v>1050000</v>
      </c>
      <c r="D54" s="186"/>
      <c r="E54" s="8" t="s">
        <v>91</v>
      </c>
      <c r="F54" s="2"/>
      <c r="G54" s="2"/>
      <c r="H54" s="24">
        <v>0</v>
      </c>
      <c r="I54" s="24"/>
      <c r="J54" s="2"/>
    </row>
    <row r="55" spans="1:10" ht="28.2" thickBot="1" x14ac:dyDescent="0.35">
      <c r="A55" s="14">
        <v>30</v>
      </c>
      <c r="B55" s="63" t="s">
        <v>95</v>
      </c>
      <c r="C55" s="42">
        <v>750000</v>
      </c>
      <c r="D55" s="65" t="s">
        <v>96</v>
      </c>
      <c r="E55" s="8" t="s">
        <v>58</v>
      </c>
      <c r="F55" s="2"/>
      <c r="G55" s="2"/>
      <c r="H55" s="24">
        <v>0</v>
      </c>
      <c r="I55" s="24"/>
      <c r="J55" s="2"/>
    </row>
    <row r="56" spans="1:10" ht="28.2" thickBot="1" x14ac:dyDescent="0.35">
      <c r="A56" s="14">
        <v>31</v>
      </c>
      <c r="B56" s="63" t="s">
        <v>95</v>
      </c>
      <c r="C56" s="42">
        <v>250000</v>
      </c>
      <c r="D56" s="65" t="s">
        <v>97</v>
      </c>
      <c r="E56" s="8" t="s">
        <v>58</v>
      </c>
      <c r="F56" s="2"/>
      <c r="G56" s="2"/>
      <c r="H56" s="24">
        <v>0</v>
      </c>
      <c r="I56" s="24"/>
      <c r="J56" s="2"/>
    </row>
    <row r="57" spans="1:10" ht="28.2" thickBot="1" x14ac:dyDescent="0.35">
      <c r="A57" s="14">
        <v>32</v>
      </c>
      <c r="B57" s="63" t="s">
        <v>95</v>
      </c>
      <c r="C57" s="42">
        <v>200000</v>
      </c>
      <c r="D57" s="65" t="s">
        <v>98</v>
      </c>
      <c r="E57" s="8" t="s">
        <v>58</v>
      </c>
      <c r="F57" s="2"/>
      <c r="G57" s="2"/>
      <c r="H57" s="24">
        <v>0</v>
      </c>
      <c r="I57" s="24"/>
      <c r="J57" s="2"/>
    </row>
    <row r="58" spans="1:10" ht="42" thickBot="1" x14ac:dyDescent="0.35">
      <c r="A58" s="14">
        <v>33</v>
      </c>
      <c r="B58" s="63" t="s">
        <v>95</v>
      </c>
      <c r="C58" s="42">
        <v>150000</v>
      </c>
      <c r="D58" s="65" t="s">
        <v>99</v>
      </c>
      <c r="E58" s="8" t="s">
        <v>58</v>
      </c>
      <c r="F58" s="2"/>
      <c r="G58" s="2"/>
      <c r="H58" s="24">
        <v>0</v>
      </c>
      <c r="I58" s="24"/>
      <c r="J58" s="2"/>
    </row>
    <row r="59" spans="1:10" ht="28.2" thickBot="1" x14ac:dyDescent="0.35">
      <c r="A59" s="14">
        <v>34</v>
      </c>
      <c r="B59" s="63" t="s">
        <v>95</v>
      </c>
      <c r="C59" s="42">
        <v>500000</v>
      </c>
      <c r="D59" s="65" t="s">
        <v>100</v>
      </c>
      <c r="E59" s="8" t="s">
        <v>58</v>
      </c>
      <c r="F59" s="2"/>
      <c r="G59" s="2"/>
      <c r="H59" s="24">
        <v>0</v>
      </c>
      <c r="I59" s="24"/>
      <c r="J59" s="2"/>
    </row>
    <row r="60" spans="1:10" ht="28.2" thickBot="1" x14ac:dyDescent="0.35">
      <c r="A60" s="14">
        <v>35</v>
      </c>
      <c r="B60" s="63" t="s">
        <v>95</v>
      </c>
      <c r="C60" s="42">
        <v>150000</v>
      </c>
      <c r="D60" s="65" t="s">
        <v>101</v>
      </c>
      <c r="E60" s="8" t="s">
        <v>58</v>
      </c>
      <c r="F60" s="2"/>
      <c r="G60" s="2"/>
      <c r="H60" s="24">
        <v>0</v>
      </c>
      <c r="I60" s="24"/>
      <c r="J60" s="2"/>
    </row>
    <row r="61" spans="1:10" ht="28.2" thickBot="1" x14ac:dyDescent="0.35">
      <c r="A61" s="14">
        <v>36</v>
      </c>
      <c r="B61" s="63" t="s">
        <v>95</v>
      </c>
      <c r="C61" s="42">
        <v>200000</v>
      </c>
      <c r="D61" s="65" t="s">
        <v>102</v>
      </c>
      <c r="E61" s="8" t="s">
        <v>58</v>
      </c>
      <c r="F61" s="2"/>
      <c r="G61" s="2"/>
      <c r="H61" s="24">
        <v>0</v>
      </c>
      <c r="I61" s="24"/>
      <c r="J61" s="2"/>
    </row>
    <row r="62" spans="1:10" ht="28.2" thickBot="1" x14ac:dyDescent="0.35">
      <c r="A62" s="14">
        <v>37</v>
      </c>
      <c r="B62" s="63" t="s">
        <v>103</v>
      </c>
      <c r="C62" s="42">
        <v>50000</v>
      </c>
      <c r="D62" s="65" t="s">
        <v>104</v>
      </c>
      <c r="E62" s="8" t="s">
        <v>58</v>
      </c>
      <c r="F62" s="2"/>
      <c r="G62" s="2"/>
      <c r="H62" s="66">
        <v>0</v>
      </c>
      <c r="I62" s="24"/>
      <c r="J62" s="2"/>
    </row>
    <row r="63" spans="1:10" ht="16.2" thickBot="1" x14ac:dyDescent="0.35">
      <c r="A63" s="14">
        <v>38</v>
      </c>
      <c r="B63" s="67" t="s">
        <v>84</v>
      </c>
      <c r="C63" s="68">
        <v>4644000</v>
      </c>
      <c r="D63" s="69"/>
      <c r="E63" s="2"/>
      <c r="F63" s="2"/>
      <c r="G63" s="2"/>
      <c r="H63" s="24">
        <f>SUM(H52:H62)</f>
        <v>0</v>
      </c>
      <c r="I63" s="24"/>
      <c r="J63" s="2"/>
    </row>
    <row r="64" spans="1:10" x14ac:dyDescent="0.3">
      <c r="A64" s="14">
        <v>39</v>
      </c>
      <c r="B64" s="2"/>
      <c r="C64" s="2"/>
      <c r="D64" s="2"/>
      <c r="E64" s="2"/>
      <c r="F64" s="2"/>
      <c r="G64" s="2"/>
      <c r="H64" s="24"/>
      <c r="I64" s="24"/>
      <c r="J64" s="2"/>
    </row>
    <row r="65" spans="1:16" ht="20.399999999999999" x14ac:dyDescent="0.35">
      <c r="A65" s="14"/>
      <c r="B65" s="2"/>
      <c r="C65" s="2"/>
      <c r="D65" s="70" t="s">
        <v>105</v>
      </c>
      <c r="E65" s="2"/>
      <c r="F65" s="2"/>
      <c r="G65" s="2"/>
      <c r="H65" s="24"/>
      <c r="I65" s="24"/>
      <c r="J65" s="2"/>
    </row>
    <row r="66" spans="1:16" ht="16.8" thickBot="1" x14ac:dyDescent="0.4">
      <c r="A66" s="14"/>
      <c r="B66" s="71" t="s">
        <v>106</v>
      </c>
      <c r="C66" s="72"/>
      <c r="D66" s="73"/>
      <c r="E66" s="74"/>
      <c r="F66" s="75"/>
      <c r="G66" s="2"/>
      <c r="H66" s="24"/>
      <c r="I66" s="24"/>
      <c r="J66" s="2"/>
    </row>
    <row r="67" spans="1:16" ht="37.200000000000003" customHeight="1" thickBot="1" x14ac:dyDescent="0.35">
      <c r="A67" s="14"/>
      <c r="B67" s="2"/>
      <c r="C67" s="152" t="s">
        <v>188</v>
      </c>
      <c r="E67" s="76" t="s">
        <v>107</v>
      </c>
      <c r="F67" s="5"/>
      <c r="G67" s="5"/>
      <c r="H67" s="77"/>
      <c r="I67" s="24"/>
      <c r="J67" s="2"/>
    </row>
    <row r="68" spans="1:16" ht="28.2" customHeight="1" thickBot="1" x14ac:dyDescent="0.35">
      <c r="A68" s="14" t="s">
        <v>29</v>
      </c>
      <c r="B68" s="78" t="s">
        <v>108</v>
      </c>
      <c r="C68" s="79" t="s">
        <v>109</v>
      </c>
      <c r="D68" s="80" t="s">
        <v>110</v>
      </c>
      <c r="E68" s="148" t="s">
        <v>111</v>
      </c>
      <c r="F68" s="149" t="s">
        <v>112</v>
      </c>
      <c r="G68" s="150" t="s">
        <v>112</v>
      </c>
      <c r="H68" s="151" t="s">
        <v>186</v>
      </c>
      <c r="I68" s="24"/>
      <c r="J68" s="2"/>
    </row>
    <row r="69" spans="1:16" ht="187.2" x14ac:dyDescent="0.3">
      <c r="A69" s="14">
        <v>1</v>
      </c>
      <c r="B69" s="81" t="s">
        <v>61</v>
      </c>
      <c r="C69" s="82" t="s">
        <v>62</v>
      </c>
      <c r="D69" s="83" t="s">
        <v>63</v>
      </c>
      <c r="E69" s="84" t="s">
        <v>113</v>
      </c>
      <c r="F69" s="85" t="s">
        <v>187</v>
      </c>
      <c r="G69" s="85" t="s">
        <v>114</v>
      </c>
      <c r="H69" s="86">
        <v>24645</v>
      </c>
      <c r="I69" s="24"/>
      <c r="J69" s="2"/>
    </row>
    <row r="70" spans="1:16" x14ac:dyDescent="0.3">
      <c r="A70" s="14">
        <v>2</v>
      </c>
      <c r="B70" s="87"/>
      <c r="C70" s="88"/>
      <c r="D70" s="89"/>
      <c r="E70" s="90"/>
      <c r="F70" s="85"/>
      <c r="G70" s="85" t="s">
        <v>115</v>
      </c>
      <c r="H70" s="86">
        <f>3*9115</f>
        <v>27345</v>
      </c>
      <c r="I70" s="24"/>
      <c r="J70" s="2"/>
    </row>
    <row r="71" spans="1:16" x14ac:dyDescent="0.3">
      <c r="A71" s="14">
        <v>3</v>
      </c>
      <c r="B71" s="87"/>
      <c r="C71" s="88"/>
      <c r="D71" s="89"/>
      <c r="E71" s="90"/>
      <c r="F71" s="85"/>
      <c r="G71" s="85" t="s">
        <v>116</v>
      </c>
      <c r="H71" s="86">
        <f>SUM(H69:H70)</f>
        <v>51990</v>
      </c>
      <c r="I71" s="24"/>
      <c r="J71" s="2"/>
    </row>
    <row r="72" spans="1:16" x14ac:dyDescent="0.3">
      <c r="A72" s="14">
        <v>4</v>
      </c>
      <c r="B72" s="87"/>
      <c r="C72" s="88"/>
      <c r="D72" s="89"/>
      <c r="E72" s="90"/>
      <c r="F72" s="85"/>
      <c r="G72" s="85" t="s">
        <v>117</v>
      </c>
      <c r="H72" s="91">
        <f>(H70+H69)*-0.5</f>
        <v>-25995</v>
      </c>
      <c r="I72" s="24"/>
      <c r="J72" s="2"/>
      <c r="L72" s="2"/>
      <c r="M72" s="2"/>
      <c r="N72" s="2"/>
      <c r="O72" s="2"/>
      <c r="P72" s="2"/>
    </row>
    <row r="73" spans="1:16" ht="16.2" x14ac:dyDescent="0.3">
      <c r="A73" s="14">
        <v>5</v>
      </c>
      <c r="B73" s="87"/>
      <c r="C73" s="88"/>
      <c r="D73" s="89"/>
      <c r="E73" s="90"/>
      <c r="F73" s="85"/>
      <c r="G73" s="163" t="s">
        <v>118</v>
      </c>
      <c r="H73" s="153">
        <f>SUM(H71:H72)</f>
        <v>25995</v>
      </c>
      <c r="I73" s="24"/>
      <c r="J73" s="2"/>
    </row>
    <row r="74" spans="1:16" ht="53.4" customHeight="1" thickBot="1" x14ac:dyDescent="0.35">
      <c r="A74" s="14">
        <v>6</v>
      </c>
      <c r="B74" s="154" t="s">
        <v>71</v>
      </c>
      <c r="C74" s="155" t="s">
        <v>72</v>
      </c>
      <c r="D74" s="156" t="s">
        <v>73</v>
      </c>
      <c r="E74" s="157" t="s">
        <v>119</v>
      </c>
      <c r="F74" s="157" t="s">
        <v>121</v>
      </c>
      <c r="G74" s="159" t="s">
        <v>120</v>
      </c>
      <c r="H74" s="158">
        <v>0</v>
      </c>
      <c r="I74" s="24"/>
      <c r="J74" s="2"/>
    </row>
    <row r="75" spans="1:16" ht="51.6" customHeight="1" thickBot="1" x14ac:dyDescent="0.35">
      <c r="A75" s="14">
        <v>7</v>
      </c>
      <c r="B75" s="63" t="s">
        <v>77</v>
      </c>
      <c r="C75" s="93" t="s">
        <v>78</v>
      </c>
      <c r="D75" s="94" t="s">
        <v>76</v>
      </c>
      <c r="E75" s="162" t="s">
        <v>122</v>
      </c>
      <c r="F75" s="95" t="s">
        <v>190</v>
      </c>
      <c r="G75" s="160" t="s">
        <v>189</v>
      </c>
      <c r="H75" s="92">
        <v>390326</v>
      </c>
      <c r="I75" s="24"/>
      <c r="J75" s="2"/>
    </row>
    <row r="76" spans="1:16" ht="18.600000000000001" customHeight="1" thickBot="1" x14ac:dyDescent="0.35">
      <c r="A76" s="14">
        <v>8</v>
      </c>
      <c r="B76" s="63" t="s">
        <v>123</v>
      </c>
      <c r="C76" s="161">
        <f>40000+100000+400000</f>
        <v>540000</v>
      </c>
      <c r="D76" s="98"/>
      <c r="E76" s="98"/>
      <c r="F76" s="187" t="s">
        <v>124</v>
      </c>
      <c r="G76" s="188"/>
      <c r="H76" s="96">
        <f>+H75+H73</f>
        <v>416321</v>
      </c>
      <c r="I76" s="24"/>
      <c r="J76" s="2"/>
    </row>
    <row r="77" spans="1:16" ht="20.399999999999999" x14ac:dyDescent="0.3">
      <c r="A77" s="14">
        <v>9</v>
      </c>
      <c r="B77" s="40"/>
      <c r="C77" s="97"/>
      <c r="D77" s="98"/>
      <c r="E77" s="2"/>
      <c r="F77" s="99"/>
      <c r="G77" s="100"/>
      <c r="H77" s="101"/>
      <c r="I77" s="24"/>
      <c r="J77" s="2"/>
    </row>
    <row r="78" spans="1:16" ht="20.399999999999999" x14ac:dyDescent="0.3">
      <c r="A78" s="14">
        <v>10</v>
      </c>
      <c r="B78" s="40"/>
      <c r="C78" s="97"/>
      <c r="D78" s="98"/>
      <c r="E78" s="2"/>
      <c r="F78" s="99"/>
      <c r="G78" s="100"/>
      <c r="H78" s="101"/>
      <c r="I78" s="24"/>
      <c r="J78" s="2"/>
    </row>
    <row r="79" spans="1:16" ht="20.399999999999999" x14ac:dyDescent="0.35">
      <c r="A79" s="14">
        <v>11</v>
      </c>
      <c r="B79" s="164" t="s">
        <v>126</v>
      </c>
      <c r="C79" s="97"/>
      <c r="D79" s="98"/>
      <c r="E79" s="2"/>
      <c r="F79" s="99"/>
      <c r="G79" s="100"/>
      <c r="H79" s="101"/>
      <c r="I79" s="24"/>
      <c r="J79" s="2"/>
    </row>
    <row r="80" spans="1:16" x14ac:dyDescent="0.3">
      <c r="A80" s="14">
        <v>12</v>
      </c>
      <c r="B80" s="102"/>
      <c r="C80" s="102"/>
      <c r="D80" s="102"/>
      <c r="E80" s="102"/>
      <c r="F80" s="103" t="s">
        <v>125</v>
      </c>
      <c r="G80" s="103" t="s">
        <v>125</v>
      </c>
      <c r="H80" s="103" t="s">
        <v>125</v>
      </c>
      <c r="I80" s="103" t="s">
        <v>125</v>
      </c>
      <c r="J80" s="103" t="s">
        <v>125</v>
      </c>
      <c r="K80" s="103" t="s">
        <v>125</v>
      </c>
    </row>
    <row r="81" spans="1:11" x14ac:dyDescent="0.3">
      <c r="A81" s="14">
        <v>13</v>
      </c>
      <c r="F81" s="104" t="s">
        <v>127</v>
      </c>
      <c r="G81" s="104" t="s">
        <v>127</v>
      </c>
      <c r="H81" s="104" t="s">
        <v>127</v>
      </c>
      <c r="I81" s="104" t="s">
        <v>127</v>
      </c>
      <c r="J81" s="104" t="s">
        <v>127</v>
      </c>
      <c r="K81" s="104" t="s">
        <v>127</v>
      </c>
    </row>
    <row r="82" spans="1:11" x14ac:dyDescent="0.3">
      <c r="A82" s="14">
        <v>14</v>
      </c>
      <c r="F82" s="105" t="s">
        <v>128</v>
      </c>
      <c r="G82" s="105" t="s">
        <v>129</v>
      </c>
      <c r="H82" s="105" t="s">
        <v>130</v>
      </c>
      <c r="I82" s="105" t="s">
        <v>131</v>
      </c>
      <c r="J82" s="105" t="s">
        <v>132</v>
      </c>
      <c r="K82" s="105" t="s">
        <v>133</v>
      </c>
    </row>
    <row r="83" spans="1:11" x14ac:dyDescent="0.3">
      <c r="A83" s="14">
        <v>15</v>
      </c>
      <c r="B83" s="106" t="s">
        <v>134</v>
      </c>
      <c r="C83" s="107" t="s">
        <v>135</v>
      </c>
      <c r="D83" s="107" t="s">
        <v>136</v>
      </c>
      <c r="E83" s="108" t="s">
        <v>137</v>
      </c>
      <c r="F83" s="109">
        <v>0</v>
      </c>
      <c r="G83" s="109">
        <v>0</v>
      </c>
      <c r="H83" s="110">
        <v>360156.62983463577</v>
      </c>
      <c r="I83" s="110">
        <v>106757.93983463576</v>
      </c>
      <c r="J83" s="110">
        <v>57914.239834635766</v>
      </c>
      <c r="K83" s="110">
        <v>9777.0270621857799</v>
      </c>
    </row>
    <row r="84" spans="1:11" x14ac:dyDescent="0.3">
      <c r="A84" s="14">
        <v>16</v>
      </c>
      <c r="B84" s="1" t="s">
        <v>138</v>
      </c>
      <c r="C84" s="111" t="s">
        <v>135</v>
      </c>
      <c r="D84" s="111" t="s">
        <v>136</v>
      </c>
      <c r="E84" s="112" t="s">
        <v>137</v>
      </c>
      <c r="F84" s="113">
        <v>0</v>
      </c>
      <c r="G84" s="113">
        <v>0</v>
      </c>
      <c r="H84" s="114">
        <v>1054828.3901653641</v>
      </c>
      <c r="I84" s="114">
        <v>393622.54016536416</v>
      </c>
      <c r="J84" s="114">
        <v>114116.94016536421</v>
      </c>
      <c r="K84" s="114">
        <v>20340.1529378142</v>
      </c>
    </row>
    <row r="85" spans="1:11" x14ac:dyDescent="0.3">
      <c r="A85" s="14">
        <v>17</v>
      </c>
      <c r="B85" s="1" t="s">
        <v>139</v>
      </c>
      <c r="C85" s="111" t="s">
        <v>135</v>
      </c>
      <c r="D85" s="111" t="s">
        <v>136</v>
      </c>
      <c r="E85" s="112" t="s">
        <v>140</v>
      </c>
      <c r="F85" s="113">
        <v>0</v>
      </c>
      <c r="G85" s="113">
        <v>0</v>
      </c>
      <c r="H85" s="114">
        <v>89169.45</v>
      </c>
      <c r="I85" s="113">
        <v>0</v>
      </c>
      <c r="J85" s="113">
        <v>0</v>
      </c>
      <c r="K85" s="113">
        <v>0</v>
      </c>
    </row>
    <row r="86" spans="1:11" x14ac:dyDescent="0.3">
      <c r="A86" s="14">
        <v>18</v>
      </c>
      <c r="B86" s="1" t="s">
        <v>134</v>
      </c>
      <c r="C86" s="111" t="s">
        <v>141</v>
      </c>
      <c r="D86" s="111" t="s">
        <v>142</v>
      </c>
      <c r="E86" s="112" t="s">
        <v>140</v>
      </c>
      <c r="F86" s="114">
        <v>383909.69123898563</v>
      </c>
      <c r="G86" s="114">
        <v>373224.64619518688</v>
      </c>
      <c r="H86" s="113">
        <v>0</v>
      </c>
      <c r="I86" s="113">
        <v>0</v>
      </c>
      <c r="J86" s="113">
        <v>0</v>
      </c>
      <c r="K86" s="113">
        <v>0</v>
      </c>
    </row>
    <row r="87" spans="1:11" x14ac:dyDescent="0.3">
      <c r="A87" s="14">
        <v>19</v>
      </c>
      <c r="B87" s="1" t="s">
        <v>138</v>
      </c>
      <c r="C87" s="111" t="s">
        <v>141</v>
      </c>
      <c r="D87" s="111" t="s">
        <v>142</v>
      </c>
      <c r="E87" s="112" t="s">
        <v>140</v>
      </c>
      <c r="F87" s="114">
        <v>1330189.3987610142</v>
      </c>
      <c r="G87" s="114">
        <v>1309135.083804813</v>
      </c>
      <c r="H87" s="113">
        <v>0</v>
      </c>
      <c r="I87" s="113">
        <v>0</v>
      </c>
      <c r="J87" s="113">
        <v>0</v>
      </c>
      <c r="K87" s="113">
        <v>0</v>
      </c>
    </row>
    <row r="88" spans="1:11" x14ac:dyDescent="0.3">
      <c r="A88" s="14">
        <v>20</v>
      </c>
      <c r="B88" s="115" t="s">
        <v>139</v>
      </c>
      <c r="C88" s="116" t="s">
        <v>141</v>
      </c>
      <c r="D88" s="116" t="s">
        <v>142</v>
      </c>
      <c r="E88" s="117" t="s">
        <v>140</v>
      </c>
      <c r="F88" s="118">
        <v>505758</v>
      </c>
      <c r="G88" s="118">
        <v>147224.53</v>
      </c>
      <c r="H88" s="119">
        <v>0</v>
      </c>
      <c r="I88" s="119">
        <v>0</v>
      </c>
      <c r="J88" s="119">
        <v>0</v>
      </c>
      <c r="K88" s="119">
        <v>0</v>
      </c>
    </row>
    <row r="89" spans="1:11" x14ac:dyDescent="0.3">
      <c r="A89" s="14">
        <v>21</v>
      </c>
      <c r="B89" s="120" t="s">
        <v>143</v>
      </c>
      <c r="C89" s="120"/>
      <c r="D89" s="120"/>
      <c r="E89" s="120"/>
      <c r="F89" s="121">
        <v>2219857.09</v>
      </c>
      <c r="G89" s="121">
        <v>1829584.26</v>
      </c>
      <c r="H89" s="121">
        <v>1504154.47</v>
      </c>
      <c r="I89" s="121">
        <v>500380.47999999992</v>
      </c>
      <c r="J89" s="121">
        <v>172031.18</v>
      </c>
      <c r="K89" s="121">
        <v>30117.179999999978</v>
      </c>
    </row>
    <row r="90" spans="1:11" ht="20.399999999999999" x14ac:dyDescent="0.3">
      <c r="A90" s="14">
        <v>22</v>
      </c>
      <c r="B90" s="40"/>
      <c r="C90" s="97"/>
      <c r="D90" s="98"/>
      <c r="E90" s="2"/>
      <c r="F90" s="99"/>
      <c r="G90" s="100"/>
      <c r="H90" s="101"/>
      <c r="I90" s="24"/>
      <c r="J90" s="2"/>
    </row>
    <row r="91" spans="1:11" ht="51" customHeight="1" x14ac:dyDescent="0.3">
      <c r="A91" s="14">
        <v>23</v>
      </c>
      <c r="B91" s="172" t="s">
        <v>194</v>
      </c>
      <c r="C91" s="173"/>
      <c r="D91" s="165" t="s">
        <v>37</v>
      </c>
      <c r="E91" s="165" t="s">
        <v>38</v>
      </c>
      <c r="F91" s="166" t="s">
        <v>144</v>
      </c>
      <c r="G91" s="100"/>
      <c r="H91" s="101"/>
      <c r="I91" s="24"/>
      <c r="J91" s="2"/>
    </row>
    <row r="92" spans="1:11" ht="20.399999999999999" x14ac:dyDescent="0.3">
      <c r="A92" s="14">
        <v>24</v>
      </c>
      <c r="B92" s="7" t="s">
        <v>191</v>
      </c>
      <c r="C92" s="122"/>
      <c r="D92" s="123"/>
      <c r="E92" s="124">
        <f>+F86</f>
        <v>383909.69123898563</v>
      </c>
      <c r="F92" s="125">
        <f>SUM(D92:E92)</f>
        <v>383909.69123898563</v>
      </c>
      <c r="G92" s="100"/>
      <c r="H92" s="101"/>
      <c r="I92" s="24"/>
      <c r="J92" s="2"/>
    </row>
    <row r="93" spans="1:11" ht="20.399999999999999" x14ac:dyDescent="0.3">
      <c r="A93" s="14">
        <v>25</v>
      </c>
      <c r="B93" s="7" t="s">
        <v>192</v>
      </c>
      <c r="C93" s="122"/>
      <c r="D93" s="123">
        <f>+F87</f>
        <v>1330189.3987610142</v>
      </c>
      <c r="E93" s="124"/>
      <c r="F93" s="125">
        <f>SUM(D93:E93)</f>
        <v>1330189.3987610142</v>
      </c>
      <c r="G93" s="100"/>
      <c r="H93" s="101"/>
      <c r="I93" s="24"/>
      <c r="J93" s="2"/>
    </row>
    <row r="94" spans="1:11" ht="20.399999999999999" x14ac:dyDescent="0.3">
      <c r="A94" s="14">
        <v>26</v>
      </c>
      <c r="B94" s="7" t="s">
        <v>145</v>
      </c>
      <c r="C94" s="122"/>
      <c r="D94" s="123">
        <f>+F88*G98</f>
        <v>224262.17330161549</v>
      </c>
      <c r="E94" s="124">
        <f>+F88*G99</f>
        <v>281495.82669838448</v>
      </c>
      <c r="F94" s="125">
        <f>SUM(D94:E94)</f>
        <v>505758</v>
      </c>
      <c r="G94" s="100"/>
      <c r="H94" s="101"/>
      <c r="I94" s="24"/>
      <c r="J94" s="2"/>
    </row>
    <row r="95" spans="1:11" ht="21" thickBot="1" x14ac:dyDescent="0.35">
      <c r="A95" s="14">
        <v>27</v>
      </c>
      <c r="B95" s="126"/>
      <c r="C95" s="122"/>
      <c r="D95" s="127">
        <f>SUM(D92:D94)</f>
        <v>1554451.5720626297</v>
      </c>
      <c r="E95" s="127">
        <f>SUM(E92:E94)</f>
        <v>665405.51793737011</v>
      </c>
      <c r="F95" s="127">
        <f>SUM(F92:F94)</f>
        <v>2219857.09</v>
      </c>
      <c r="G95" s="100"/>
      <c r="H95" s="101"/>
      <c r="I95" s="24"/>
      <c r="J95" s="2"/>
    </row>
    <row r="96" spans="1:11" ht="21" thickTop="1" x14ac:dyDescent="0.3">
      <c r="A96" s="14">
        <v>28</v>
      </c>
      <c r="B96" s="126"/>
      <c r="C96" s="122"/>
      <c r="D96" s="123"/>
      <c r="E96" s="123"/>
      <c r="F96" s="123"/>
      <c r="G96" s="100"/>
      <c r="H96" s="101"/>
      <c r="I96" s="24"/>
      <c r="J96" s="2"/>
    </row>
    <row r="97" spans="1:10" ht="18" x14ac:dyDescent="0.3">
      <c r="A97" s="14">
        <v>29</v>
      </c>
      <c r="B97" s="128" t="s">
        <v>193</v>
      </c>
      <c r="C97" s="122"/>
      <c r="D97" s="123"/>
      <c r="E97" s="129" t="s">
        <v>146</v>
      </c>
      <c r="F97" s="129" t="s">
        <v>147</v>
      </c>
      <c r="G97" s="130" t="s">
        <v>148</v>
      </c>
      <c r="H97" s="101"/>
      <c r="I97" s="24"/>
      <c r="J97" s="2"/>
    </row>
    <row r="98" spans="1:10" ht="18" x14ac:dyDescent="0.3">
      <c r="A98" s="14">
        <v>30</v>
      </c>
      <c r="B98" s="128" t="s">
        <v>149</v>
      </c>
      <c r="E98" s="131" t="s">
        <v>150</v>
      </c>
      <c r="F98" s="132">
        <v>1403100.0000000242</v>
      </c>
      <c r="G98" s="133">
        <f>+F98/F100</f>
        <v>0.44341794554236513</v>
      </c>
      <c r="H98" s="101"/>
      <c r="I98" s="24"/>
      <c r="J98" s="2"/>
    </row>
    <row r="99" spans="1:10" ht="18" x14ac:dyDescent="0.3">
      <c r="A99" s="14">
        <v>31</v>
      </c>
      <c r="B99" s="128" t="s">
        <v>151</v>
      </c>
      <c r="C99" s="122"/>
      <c r="D99" s="123"/>
      <c r="E99" s="131" t="s">
        <v>152</v>
      </c>
      <c r="F99" s="132">
        <v>1761183.2999999956</v>
      </c>
      <c r="G99" s="133">
        <f>+F99/F100</f>
        <v>0.55658205445763487</v>
      </c>
      <c r="H99" s="101"/>
      <c r="I99" s="24"/>
      <c r="J99" s="2"/>
    </row>
    <row r="100" spans="1:10" ht="18" x14ac:dyDescent="0.3">
      <c r="A100" s="14">
        <v>32</v>
      </c>
      <c r="B100" s="134" t="s">
        <v>153</v>
      </c>
      <c r="C100" s="122"/>
      <c r="D100" s="123"/>
      <c r="E100" s="135" t="s">
        <v>144</v>
      </c>
      <c r="F100" s="136">
        <v>3164283.3000000198</v>
      </c>
      <c r="G100" s="133">
        <f>SUM(G98:G99)</f>
        <v>1</v>
      </c>
      <c r="H100" s="101"/>
      <c r="I100" s="24"/>
      <c r="J100" s="2"/>
    </row>
    <row r="101" spans="1:10" ht="20.399999999999999" x14ac:dyDescent="0.3">
      <c r="A101" s="14">
        <v>33</v>
      </c>
      <c r="B101" s="134" t="s">
        <v>154</v>
      </c>
      <c r="C101" s="122"/>
      <c r="D101" s="123"/>
      <c r="E101" s="134" t="s">
        <v>195</v>
      </c>
      <c r="F101" s="99"/>
      <c r="G101" s="100"/>
      <c r="H101" s="101"/>
      <c r="I101" s="24"/>
      <c r="J101" s="2"/>
    </row>
    <row r="102" spans="1:10" ht="20.399999999999999" x14ac:dyDescent="0.3">
      <c r="A102" s="14">
        <v>34</v>
      </c>
      <c r="B102" s="134" t="s">
        <v>196</v>
      </c>
      <c r="C102" s="122"/>
      <c r="D102" s="123"/>
      <c r="E102" s="124"/>
      <c r="F102" s="99"/>
      <c r="G102" s="100"/>
      <c r="H102" s="101"/>
      <c r="I102" s="24"/>
      <c r="J102" s="2"/>
    </row>
    <row r="103" spans="1:10" ht="20.399999999999999" x14ac:dyDescent="0.3">
      <c r="A103" s="14">
        <v>35</v>
      </c>
      <c r="B103" s="134"/>
      <c r="C103" s="122"/>
      <c r="D103" s="123"/>
      <c r="E103" s="124"/>
      <c r="F103" s="99"/>
      <c r="G103" s="100"/>
      <c r="H103" s="101"/>
      <c r="I103" s="24"/>
      <c r="J103" s="2"/>
    </row>
    <row r="104" spans="1:10" ht="20.399999999999999" x14ac:dyDescent="0.3">
      <c r="A104" s="14">
        <v>36</v>
      </c>
      <c r="B104" s="137"/>
      <c r="C104" s="138" t="s">
        <v>155</v>
      </c>
      <c r="D104" s="2"/>
      <c r="E104" s="2"/>
      <c r="F104" s="2"/>
      <c r="G104" s="2"/>
      <c r="H104" s="24"/>
      <c r="I104" s="24"/>
      <c r="J104" s="2"/>
    </row>
    <row r="105" spans="1:10" ht="16.2" thickBot="1" x14ac:dyDescent="0.35">
      <c r="A105" s="14">
        <v>37</v>
      </c>
      <c r="B105" s="139" t="s">
        <v>156</v>
      </c>
      <c r="C105" s="2"/>
      <c r="D105" s="2"/>
      <c r="E105" s="2"/>
      <c r="F105" s="2"/>
      <c r="G105" s="2"/>
      <c r="H105" s="24"/>
      <c r="I105" s="24"/>
      <c r="J105" s="2"/>
    </row>
    <row r="106" spans="1:10" ht="55.8" thickBot="1" x14ac:dyDescent="0.35">
      <c r="A106" s="14">
        <v>38</v>
      </c>
      <c r="B106" s="140" t="s">
        <v>157</v>
      </c>
      <c r="C106" s="141" t="s">
        <v>158</v>
      </c>
      <c r="D106" s="141" t="s">
        <v>159</v>
      </c>
      <c r="E106" s="178" t="s">
        <v>197</v>
      </c>
      <c r="F106" s="179"/>
      <c r="G106" s="179"/>
      <c r="H106" s="24"/>
      <c r="I106" s="24"/>
      <c r="J106" s="2"/>
    </row>
    <row r="107" spans="1:10" ht="16.2" thickBot="1" x14ac:dyDescent="0.35">
      <c r="A107" s="14">
        <v>39</v>
      </c>
      <c r="B107" s="142" t="s">
        <v>160</v>
      </c>
      <c r="C107" s="143"/>
      <c r="D107" s="144"/>
      <c r="E107" s="2"/>
      <c r="F107" s="2"/>
      <c r="G107" s="2"/>
      <c r="H107" s="24"/>
      <c r="I107" s="24"/>
      <c r="J107" s="2"/>
    </row>
    <row r="108" spans="1:10" ht="16.2" thickBot="1" x14ac:dyDescent="0.35">
      <c r="A108" s="14">
        <v>40</v>
      </c>
      <c r="B108" s="63" t="s">
        <v>161</v>
      </c>
      <c r="C108" s="145">
        <v>12301</v>
      </c>
      <c r="D108" s="145" t="s">
        <v>138</v>
      </c>
      <c r="E108" s="2"/>
      <c r="F108" s="2"/>
      <c r="G108" s="2"/>
      <c r="H108" s="24"/>
      <c r="I108" s="24"/>
      <c r="J108" s="2"/>
    </row>
    <row r="109" spans="1:10" ht="28.2" customHeight="1" thickBot="1" x14ac:dyDescent="0.35">
      <c r="A109" s="14">
        <v>41</v>
      </c>
      <c r="B109" s="63" t="s">
        <v>44</v>
      </c>
      <c r="C109" s="145">
        <v>14455</v>
      </c>
      <c r="D109" s="145" t="s">
        <v>138</v>
      </c>
      <c r="E109" s="2"/>
      <c r="F109" s="2"/>
      <c r="G109" s="2"/>
      <c r="H109" s="24"/>
      <c r="I109" s="24"/>
      <c r="J109" s="2"/>
    </row>
    <row r="110" spans="1:10" ht="16.2" thickBot="1" x14ac:dyDescent="0.35">
      <c r="A110" s="14">
        <v>42</v>
      </c>
      <c r="B110" s="63" t="s">
        <v>45</v>
      </c>
      <c r="C110" s="145">
        <v>26956</v>
      </c>
      <c r="D110" s="145" t="s">
        <v>134</v>
      </c>
      <c r="E110" s="2"/>
      <c r="F110" s="2"/>
      <c r="G110" s="2"/>
      <c r="H110" s="24"/>
      <c r="I110" s="24"/>
      <c r="J110" s="2"/>
    </row>
    <row r="111" spans="1:10" ht="16.2" thickBot="1" x14ac:dyDescent="0.35">
      <c r="A111" s="14">
        <v>43</v>
      </c>
      <c r="B111" s="146" t="s">
        <v>162</v>
      </c>
      <c r="C111" s="145" t="s">
        <v>163</v>
      </c>
      <c r="D111" s="145" t="s">
        <v>138</v>
      </c>
      <c r="E111" s="2"/>
      <c r="F111" s="2"/>
      <c r="G111" s="2"/>
      <c r="H111" s="24"/>
      <c r="I111" s="24"/>
      <c r="J111" s="2"/>
    </row>
    <row r="112" spans="1:10" ht="16.2" thickBot="1" x14ac:dyDescent="0.35">
      <c r="A112" s="14">
        <v>44</v>
      </c>
      <c r="B112" s="146" t="s">
        <v>164</v>
      </c>
      <c r="C112" s="145" t="s">
        <v>165</v>
      </c>
      <c r="D112" s="145" t="s">
        <v>134</v>
      </c>
      <c r="E112" s="2"/>
      <c r="F112" s="2"/>
      <c r="G112" s="2"/>
      <c r="H112" s="24"/>
      <c r="I112" s="24"/>
      <c r="J112" s="2"/>
    </row>
    <row r="113" spans="1:10" ht="22.2" customHeight="1" thickBot="1" x14ac:dyDescent="0.35">
      <c r="A113" s="14">
        <v>45</v>
      </c>
      <c r="B113" s="63" t="s">
        <v>166</v>
      </c>
      <c r="C113" s="145">
        <v>14455</v>
      </c>
      <c r="D113" s="145" t="s">
        <v>138</v>
      </c>
      <c r="E113" s="2"/>
      <c r="F113" s="2"/>
      <c r="G113" s="2"/>
      <c r="H113" s="24"/>
      <c r="I113" s="24"/>
      <c r="J113" s="2"/>
    </row>
    <row r="114" spans="1:10" ht="16.2" thickBot="1" x14ac:dyDescent="0.35">
      <c r="A114" s="14">
        <v>46</v>
      </c>
      <c r="B114" s="146" t="s">
        <v>167</v>
      </c>
      <c r="C114" s="145" t="s">
        <v>168</v>
      </c>
      <c r="D114" s="145" t="s">
        <v>138</v>
      </c>
      <c r="E114" s="2"/>
      <c r="F114" s="2"/>
      <c r="G114" s="2"/>
      <c r="H114" s="24"/>
      <c r="I114" s="24"/>
      <c r="J114" s="2"/>
    </row>
    <row r="115" spans="1:10" ht="16.2" thickBot="1" x14ac:dyDescent="0.35">
      <c r="A115" s="14">
        <v>47</v>
      </c>
      <c r="B115" s="146" t="s">
        <v>169</v>
      </c>
      <c r="C115" s="145" t="s">
        <v>170</v>
      </c>
      <c r="D115" s="145" t="s">
        <v>138</v>
      </c>
      <c r="E115" s="2"/>
      <c r="F115" s="2"/>
      <c r="G115" s="2"/>
      <c r="H115" s="24"/>
      <c r="I115" s="24"/>
      <c r="J115" s="2"/>
    </row>
    <row r="116" spans="1:10" ht="16.2" thickBot="1" x14ac:dyDescent="0.35">
      <c r="A116" s="14">
        <v>48</v>
      </c>
      <c r="B116" s="146" t="s">
        <v>171</v>
      </c>
      <c r="C116" s="145">
        <v>2912</v>
      </c>
      <c r="D116" s="145" t="s">
        <v>138</v>
      </c>
      <c r="E116" s="2"/>
      <c r="F116" s="2"/>
      <c r="G116" s="2"/>
      <c r="H116" s="24"/>
      <c r="I116" s="24"/>
      <c r="J116" s="2"/>
    </row>
    <row r="117" spans="1:10" ht="16.2" thickBot="1" x14ac:dyDescent="0.35">
      <c r="A117" s="14">
        <v>49</v>
      </c>
      <c r="B117" s="146" t="s">
        <v>172</v>
      </c>
      <c r="C117" s="145">
        <v>26956</v>
      </c>
      <c r="D117" s="145" t="s">
        <v>134</v>
      </c>
      <c r="E117" s="2"/>
      <c r="F117" s="2"/>
      <c r="G117" s="2"/>
      <c r="H117" s="24"/>
      <c r="I117" s="24"/>
      <c r="J117" s="2"/>
    </row>
    <row r="118" spans="1:10" ht="28.2" thickBot="1" x14ac:dyDescent="0.35">
      <c r="A118" s="14">
        <v>50</v>
      </c>
      <c r="B118" s="146" t="s">
        <v>173</v>
      </c>
      <c r="C118" s="145">
        <v>18794</v>
      </c>
      <c r="D118" s="145" t="s">
        <v>134</v>
      </c>
      <c r="E118" s="2"/>
      <c r="F118" s="2"/>
      <c r="G118" s="2"/>
      <c r="H118" s="24"/>
      <c r="I118" s="24"/>
      <c r="J118" s="2"/>
    </row>
    <row r="119" spans="1:10" ht="28.2" thickBot="1" x14ac:dyDescent="0.35">
      <c r="A119" s="14">
        <v>51</v>
      </c>
      <c r="B119" s="146" t="s">
        <v>174</v>
      </c>
      <c r="C119" s="145">
        <v>26956</v>
      </c>
      <c r="D119" s="145" t="s">
        <v>134</v>
      </c>
      <c r="E119" s="2"/>
      <c r="F119" s="2"/>
      <c r="G119" s="2"/>
      <c r="H119" s="24"/>
      <c r="I119" s="24"/>
      <c r="J119" s="2"/>
    </row>
    <row r="120" spans="1:10" ht="16.2" thickBot="1" x14ac:dyDescent="0.35">
      <c r="A120" s="14">
        <v>52</v>
      </c>
      <c r="B120" s="142" t="s">
        <v>175</v>
      </c>
      <c r="C120" s="143"/>
      <c r="D120" s="144"/>
      <c r="E120" s="2"/>
      <c r="F120" s="2"/>
      <c r="G120" s="2"/>
      <c r="H120" s="24"/>
      <c r="I120" s="24"/>
      <c r="J120" s="2"/>
    </row>
    <row r="121" spans="1:10" ht="16.2" thickBot="1" x14ac:dyDescent="0.35">
      <c r="A121" s="14">
        <v>53</v>
      </c>
      <c r="B121" s="63" t="s">
        <v>96</v>
      </c>
      <c r="C121" s="145" t="s">
        <v>176</v>
      </c>
      <c r="D121" s="145" t="s">
        <v>138</v>
      </c>
      <c r="E121" s="2"/>
      <c r="F121" s="2"/>
      <c r="G121" s="2"/>
      <c r="H121" s="24"/>
      <c r="I121" s="24"/>
      <c r="J121" s="2"/>
    </row>
    <row r="122" spans="1:10" ht="16.2" thickBot="1" x14ac:dyDescent="0.35">
      <c r="A122" s="14">
        <v>54</v>
      </c>
      <c r="B122" s="63" t="s">
        <v>97</v>
      </c>
      <c r="C122" s="145" t="s">
        <v>168</v>
      </c>
      <c r="D122" s="145" t="s">
        <v>138</v>
      </c>
      <c r="E122" s="2"/>
      <c r="F122" s="2"/>
      <c r="G122" s="2"/>
      <c r="H122" s="24"/>
      <c r="I122" s="24"/>
      <c r="J122" s="2"/>
    </row>
    <row r="123" spans="1:10" ht="16.2" thickBot="1" x14ac:dyDescent="0.35">
      <c r="A123" s="14">
        <v>55</v>
      </c>
      <c r="B123" s="63" t="s">
        <v>98</v>
      </c>
      <c r="C123" s="145">
        <v>14788</v>
      </c>
      <c r="D123" s="145" t="s">
        <v>138</v>
      </c>
      <c r="E123" s="2"/>
      <c r="F123" s="2"/>
      <c r="G123" s="2"/>
      <c r="H123" s="24"/>
      <c r="I123" s="24"/>
      <c r="J123" s="2"/>
    </row>
    <row r="124" spans="1:10" ht="16.2" thickBot="1" x14ac:dyDescent="0.35">
      <c r="A124" s="14">
        <v>56</v>
      </c>
      <c r="B124" s="63" t="s">
        <v>177</v>
      </c>
      <c r="C124" s="145" t="s">
        <v>178</v>
      </c>
      <c r="D124" s="145" t="s">
        <v>138</v>
      </c>
      <c r="E124" s="2"/>
      <c r="F124" s="2"/>
      <c r="G124" s="2"/>
      <c r="H124" s="24"/>
      <c r="I124" s="24"/>
      <c r="J124" s="2"/>
    </row>
    <row r="125" spans="1:10" ht="16.2" thickBot="1" x14ac:dyDescent="0.35">
      <c r="A125" s="14">
        <v>57</v>
      </c>
      <c r="B125" s="63" t="s">
        <v>179</v>
      </c>
      <c r="C125" s="145" t="s">
        <v>180</v>
      </c>
      <c r="D125" s="145" t="s">
        <v>138</v>
      </c>
      <c r="E125" s="2"/>
      <c r="F125" s="2"/>
      <c r="G125" s="2"/>
      <c r="H125" s="24"/>
      <c r="I125" s="24"/>
      <c r="J125" s="2"/>
    </row>
    <row r="126" spans="1:10" ht="16.2" thickBot="1" x14ac:dyDescent="0.35">
      <c r="A126" s="14">
        <v>58</v>
      </c>
      <c r="B126" s="63" t="s">
        <v>100</v>
      </c>
      <c r="C126" s="145" t="s">
        <v>181</v>
      </c>
      <c r="D126" s="145" t="s">
        <v>138</v>
      </c>
      <c r="E126" s="2"/>
      <c r="F126" s="2"/>
      <c r="G126" s="2"/>
      <c r="H126" s="24"/>
      <c r="I126" s="24"/>
      <c r="J126" s="2"/>
    </row>
    <row r="127" spans="1:10" ht="28.2" thickBot="1" x14ac:dyDescent="0.35">
      <c r="A127" s="14">
        <v>59</v>
      </c>
      <c r="B127" s="63" t="s">
        <v>101</v>
      </c>
      <c r="C127" s="145" t="s">
        <v>182</v>
      </c>
      <c r="D127" s="145" t="s">
        <v>138</v>
      </c>
      <c r="E127" s="2"/>
      <c r="F127" s="2"/>
      <c r="G127" s="2"/>
      <c r="H127" s="24"/>
      <c r="I127" s="24"/>
      <c r="J127" s="2"/>
    </row>
    <row r="128" spans="1:10" ht="16.2" thickBot="1" x14ac:dyDescent="0.35">
      <c r="A128" s="14">
        <v>60</v>
      </c>
      <c r="B128" s="63" t="s">
        <v>102</v>
      </c>
      <c r="C128" s="145" t="s">
        <v>183</v>
      </c>
      <c r="D128" s="145" t="s">
        <v>138</v>
      </c>
      <c r="E128" s="2"/>
      <c r="F128" s="2"/>
      <c r="G128" s="2"/>
      <c r="H128" s="24"/>
      <c r="I128" s="24"/>
      <c r="J128" s="2"/>
    </row>
    <row r="129" spans="1:2" x14ac:dyDescent="0.3">
      <c r="A129" s="14"/>
    </row>
    <row r="130" spans="1:2" x14ac:dyDescent="0.3">
      <c r="A130" s="14"/>
    </row>
    <row r="131" spans="1:2" x14ac:dyDescent="0.3">
      <c r="A131" s="14"/>
      <c r="B131" s="7"/>
    </row>
  </sheetData>
  <mergeCells count="13">
    <mergeCell ref="E106:G106"/>
    <mergeCell ref="F26:I26"/>
    <mergeCell ref="D41:D43"/>
    <mergeCell ref="D52:D54"/>
    <mergeCell ref="F76:G76"/>
    <mergeCell ref="E6:F6"/>
    <mergeCell ref="B91:C91"/>
    <mergeCell ref="A1:B1"/>
    <mergeCell ref="A2:B2"/>
    <mergeCell ref="A3:B3"/>
    <mergeCell ref="A4:B4"/>
    <mergeCell ref="A5:B5"/>
    <mergeCell ref="A6:B6"/>
  </mergeCells>
  <pageMargins left="0.7" right="0.17" top="0.62" bottom="0.45" header="0.19" footer="0.3"/>
  <pageSetup scale="39" fitToHeight="0" orientation="portrait" r:id="rId1"/>
  <headerFooter>
    <oddHeader>&amp;RExh. AIW-5
Docket UG-170929
Page &amp;P of &amp;N</oddHeader>
  </headerFooter>
  <rowBreaks count="2" manualBreakCount="2">
    <brk id="20" max="16383" man="1"/>
    <brk id="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838F1357-B863-440B-A0D2-08B2EC575828}"/>
</file>

<file path=customXml/itemProps2.xml><?xml version="1.0" encoding="utf-8"?>
<ds:datastoreItem xmlns:ds="http://schemas.openxmlformats.org/officeDocument/2006/customXml" ds:itemID="{0D71407A-85A5-4A6B-99BA-FA83C72BF2AA}"/>
</file>

<file path=customXml/itemProps3.xml><?xml version="1.0" encoding="utf-8"?>
<ds:datastoreItem xmlns:ds="http://schemas.openxmlformats.org/officeDocument/2006/customXml" ds:itemID="{CE8CDA3B-234F-427E-B89F-C5AF6744645E}"/>
</file>

<file path=customXml/itemProps4.xml><?xml version="1.0" encoding="utf-8"?>
<ds:datastoreItem xmlns:ds="http://schemas.openxmlformats.org/officeDocument/2006/customXml" ds:itemID="{536D45CF-E721-4203-892B-1BD42228C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170929-Staff-White-Exh-AIW-5</dc:title>
  <dc:creator>White, Amy (UTC)</dc:creator>
  <dc:description/>
  <cp:lastModifiedBy>White, Amy (UTC)</cp:lastModifiedBy>
  <cp:lastPrinted>2018-02-12T23:17:19Z</cp:lastPrinted>
  <dcterms:created xsi:type="dcterms:W3CDTF">2018-02-12T22:27:53Z</dcterms:created>
  <dcterms:modified xsi:type="dcterms:W3CDTF">2018-02-12T23:24:40Z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