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uang\Documents\DATA\Avista\GRC\UE-170485 GRC\Workpaper-Huang\Exhibits\Exhibit 5\"/>
    </mc:Choice>
  </mc:AlternateContent>
  <bookViews>
    <workbookView xWindow="0" yWindow="0" windowWidth="28800" windowHeight="9740" tabRatio="726"/>
  </bookViews>
  <sheets>
    <sheet name="Lead Sheet-Electric Restating" sheetId="5" r:id="rId1"/>
    <sheet name="Lead Sheet-Gas Restating" sheetId="6" r:id="rId2"/>
    <sheet name="Lead Sheet-Electric PF" sheetId="7" r:id="rId3"/>
    <sheet name="Lead Sheet-Gas PF" sheetId="16" r:id="rId4"/>
    <sheet name="Restating-Staff" sheetId="4" r:id="rId5"/>
    <sheet name="Incentive- 6 year AVG " sheetId="2" r:id="rId6"/>
    <sheet name="Sheet11" sheetId="15" r:id="rId7"/>
  </sheets>
  <externalReferences>
    <externalReference r:id="rId8"/>
    <externalReference r:id="rId9"/>
    <externalReference r:id="rId10"/>
  </externalReferences>
  <definedNames>
    <definedName name="_xlnm.Print_Area" localSheetId="5">'Incentive- 6 year AVG '!$A$1:$J$61</definedName>
    <definedName name="_xlnm.Print_Area" localSheetId="2">'Lead Sheet-Electric PF'!$A$1:$E$78</definedName>
    <definedName name="_xlnm.Print_Area" localSheetId="0">'Lead Sheet-Electric Restating'!$A$1:$E$78</definedName>
    <definedName name="_xlnm.Print_Area" localSheetId="3">'Lead Sheet-Gas PF'!$A$1:$E$81</definedName>
    <definedName name="_xlnm.Print_Area" localSheetId="1">'Lead Sheet-Gas Restating'!$A$1:$E$81</definedName>
    <definedName name="Recover">[1]Macro1!$A$146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E56" i="2"/>
  <c r="J16" i="2" l="1"/>
  <c r="J20" i="2"/>
  <c r="B19" i="2" l="1"/>
  <c r="K4" i="2"/>
  <c r="J56" i="2" l="1"/>
  <c r="D20" i="4" s="1"/>
  <c r="D22" i="4" s="1"/>
  <c r="D27" i="4" s="1"/>
  <c r="E71" i="16" l="1"/>
  <c r="E65" i="16"/>
  <c r="E72" i="16" s="1"/>
  <c r="E74" i="16" s="1"/>
  <c r="E81" i="16" s="1"/>
  <c r="E54" i="16" s="1"/>
  <c r="E47" i="16"/>
  <c r="E36" i="16"/>
  <c r="E30" i="16"/>
  <c r="E24" i="16"/>
  <c r="E17" i="16"/>
  <c r="A4" i="16"/>
  <c r="A3" i="16"/>
  <c r="A1" i="16"/>
  <c r="B78" i="7"/>
  <c r="A78" i="7"/>
  <c r="B76" i="7"/>
  <c r="A76" i="7"/>
  <c r="B75" i="7"/>
  <c r="A75" i="7"/>
  <c r="C74" i="7"/>
  <c r="A74" i="7"/>
  <c r="B73" i="7"/>
  <c r="A73" i="7"/>
  <c r="B71" i="7"/>
  <c r="A71" i="7"/>
  <c r="B70" i="7"/>
  <c r="A70" i="7"/>
  <c r="C69" i="7"/>
  <c r="A69" i="7"/>
  <c r="C68" i="7"/>
  <c r="A68" i="7"/>
  <c r="C67" i="7"/>
  <c r="A67" i="7"/>
  <c r="C66" i="7"/>
  <c r="A66" i="7"/>
  <c r="C65" i="7"/>
  <c r="A65" i="7"/>
  <c r="B64" i="7"/>
  <c r="B63" i="7"/>
  <c r="A63" i="7"/>
  <c r="C62" i="7"/>
  <c r="A62" i="7"/>
  <c r="C61" i="7"/>
  <c r="A61" i="7"/>
  <c r="C60" i="7"/>
  <c r="A60" i="7"/>
  <c r="C59" i="7"/>
  <c r="A59" i="7"/>
  <c r="C58" i="7"/>
  <c r="A58" i="7"/>
  <c r="B57" i="7"/>
  <c r="B56" i="7"/>
  <c r="B54" i="7"/>
  <c r="A54" i="7"/>
  <c r="B52" i="7"/>
  <c r="A52" i="7"/>
  <c r="B51" i="7"/>
  <c r="A51" i="7"/>
  <c r="B50" i="7"/>
  <c r="A50" i="7"/>
  <c r="B49" i="7"/>
  <c r="A49" i="7"/>
  <c r="B48" i="7"/>
  <c r="B46" i="7"/>
  <c r="A46" i="7"/>
  <c r="B44" i="7"/>
  <c r="A44" i="7"/>
  <c r="B43" i="7"/>
  <c r="A43" i="7"/>
  <c r="C42" i="7"/>
  <c r="A42" i="7"/>
  <c r="C41" i="7"/>
  <c r="A41" i="7"/>
  <c r="C40" i="7"/>
  <c r="A40" i="7"/>
  <c r="B39" i="7"/>
  <c r="B37" i="7"/>
  <c r="A37" i="7"/>
  <c r="B36" i="7"/>
  <c r="A36" i="7"/>
  <c r="B35" i="7"/>
  <c r="A35" i="7"/>
  <c r="B33" i="7"/>
  <c r="A33" i="7"/>
  <c r="C32" i="7"/>
  <c r="A32" i="7"/>
  <c r="C31" i="7"/>
  <c r="A31" i="7"/>
  <c r="C30" i="7"/>
  <c r="A30" i="7"/>
  <c r="C29" i="7"/>
  <c r="A29" i="7"/>
  <c r="B28" i="7"/>
  <c r="B26" i="7"/>
  <c r="A26" i="7"/>
  <c r="C25" i="7"/>
  <c r="A25" i="7"/>
  <c r="C24" i="7"/>
  <c r="A24" i="7"/>
  <c r="C23" i="7"/>
  <c r="A23" i="7"/>
  <c r="C22" i="7"/>
  <c r="A22" i="7"/>
  <c r="C21" i="7"/>
  <c r="A21" i="7"/>
  <c r="B20" i="7"/>
  <c r="B19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7" i="7"/>
  <c r="A6" i="7"/>
  <c r="A4" i="7"/>
  <c r="A3" i="7"/>
  <c r="A2" i="7"/>
  <c r="A1" i="7"/>
  <c r="E71" i="6"/>
  <c r="E65" i="6"/>
  <c r="E36" i="6"/>
  <c r="E30" i="6"/>
  <c r="E24" i="6"/>
  <c r="E17" i="6"/>
  <c r="A4" i="6"/>
  <c r="A3" i="6"/>
  <c r="A1" i="6"/>
  <c r="B78" i="5"/>
  <c r="A78" i="5"/>
  <c r="B76" i="5"/>
  <c r="A76" i="5"/>
  <c r="B75" i="5"/>
  <c r="A75" i="5"/>
  <c r="C74" i="5"/>
  <c r="A74" i="5"/>
  <c r="B73" i="5"/>
  <c r="A73" i="5"/>
  <c r="B71" i="5"/>
  <c r="A71" i="5"/>
  <c r="B70" i="5"/>
  <c r="A70" i="5"/>
  <c r="C69" i="5"/>
  <c r="A69" i="5"/>
  <c r="C68" i="5"/>
  <c r="A68" i="5"/>
  <c r="C67" i="5"/>
  <c r="A67" i="5"/>
  <c r="C66" i="5"/>
  <c r="A66" i="5"/>
  <c r="C65" i="5"/>
  <c r="A65" i="5"/>
  <c r="B64" i="5"/>
  <c r="B63" i="5"/>
  <c r="A63" i="5"/>
  <c r="C62" i="5"/>
  <c r="A62" i="5"/>
  <c r="C61" i="5"/>
  <c r="A61" i="5"/>
  <c r="C60" i="5"/>
  <c r="A60" i="5"/>
  <c r="C59" i="5"/>
  <c r="A59" i="5"/>
  <c r="C58" i="5"/>
  <c r="A58" i="5"/>
  <c r="B57" i="5"/>
  <c r="B56" i="5"/>
  <c r="B54" i="5"/>
  <c r="A54" i="5"/>
  <c r="B52" i="5"/>
  <c r="A52" i="5"/>
  <c r="B51" i="5"/>
  <c r="A51" i="5"/>
  <c r="B50" i="5"/>
  <c r="A50" i="5"/>
  <c r="B49" i="5"/>
  <c r="A49" i="5"/>
  <c r="B48" i="5"/>
  <c r="B46" i="5"/>
  <c r="A46" i="5"/>
  <c r="B44" i="5"/>
  <c r="A44" i="5"/>
  <c r="B43" i="5"/>
  <c r="A43" i="5"/>
  <c r="C42" i="5"/>
  <c r="A42" i="5"/>
  <c r="C41" i="5"/>
  <c r="A41" i="5"/>
  <c r="C40" i="5"/>
  <c r="A40" i="5"/>
  <c r="B39" i="5"/>
  <c r="B37" i="5"/>
  <c r="A37" i="5"/>
  <c r="B36" i="5"/>
  <c r="A36" i="5"/>
  <c r="B35" i="5"/>
  <c r="A35" i="5"/>
  <c r="B33" i="5"/>
  <c r="A33" i="5"/>
  <c r="C32" i="5"/>
  <c r="A32" i="5"/>
  <c r="C31" i="5"/>
  <c r="A31" i="5"/>
  <c r="C30" i="5"/>
  <c r="A30" i="5"/>
  <c r="C29" i="5"/>
  <c r="A29" i="5"/>
  <c r="B28" i="5"/>
  <c r="B26" i="5"/>
  <c r="A26" i="5"/>
  <c r="C25" i="5"/>
  <c r="A25" i="5"/>
  <c r="C24" i="5"/>
  <c r="A24" i="5"/>
  <c r="C23" i="5"/>
  <c r="A23" i="5"/>
  <c r="C22" i="5"/>
  <c r="A22" i="5"/>
  <c r="C21" i="5"/>
  <c r="A21" i="5"/>
  <c r="B20" i="5"/>
  <c r="B19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7" i="5"/>
  <c r="A6" i="5"/>
  <c r="A4" i="5"/>
  <c r="A3" i="5"/>
  <c r="A2" i="5"/>
  <c r="A1" i="5"/>
  <c r="C22" i="4"/>
  <c r="C27" i="4" s="1"/>
  <c r="E20" i="4" l="1"/>
  <c r="E22" i="4"/>
  <c r="E48" i="16"/>
  <c r="E50" i="16" s="1"/>
  <c r="E53" i="16"/>
  <c r="E58" i="16" s="1"/>
  <c r="E72" i="6"/>
  <c r="E74" i="6" s="1"/>
  <c r="E81" i="6" s="1"/>
  <c r="E54" i="6"/>
  <c r="B48" i="4"/>
  <c r="B47" i="4"/>
  <c r="B44" i="4"/>
  <c r="B43" i="4"/>
  <c r="D25" i="4"/>
  <c r="D29" i="4" s="1"/>
  <c r="C25" i="4"/>
  <c r="D15" i="4"/>
  <c r="I14" i="4" s="1"/>
  <c r="C15" i="4"/>
  <c r="E14" i="4"/>
  <c r="E13" i="4"/>
  <c r="E12" i="4"/>
  <c r="E11" i="4"/>
  <c r="J44" i="2"/>
  <c r="J38" i="2"/>
  <c r="J32" i="2"/>
  <c r="I50" i="2"/>
  <c r="J50" i="2" s="1"/>
  <c r="I43" i="2"/>
  <c r="I33" i="2"/>
  <c r="I26" i="2"/>
  <c r="J26" i="2" s="1"/>
  <c r="E15" i="4" l="1"/>
  <c r="H12" i="4"/>
  <c r="H13" i="4"/>
  <c r="H11" i="4"/>
  <c r="H14" i="4"/>
  <c r="I11" i="4"/>
  <c r="I12" i="4"/>
  <c r="I13" i="4"/>
  <c r="E25" i="4"/>
  <c r="H15" i="4" l="1"/>
  <c r="I15" i="4"/>
  <c r="E22" i="2"/>
  <c r="E27" i="4" l="1"/>
  <c r="E29" i="4" s="1"/>
  <c r="E40" i="4" s="1"/>
  <c r="E43" i="6" s="1"/>
  <c r="E47" i="6" s="1"/>
  <c r="E48" i="6" s="1"/>
  <c r="E50" i="6" s="1"/>
  <c r="E53" i="6" s="1"/>
  <c r="E58" i="6" s="1"/>
  <c r="C29" i="4"/>
  <c r="E36" i="4" l="1"/>
  <c r="E40" i="5" s="1"/>
  <c r="E43" i="5" s="1"/>
  <c r="E44" i="5" s="1"/>
  <c r="E46" i="5" s="1"/>
  <c r="E44" i="4"/>
  <c r="E51" i="4"/>
  <c r="E48" i="4"/>
  <c r="B49" i="2"/>
  <c r="B43" i="2"/>
  <c r="B37" i="2"/>
  <c r="B31" i="2"/>
  <c r="B25" i="2"/>
  <c r="E49" i="5" l="1"/>
  <c r="E54" i="5" s="1"/>
</calcChain>
</file>

<file path=xl/sharedStrings.xml><?xml version="1.0" encoding="utf-8"?>
<sst xmlns="http://schemas.openxmlformats.org/spreadsheetml/2006/main" count="244" uniqueCount="104">
  <si>
    <t>Target</t>
  </si>
  <si>
    <t>Actual</t>
  </si>
  <si>
    <t>Non-Executive</t>
  </si>
  <si>
    <t>Executive</t>
  </si>
  <si>
    <t>Capital</t>
  </si>
  <si>
    <t>Non-Operating</t>
  </si>
  <si>
    <t>Operating</t>
  </si>
  <si>
    <t>Other</t>
  </si>
  <si>
    <t>Operting</t>
  </si>
  <si>
    <t>%</t>
  </si>
  <si>
    <t>2011-2016 Incentive Compensation by Employee Group</t>
  </si>
  <si>
    <t>Does not include payroll tax</t>
  </si>
  <si>
    <t>Source: Human Resources</t>
  </si>
  <si>
    <t>Target and Incenitve for Plan Year</t>
  </si>
  <si>
    <t>Total</t>
  </si>
  <si>
    <t>INCENTIVE RESTATING ADJUSTMENT 2016</t>
  </si>
  <si>
    <t>Expense</t>
  </si>
  <si>
    <t>12 ME 12.31.2016 Actual Incentive Expense</t>
  </si>
  <si>
    <t>Non-Executive Officer</t>
  </si>
  <si>
    <t>Executive Officer</t>
  </si>
  <si>
    <t>Percent</t>
  </si>
  <si>
    <t>Total Actual Incentive</t>
  </si>
  <si>
    <t>Adjustment - Calculation</t>
  </si>
  <si>
    <t>Total Actual Operating Incentive (per book from above)</t>
  </si>
  <si>
    <t>Restating Adjustment</t>
  </si>
  <si>
    <r>
      <t xml:space="preserve">Allocated toWashington </t>
    </r>
    <r>
      <rPr>
        <b/>
        <u/>
        <sz val="11"/>
        <rFont val="Calibri"/>
        <family val="2"/>
      </rPr>
      <t>Electric</t>
    </r>
  </si>
  <si>
    <t>Note 7</t>
  </si>
  <si>
    <t>Note 4</t>
  </si>
  <si>
    <r>
      <t xml:space="preserve">Allocated to Washington </t>
    </r>
    <r>
      <rPr>
        <b/>
        <u/>
        <sz val="11"/>
        <rFont val="Calibri"/>
        <family val="2"/>
      </rPr>
      <t>Gas</t>
    </r>
  </si>
  <si>
    <t>Allocated to Idaho Electric</t>
  </si>
  <si>
    <t>Allocated to Idaho Gas</t>
  </si>
  <si>
    <t>Allocated to Oregon</t>
  </si>
  <si>
    <t xml:space="preserve">AVISTA UTILITIES  </t>
  </si>
  <si>
    <t>TWELVE MONTHS ENDED DECEMBER 31, 2016</t>
  </si>
  <si>
    <t>Nos: 3.05 E-RI/3.05 G-RI</t>
  </si>
  <si>
    <t xml:space="preserve">WASHINGTON ELECTRIC AND NATURAL GAS RESULTS </t>
  </si>
  <si>
    <t>DESCRIPTION</t>
  </si>
  <si>
    <t xml:space="preserve">Adjustment Number </t>
  </si>
  <si>
    <t>Workpaper Reference</t>
  </si>
  <si>
    <t xml:space="preserve">Restating </t>
  </si>
  <si>
    <t>Incentives</t>
  </si>
  <si>
    <t>E-RI</t>
  </si>
  <si>
    <t>WASHINGTON NATURAL GAS RESULTS</t>
  </si>
  <si>
    <t>Line</t>
  </si>
  <si>
    <t>No.</t>
  </si>
  <si>
    <t>Adjsutment Number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</si>
  <si>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</si>
  <si>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</si>
  <si>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</si>
  <si>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</si>
  <si>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</si>
  <si>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</si>
  <si>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</si>
  <si>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</si>
  <si>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</si>
  <si>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</si>
  <si>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</si>
  <si>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</si>
  <si>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</si>
  <si>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Depreciation/Amortization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</si>
  <si>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</si>
  <si>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</si>
  <si>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</si>
  <si>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</si>
  <si>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</si>
  <si>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</si>
  <si>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</si>
  <si>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</si>
  <si>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</si>
  <si>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</si>
  <si>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</si>
  <si>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</si>
  <si>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</si>
  <si>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</si>
  <si>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Debt Interest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</si>
  <si>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</si>
  <si>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</si>
  <si>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</si>
  <si>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</si>
  <si>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</si>
  <si>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</si>
  <si>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</si>
  <si>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</si>
  <si>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ACCUMULATED DEPRECIATION/AMORT</t>
  </si>
  <si>
    <t>Total Accumulated Depreciation/Amortization</t>
  </si>
  <si>
    <t>NET PLANT</t>
  </si>
  <si>
    <t>DEFERRED TAXES</t>
  </si>
  <si>
    <t>Net Plant After DFIT</t>
  </si>
  <si>
    <t>GAS INVENTORY</t>
  </si>
  <si>
    <t>GAIN ON SALE OF BUILDING</t>
  </si>
  <si>
    <t>OTHER</t>
  </si>
  <si>
    <t xml:space="preserve">WORKING CAPITAL </t>
  </si>
  <si>
    <t>TOTAL RATE BASE</t>
  </si>
  <si>
    <t>Pro Forma</t>
  </si>
  <si>
    <t>Incentive</t>
  </si>
  <si>
    <t>G-PI</t>
  </si>
  <si>
    <t>G-RI</t>
  </si>
  <si>
    <t>Restating Incentive</t>
  </si>
  <si>
    <t xml:space="preserve">Restating Incentive  </t>
  </si>
  <si>
    <t>E-PI</t>
  </si>
  <si>
    <t>Total Incentive based on Six Year Average (Exh. JH-5, page 6)</t>
  </si>
  <si>
    <t>Total Incentive based on Six Year Average (plus payroll tax)</t>
  </si>
  <si>
    <t>O&amp;M portion of 6-year Average</t>
  </si>
  <si>
    <t>O &amp;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</si>
</sst>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"/>
  </numFmts>
  <fonts count="2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ahoma"/>
      <family val="2"/>
    </font>
    <font>
      <sz val="10"/>
      <name val="Times New Roman"/>
      <family val="1"/>
    </font>
    <font>
      <u/>
      <sz val="1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2"/>
    </font>
    <font>
      <b/>
      <sz val="14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183">
    <xf numFmtId="0" fontId="0" fillId="0" borderId="0" xfId="0"/>
    <xf numFmtId="164" fontId="0" fillId="0" borderId="0" xfId="1" applyNumberFormat="1" applyFont="1"/>
    <xf numFmtId="0" fontId="0" fillId="0" borderId="0" xfId="0" applyNumberFormat="1" applyAlignment="1">
      <alignment horizontal="left"/>
    </xf>
    <xf numFmtId="0" fontId="3" fillId="0" borderId="0" xfId="1" applyNumberFormat="1" applyFont="1" applyAlignment="1">
      <alignment horizontal="left"/>
    </xf>
    <xf numFmtId="164" fontId="3" fillId="0" borderId="0" xfId="1" applyNumberFormat="1" applyFont="1"/>
    <xf numFmtId="0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4" fontId="0" fillId="0" borderId="0" xfId="1" applyNumberFormat="1" applyFont="1"/>
    <xf numFmtId="9" fontId="3" fillId="0" borderId="0" xfId="2" applyFont="1" applyAlignment="1">
      <alignment horizontal="left"/>
    </xf>
    <xf numFmtId="164" fontId="3" fillId="0" borderId="0" xfId="1" applyNumberFormat="1" applyFont="1" applyAlignment="1">
      <alignment horizontal="center"/>
    </xf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0" fontId="0" fillId="0" borderId="0" xfId="2" applyNumberFormat="1" applyFont="1"/>
    <xf numFmtId="10" fontId="3" fillId="0" borderId="0" xfId="2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0" xfId="2" applyNumberFormat="1" applyFont="1"/>
    <xf numFmtId="0" fontId="5" fillId="0" borderId="0" xfId="6" applyFont="1"/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 wrapText="1"/>
    </xf>
    <xf numFmtId="164" fontId="5" fillId="0" borderId="0" xfId="7" applyNumberFormat="1" applyFont="1"/>
    <xf numFmtId="9" fontId="5" fillId="0" borderId="0" xfId="8" applyFont="1"/>
    <xf numFmtId="164" fontId="5" fillId="0" borderId="1" xfId="7" applyNumberFormat="1" applyFont="1" applyBorder="1"/>
    <xf numFmtId="9" fontId="5" fillId="0" borderId="1" xfId="8" applyFont="1" applyBorder="1"/>
    <xf numFmtId="164" fontId="5" fillId="0" borderId="2" xfId="7" applyNumberFormat="1" applyFont="1" applyBorder="1"/>
    <xf numFmtId="0" fontId="6" fillId="0" borderId="0" xfId="6" applyFont="1" applyBorder="1" applyAlignment="1">
      <alignment horizontal="center"/>
    </xf>
    <xf numFmtId="0" fontId="6" fillId="0" borderId="0" xfId="6" applyFont="1"/>
    <xf numFmtId="164" fontId="6" fillId="0" borderId="0" xfId="7" applyNumberFormat="1" applyFont="1"/>
    <xf numFmtId="164" fontId="6" fillId="0" borderId="0" xfId="6" applyNumberFormat="1" applyFont="1"/>
    <xf numFmtId="164" fontId="5" fillId="0" borderId="0" xfId="6" applyNumberFormat="1" applyFont="1"/>
    <xf numFmtId="44" fontId="6" fillId="0" borderId="0" xfId="6" applyNumberFormat="1" applyFont="1"/>
    <xf numFmtId="0" fontId="9" fillId="0" borderId="0" xfId="9" applyFont="1" applyAlignment="1">
      <alignment horizontal="left"/>
    </xf>
    <xf numFmtId="37" fontId="11" fillId="0" borderId="0" xfId="6" applyNumberFormat="1" applyFont="1" applyFill="1"/>
    <xf numFmtId="0" fontId="11" fillId="0" borderId="0" xfId="9" applyFont="1"/>
    <xf numFmtId="0" fontId="11" fillId="0" borderId="0" xfId="9" applyFont="1" applyAlignment="1">
      <alignment horizontal="right"/>
    </xf>
    <xf numFmtId="166" fontId="11" fillId="0" borderId="0" xfId="9" applyNumberFormat="1" applyFont="1" applyAlignment="1">
      <alignment horizontal="right"/>
    </xf>
    <xf numFmtId="0" fontId="11" fillId="0" borderId="0" xfId="9" applyFont="1" applyBorder="1"/>
    <xf numFmtId="164" fontId="11" fillId="0" borderId="7" xfId="10" applyNumberFormat="1" applyFont="1" applyBorder="1"/>
    <xf numFmtId="164" fontId="11" fillId="0" borderId="0" xfId="10" applyNumberFormat="1" applyFont="1" applyBorder="1"/>
    <xf numFmtId="0" fontId="11" fillId="0" borderId="0" xfId="9" applyFont="1" applyFill="1" applyBorder="1" applyAlignment="1">
      <alignment horizontal="right"/>
    </xf>
    <xf numFmtId="164" fontId="3" fillId="0" borderId="1" xfId="1" applyNumberFormat="1" applyFont="1" applyBorder="1" applyAlignment="1">
      <alignment horizontal="center"/>
    </xf>
    <xf numFmtId="164" fontId="11" fillId="0" borderId="6" xfId="10" applyNumberFormat="1" applyFont="1" applyFill="1" applyBorder="1"/>
    <xf numFmtId="164" fontId="14" fillId="0" borderId="6" xfId="10" applyNumberFormat="1" applyFont="1" applyFill="1" applyBorder="1"/>
    <xf numFmtId="0" fontId="16" fillId="0" borderId="0" xfId="11" applyFont="1"/>
    <xf numFmtId="0" fontId="16" fillId="0" borderId="0" xfId="11" applyNumberFormat="1" applyFont="1" applyAlignment="1">
      <alignment horizontal="center"/>
    </xf>
    <xf numFmtId="0" fontId="17" fillId="0" borderId="0" xfId="11" applyFont="1" applyAlignment="1">
      <alignment horizontal="center"/>
    </xf>
    <xf numFmtId="0" fontId="17" fillId="0" borderId="0" xfId="11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16" fillId="0" borderId="0" xfId="2" applyNumberFormat="1" applyFont="1" applyFill="1"/>
    <xf numFmtId="41" fontId="16" fillId="0" borderId="0" xfId="11" applyNumberFormat="1" applyFont="1" applyFill="1"/>
    <xf numFmtId="41" fontId="16" fillId="0" borderId="0" xfId="11" applyNumberFormat="1" applyFont="1"/>
    <xf numFmtId="0" fontId="16" fillId="0" borderId="0" xfId="13" applyNumberFormat="1" applyFont="1" applyAlignment="1">
      <alignment horizontal="center"/>
    </xf>
    <xf numFmtId="0" fontId="16" fillId="0" borderId="0" xfId="13" applyFont="1"/>
    <xf numFmtId="3" fontId="19" fillId="0" borderId="0" xfId="0" applyNumberFormat="1" applyFont="1" applyFill="1" applyAlignment="1"/>
    <xf numFmtId="0" fontId="16" fillId="0" borderId="0" xfId="13" applyNumberFormat="1" applyFont="1" applyBorder="1" applyAlignment="1">
      <alignment horizontal="center"/>
    </xf>
    <xf numFmtId="0" fontId="16" fillId="0" borderId="0" xfId="13" applyNumberFormat="1" applyFont="1" applyFill="1" applyAlignment="1">
      <alignment horizontal="left"/>
    </xf>
    <xf numFmtId="0" fontId="16" fillId="0" borderId="0" xfId="13" applyFont="1" applyFill="1"/>
    <xf numFmtId="0" fontId="16" fillId="0" borderId="0" xfId="11" applyFont="1" applyFill="1"/>
    <xf numFmtId="0" fontId="16" fillId="0" borderId="0" xfId="13" applyNumberFormat="1" applyFont="1" applyFill="1" applyAlignment="1">
      <alignment horizontal="center"/>
    </xf>
    <xf numFmtId="0" fontId="16" fillId="0" borderId="0" xfId="13" applyNumberFormat="1" applyFont="1" applyFill="1" applyBorder="1" applyAlignment="1">
      <alignment horizontal="center"/>
    </xf>
    <xf numFmtId="0" fontId="16" fillId="0" borderId="0" xfId="13" applyFont="1" applyFill="1" applyBorder="1"/>
    <xf numFmtId="0" fontId="16" fillId="0" borderId="0" xfId="11" applyFont="1" applyFill="1" applyBorder="1"/>
    <xf numFmtId="0" fontId="16" fillId="0" borderId="0" xfId="11" applyFont="1" applyFill="1" applyBorder="1" applyAlignment="1">
      <alignment horizontal="right"/>
    </xf>
    <xf numFmtId="0" fontId="16" fillId="0" borderId="0" xfId="13" applyFont="1" applyBorder="1"/>
    <xf numFmtId="3" fontId="17" fillId="0" borderId="0" xfId="13" applyNumberFormat="1" applyFont="1"/>
    <xf numFmtId="0" fontId="8" fillId="0" borderId="0" xfId="0" applyFont="1"/>
    <xf numFmtId="3" fontId="16" fillId="0" borderId="0" xfId="13" applyNumberFormat="1" applyFont="1"/>
    <xf numFmtId="41" fontId="17" fillId="0" borderId="0" xfId="13" applyNumberFormat="1" applyFont="1"/>
    <xf numFmtId="41" fontId="17" fillId="0" borderId="0" xfId="13" applyNumberFormat="1" applyFont="1" applyFill="1"/>
    <xf numFmtId="3" fontId="16" fillId="0" borderId="0" xfId="11" applyNumberFormat="1" applyFont="1" applyFill="1"/>
    <xf numFmtId="3" fontId="16" fillId="0" borderId="0" xfId="11" applyNumberFormat="1" applyFont="1" applyFill="1" applyBorder="1"/>
    <xf numFmtId="3" fontId="17" fillId="0" borderId="0" xfId="13" applyNumberFormat="1" applyFont="1" applyFill="1" applyBorder="1"/>
    <xf numFmtId="3" fontId="17" fillId="0" borderId="0" xfId="13" applyNumberFormat="1" applyFont="1" applyBorder="1"/>
    <xf numFmtId="0" fontId="20" fillId="0" borderId="0" xfId="11" applyNumberFormat="1" applyFont="1" applyAlignment="1">
      <alignment horizontal="left"/>
    </xf>
    <xf numFmtId="0" fontId="13" fillId="0" borderId="0" xfId="0" applyFont="1" applyAlignment="1">
      <alignment horizontal="left"/>
    </xf>
    <xf numFmtId="164" fontId="13" fillId="0" borderId="0" xfId="1" applyNumberFormat="1" applyFont="1"/>
    <xf numFmtId="10" fontId="13" fillId="0" borderId="0" xfId="2" applyNumberFormat="1" applyFont="1"/>
    <xf numFmtId="0" fontId="13" fillId="0" borderId="0" xfId="0" applyFont="1"/>
    <xf numFmtId="0" fontId="19" fillId="0" borderId="0" xfId="0" applyFont="1"/>
    <xf numFmtId="0" fontId="3" fillId="0" borderId="0" xfId="0" applyFont="1"/>
    <xf numFmtId="0" fontId="19" fillId="0" borderId="0" xfId="11" applyNumberFormat="1" applyFont="1" applyAlignment="1">
      <alignment horizontal="left"/>
    </xf>
    <xf numFmtId="0" fontId="19" fillId="0" borderId="0" xfId="11" applyFont="1"/>
    <xf numFmtId="0" fontId="19" fillId="0" borderId="0" xfId="11" applyNumberFormat="1" applyFont="1" applyAlignment="1">
      <alignment horizontal="center"/>
    </xf>
    <xf numFmtId="41" fontId="19" fillId="0" borderId="0" xfId="11" applyNumberFormat="1" applyFont="1"/>
    <xf numFmtId="0" fontId="19" fillId="0" borderId="0" xfId="11" applyFont="1" applyAlignment="1">
      <alignment horizontal="center"/>
    </xf>
    <xf numFmtId="41" fontId="19" fillId="0" borderId="0" xfId="13" applyNumberFormat="1" applyFont="1" applyAlignment="1">
      <alignment horizontal="center"/>
    </xf>
    <xf numFmtId="0" fontId="19" fillId="0" borderId="0" xfId="11" applyNumberFormat="1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41" fontId="19" fillId="0" borderId="0" xfId="11" applyNumberFormat="1" applyFont="1" applyBorder="1" applyAlignment="1">
      <alignment horizontal="center"/>
    </xf>
    <xf numFmtId="0" fontId="19" fillId="0" borderId="1" xfId="11" applyNumberFormat="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left"/>
    </xf>
    <xf numFmtId="41" fontId="19" fillId="0" borderId="1" xfId="11" applyNumberFormat="1" applyFont="1" applyBorder="1" applyAlignment="1">
      <alignment horizontal="center"/>
    </xf>
    <xf numFmtId="2" fontId="19" fillId="0" borderId="0" xfId="11" applyNumberFormat="1" applyFont="1" applyAlignment="1">
      <alignment horizontal="center"/>
    </xf>
    <xf numFmtId="2" fontId="8" fillId="0" borderId="0" xfId="11" applyNumberFormat="1" applyFont="1" applyAlignment="1">
      <alignment horizontal="left"/>
    </xf>
    <xf numFmtId="2" fontId="19" fillId="0" borderId="0" xfId="14" applyNumberFormat="1" applyFont="1" applyAlignment="1" applyProtection="1">
      <alignment horizontal="center"/>
    </xf>
    <xf numFmtId="2" fontId="19" fillId="0" borderId="1" xfId="11" applyNumberFormat="1" applyFont="1" applyBorder="1" applyAlignment="1">
      <alignment horizontal="center"/>
    </xf>
    <xf numFmtId="2" fontId="8" fillId="0" borderId="1" xfId="11" applyNumberFormat="1" applyFont="1" applyBorder="1" applyAlignment="1">
      <alignment horizontal="left"/>
    </xf>
    <xf numFmtId="2" fontId="19" fillId="0" borderId="1" xfId="14" applyNumberFormat="1" applyFont="1" applyBorder="1" applyAlignment="1" applyProtection="1">
      <alignment horizontal="center"/>
    </xf>
    <xf numFmtId="0" fontId="8" fillId="0" borderId="0" xfId="11" applyNumberFormat="1" applyFont="1" applyAlignment="1">
      <alignment horizontal="center"/>
    </xf>
    <xf numFmtId="0" fontId="8" fillId="0" borderId="0" xfId="11" applyFont="1"/>
    <xf numFmtId="41" fontId="8" fillId="0" borderId="0" xfId="11" applyNumberFormat="1" applyFont="1"/>
    <xf numFmtId="37" fontId="8" fillId="0" borderId="0" xfId="11" applyNumberFormat="1" applyFont="1" applyAlignment="1">
      <alignment horizontal="center"/>
    </xf>
    <xf numFmtId="5" fontId="8" fillId="0" borderId="0" xfId="11" applyNumberFormat="1" applyFont="1"/>
    <xf numFmtId="5" fontId="8" fillId="0" borderId="0" xfId="15" applyNumberFormat="1" applyFont="1" applyFill="1" applyBorder="1"/>
    <xf numFmtId="37" fontId="8" fillId="0" borderId="0" xfId="11" applyNumberFormat="1" applyFont="1"/>
    <xf numFmtId="41" fontId="8" fillId="0" borderId="1" xfId="11" applyNumberFormat="1" applyFont="1" applyBorder="1"/>
    <xf numFmtId="37" fontId="8" fillId="0" borderId="0" xfId="11" applyNumberFormat="1" applyFont="1" applyFill="1"/>
    <xf numFmtId="41" fontId="8" fillId="0" borderId="0" xfId="11" applyNumberFormat="1" applyFont="1" applyFill="1"/>
    <xf numFmtId="37" fontId="8" fillId="0" borderId="0" xfId="11" applyNumberFormat="1" applyFont="1" applyFill="1" applyAlignment="1">
      <alignment horizontal="center"/>
    </xf>
    <xf numFmtId="1" fontId="8" fillId="0" borderId="0" xfId="12" applyNumberFormat="1" applyFont="1" applyAlignment="1">
      <alignment horizontal="center"/>
    </xf>
    <xf numFmtId="3" fontId="8" fillId="0" borderId="0" xfId="12" applyNumberFormat="1" applyFont="1" applyAlignment="1">
      <alignment horizontal="center"/>
    </xf>
    <xf numFmtId="5" fontId="8" fillId="0" borderId="7" xfId="11" applyNumberFormat="1" applyFont="1" applyBorder="1"/>
    <xf numFmtId="3" fontId="8" fillId="0" borderId="0" xfId="12" applyNumberFormat="1" applyFont="1" applyFill="1" applyAlignment="1">
      <alignment horizontal="center"/>
    </xf>
    <xf numFmtId="41" fontId="8" fillId="0" borderId="8" xfId="11" applyNumberFormat="1" applyFont="1" applyFill="1" applyBorder="1"/>
    <xf numFmtId="41" fontId="8" fillId="0" borderId="0" xfId="11" applyNumberFormat="1" applyFont="1" applyFill="1" applyBorder="1"/>
    <xf numFmtId="5" fontId="8" fillId="0" borderId="7" xfId="11" applyNumberFormat="1" applyFont="1" applyFill="1" applyBorder="1"/>
    <xf numFmtId="0" fontId="19" fillId="0" borderId="0" xfId="13" applyNumberFormat="1" applyFont="1" applyAlignment="1">
      <alignment horizontal="left"/>
    </xf>
    <xf numFmtId="0" fontId="19" fillId="0" borderId="0" xfId="13" applyFont="1"/>
    <xf numFmtId="3" fontId="19" fillId="0" borderId="0" xfId="13" applyNumberFormat="1" applyFont="1" applyFill="1"/>
    <xf numFmtId="0" fontId="19" fillId="0" borderId="0" xfId="13" applyNumberFormat="1" applyFont="1" applyAlignment="1">
      <alignment horizontal="center"/>
    </xf>
    <xf numFmtId="3" fontId="19" fillId="0" borderId="0" xfId="13" applyNumberFormat="1" applyFont="1" applyFill="1" applyAlignment="1">
      <alignment vertical="top" wrapText="1"/>
    </xf>
    <xf numFmtId="0" fontId="8" fillId="0" borderId="0" xfId="13" applyNumberFormat="1" applyFont="1" applyAlignment="1">
      <alignment horizontal="center"/>
    </xf>
    <xf numFmtId="0" fontId="8" fillId="0" borderId="0" xfId="13" applyFont="1"/>
    <xf numFmtId="0" fontId="19" fillId="0" borderId="0" xfId="13" applyFont="1" applyAlignment="1">
      <alignment horizontal="center"/>
    </xf>
    <xf numFmtId="3" fontId="8" fillId="0" borderId="0" xfId="13" applyNumberFormat="1" applyFont="1"/>
    <xf numFmtId="5" fontId="8" fillId="0" borderId="0" xfId="13" applyNumberFormat="1" applyFont="1"/>
    <xf numFmtId="42" fontId="8" fillId="0" borderId="0" xfId="15" applyNumberFormat="1" applyFont="1" applyFill="1"/>
    <xf numFmtId="37" fontId="8" fillId="0" borderId="0" xfId="13" applyNumberFormat="1" applyFont="1"/>
    <xf numFmtId="41" fontId="8" fillId="0" borderId="0" xfId="15" applyNumberFormat="1" applyFont="1" applyFill="1"/>
    <xf numFmtId="41" fontId="8" fillId="0" borderId="1" xfId="15" applyNumberFormat="1" applyFont="1" applyFill="1" applyBorder="1"/>
    <xf numFmtId="41" fontId="8" fillId="0" borderId="0" xfId="13" applyNumberFormat="1" applyFont="1"/>
    <xf numFmtId="41" fontId="8" fillId="0" borderId="0" xfId="13" applyNumberFormat="1" applyFont="1" applyFill="1"/>
    <xf numFmtId="41" fontId="8" fillId="0" borderId="1" xfId="13" applyNumberFormat="1" applyFont="1" applyBorder="1"/>
    <xf numFmtId="42" fontId="8" fillId="0" borderId="7" xfId="13" applyNumberFormat="1" applyFont="1" applyBorder="1"/>
    <xf numFmtId="41" fontId="19" fillId="0" borderId="0" xfId="13" applyNumberFormat="1" applyFont="1"/>
    <xf numFmtId="41" fontId="19" fillId="0" borderId="0" xfId="15" applyNumberFormat="1" applyFont="1" applyFill="1"/>
    <xf numFmtId="42" fontId="19" fillId="0" borderId="0" xfId="15" applyNumberFormat="1" applyFont="1" applyFill="1"/>
    <xf numFmtId="41" fontId="19" fillId="0" borderId="1" xfId="15" applyNumberFormat="1" applyFont="1" applyFill="1" applyBorder="1"/>
    <xf numFmtId="41" fontId="8" fillId="0" borderId="4" xfId="13" applyNumberFormat="1" applyFont="1" applyBorder="1"/>
    <xf numFmtId="41" fontId="8" fillId="0" borderId="0" xfId="13" applyNumberFormat="1" applyFont="1" applyBorder="1"/>
    <xf numFmtId="0" fontId="8" fillId="0" borderId="0" xfId="13" applyNumberFormat="1" applyFont="1" applyBorder="1" applyAlignment="1">
      <alignment horizontal="center"/>
    </xf>
    <xf numFmtId="37" fontId="8" fillId="0" borderId="0" xfId="13" applyNumberFormat="1" applyFont="1" applyBorder="1"/>
    <xf numFmtId="41" fontId="8" fillId="0" borderId="0" xfId="15" applyNumberFormat="1" applyFont="1" applyFill="1" applyBorder="1"/>
    <xf numFmtId="3" fontId="19" fillId="0" borderId="0" xfId="13" applyNumberFormat="1" applyFont="1"/>
    <xf numFmtId="5" fontId="19" fillId="0" borderId="0" xfId="13" applyNumberFormat="1" applyFont="1"/>
    <xf numFmtId="42" fontId="19" fillId="0" borderId="7" xfId="13" applyNumberFormat="1" applyFont="1" applyBorder="1"/>
    <xf numFmtId="0" fontId="19" fillId="0" borderId="8" xfId="13" applyNumberFormat="1" applyFont="1" applyBorder="1" applyAlignment="1">
      <alignment horizontal="center"/>
    </xf>
    <xf numFmtId="0" fontId="8" fillId="0" borderId="8" xfId="13" applyFont="1" applyBorder="1" applyAlignment="1">
      <alignment horizontal="left"/>
    </xf>
    <xf numFmtId="0" fontId="19" fillId="0" borderId="8" xfId="13" applyFont="1" applyBorder="1" applyAlignment="1">
      <alignment horizontal="center"/>
    </xf>
    <xf numFmtId="4" fontId="19" fillId="0" borderId="8" xfId="13" applyNumberFormat="1" applyFont="1" applyFill="1" applyBorder="1" applyAlignment="1">
      <alignment horizontal="center"/>
    </xf>
    <xf numFmtId="0" fontId="19" fillId="0" borderId="1" xfId="13" applyNumberFormat="1" applyFont="1" applyBorder="1" applyAlignment="1">
      <alignment horizontal="center"/>
    </xf>
    <xf numFmtId="0" fontId="8" fillId="0" borderId="1" xfId="13" applyFont="1" applyBorder="1" applyAlignment="1">
      <alignment horizontal="left"/>
    </xf>
    <xf numFmtId="0" fontId="19" fillId="0" borderId="1" xfId="13" applyFont="1" applyBorder="1" applyAlignment="1">
      <alignment horizontal="center"/>
    </xf>
    <xf numFmtId="3" fontId="19" fillId="0" borderId="1" xfId="13" applyNumberFormat="1" applyFont="1" applyFill="1" applyBorder="1" applyAlignment="1">
      <alignment horizontal="center"/>
    </xf>
    <xf numFmtId="37" fontId="6" fillId="0" borderId="0" xfId="6" applyNumberFormat="1" applyFont="1" applyBorder="1" applyAlignment="1">
      <alignment horizontal="center"/>
    </xf>
    <xf numFmtId="37" fontId="5" fillId="0" borderId="0" xfId="6" applyNumberFormat="1" applyFont="1"/>
    <xf numFmtId="37" fontId="6" fillId="0" borderId="0" xfId="7" applyNumberFormat="1" applyFont="1"/>
    <xf numFmtId="37" fontId="5" fillId="0" borderId="0" xfId="7" applyNumberFormat="1" applyFont="1"/>
    <xf numFmtId="37" fontId="5" fillId="0" borderId="1" xfId="6" applyNumberFormat="1" applyFont="1" applyBorder="1"/>
    <xf numFmtId="37" fontId="5" fillId="0" borderId="0" xfId="6" applyNumberFormat="1" applyFont="1" applyBorder="1"/>
    <xf numFmtId="37" fontId="5" fillId="0" borderId="0" xfId="6" applyNumberFormat="1" applyFont="1" applyBorder="1" applyAlignment="1">
      <alignment horizontal="right"/>
    </xf>
    <xf numFmtId="41" fontId="8" fillId="0" borderId="7" xfId="11" applyNumberFormat="1" applyFont="1" applyBorder="1"/>
    <xf numFmtId="41" fontId="19" fillId="0" borderId="9" xfId="11" applyNumberFormat="1" applyFont="1" applyBorder="1" applyAlignment="1">
      <alignment horizontal="center"/>
    </xf>
    <xf numFmtId="165" fontId="12" fillId="0" borderId="0" xfId="3" applyNumberFormat="1" applyFont="1" applyBorder="1"/>
    <xf numFmtId="165" fontId="12" fillId="0" borderId="2" xfId="3" applyNumberFormat="1" applyFont="1" applyBorder="1"/>
    <xf numFmtId="0" fontId="5" fillId="0" borderId="0" xfId="6" applyFont="1" applyBorder="1" applyAlignment="1">
      <alignment horizontal="center"/>
    </xf>
    <xf numFmtId="0" fontId="14" fillId="0" borderId="0" xfId="6" applyFont="1"/>
    <xf numFmtId="0" fontId="6" fillId="0" borderId="3" xfId="6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0" fontId="6" fillId="0" borderId="5" xfId="6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3" fontId="0" fillId="0" borderId="0" xfId="3" applyFont="1"/>
    <xf numFmtId="165" fontId="3" fillId="0" borderId="0" xfId="3" applyNumberFormat="1" applyFont="1"/>
    <xf numFmtId="0" fontId="0" fillId="0" borderId="1" xfId="0" applyBorder="1"/>
    <xf numFmtId="10" fontId="21" fillId="0" borderId="0" xfId="2" applyNumberFormat="1" applyFont="1"/>
    <xf numFmtId="10" fontId="21" fillId="0" borderId="0" xfId="2" applyNumberFormat="1" applyFont="1" applyAlignment="1">
      <alignment horizontal="right"/>
    </xf>
    <xf numFmtId="165" fontId="21" fillId="0" borderId="0" xfId="3" applyNumberFormat="1" applyFont="1" applyFill="1"/>
    <xf numFmtId="44" fontId="0" fillId="2" borderId="0" xfId="1" applyNumberFormat="1" applyFont="1" applyFill="1"/>
    <xf numFmtId="164" fontId="0" fillId="2" borderId="0" xfId="1" applyNumberFormat="1" applyFont="1" applyFill="1"/>
    <xf numFmtId="164" fontId="21" fillId="2" borderId="0" xfId="0" applyNumberFormat="1" applyFont="1" applyFill="1"/>
    <xf numFmtId="164" fontId="0" fillId="2" borderId="0" xfId="0" applyNumberFormat="1" applyFill="1"/>
    <xf numFmtId="0" fontId="0" fillId="0" borderId="2" xfId="0" applyBorder="1"/>
  </cellXfs>
  <cellStyles count="16">
    <cellStyle name="Comma" xfId="3" builtinId="3"/>
    <cellStyle name="Comma 2" xfId="5"/>
    <cellStyle name="Currency" xfId="1" builtinId="4"/>
    <cellStyle name="Currency 2" xfId="7"/>
    <cellStyle name="Currency 3 2" xfId="10"/>
    <cellStyle name="Followed Hyperlink" xfId="14" builtinId="9"/>
    <cellStyle name="Normal" xfId="0" builtinId="0"/>
    <cellStyle name="Normal 2" xfId="4"/>
    <cellStyle name="Normal 3" xfId="6"/>
    <cellStyle name="Normal 3 2" xfId="9"/>
    <cellStyle name="Normal_DFIT-WaEle_SUM" xfId="12"/>
    <cellStyle name="Normal_IDGas6_97" xfId="15"/>
    <cellStyle name="Normal_WAElec6_97" xfId="11"/>
    <cellStyle name="Normal_WAGas6_97" xfId="13"/>
    <cellStyle name="Percent" xfId="2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uang/Documents/DATA/Avista/GRC/UE-170485%20GRC/3.%20UE_AVA%20WP's%20(May17)/D.%20UE__Andrews%20WPs%20(AVA-May17)/Model%20Adjustments/Incentives%20-%20Various%20Adjs/PF%20and%20Restating%20-%20E-RDI%20Incentive%20Adjus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uang/Documents/DATA/Avista/GRC/UE-170485%20GRC/Workpaper-Huang/RR%20model/Exh%20JH-2%20Electric%20RR%20Model%2010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uang/Documents/DATA/Avista/GRC/UE-170485%20GRC/Workpaper-Huang/RR%20model/Exh%20JH-3%20Gas%20RR%20Model%2010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-1"/>
      <sheetName val="PF-1"/>
      <sheetName val="AV-1"/>
      <sheetName val="Employee Discov Download"/>
      <sheetName val="Exec Discov Download"/>
      <sheetName val="Dec 2015 Adjust"/>
      <sheetName val="June 2016 Adjust"/>
      <sheetName val="Sept 2016 Adjus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6">
          <cell r="A146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2018"/>
      <sheetName val="RR SUMMARY"/>
      <sheetName val="CF "/>
      <sheetName val="Acerno_Cache_XXXXX"/>
      <sheetName val="ADJ DETAIL-INPUT"/>
      <sheetName val="COMPARISON"/>
      <sheetName val="LEAD SHEETS-DO NOT ENTER"/>
      <sheetName val="ADJ SUMMARY"/>
      <sheetName val="ROO INPUT"/>
      <sheetName val="DEBT CALC"/>
      <sheetName val="RETAIL REVENUE CREDIT-not used"/>
      <sheetName val="PROPOSED RATES-2019-not used"/>
    </sheetNames>
    <sheetDataSet>
      <sheetData sheetId="0"/>
      <sheetData sheetId="1"/>
      <sheetData sheetId="2"/>
      <sheetData sheetId="3"/>
      <sheetData sheetId="4">
        <row r="2">
          <cell r="A2" t="str">
            <v xml:space="preserve">AVISTA UTILITIES  </v>
          </cell>
        </row>
        <row r="3">
          <cell r="A3" t="str">
            <v xml:space="preserve">WASHINGTON ELECTRIC RESULTS </v>
          </cell>
        </row>
        <row r="4">
          <cell r="A4" t="str">
            <v>TWELVE MONTHS ENDED DECEMBER 31, 2016</v>
          </cell>
        </row>
        <row r="5">
          <cell r="A5" t="str">
            <v xml:space="preserve">(000'S OF DOLLARS)  </v>
          </cell>
        </row>
        <row r="8">
          <cell r="A8" t="str">
            <v>Line</v>
          </cell>
        </row>
        <row r="9">
          <cell r="A9" t="str">
            <v>No.</v>
          </cell>
        </row>
        <row r="13">
          <cell r="B13" t="str">
            <v xml:space="preserve">REVENUES  </v>
          </cell>
        </row>
        <row r="14">
          <cell r="A14">
            <v>1</v>
          </cell>
          <cell r="B14" t="str">
            <v xml:space="preserve">Total General Business  </v>
          </cell>
        </row>
        <row r="15">
          <cell r="A15">
            <v>2</v>
          </cell>
          <cell r="B15" t="str">
            <v xml:space="preserve">Interdepartmental Sales  </v>
          </cell>
        </row>
        <row r="16">
          <cell r="A16">
            <v>3</v>
          </cell>
          <cell r="B16" t="str">
            <v xml:space="preserve">Sales for Resale  </v>
          </cell>
        </row>
        <row r="17">
          <cell r="A17">
            <v>4</v>
          </cell>
          <cell r="B17" t="str">
            <v xml:space="preserve">Total Sales of Electricity  </v>
          </cell>
        </row>
        <row r="18">
          <cell r="A18">
            <v>5</v>
          </cell>
          <cell r="B18" t="str">
            <v xml:space="preserve">Other Revenue  </v>
          </cell>
        </row>
        <row r="19">
          <cell r="A19">
            <v>6</v>
          </cell>
          <cell r="B19" t="str">
            <v xml:space="preserve">Total Electric Revenue  </v>
          </cell>
        </row>
        <row r="21">
          <cell r="B21" t="str">
            <v xml:space="preserve">EXPENSES  </v>
          </cell>
        </row>
        <row r="22">
          <cell r="B22" t="str">
            <v xml:space="preserve">Production and Transmission  </v>
          </cell>
        </row>
        <row r="23">
          <cell r="A23">
            <v>7</v>
          </cell>
          <cell r="C23" t="str">
            <v xml:space="preserve">Operating Expenses  </v>
          </cell>
        </row>
        <row r="24">
          <cell r="A24">
            <v>8</v>
          </cell>
          <cell r="C24" t="str">
            <v xml:space="preserve">Purchased Power  </v>
          </cell>
        </row>
        <row r="25">
          <cell r="A25">
            <v>9</v>
          </cell>
          <cell r="C25" t="str">
            <v xml:space="preserve">Depreciation/Amortization  </v>
          </cell>
        </row>
        <row r="26">
          <cell r="A26">
            <v>10</v>
          </cell>
          <cell r="C26" t="str">
            <v>Regulatory Amortization</v>
          </cell>
        </row>
        <row r="27">
          <cell r="A27">
            <v>11</v>
          </cell>
          <cell r="C27" t="str">
            <v xml:space="preserve">Taxes  </v>
          </cell>
        </row>
        <row r="28">
          <cell r="A28">
            <v>12</v>
          </cell>
          <cell r="B28" t="str">
            <v xml:space="preserve">Total Production &amp; Transmission  </v>
          </cell>
        </row>
        <row r="30">
          <cell r="B30" t="str">
            <v xml:space="preserve">Distribution  </v>
          </cell>
        </row>
        <row r="31">
          <cell r="A31">
            <v>13</v>
          </cell>
          <cell r="C31" t="str">
            <v xml:space="preserve">Operating Expenses  </v>
          </cell>
        </row>
        <row r="32">
          <cell r="A32">
            <v>14</v>
          </cell>
          <cell r="C32" t="str">
            <v>Depreciation/Amortization</v>
          </cell>
        </row>
        <row r="33">
          <cell r="A33">
            <v>15</v>
          </cell>
          <cell r="C33" t="str">
            <v>Regulatory Amortization</v>
          </cell>
        </row>
        <row r="34">
          <cell r="A34">
            <v>16</v>
          </cell>
          <cell r="C34" t="str">
            <v xml:space="preserve">Taxes  </v>
          </cell>
        </row>
        <row r="35">
          <cell r="A35">
            <v>17</v>
          </cell>
          <cell r="B35" t="str">
            <v xml:space="preserve">Total Distribution  </v>
          </cell>
        </row>
        <row r="37">
          <cell r="A37">
            <v>18</v>
          </cell>
          <cell r="B37" t="str">
            <v xml:space="preserve">Customer Accounting  </v>
          </cell>
        </row>
        <row r="38">
          <cell r="A38">
            <v>19</v>
          </cell>
          <cell r="B38" t="str">
            <v xml:space="preserve">Customer Service &amp; Information  </v>
          </cell>
        </row>
        <row r="39">
          <cell r="A39">
            <v>20</v>
          </cell>
          <cell r="B39" t="str">
            <v xml:space="preserve">Sales Expenses  </v>
          </cell>
        </row>
        <row r="41">
          <cell r="B41" t="str">
            <v xml:space="preserve">Administrative &amp; General  </v>
          </cell>
        </row>
        <row r="42">
          <cell r="A42">
            <v>21</v>
          </cell>
          <cell r="C42" t="str">
            <v xml:space="preserve">Operating Expenses  </v>
          </cell>
        </row>
        <row r="43">
          <cell r="A43">
            <v>22</v>
          </cell>
          <cell r="C43" t="str">
            <v>Depreciation/Amortization</v>
          </cell>
        </row>
        <row r="44">
          <cell r="A44">
            <v>23</v>
          </cell>
          <cell r="C44" t="str">
            <v xml:space="preserve">Taxes  </v>
          </cell>
        </row>
        <row r="45">
          <cell r="A45">
            <v>24</v>
          </cell>
          <cell r="B45" t="str">
            <v xml:space="preserve">Total Admin. &amp; General  </v>
          </cell>
        </row>
        <row r="46">
          <cell r="A46">
            <v>25</v>
          </cell>
          <cell r="B46" t="str">
            <v xml:space="preserve">Total Electric Expenses  </v>
          </cell>
        </row>
        <row r="48">
          <cell r="A48">
            <v>26</v>
          </cell>
          <cell r="B48" t="str">
            <v xml:space="preserve">OPERATING INCOME BEFORE FIT  </v>
          </cell>
        </row>
        <row r="50">
          <cell r="B50" t="str">
            <v xml:space="preserve">FEDERAL INCOME TAX  </v>
          </cell>
        </row>
        <row r="51">
          <cell r="A51">
            <v>27</v>
          </cell>
          <cell r="B51" t="str">
            <v xml:space="preserve">Current Accrual </v>
          </cell>
        </row>
        <row r="52">
          <cell r="A52">
            <v>28</v>
          </cell>
          <cell r="B52" t="str">
            <v>Debt Interest</v>
          </cell>
        </row>
        <row r="53">
          <cell r="A53">
            <v>29</v>
          </cell>
          <cell r="B53" t="str">
            <v xml:space="preserve">Deferred Income Taxes  </v>
          </cell>
        </row>
        <row r="54">
          <cell r="A54">
            <v>30</v>
          </cell>
          <cell r="B54" t="str">
            <v>Amortized ITC - Noxon</v>
          </cell>
        </row>
        <row r="56">
          <cell r="A56">
            <v>31</v>
          </cell>
          <cell r="B56" t="str">
            <v xml:space="preserve">NET OPERATING INCOME  </v>
          </cell>
        </row>
        <row r="58">
          <cell r="B58" t="str">
            <v xml:space="preserve">RATE BASE  </v>
          </cell>
        </row>
        <row r="59">
          <cell r="B59" t="str">
            <v xml:space="preserve">PLANT IN SERVICE  </v>
          </cell>
        </row>
        <row r="60">
          <cell r="A60">
            <v>32</v>
          </cell>
          <cell r="C60" t="str">
            <v xml:space="preserve">Intangible  </v>
          </cell>
        </row>
        <row r="61">
          <cell r="A61">
            <v>33</v>
          </cell>
          <cell r="C61" t="str">
            <v xml:space="preserve">Production  </v>
          </cell>
        </row>
        <row r="62">
          <cell r="A62">
            <v>34</v>
          </cell>
          <cell r="C62" t="str">
            <v xml:space="preserve">Transmission  </v>
          </cell>
        </row>
        <row r="63">
          <cell r="A63">
            <v>35</v>
          </cell>
          <cell r="C63" t="str">
            <v xml:space="preserve">Distribution  </v>
          </cell>
        </row>
        <row r="64">
          <cell r="A64">
            <v>36</v>
          </cell>
          <cell r="C64" t="str">
            <v xml:space="preserve">General  </v>
          </cell>
        </row>
        <row r="65">
          <cell r="A65">
            <v>37</v>
          </cell>
          <cell r="B65" t="str">
            <v xml:space="preserve">Total Plant in Service  </v>
          </cell>
        </row>
        <row r="66">
          <cell r="B66" t="str">
            <v>ACCUMULATED DEPRECIATION/AMORT</v>
          </cell>
        </row>
        <row r="67">
          <cell r="A67">
            <v>38</v>
          </cell>
          <cell r="C67" t="str">
            <v xml:space="preserve">Intangible  </v>
          </cell>
        </row>
        <row r="68">
          <cell r="A68">
            <v>39</v>
          </cell>
          <cell r="C68" t="str">
            <v xml:space="preserve">Production  </v>
          </cell>
        </row>
        <row r="69">
          <cell r="A69">
            <v>40</v>
          </cell>
          <cell r="C69" t="str">
            <v xml:space="preserve">Transmission  </v>
          </cell>
        </row>
        <row r="70">
          <cell r="A70">
            <v>41</v>
          </cell>
          <cell r="C70" t="str">
            <v xml:space="preserve">Distribution  </v>
          </cell>
        </row>
        <row r="71">
          <cell r="A71">
            <v>42</v>
          </cell>
          <cell r="C71" t="str">
            <v xml:space="preserve">General  </v>
          </cell>
        </row>
        <row r="72">
          <cell r="A72">
            <v>43</v>
          </cell>
          <cell r="B72" t="str">
            <v>Total Accumulated Depreciation</v>
          </cell>
        </row>
        <row r="73">
          <cell r="A73">
            <v>44</v>
          </cell>
          <cell r="B73" t="str">
            <v xml:space="preserve">NET PLANT </v>
          </cell>
        </row>
        <row r="75">
          <cell r="A75">
            <v>45</v>
          </cell>
          <cell r="B75" t="str">
            <v xml:space="preserve">DEFERRED TAXES  </v>
          </cell>
        </row>
        <row r="76">
          <cell r="A76">
            <v>46</v>
          </cell>
          <cell r="C76" t="str">
            <v>Net Plant After DFIT</v>
          </cell>
        </row>
        <row r="77">
          <cell r="A77">
            <v>47</v>
          </cell>
          <cell r="B77" t="str">
            <v>DEFERRED DEBITS AND CREDITS &amp; OTHER</v>
          </cell>
        </row>
        <row r="78">
          <cell r="A78">
            <v>48</v>
          </cell>
          <cell r="B78" t="str">
            <v xml:space="preserve">WORKING CAPITAL </v>
          </cell>
        </row>
        <row r="80">
          <cell r="A80">
            <v>49</v>
          </cell>
          <cell r="B80" t="str">
            <v xml:space="preserve">TOTAL RATE BASE 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8"/>
      <sheetName val="RR SUMMARY"/>
      <sheetName val="CF"/>
      <sheetName val="Acerno_Cache_XXXXX"/>
      <sheetName val="ADJ DETAIL INPUT"/>
      <sheetName val="Recap Summary"/>
      <sheetName val="LEAD SHEETS-DO NOT ENTER"/>
      <sheetName val="ADJ SUMMARY"/>
      <sheetName val="DEBT CALC"/>
      <sheetName val="ROO INPUT"/>
      <sheetName val="not used - PROP0SED RATES-2019"/>
    </sheetNames>
    <sheetDataSet>
      <sheetData sheetId="0"/>
      <sheetData sheetId="1">
        <row r="20">
          <cell r="N20">
            <v>2.6800000000000001E-2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AVISTA UTILITIES</v>
          </cell>
        </row>
        <row r="5">
          <cell r="A5" t="str">
            <v>TWELVE MONTHS ENDED DECEMBER 31, 2016</v>
          </cell>
        </row>
        <row r="6">
          <cell r="A6" t="str">
            <v xml:space="preserve">(000'S OF DOLLARS)   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abSelected="1" topLeftCell="A13" workbookViewId="0">
      <selection activeCell="L26" sqref="L26"/>
    </sheetView>
  </sheetViews>
  <sheetFormatPr defaultRowHeight="14"/>
  <cols>
    <col min="1" max="1" width="4.7265625" style="44" customWidth="1"/>
    <col min="2" max="3" width="1.7265625" style="43" customWidth="1"/>
    <col min="4" max="4" width="42.453125" style="43" customWidth="1"/>
    <col min="5" max="5" width="16.36328125" style="50" customWidth="1"/>
  </cols>
  <sheetData>
    <row r="1" spans="1:5" s="79" customFormat="1">
      <c r="A1" s="80" t="str">
        <f>'[2]ADJ DETAIL-INPUT'!A2</f>
        <v xml:space="preserve">AVISTA UTILITIES  </v>
      </c>
      <c r="B1" s="81"/>
      <c r="C1" s="81"/>
      <c r="D1" s="82"/>
      <c r="E1" s="83"/>
    </row>
    <row r="2" spans="1:5" s="79" customFormat="1">
      <c r="A2" s="80" t="str">
        <f>'[2]ADJ DETAIL-INPUT'!A3</f>
        <v xml:space="preserve">WASHINGTON ELECTRIC RESULTS </v>
      </c>
      <c r="B2" s="81"/>
      <c r="C2" s="81"/>
      <c r="D2" s="82"/>
      <c r="E2" s="83"/>
    </row>
    <row r="3" spans="1:5" s="79" customFormat="1">
      <c r="A3" s="80" t="str">
        <f>'[2]ADJ DETAIL-INPUT'!A4</f>
        <v>TWELVE MONTHS ENDED DECEMBER 31, 2016</v>
      </c>
      <c r="B3" s="81"/>
      <c r="C3" s="81"/>
      <c r="D3" s="82"/>
      <c r="E3" s="83"/>
    </row>
    <row r="4" spans="1:5" s="79" customFormat="1">
      <c r="A4" s="80" t="str">
        <f>'[2]ADJ DETAIL-INPUT'!A5</f>
        <v xml:space="preserve">(000'S OF DOLLARS)  </v>
      </c>
      <c r="B4" s="84"/>
      <c r="C4" s="84"/>
      <c r="D4" s="82"/>
      <c r="E4" s="85"/>
    </row>
    <row r="5" spans="1:5">
      <c r="A5" s="86"/>
      <c r="B5" s="87"/>
      <c r="C5" s="87"/>
      <c r="D5" s="87"/>
    </row>
    <row r="6" spans="1:5">
      <c r="A6" s="86" t="str">
        <f>'[2]ADJ DETAIL-INPUT'!A8</f>
        <v>Line</v>
      </c>
      <c r="B6" s="87"/>
      <c r="C6" s="87"/>
      <c r="D6" s="87"/>
      <c r="E6" s="88" t="s">
        <v>39</v>
      </c>
    </row>
    <row r="7" spans="1:5" ht="14.5" thickBot="1">
      <c r="A7" s="89" t="str">
        <f>'[2]ADJ DETAIL-INPUT'!A9</f>
        <v>No.</v>
      </c>
      <c r="B7" s="90"/>
      <c r="C7" s="91" t="s">
        <v>36</v>
      </c>
      <c r="D7" s="90"/>
      <c r="E7" s="163" t="s">
        <v>40</v>
      </c>
    </row>
    <row r="8" spans="1:5">
      <c r="A8" s="93"/>
      <c r="B8" s="94" t="s">
        <v>37</v>
      </c>
      <c r="C8" s="93"/>
      <c r="D8" s="93"/>
      <c r="E8" s="95">
        <v>2.1499999999999968</v>
      </c>
    </row>
    <row r="9" spans="1:5">
      <c r="A9" s="96"/>
      <c r="B9" s="97" t="s">
        <v>38</v>
      </c>
      <c r="C9" s="96"/>
      <c r="D9" s="96"/>
      <c r="E9" s="98" t="s">
        <v>41</v>
      </c>
    </row>
    <row r="10" spans="1:5">
      <c r="A10" s="93"/>
      <c r="B10" s="94"/>
      <c r="C10" s="93"/>
      <c r="D10" s="93"/>
      <c r="E10" s="95"/>
    </row>
    <row r="11" spans="1:5">
      <c r="A11" s="99"/>
      <c r="B11" s="100" t="str">
        <f>'[2]ADJ DETAIL-INPUT'!B13</f>
        <v xml:space="preserve">REVENUES  </v>
      </c>
      <c r="C11" s="100"/>
      <c r="D11" s="100"/>
      <c r="E11" s="101"/>
    </row>
    <row r="12" spans="1:5">
      <c r="A12" s="102">
        <f>'[2]ADJ DETAIL-INPUT'!A14</f>
        <v>1</v>
      </c>
      <c r="B12" s="103" t="str">
        <f>'[2]ADJ DETAIL-INPUT'!B14</f>
        <v xml:space="preserve">Total General Business  </v>
      </c>
      <c r="C12" s="103"/>
      <c r="D12" s="103"/>
      <c r="E12" s="104">
        <v>0</v>
      </c>
    </row>
    <row r="13" spans="1:5">
      <c r="A13" s="102">
        <f>'[2]ADJ DETAIL-INPUT'!A15</f>
        <v>2</v>
      </c>
      <c r="B13" s="105" t="str">
        <f>'[2]ADJ DETAIL-INPUT'!B15</f>
        <v xml:space="preserve">Interdepartmental Sales  </v>
      </c>
      <c r="C13" s="105"/>
      <c r="D13" s="105"/>
      <c r="E13" s="101">
        <v>0</v>
      </c>
    </row>
    <row r="14" spans="1:5">
      <c r="A14" s="102">
        <f>'[2]ADJ DETAIL-INPUT'!A16</f>
        <v>3</v>
      </c>
      <c r="B14" s="105" t="str">
        <f>'[2]ADJ DETAIL-INPUT'!B16</f>
        <v xml:space="preserve">Sales for Resale  </v>
      </c>
      <c r="C14" s="105"/>
      <c r="D14" s="105"/>
      <c r="E14" s="106">
        <v>0</v>
      </c>
    </row>
    <row r="15" spans="1:5">
      <c r="A15" s="102">
        <f>'[2]ADJ DETAIL-INPUT'!A17</f>
        <v>4</v>
      </c>
      <c r="B15" s="105" t="str">
        <f>'[2]ADJ DETAIL-INPUT'!B17</f>
        <v xml:space="preserve">Total Sales of Electricity  </v>
      </c>
      <c r="C15" s="105"/>
      <c r="D15" s="105"/>
      <c r="E15" s="101">
        <v>0</v>
      </c>
    </row>
    <row r="16" spans="1:5">
      <c r="A16" s="102">
        <f>'[2]ADJ DETAIL-INPUT'!A18</f>
        <v>5</v>
      </c>
      <c r="B16" s="105" t="str">
        <f>'[2]ADJ DETAIL-INPUT'!B18</f>
        <v xml:space="preserve">Other Revenue  </v>
      </c>
      <c r="C16" s="105"/>
      <c r="D16" s="105"/>
      <c r="E16" s="106">
        <v>0</v>
      </c>
    </row>
    <row r="17" spans="1:5">
      <c r="A17" s="102">
        <f>'[2]ADJ DETAIL-INPUT'!A19</f>
        <v>6</v>
      </c>
      <c r="B17" s="105" t="str">
        <f>'[2]ADJ DETAIL-INPUT'!B19</f>
        <v xml:space="preserve">Total Electric Revenue  </v>
      </c>
      <c r="C17" s="105"/>
      <c r="D17" s="105"/>
      <c r="E17" s="101">
        <v>0</v>
      </c>
    </row>
    <row r="18" spans="1:5">
      <c r="A18" s="102"/>
      <c r="B18" s="105"/>
      <c r="C18" s="105"/>
      <c r="D18" s="105"/>
      <c r="E18" s="101"/>
    </row>
    <row r="19" spans="1:5">
      <c r="A19" s="102"/>
      <c r="B19" s="105" t="str">
        <f>'[2]ADJ DETAIL-INPUT'!B21</f>
        <v xml:space="preserve">EXPENSES  </v>
      </c>
      <c r="C19" s="105"/>
      <c r="D19" s="105"/>
      <c r="E19" s="101"/>
    </row>
    <row r="20" spans="1:5">
      <c r="A20" s="102"/>
      <c r="B20" s="105" t="str">
        <f>'[2]ADJ DETAIL-INPUT'!B22</f>
        <v xml:space="preserve">Production and Transmission  </v>
      </c>
      <c r="C20" s="105"/>
      <c r="D20" s="105"/>
      <c r="E20" s="101"/>
    </row>
    <row r="21" spans="1:5">
      <c r="A21" s="102">
        <f>'[2]ADJ DETAIL-INPUT'!A23</f>
        <v>7</v>
      </c>
      <c r="B21" s="105"/>
      <c r="C21" s="105" t="str">
        <f>'[2]ADJ DETAIL-INPUT'!C23</f>
        <v xml:space="preserve">Operating Expenses  </v>
      </c>
      <c r="D21" s="105"/>
      <c r="E21" s="101">
        <v>0</v>
      </c>
    </row>
    <row r="22" spans="1:5">
      <c r="A22" s="102">
        <f>'[2]ADJ DETAIL-INPUT'!A24</f>
        <v>8</v>
      </c>
      <c r="B22" s="105"/>
      <c r="C22" s="105" t="str">
        <f>'[2]ADJ DETAIL-INPUT'!C24</f>
        <v xml:space="preserve">Purchased Power  </v>
      </c>
      <c r="D22" s="105"/>
      <c r="E22" s="101">
        <v>0</v>
      </c>
    </row>
    <row r="23" spans="1:5">
      <c r="A23" s="102">
        <f>'[2]ADJ DETAIL-INPUT'!A25</f>
        <v>9</v>
      </c>
      <c r="B23" s="105"/>
      <c r="C23" s="105" t="str">
        <f>'[2]ADJ DETAIL-INPUT'!C25</f>
        <v xml:space="preserve">Depreciation/Amortization  </v>
      </c>
      <c r="D23" s="105"/>
      <c r="E23" s="101">
        <v>0</v>
      </c>
    </row>
    <row r="24" spans="1:5">
      <c r="A24" s="102">
        <f>'[2]ADJ DETAIL-INPUT'!A26</f>
        <v>10</v>
      </c>
      <c r="B24" s="105"/>
      <c r="C24" s="107" t="str">
        <f>'[2]ADJ DETAIL-INPUT'!C26</f>
        <v>Regulatory Amortization</v>
      </c>
      <c r="D24" s="107"/>
      <c r="E24" s="108">
        <v>0</v>
      </c>
    </row>
    <row r="25" spans="1:5">
      <c r="A25" s="102">
        <f>'[2]ADJ DETAIL-INPUT'!A27</f>
        <v>11</v>
      </c>
      <c r="B25" s="105"/>
      <c r="C25" s="105" t="str">
        <f>'[2]ADJ DETAIL-INPUT'!C27</f>
        <v xml:space="preserve">Taxes  </v>
      </c>
      <c r="D25" s="105"/>
      <c r="E25" s="106">
        <v>0</v>
      </c>
    </row>
    <row r="26" spans="1:5">
      <c r="A26" s="102">
        <f>'[2]ADJ DETAIL-INPUT'!A28</f>
        <v>12</v>
      </c>
      <c r="B26" s="105" t="str">
        <f>'[2]ADJ DETAIL-INPUT'!B28</f>
        <v xml:space="preserve">Total Production &amp; Transmission  </v>
      </c>
      <c r="C26" s="105"/>
      <c r="D26" s="105"/>
      <c r="E26" s="101">
        <v>0</v>
      </c>
    </row>
    <row r="27" spans="1:5">
      <c r="A27" s="102"/>
      <c r="B27" s="105"/>
      <c r="C27" s="105"/>
      <c r="D27" s="105"/>
      <c r="E27" s="101"/>
    </row>
    <row r="28" spans="1:5">
      <c r="A28" s="102"/>
      <c r="B28" s="105" t="str">
        <f>'[2]ADJ DETAIL-INPUT'!B30</f>
        <v xml:space="preserve">Distribution  </v>
      </c>
      <c r="C28" s="105"/>
      <c r="D28" s="105"/>
      <c r="E28" s="101"/>
    </row>
    <row r="29" spans="1:5">
      <c r="A29" s="102">
        <f>'[2]ADJ DETAIL-INPUT'!A31</f>
        <v>13</v>
      </c>
      <c r="B29" s="105"/>
      <c r="C29" s="105" t="str">
        <f>'[2]ADJ DETAIL-INPUT'!C31</f>
        <v xml:space="preserve">Operating Expenses  </v>
      </c>
      <c r="D29" s="105"/>
      <c r="E29" s="101">
        <v>0</v>
      </c>
    </row>
    <row r="30" spans="1:5">
      <c r="A30" s="102">
        <f>'[2]ADJ DETAIL-INPUT'!A32</f>
        <v>14</v>
      </c>
      <c r="B30" s="105"/>
      <c r="C30" s="105" t="str">
        <f>'[2]ADJ DETAIL-INPUT'!C32</f>
        <v>Depreciation/Amortization</v>
      </c>
      <c r="D30" s="105"/>
      <c r="E30" s="101">
        <v>0</v>
      </c>
    </row>
    <row r="31" spans="1:5">
      <c r="A31" s="102">
        <f>'[2]ADJ DETAIL-INPUT'!A33</f>
        <v>15</v>
      </c>
      <c r="B31" s="105"/>
      <c r="C31" s="105" t="str">
        <f>'[2]ADJ DETAIL-INPUT'!C33</f>
        <v>Regulatory Amortization</v>
      </c>
      <c r="D31" s="105"/>
      <c r="E31" s="101">
        <v>0</v>
      </c>
    </row>
    <row r="32" spans="1:5">
      <c r="A32" s="102">
        <f>'[2]ADJ DETAIL-INPUT'!A34</f>
        <v>16</v>
      </c>
      <c r="B32" s="105"/>
      <c r="C32" s="105" t="str">
        <f>'[2]ADJ DETAIL-INPUT'!C34</f>
        <v xml:space="preserve">Taxes  </v>
      </c>
      <c r="D32" s="105"/>
      <c r="E32" s="106">
        <v>0</v>
      </c>
    </row>
    <row r="33" spans="1:5">
      <c r="A33" s="102">
        <f>'[2]ADJ DETAIL-INPUT'!A35</f>
        <v>17</v>
      </c>
      <c r="B33" s="105" t="str">
        <f>'[2]ADJ DETAIL-INPUT'!B35</f>
        <v xml:space="preserve">Total Distribution  </v>
      </c>
      <c r="C33" s="105"/>
      <c r="D33" s="105"/>
      <c r="E33" s="101">
        <v>0</v>
      </c>
    </row>
    <row r="34" spans="1:5">
      <c r="A34" s="105"/>
      <c r="B34" s="105"/>
      <c r="C34" s="105"/>
      <c r="D34" s="105"/>
      <c r="E34" s="101"/>
    </row>
    <row r="35" spans="1:5">
      <c r="A35" s="102">
        <f>'[2]ADJ DETAIL-INPUT'!A37</f>
        <v>18</v>
      </c>
      <c r="B35" s="105" t="str">
        <f>'[2]ADJ DETAIL-INPUT'!B37</f>
        <v xml:space="preserve">Customer Accounting  </v>
      </c>
      <c r="C35" s="105"/>
      <c r="D35" s="105"/>
      <c r="E35" s="101">
        <v>0</v>
      </c>
    </row>
    <row r="36" spans="1:5">
      <c r="A36" s="102">
        <f>'[2]ADJ DETAIL-INPUT'!A38</f>
        <v>19</v>
      </c>
      <c r="B36" s="105" t="str">
        <f>'[2]ADJ DETAIL-INPUT'!B38</f>
        <v xml:space="preserve">Customer Service &amp; Information  </v>
      </c>
      <c r="C36" s="105"/>
      <c r="D36" s="105"/>
      <c r="E36" s="101">
        <v>0</v>
      </c>
    </row>
    <row r="37" spans="1:5">
      <c r="A37" s="102">
        <f>'[2]ADJ DETAIL-INPUT'!A39</f>
        <v>20</v>
      </c>
      <c r="B37" s="105" t="str">
        <f>'[2]ADJ DETAIL-INPUT'!B39</f>
        <v xml:space="preserve">Sales Expenses  </v>
      </c>
      <c r="C37" s="105"/>
      <c r="D37" s="105"/>
      <c r="E37" s="101">
        <v>0</v>
      </c>
    </row>
    <row r="38" spans="1:5">
      <c r="A38" s="102"/>
      <c r="B38" s="105"/>
      <c r="C38" s="105"/>
      <c r="D38" s="105"/>
      <c r="E38" s="101"/>
    </row>
    <row r="39" spans="1:5">
      <c r="A39" s="105"/>
      <c r="B39" s="105" t="str">
        <f>'[2]ADJ DETAIL-INPUT'!B41</f>
        <v xml:space="preserve">Administrative &amp; General  </v>
      </c>
      <c r="C39" s="105"/>
      <c r="D39" s="105"/>
      <c r="E39" s="101"/>
    </row>
    <row r="40" spans="1:5">
      <c r="A40" s="102">
        <f>'[2]ADJ DETAIL-INPUT'!A42</f>
        <v>21</v>
      </c>
      <c r="B40" s="105"/>
      <c r="C40" s="105" t="str">
        <f>'[2]ADJ DETAIL-INPUT'!C42</f>
        <v xml:space="preserve">Operating Expenses  </v>
      </c>
      <c r="D40" s="105"/>
      <c r="E40" s="101">
        <f>+'Restating-Staff'!E36/1000</f>
        <v>-580.20964683715715</v>
      </c>
    </row>
    <row r="41" spans="1:5">
      <c r="A41" s="102">
        <f>'[2]ADJ DETAIL-INPUT'!A43</f>
        <v>22</v>
      </c>
      <c r="B41" s="105"/>
      <c r="C41" s="105" t="str">
        <f>'[2]ADJ DETAIL-INPUT'!C43</f>
        <v>Depreciation/Amortization</v>
      </c>
      <c r="D41" s="105"/>
      <c r="E41" s="101">
        <v>0</v>
      </c>
    </row>
    <row r="42" spans="1:5">
      <c r="A42" s="109">
        <f>'[2]ADJ DETAIL-INPUT'!A44</f>
        <v>23</v>
      </c>
      <c r="B42" s="105"/>
      <c r="C42" s="105" t="str">
        <f>'[2]ADJ DETAIL-INPUT'!C44</f>
        <v xml:space="preserve">Taxes  </v>
      </c>
      <c r="D42" s="105"/>
      <c r="E42" s="106">
        <v>0</v>
      </c>
    </row>
    <row r="43" spans="1:5">
      <c r="A43" s="102">
        <f>'[2]ADJ DETAIL-INPUT'!A45</f>
        <v>24</v>
      </c>
      <c r="B43" s="105" t="str">
        <f>'[2]ADJ DETAIL-INPUT'!B45</f>
        <v xml:space="preserve">Total Admin. &amp; General  </v>
      </c>
      <c r="C43" s="105"/>
      <c r="D43" s="105"/>
      <c r="E43" s="106">
        <f>SUM(E40:E42)</f>
        <v>-580.20964683715715</v>
      </c>
    </row>
    <row r="44" spans="1:5">
      <c r="A44" s="102">
        <f>'[2]ADJ DETAIL-INPUT'!A46</f>
        <v>25</v>
      </c>
      <c r="B44" s="105" t="str">
        <f>'[2]ADJ DETAIL-INPUT'!B46</f>
        <v xml:space="preserve">Total Electric Expenses  </v>
      </c>
      <c r="C44" s="105"/>
      <c r="D44" s="105"/>
      <c r="E44" s="106">
        <f>+E43</f>
        <v>-580.20964683715715</v>
      </c>
    </row>
    <row r="45" spans="1:5">
      <c r="A45" s="105"/>
      <c r="B45" s="105"/>
      <c r="C45" s="105"/>
      <c r="D45" s="105"/>
      <c r="E45" s="101"/>
    </row>
    <row r="46" spans="1:5">
      <c r="A46" s="102">
        <f>'[2]ADJ DETAIL-INPUT'!A48</f>
        <v>26</v>
      </c>
      <c r="B46" s="105" t="str">
        <f>'[2]ADJ DETAIL-INPUT'!B48</f>
        <v xml:space="preserve">OPERATING INCOME BEFORE FIT  </v>
      </c>
      <c r="C46" s="105"/>
      <c r="D46" s="105"/>
      <c r="E46" s="101">
        <f>-E44</f>
        <v>580.20964683715715</v>
      </c>
    </row>
    <row r="47" spans="1:5">
      <c r="A47" s="102"/>
      <c r="B47" s="105"/>
      <c r="C47" s="105"/>
      <c r="D47" s="105"/>
      <c r="E47" s="101"/>
    </row>
    <row r="48" spans="1:5">
      <c r="A48" s="110"/>
      <c r="B48" s="105" t="str">
        <f>'[2]ADJ DETAIL-INPUT'!B50</f>
        <v xml:space="preserve">FEDERAL INCOME TAX  </v>
      </c>
      <c r="C48" s="105"/>
      <c r="D48" s="105"/>
      <c r="E48" s="101">
        <v>0</v>
      </c>
    </row>
    <row r="49" spans="1:5">
      <c r="A49" s="109">
        <f>'[2]ADJ DETAIL-INPUT'!A51</f>
        <v>27</v>
      </c>
      <c r="B49" s="105" t="str">
        <f>'[2]ADJ DETAIL-INPUT'!B51</f>
        <v xml:space="preserve">Current Accrual </v>
      </c>
      <c r="C49" s="105"/>
      <c r="D49" s="105"/>
      <c r="E49" s="101">
        <f>+E46*0.35</f>
        <v>203.07337639300499</v>
      </c>
    </row>
    <row r="50" spans="1:5">
      <c r="A50" s="102">
        <f>'[2]ADJ DETAIL-INPUT'!A52</f>
        <v>28</v>
      </c>
      <c r="B50" s="107" t="str">
        <f>'[2]ADJ DETAIL-INPUT'!B52</f>
        <v>Debt Interest</v>
      </c>
      <c r="C50" s="107"/>
      <c r="D50" s="107"/>
      <c r="E50" s="108">
        <v>0</v>
      </c>
    </row>
    <row r="51" spans="1:5">
      <c r="A51" s="102">
        <f>'[2]ADJ DETAIL-INPUT'!A53</f>
        <v>29</v>
      </c>
      <c r="B51" s="105" t="str">
        <f>'[2]ADJ DETAIL-INPUT'!B53</f>
        <v xml:space="preserve">Deferred Income Taxes  </v>
      </c>
      <c r="C51" s="105"/>
      <c r="D51" s="105"/>
      <c r="E51" s="101">
        <v>0</v>
      </c>
    </row>
    <row r="52" spans="1:5">
      <c r="A52" s="110">
        <f>'[2]ADJ DETAIL-INPUT'!A54</f>
        <v>30</v>
      </c>
      <c r="B52" s="105" t="str">
        <f>'[2]ADJ DETAIL-INPUT'!B54</f>
        <v>Amortized ITC - Noxon</v>
      </c>
      <c r="C52" s="105"/>
      <c r="D52" s="105"/>
      <c r="E52" s="106">
        <v>0</v>
      </c>
    </row>
    <row r="53" spans="1:5">
      <c r="A53" s="99"/>
      <c r="B53" s="100"/>
      <c r="C53" s="100"/>
      <c r="D53" s="100"/>
      <c r="E53" s="101"/>
    </row>
    <row r="54" spans="1:5" ht="14.5" thickBot="1">
      <c r="A54" s="111">
        <f>'[2]ADJ DETAIL-INPUT'!A56</f>
        <v>31</v>
      </c>
      <c r="B54" s="103" t="str">
        <f>'[2]ADJ DETAIL-INPUT'!B56</f>
        <v xml:space="preserve">NET OPERATING INCOME  </v>
      </c>
      <c r="C54" s="103"/>
      <c r="D54" s="103"/>
      <c r="E54" s="162">
        <f>+E46-E49</f>
        <v>377.13627044415216</v>
      </c>
    </row>
    <row r="55" spans="1:5" ht="14.5" thickTop="1">
      <c r="A55" s="111"/>
      <c r="B55" s="100"/>
      <c r="C55" s="100"/>
      <c r="D55" s="100"/>
      <c r="E55" s="101"/>
    </row>
    <row r="56" spans="1:5">
      <c r="A56" s="111"/>
      <c r="B56" s="100" t="str">
        <f>'[2]ADJ DETAIL-INPUT'!B58</f>
        <v xml:space="preserve">RATE BASE  </v>
      </c>
      <c r="C56" s="100"/>
      <c r="D56" s="100"/>
      <c r="E56" s="101"/>
    </row>
    <row r="57" spans="1:5">
      <c r="A57" s="99"/>
      <c r="B57" s="100" t="str">
        <f>'[2]ADJ DETAIL-INPUT'!B59</f>
        <v xml:space="preserve">PLANT IN SERVICE  </v>
      </c>
      <c r="C57" s="100"/>
      <c r="D57" s="100"/>
      <c r="E57" s="101"/>
    </row>
    <row r="58" spans="1:5">
      <c r="A58" s="113">
        <f>'[2]ADJ DETAIL-INPUT'!A60</f>
        <v>32</v>
      </c>
      <c r="B58" s="103"/>
      <c r="C58" s="103" t="str">
        <f>'[2]ADJ DETAIL-INPUT'!C60</f>
        <v xml:space="preserve">Intangible  </v>
      </c>
      <c r="D58" s="103"/>
      <c r="E58" s="103">
        <v>0</v>
      </c>
    </row>
    <row r="59" spans="1:5">
      <c r="A59" s="111">
        <f>'[2]ADJ DETAIL-INPUT'!A61</f>
        <v>33</v>
      </c>
      <c r="B59" s="105"/>
      <c r="C59" s="105" t="str">
        <f>'[2]ADJ DETAIL-INPUT'!C61</f>
        <v xml:space="preserve">Production  </v>
      </c>
      <c r="D59" s="105"/>
      <c r="E59" s="101">
        <v>0</v>
      </c>
    </row>
    <row r="60" spans="1:5">
      <c r="A60" s="111">
        <f>'[2]ADJ DETAIL-INPUT'!A62</f>
        <v>34</v>
      </c>
      <c r="B60" s="105"/>
      <c r="C60" s="105" t="str">
        <f>'[2]ADJ DETAIL-INPUT'!C62</f>
        <v xml:space="preserve">Transmission  </v>
      </c>
      <c r="D60" s="105"/>
      <c r="E60" s="101">
        <v>0</v>
      </c>
    </row>
    <row r="61" spans="1:5">
      <c r="A61" s="111">
        <f>'[2]ADJ DETAIL-INPUT'!A63</f>
        <v>35</v>
      </c>
      <c r="B61" s="105"/>
      <c r="C61" s="105" t="str">
        <f>'[2]ADJ DETAIL-INPUT'!C63</f>
        <v xml:space="preserve">Distribution  </v>
      </c>
      <c r="D61" s="105"/>
      <c r="E61" s="101">
        <v>0</v>
      </c>
    </row>
    <row r="62" spans="1:5">
      <c r="A62" s="111">
        <f>'[2]ADJ DETAIL-INPUT'!A64</f>
        <v>36</v>
      </c>
      <c r="B62" s="105"/>
      <c r="C62" s="105" t="str">
        <f>'[2]ADJ DETAIL-INPUT'!C64</f>
        <v xml:space="preserve">General  </v>
      </c>
      <c r="D62" s="105"/>
      <c r="E62" s="106">
        <v>0</v>
      </c>
    </row>
    <row r="63" spans="1:5">
      <c r="A63" s="111">
        <f>'[2]ADJ DETAIL-INPUT'!A65</f>
        <v>37</v>
      </c>
      <c r="B63" s="105" t="str">
        <f>'[2]ADJ DETAIL-INPUT'!B65</f>
        <v xml:space="preserve">Total Plant in Service  </v>
      </c>
      <c r="C63" s="105"/>
      <c r="D63" s="105"/>
      <c r="E63" s="101">
        <v>0</v>
      </c>
    </row>
    <row r="64" spans="1:5">
      <c r="A64" s="111"/>
      <c r="B64" s="105" t="str">
        <f>'[2]ADJ DETAIL-INPUT'!B66</f>
        <v>ACCUMULATED DEPRECIATION/AMORT</v>
      </c>
      <c r="C64" s="105"/>
      <c r="D64" s="105"/>
      <c r="E64" s="101"/>
    </row>
    <row r="65" spans="1:5">
      <c r="A65" s="111">
        <f>'[2]ADJ DETAIL-INPUT'!A67</f>
        <v>38</v>
      </c>
      <c r="B65" s="105"/>
      <c r="C65" s="103" t="str">
        <f>'[2]ADJ DETAIL-INPUT'!C67</f>
        <v xml:space="preserve">Intangible  </v>
      </c>
      <c r="D65" s="105"/>
      <c r="E65" s="101">
        <v>0</v>
      </c>
    </row>
    <row r="66" spans="1:5">
      <c r="A66" s="111">
        <f>'[2]ADJ DETAIL-INPUT'!A68</f>
        <v>39</v>
      </c>
      <c r="B66" s="105"/>
      <c r="C66" s="105" t="str">
        <f>'[2]ADJ DETAIL-INPUT'!C68</f>
        <v xml:space="preserve">Production  </v>
      </c>
      <c r="D66" s="105"/>
      <c r="E66" s="101">
        <v>0</v>
      </c>
    </row>
    <row r="67" spans="1:5">
      <c r="A67" s="111">
        <f>'[2]ADJ DETAIL-INPUT'!A69</f>
        <v>40</v>
      </c>
      <c r="B67" s="105"/>
      <c r="C67" s="105" t="str">
        <f>'[2]ADJ DETAIL-INPUT'!C69</f>
        <v xml:space="preserve">Transmission  </v>
      </c>
      <c r="D67" s="105"/>
      <c r="E67" s="101">
        <v>0</v>
      </c>
    </row>
    <row r="68" spans="1:5">
      <c r="A68" s="111">
        <f>'[2]ADJ DETAIL-INPUT'!A70</f>
        <v>41</v>
      </c>
      <c r="B68" s="105"/>
      <c r="C68" s="105" t="str">
        <f>'[2]ADJ DETAIL-INPUT'!C70</f>
        <v xml:space="preserve">Distribution  </v>
      </c>
      <c r="D68" s="105"/>
      <c r="E68" s="101">
        <v>0</v>
      </c>
    </row>
    <row r="69" spans="1:5">
      <c r="A69" s="111">
        <f>'[2]ADJ DETAIL-INPUT'!A71</f>
        <v>42</v>
      </c>
      <c r="B69" s="105"/>
      <c r="C69" s="105" t="str">
        <f>'[2]ADJ DETAIL-INPUT'!C71</f>
        <v xml:space="preserve">General  </v>
      </c>
      <c r="D69" s="105"/>
      <c r="E69" s="101">
        <v>0</v>
      </c>
    </row>
    <row r="70" spans="1:5">
      <c r="A70" s="111">
        <f>'[2]ADJ DETAIL-INPUT'!A72</f>
        <v>43</v>
      </c>
      <c r="B70" s="105" t="str">
        <f>'[2]ADJ DETAIL-INPUT'!B72</f>
        <v>Total Accumulated Depreciation</v>
      </c>
      <c r="C70" s="105"/>
      <c r="D70" s="105"/>
      <c r="E70" s="114">
        <v>0</v>
      </c>
    </row>
    <row r="71" spans="1:5">
      <c r="A71" s="111">
        <f>'[2]ADJ DETAIL-INPUT'!A73</f>
        <v>44</v>
      </c>
      <c r="B71" s="105" t="str">
        <f>'[2]ADJ DETAIL-INPUT'!B73</f>
        <v xml:space="preserve">NET PLANT </v>
      </c>
      <c r="C71" s="105"/>
      <c r="D71" s="105"/>
      <c r="E71" s="114">
        <v>0</v>
      </c>
    </row>
    <row r="72" spans="1:5">
      <c r="A72" s="111"/>
      <c r="B72" s="105"/>
      <c r="C72" s="105"/>
      <c r="D72" s="105"/>
      <c r="E72" s="115"/>
    </row>
    <row r="73" spans="1:5">
      <c r="A73" s="110">
        <f>'[2]ADJ DETAIL-INPUT'!A75</f>
        <v>45</v>
      </c>
      <c r="B73" s="105" t="str">
        <f>'[2]ADJ DETAIL-INPUT'!B75</f>
        <v xml:space="preserve">DEFERRED TAXES  </v>
      </c>
      <c r="C73" s="105"/>
      <c r="D73" s="105"/>
      <c r="E73" s="106">
        <v>0</v>
      </c>
    </row>
    <row r="74" spans="1:5">
      <c r="A74" s="110">
        <f>'[2]ADJ DETAIL-INPUT'!A76</f>
        <v>46</v>
      </c>
      <c r="B74" s="105"/>
      <c r="C74" s="105" t="str">
        <f>'[2]ADJ DETAIL-INPUT'!C76</f>
        <v>Net Plant After DFIT</v>
      </c>
      <c r="D74" s="105"/>
      <c r="E74" s="115">
        <v>0</v>
      </c>
    </row>
    <row r="75" spans="1:5">
      <c r="A75" s="111">
        <f>'[2]ADJ DETAIL-INPUT'!A77</f>
        <v>47</v>
      </c>
      <c r="B75" s="105" t="str">
        <f>'[2]ADJ DETAIL-INPUT'!B77</f>
        <v>DEFERRED DEBITS AND CREDITS &amp; OTHER</v>
      </c>
      <c r="C75" s="105"/>
      <c r="D75" s="105"/>
      <c r="E75" s="101">
        <v>0</v>
      </c>
    </row>
    <row r="76" spans="1:5">
      <c r="A76" s="111">
        <f>'[2]ADJ DETAIL-INPUT'!A78</f>
        <v>48</v>
      </c>
      <c r="B76" s="105" t="str">
        <f>'[2]ADJ DETAIL-INPUT'!B78</f>
        <v xml:space="preserve">WORKING CAPITAL </v>
      </c>
      <c r="C76" s="105"/>
      <c r="D76" s="105"/>
      <c r="E76" s="106">
        <v>0</v>
      </c>
    </row>
    <row r="77" spans="1:5">
      <c r="A77" s="110"/>
      <c r="B77" s="105"/>
      <c r="C77" s="105"/>
      <c r="D77" s="105"/>
      <c r="E77" s="101">
        <v>0</v>
      </c>
    </row>
    <row r="78" spans="1:5" ht="14.5" thickBot="1">
      <c r="A78" s="102">
        <f>'[2]ADJ DETAIL-INPUT'!A80</f>
        <v>49</v>
      </c>
      <c r="B78" s="103" t="str">
        <f>'[2]ADJ DETAIL-INPUT'!B80</f>
        <v xml:space="preserve">TOTAL RATE BASE  </v>
      </c>
      <c r="C78" s="103"/>
      <c r="D78" s="103"/>
      <c r="E78" s="116">
        <v>0</v>
      </c>
    </row>
    <row r="79" spans="1:5" ht="14.5" thickTop="1">
      <c r="D79" s="48"/>
    </row>
  </sheetData>
  <pageMargins left="0.7" right="0.7" top="0.75" bottom="0.75" header="0.3" footer="0.3"/>
  <pageSetup scale="62" orientation="portrait" r:id="rId1"/>
  <headerFooter>
    <oddHeader>&amp;RExhibit No. JH-5
Dockets UE-170485/UG-170486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topLeftCell="A16" workbookViewId="0">
      <selection activeCell="O22" sqref="O22:O27"/>
    </sheetView>
  </sheetViews>
  <sheetFormatPr defaultRowHeight="14"/>
  <cols>
    <col min="1" max="1" width="6.54296875" style="51" customWidth="1"/>
    <col min="2" max="3" width="1.7265625" style="52" customWidth="1"/>
    <col min="4" max="4" width="47.81640625" style="52" customWidth="1"/>
    <col min="5" max="5" width="14.54296875" style="64" customWidth="1"/>
  </cols>
  <sheetData>
    <row r="1" spans="1:5" s="79" customFormat="1">
      <c r="A1" s="117" t="str">
        <f>'[3]ROO INPUT'!A3:C3</f>
        <v>AVISTA UTILITIES</v>
      </c>
      <c r="B1" s="118"/>
      <c r="C1" s="118"/>
      <c r="D1" s="118"/>
      <c r="E1" s="78"/>
    </row>
    <row r="2" spans="1:5" s="79" customFormat="1">
      <c r="A2" s="117" t="s">
        <v>42</v>
      </c>
      <c r="B2" s="118"/>
      <c r="C2" s="118"/>
      <c r="D2" s="118"/>
      <c r="E2" s="78"/>
    </row>
    <row r="3" spans="1:5" s="79" customFormat="1">
      <c r="A3" s="117" t="str">
        <f>'[3]ROO INPUT'!A5:C5</f>
        <v>TWELVE MONTHS ENDED DECEMBER 31, 2016</v>
      </c>
      <c r="B3" s="118"/>
      <c r="C3" s="118"/>
      <c r="D3" s="118"/>
      <c r="E3" s="119"/>
    </row>
    <row r="4" spans="1:5" s="79" customFormat="1">
      <c r="A4" s="117" t="str">
        <f>'[3]ROO INPUT'!A6:C6</f>
        <v xml:space="preserve">(000'S OF DOLLARS)   </v>
      </c>
      <c r="B4" s="120"/>
      <c r="C4" s="120"/>
      <c r="D4" s="120"/>
      <c r="E4" s="121"/>
    </row>
    <row r="5" spans="1:5">
      <c r="A5" s="122"/>
      <c r="B5" s="123"/>
      <c r="C5" s="123"/>
      <c r="D5" s="123"/>
    </row>
    <row r="6" spans="1:5">
      <c r="A6" s="120"/>
      <c r="B6" s="124"/>
      <c r="C6" s="124"/>
      <c r="D6" s="53"/>
    </row>
    <row r="7" spans="1:5">
      <c r="A7" s="86"/>
      <c r="B7" s="87"/>
      <c r="C7" s="87"/>
      <c r="D7" s="87"/>
    </row>
    <row r="8" spans="1:5">
      <c r="A8" s="86" t="s">
        <v>43</v>
      </c>
      <c r="B8" s="87"/>
      <c r="C8" s="87"/>
      <c r="D8" s="87"/>
      <c r="E8" s="88" t="s">
        <v>39</v>
      </c>
    </row>
    <row r="9" spans="1:5">
      <c r="A9" s="89" t="s">
        <v>44</v>
      </c>
      <c r="B9" s="90"/>
      <c r="C9" s="91" t="s">
        <v>36</v>
      </c>
      <c r="D9" s="90"/>
      <c r="E9" s="88" t="s">
        <v>40</v>
      </c>
    </row>
    <row r="10" spans="1:5">
      <c r="A10" s="147"/>
      <c r="B10" s="148" t="s">
        <v>45</v>
      </c>
      <c r="C10" s="149"/>
      <c r="D10" s="149"/>
      <c r="E10" s="150">
        <v>2.14</v>
      </c>
    </row>
    <row r="11" spans="1:5">
      <c r="A11" s="151"/>
      <c r="B11" s="152" t="s">
        <v>38</v>
      </c>
      <c r="C11" s="153"/>
      <c r="D11" s="153"/>
      <c r="E11" s="154" t="s">
        <v>96</v>
      </c>
    </row>
    <row r="12" spans="1:5">
      <c r="A12" s="122"/>
      <c r="B12" s="123"/>
      <c r="C12" s="123"/>
      <c r="D12" s="123"/>
      <c r="E12" s="125"/>
    </row>
    <row r="13" spans="1:5">
      <c r="A13" s="122"/>
      <c r="B13" s="123" t="s">
        <v>46</v>
      </c>
      <c r="C13" s="123"/>
      <c r="D13" s="123"/>
      <c r="E13" s="125"/>
    </row>
    <row r="14" spans="1:5">
      <c r="A14" s="122">
        <v>1</v>
      </c>
      <c r="B14" s="126" t="s">
        <v>47</v>
      </c>
      <c r="C14" s="126"/>
      <c r="D14" s="126"/>
      <c r="E14" s="127">
        <v>0</v>
      </c>
    </row>
    <row r="15" spans="1:5">
      <c r="A15" s="122">
        <v>2</v>
      </c>
      <c r="B15" s="128" t="s">
        <v>48</v>
      </c>
      <c r="C15" s="123"/>
      <c r="D15" s="128"/>
      <c r="E15" s="129">
        <v>0</v>
      </c>
    </row>
    <row r="16" spans="1:5">
      <c r="A16" s="122">
        <v>3</v>
      </c>
      <c r="B16" s="128" t="s">
        <v>49</v>
      </c>
      <c r="C16" s="123"/>
      <c r="D16" s="128"/>
      <c r="E16" s="130">
        <v>0</v>
      </c>
    </row>
    <row r="17" spans="1:5">
      <c r="A17" s="122">
        <v>4</v>
      </c>
      <c r="B17" s="123" t="s">
        <v>50</v>
      </c>
      <c r="C17" s="128"/>
      <c r="D17" s="128"/>
      <c r="E17" s="131">
        <f>SUM(E14:E16)</f>
        <v>0</v>
      </c>
    </row>
    <row r="18" spans="1:5">
      <c r="A18" s="122"/>
      <c r="B18" s="123"/>
      <c r="C18" s="128"/>
      <c r="D18" s="128"/>
      <c r="E18" s="129"/>
    </row>
    <row r="19" spans="1:5">
      <c r="A19" s="122"/>
      <c r="B19" s="123" t="s">
        <v>51</v>
      </c>
      <c r="C19" s="128"/>
      <c r="D19" s="128"/>
      <c r="E19" s="129"/>
    </row>
    <row r="20" spans="1:5">
      <c r="A20" s="122"/>
      <c r="B20" s="128" t="s">
        <v>52</v>
      </c>
      <c r="C20" s="123"/>
      <c r="D20" s="128"/>
      <c r="E20" s="129"/>
    </row>
    <row r="21" spans="1:5">
      <c r="A21" s="122">
        <v>5</v>
      </c>
      <c r="B21" s="123"/>
      <c r="C21" s="128" t="s">
        <v>53</v>
      </c>
      <c r="D21" s="128"/>
      <c r="E21" s="129">
        <v>0</v>
      </c>
    </row>
    <row r="22" spans="1:5">
      <c r="A22" s="122">
        <v>6</v>
      </c>
      <c r="B22" s="123"/>
      <c r="C22" s="128" t="s">
        <v>54</v>
      </c>
      <c r="D22" s="128"/>
      <c r="E22" s="129">
        <v>0</v>
      </c>
    </row>
    <row r="23" spans="1:5">
      <c r="A23" s="122">
        <v>7</v>
      </c>
      <c r="B23" s="123"/>
      <c r="C23" s="128" t="s">
        <v>55</v>
      </c>
      <c r="D23" s="128"/>
      <c r="E23" s="130">
        <v>0</v>
      </c>
    </row>
    <row r="24" spans="1:5">
      <c r="A24" s="122">
        <v>8</v>
      </c>
      <c r="B24" s="128" t="s">
        <v>56</v>
      </c>
      <c r="C24" s="128"/>
      <c r="D24" s="123"/>
      <c r="E24" s="132">
        <f>SUM(E21:E23)</f>
        <v>0</v>
      </c>
    </row>
    <row r="25" spans="1:5">
      <c r="A25" s="122"/>
      <c r="B25" s="128"/>
      <c r="C25" s="128"/>
      <c r="D25" s="123"/>
      <c r="E25" s="131"/>
    </row>
    <row r="26" spans="1:5">
      <c r="A26" s="122"/>
      <c r="B26" s="128" t="s">
        <v>57</v>
      </c>
      <c r="C26" s="123"/>
      <c r="D26" s="128"/>
      <c r="E26" s="129"/>
    </row>
    <row r="27" spans="1:5">
      <c r="A27" s="122">
        <v>9</v>
      </c>
      <c r="B27" s="123"/>
      <c r="C27" s="128" t="s">
        <v>58</v>
      </c>
      <c r="D27" s="128"/>
      <c r="E27" s="129">
        <v>0</v>
      </c>
    </row>
    <row r="28" spans="1:5">
      <c r="A28" s="122">
        <v>10</v>
      </c>
      <c r="B28" s="123"/>
      <c r="C28" s="128" t="s">
        <v>59</v>
      </c>
      <c r="D28" s="128"/>
      <c r="E28" s="129">
        <v>0</v>
      </c>
    </row>
    <row r="29" spans="1:5">
      <c r="A29" s="122">
        <v>11</v>
      </c>
      <c r="B29" s="123"/>
      <c r="C29" s="128" t="s">
        <v>60</v>
      </c>
      <c r="D29" s="128"/>
      <c r="E29" s="130">
        <v>0</v>
      </c>
    </row>
    <row r="30" spans="1:5">
      <c r="A30" s="122">
        <v>12</v>
      </c>
      <c r="B30" s="128" t="s">
        <v>61</v>
      </c>
      <c r="C30" s="128"/>
      <c r="D30" s="123"/>
      <c r="E30" s="131">
        <f>SUM(E27:E29)</f>
        <v>0</v>
      </c>
    </row>
    <row r="31" spans="1:5">
      <c r="A31" s="122"/>
      <c r="B31" s="128"/>
      <c r="C31" s="128"/>
      <c r="D31" s="123"/>
      <c r="E31" s="131"/>
    </row>
    <row r="32" spans="1:5">
      <c r="A32" s="122"/>
      <c r="B32" s="128" t="s">
        <v>62</v>
      </c>
      <c r="C32" s="123"/>
      <c r="D32" s="128"/>
      <c r="E32" s="129"/>
    </row>
    <row r="33" spans="1:5">
      <c r="A33" s="122">
        <v>13</v>
      </c>
      <c r="B33" s="123"/>
      <c r="C33" s="128" t="s">
        <v>58</v>
      </c>
      <c r="D33" s="128"/>
      <c r="E33" s="129">
        <v>0</v>
      </c>
    </row>
    <row r="34" spans="1:5">
      <c r="A34" s="122">
        <v>14</v>
      </c>
      <c r="B34" s="123"/>
      <c r="C34" s="128" t="s">
        <v>59</v>
      </c>
      <c r="D34" s="128"/>
      <c r="E34" s="129">
        <v>0</v>
      </c>
    </row>
    <row r="35" spans="1:5">
      <c r="A35" s="122">
        <v>15</v>
      </c>
      <c r="B35" s="123"/>
      <c r="C35" s="128" t="s">
        <v>60</v>
      </c>
      <c r="D35" s="128"/>
      <c r="E35" s="130">
        <v>0</v>
      </c>
    </row>
    <row r="36" spans="1:5">
      <c r="A36" s="122">
        <v>16</v>
      </c>
      <c r="B36" s="128" t="s">
        <v>63</v>
      </c>
      <c r="C36" s="128"/>
      <c r="D36" s="123"/>
      <c r="E36" s="131">
        <f t="shared" ref="E36" si="0">SUM(E33:E35)</f>
        <v>0</v>
      </c>
    </row>
    <row r="37" spans="1:5">
      <c r="A37" s="122"/>
      <c r="B37" s="123"/>
      <c r="C37" s="128"/>
      <c r="D37" s="128"/>
      <c r="E37" s="131"/>
    </row>
    <row r="38" spans="1:5">
      <c r="A38" s="122">
        <v>17</v>
      </c>
      <c r="B38" s="123" t="s">
        <v>64</v>
      </c>
      <c r="C38" s="128"/>
      <c r="D38" s="128"/>
      <c r="E38" s="131">
        <v>0</v>
      </c>
    </row>
    <row r="39" spans="1:5">
      <c r="A39" s="122">
        <v>18</v>
      </c>
      <c r="B39" s="123" t="s">
        <v>65</v>
      </c>
      <c r="C39" s="128"/>
      <c r="D39" s="128"/>
      <c r="E39" s="129">
        <v>0</v>
      </c>
    </row>
    <row r="40" spans="1:5">
      <c r="A40" s="122">
        <v>19</v>
      </c>
      <c r="B40" s="123" t="s">
        <v>66</v>
      </c>
      <c r="C40" s="128"/>
      <c r="D40" s="128"/>
      <c r="E40" s="129">
        <v>0</v>
      </c>
    </row>
    <row r="41" spans="1:5">
      <c r="A41" s="122"/>
      <c r="B41" s="123"/>
      <c r="C41" s="128"/>
      <c r="D41" s="128"/>
      <c r="E41" s="129"/>
    </row>
    <row r="42" spans="1:5">
      <c r="A42" s="122"/>
      <c r="B42" s="123" t="s">
        <v>67</v>
      </c>
      <c r="C42" s="128"/>
      <c r="D42" s="128"/>
      <c r="E42" s="129"/>
    </row>
    <row r="43" spans="1:5">
      <c r="A43" s="122">
        <v>20</v>
      </c>
      <c r="B43" s="123"/>
      <c r="C43" s="128" t="s">
        <v>58</v>
      </c>
      <c r="D43" s="128"/>
      <c r="E43" s="129">
        <f>+'Restating-Staff'!E40/1000</f>
        <v>-167.14723570974004</v>
      </c>
    </row>
    <row r="44" spans="1:5">
      <c r="A44" s="122">
        <v>21</v>
      </c>
      <c r="B44" s="123"/>
      <c r="C44" s="128" t="s">
        <v>59</v>
      </c>
      <c r="D44" s="128"/>
      <c r="E44" s="129">
        <v>0</v>
      </c>
    </row>
    <row r="45" spans="1:5">
      <c r="A45" s="122">
        <v>22</v>
      </c>
      <c r="B45" s="123"/>
      <c r="C45" s="65" t="s">
        <v>68</v>
      </c>
      <c r="D45" s="128"/>
      <c r="E45" s="129">
        <v>0</v>
      </c>
    </row>
    <row r="46" spans="1:5">
      <c r="A46" s="122">
        <v>23</v>
      </c>
      <c r="B46" s="123"/>
      <c r="C46" s="128" t="s">
        <v>60</v>
      </c>
      <c r="D46" s="128"/>
      <c r="E46" s="130">
        <v>0</v>
      </c>
    </row>
    <row r="47" spans="1:5">
      <c r="A47" s="122">
        <v>24</v>
      </c>
      <c r="B47" s="128" t="s">
        <v>69</v>
      </c>
      <c r="C47" s="128"/>
      <c r="D47" s="123"/>
      <c r="E47" s="133">
        <f>SUM(E43:E46)</f>
        <v>-167.14723570974004</v>
      </c>
    </row>
    <row r="48" spans="1:5">
      <c r="A48" s="122">
        <v>25</v>
      </c>
      <c r="B48" s="123" t="s">
        <v>70</v>
      </c>
      <c r="C48" s="128"/>
      <c r="D48" s="128"/>
      <c r="E48" s="133">
        <f>E20+E24+E30+E36+E38+E39+E40+E47</f>
        <v>-167.14723570974004</v>
      </c>
    </row>
    <row r="49" spans="1:5">
      <c r="A49" s="122"/>
      <c r="B49" s="123"/>
      <c r="C49" s="128"/>
      <c r="D49" s="128"/>
      <c r="E49" s="131"/>
    </row>
    <row r="50" spans="1:5">
      <c r="A50" s="122">
        <v>26</v>
      </c>
      <c r="B50" s="123" t="s">
        <v>71</v>
      </c>
      <c r="C50" s="128"/>
      <c r="D50" s="128"/>
      <c r="E50" s="131">
        <f>E17-E48</f>
        <v>167.14723570974004</v>
      </c>
    </row>
    <row r="51" spans="1:5">
      <c r="A51" s="122"/>
      <c r="B51" s="123"/>
      <c r="C51" s="128"/>
      <c r="D51" s="128"/>
      <c r="E51" s="131"/>
    </row>
    <row r="52" spans="1:5">
      <c r="A52" s="122"/>
      <c r="B52" s="123" t="s">
        <v>72</v>
      </c>
      <c r="C52" s="128"/>
      <c r="D52" s="128"/>
      <c r="E52" s="129"/>
    </row>
    <row r="53" spans="1:5">
      <c r="A53" s="122">
        <v>27</v>
      </c>
      <c r="B53" s="128" t="s">
        <v>73</v>
      </c>
      <c r="C53" s="123"/>
      <c r="D53" s="128"/>
      <c r="E53" s="129">
        <f t="shared" ref="E53" si="1">E50*0.35</f>
        <v>58.501532498409013</v>
      </c>
    </row>
    <row r="54" spans="1:5">
      <c r="A54" s="122">
        <v>28</v>
      </c>
      <c r="B54" s="128" t="s">
        <v>74</v>
      </c>
      <c r="C54" s="123"/>
      <c r="D54" s="128"/>
      <c r="E54" s="129">
        <f>(E81*'[3]RR SUMMARY'!$N$20)*-0.35</f>
        <v>0</v>
      </c>
    </row>
    <row r="55" spans="1:5">
      <c r="A55" s="122">
        <v>29</v>
      </c>
      <c r="B55" s="128" t="s">
        <v>75</v>
      </c>
      <c r="C55" s="123"/>
      <c r="D55" s="128"/>
      <c r="E55" s="129">
        <v>0</v>
      </c>
    </row>
    <row r="56" spans="1:5">
      <c r="A56" s="122">
        <v>30</v>
      </c>
      <c r="B56" s="128" t="s">
        <v>76</v>
      </c>
      <c r="C56" s="123"/>
      <c r="D56" s="128"/>
      <c r="E56" s="130">
        <v>0</v>
      </c>
    </row>
    <row r="57" spans="1:5">
      <c r="A57" s="122"/>
      <c r="B57" s="123"/>
      <c r="C57" s="123"/>
      <c r="D57" s="123"/>
      <c r="E57" s="131"/>
    </row>
    <row r="58" spans="1:5" ht="14.5" thickBot="1">
      <c r="A58" s="122">
        <v>31</v>
      </c>
      <c r="B58" s="126" t="s">
        <v>77</v>
      </c>
      <c r="C58" s="126"/>
      <c r="D58" s="126"/>
      <c r="E58" s="134">
        <f>E50-SUM(E53:E56)</f>
        <v>108.64570321133104</v>
      </c>
    </row>
    <row r="59" spans="1:5" ht="14.5" thickTop="1">
      <c r="A59" s="122"/>
      <c r="B59" s="123"/>
      <c r="C59" s="123"/>
      <c r="D59" s="123"/>
      <c r="E59" s="135"/>
    </row>
    <row r="60" spans="1:5">
      <c r="A60" s="122"/>
      <c r="B60" s="123" t="s">
        <v>78</v>
      </c>
      <c r="C60" s="123"/>
      <c r="D60" s="123"/>
      <c r="E60" s="135"/>
    </row>
    <row r="61" spans="1:5">
      <c r="A61" s="122"/>
      <c r="B61" s="123" t="s">
        <v>79</v>
      </c>
      <c r="C61" s="123"/>
      <c r="D61" s="123"/>
      <c r="E61" s="136"/>
    </row>
    <row r="62" spans="1:5">
      <c r="A62" s="122">
        <v>32</v>
      </c>
      <c r="B62" s="128"/>
      <c r="C62" s="128" t="s">
        <v>57</v>
      </c>
      <c r="D62" s="128"/>
      <c r="E62" s="137">
        <v>0</v>
      </c>
    </row>
    <row r="63" spans="1:5">
      <c r="A63" s="122">
        <v>33</v>
      </c>
      <c r="B63" s="128"/>
      <c r="C63" s="128" t="s">
        <v>80</v>
      </c>
      <c r="D63" s="128"/>
      <c r="E63" s="136">
        <v>0</v>
      </c>
    </row>
    <row r="64" spans="1:5">
      <c r="A64" s="122">
        <v>34</v>
      </c>
      <c r="B64" s="128"/>
      <c r="C64" s="128" t="s">
        <v>81</v>
      </c>
      <c r="D64" s="128"/>
      <c r="E64" s="138">
        <v>0</v>
      </c>
    </row>
    <row r="65" spans="1:5">
      <c r="A65" s="122">
        <v>35</v>
      </c>
      <c r="B65" s="128" t="s">
        <v>82</v>
      </c>
      <c r="C65" s="128"/>
      <c r="D65" s="123"/>
      <c r="E65" s="131">
        <f t="shared" ref="E65" si="2">SUM(E62:E64)</f>
        <v>0</v>
      </c>
    </row>
    <row r="66" spans="1:5">
      <c r="A66" s="122"/>
      <c r="B66" s="128"/>
      <c r="C66" s="128"/>
      <c r="D66" s="123"/>
      <c r="E66" s="131"/>
    </row>
    <row r="67" spans="1:5">
      <c r="A67" s="122"/>
      <c r="B67" s="128" t="s">
        <v>83</v>
      </c>
      <c r="C67" s="128"/>
      <c r="D67" s="128"/>
      <c r="E67" s="129"/>
    </row>
    <row r="68" spans="1:5">
      <c r="A68" s="122">
        <v>36</v>
      </c>
      <c r="B68" s="128"/>
      <c r="C68" s="128" t="s">
        <v>57</v>
      </c>
      <c r="D68" s="128"/>
      <c r="E68" s="129">
        <v>0</v>
      </c>
    </row>
    <row r="69" spans="1:5">
      <c r="A69" s="122">
        <v>37</v>
      </c>
      <c r="B69" s="128"/>
      <c r="C69" s="128" t="s">
        <v>80</v>
      </c>
      <c r="D69" s="128"/>
      <c r="E69" s="129">
        <v>0</v>
      </c>
    </row>
    <row r="70" spans="1:5">
      <c r="A70" s="122">
        <v>38</v>
      </c>
      <c r="B70" s="128"/>
      <c r="C70" s="128" t="s">
        <v>81</v>
      </c>
      <c r="D70" s="128"/>
      <c r="E70" s="129">
        <v>0</v>
      </c>
    </row>
    <row r="71" spans="1:5">
      <c r="A71" s="122">
        <v>39</v>
      </c>
      <c r="B71" s="128" t="s">
        <v>84</v>
      </c>
      <c r="C71" s="128"/>
      <c r="D71" s="123"/>
      <c r="E71" s="139">
        <f t="shared" ref="E71" si="3">SUM(E68:E70)</f>
        <v>0</v>
      </c>
    </row>
    <row r="72" spans="1:5">
      <c r="A72" s="122">
        <v>40</v>
      </c>
      <c r="B72" s="128" t="s">
        <v>85</v>
      </c>
      <c r="C72" s="128"/>
      <c r="D72" s="128"/>
      <c r="E72" s="140">
        <f>E65+E71</f>
        <v>0</v>
      </c>
    </row>
    <row r="73" spans="1:5">
      <c r="A73" s="141">
        <v>41</v>
      </c>
      <c r="B73" s="142" t="s">
        <v>86</v>
      </c>
      <c r="C73" s="142"/>
      <c r="D73" s="142"/>
      <c r="E73" s="130">
        <v>0</v>
      </c>
    </row>
    <row r="74" spans="1:5">
      <c r="A74" s="141">
        <v>42</v>
      </c>
      <c r="B74" s="142" t="s">
        <v>87</v>
      </c>
      <c r="C74" s="142"/>
      <c r="D74" s="142"/>
      <c r="E74" s="140">
        <f>E72+E73</f>
        <v>0</v>
      </c>
    </row>
    <row r="75" spans="1:5">
      <c r="A75" s="122">
        <v>43</v>
      </c>
      <c r="B75" s="128" t="s">
        <v>88</v>
      </c>
      <c r="C75" s="128"/>
      <c r="D75" s="128"/>
      <c r="E75" s="129">
        <v>0</v>
      </c>
    </row>
    <row r="76" spans="1:5">
      <c r="A76" s="141">
        <v>44</v>
      </c>
      <c r="B76" s="142" t="s">
        <v>89</v>
      </c>
      <c r="C76" s="142"/>
      <c r="D76" s="142"/>
      <c r="E76" s="143">
        <v>0</v>
      </c>
    </row>
    <row r="77" spans="1:5">
      <c r="A77" s="141">
        <v>45</v>
      </c>
      <c r="B77" s="142" t="s">
        <v>90</v>
      </c>
      <c r="C77" s="142"/>
      <c r="D77" s="142"/>
      <c r="E77" s="143"/>
    </row>
    <row r="78" spans="1:5">
      <c r="A78" s="122">
        <v>46</v>
      </c>
      <c r="B78" s="128" t="s">
        <v>91</v>
      </c>
      <c r="C78" s="128"/>
      <c r="D78" s="128"/>
      <c r="E78" s="130">
        <v>0</v>
      </c>
    </row>
    <row r="79" spans="1:5">
      <c r="A79" s="122"/>
      <c r="B79" s="123"/>
      <c r="C79" s="123"/>
      <c r="D79" s="123"/>
      <c r="E79" s="144"/>
    </row>
    <row r="80" spans="1:5">
      <c r="A80" s="122"/>
      <c r="B80" s="123"/>
      <c r="C80" s="123"/>
      <c r="D80" s="123"/>
      <c r="E80" s="131"/>
    </row>
    <row r="81" spans="1:5" ht="14.5" thickBot="1">
      <c r="A81" s="120">
        <v>47</v>
      </c>
      <c r="B81" s="145" t="s">
        <v>92</v>
      </c>
      <c r="C81" s="145"/>
      <c r="D81" s="145"/>
      <c r="E81" s="146">
        <f>E74+E75+E76+E78+E77</f>
        <v>0</v>
      </c>
    </row>
    <row r="82" spans="1:5" ht="14.5" thickTop="1">
      <c r="E82" s="67"/>
    </row>
    <row r="83" spans="1:5">
      <c r="E83" s="66"/>
    </row>
    <row r="84" spans="1:5">
      <c r="E84" s="67"/>
    </row>
    <row r="85" spans="1:5">
      <c r="A85" s="55"/>
      <c r="B85" s="56"/>
      <c r="C85" s="56"/>
      <c r="D85" s="57"/>
      <c r="E85" s="68"/>
    </row>
    <row r="86" spans="1:5">
      <c r="A86" s="58"/>
      <c r="B86" s="56"/>
      <c r="C86" s="56"/>
      <c r="D86" s="57"/>
      <c r="E86" s="68"/>
    </row>
    <row r="87" spans="1:5">
      <c r="A87" s="58"/>
      <c r="B87" s="56"/>
      <c r="C87" s="56"/>
      <c r="D87" s="57"/>
      <c r="E87" s="68"/>
    </row>
    <row r="88" spans="1:5">
      <c r="A88" s="58"/>
      <c r="B88" s="56"/>
      <c r="C88" s="56"/>
      <c r="D88" s="57"/>
      <c r="E88" s="49"/>
    </row>
    <row r="89" spans="1:5">
      <c r="A89" s="58"/>
      <c r="B89" s="56"/>
      <c r="C89" s="56"/>
      <c r="D89" s="57"/>
      <c r="E89" s="49"/>
    </row>
    <row r="90" spans="1:5">
      <c r="A90" s="58"/>
      <c r="B90" s="56"/>
      <c r="C90" s="56"/>
      <c r="D90" s="57"/>
      <c r="E90" s="69"/>
    </row>
    <row r="91" spans="1:5">
      <c r="A91" s="55"/>
      <c r="B91" s="56"/>
      <c r="C91" s="56"/>
      <c r="D91" s="57"/>
      <c r="E91" s="69"/>
    </row>
    <row r="92" spans="1:5">
      <c r="A92" s="58"/>
      <c r="B92" s="56"/>
      <c r="C92" s="56"/>
      <c r="D92" s="56"/>
      <c r="E92" s="69"/>
    </row>
    <row r="93" spans="1:5">
      <c r="A93" s="58"/>
      <c r="B93" s="56"/>
      <c r="C93" s="56"/>
      <c r="D93" s="57"/>
      <c r="E93" s="69"/>
    </row>
    <row r="94" spans="1:5">
      <c r="A94" s="59"/>
      <c r="B94" s="60"/>
      <c r="C94" s="60"/>
      <c r="D94" s="61"/>
      <c r="E94" s="70"/>
    </row>
    <row r="95" spans="1:5">
      <c r="A95" s="59"/>
      <c r="B95" s="60"/>
      <c r="C95" s="60"/>
      <c r="D95" s="62"/>
      <c r="E95" s="70"/>
    </row>
    <row r="96" spans="1:5">
      <c r="A96" s="59"/>
      <c r="B96" s="60"/>
      <c r="C96" s="60"/>
      <c r="D96" s="60"/>
      <c r="E96" s="71"/>
    </row>
    <row r="97" spans="1:5">
      <c r="A97" s="59"/>
      <c r="B97" s="60"/>
      <c r="C97" s="60"/>
      <c r="D97" s="60"/>
      <c r="E97" s="71"/>
    </row>
    <row r="98" spans="1:5">
      <c r="A98" s="54"/>
      <c r="B98" s="63"/>
      <c r="C98" s="63"/>
      <c r="D98" s="63"/>
      <c r="E98" s="72"/>
    </row>
    <row r="99" spans="1:5">
      <c r="A99" s="54"/>
      <c r="B99" s="63"/>
      <c r="C99" s="63"/>
      <c r="D99" s="63"/>
      <c r="E99" s="72"/>
    </row>
    <row r="100" spans="1:5">
      <c r="A100" s="54"/>
      <c r="B100" s="63"/>
      <c r="C100" s="63"/>
      <c r="D100" s="63"/>
      <c r="E100" s="72"/>
    </row>
  </sheetData>
  <pageMargins left="0.95" right="0.7" top="0.75" bottom="0.75" header="0.3" footer="0.3"/>
  <pageSetup scale="60" fitToWidth="0" orientation="portrait" r:id="rId1"/>
  <headerFooter>
    <oddHeader>&amp;RExhibit No. JH-5
Dockets UE-170485/UG-170486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opLeftCell="A73" workbookViewId="0">
      <selection activeCell="O22" sqref="O22:O27"/>
    </sheetView>
  </sheetViews>
  <sheetFormatPr defaultRowHeight="14"/>
  <cols>
    <col min="1" max="1" width="4.7265625" style="44" customWidth="1"/>
    <col min="2" max="3" width="1.7265625" style="43" customWidth="1"/>
    <col min="4" max="4" width="42.453125" style="43" customWidth="1"/>
    <col min="5" max="5" width="16.36328125" style="50" customWidth="1"/>
  </cols>
  <sheetData>
    <row r="1" spans="1:5" s="79" customFormat="1">
      <c r="A1" s="80" t="str">
        <f>'[2]ADJ DETAIL-INPUT'!A2</f>
        <v xml:space="preserve">AVISTA UTILITIES  </v>
      </c>
      <c r="B1" s="81"/>
      <c r="C1" s="81"/>
      <c r="D1" s="82"/>
      <c r="E1" s="83"/>
    </row>
    <row r="2" spans="1:5" s="79" customFormat="1">
      <c r="A2" s="80" t="str">
        <f>'[2]ADJ DETAIL-INPUT'!A3</f>
        <v xml:space="preserve">WASHINGTON ELECTRIC RESULTS </v>
      </c>
      <c r="B2" s="81"/>
      <c r="C2" s="81"/>
      <c r="D2" s="82"/>
      <c r="E2" s="83"/>
    </row>
    <row r="3" spans="1:5" s="79" customFormat="1">
      <c r="A3" s="80" t="str">
        <f>'[2]ADJ DETAIL-INPUT'!A4</f>
        <v>TWELVE MONTHS ENDED DECEMBER 31, 2016</v>
      </c>
      <c r="B3" s="81"/>
      <c r="C3" s="81"/>
      <c r="D3" s="82"/>
      <c r="E3" s="83"/>
    </row>
    <row r="4" spans="1:5" s="79" customFormat="1">
      <c r="A4" s="80" t="str">
        <f>'[2]ADJ DETAIL-INPUT'!A5</f>
        <v xml:space="preserve">(000'S OF DOLLARS)  </v>
      </c>
      <c r="B4" s="84"/>
      <c r="C4" s="84"/>
      <c r="D4" s="82"/>
      <c r="E4" s="85"/>
    </row>
    <row r="5" spans="1:5">
      <c r="A5" s="86"/>
      <c r="B5" s="87"/>
      <c r="C5" s="87"/>
      <c r="D5" s="87"/>
      <c r="E5" s="88" t="s">
        <v>93</v>
      </c>
    </row>
    <row r="6" spans="1:5">
      <c r="A6" s="86" t="str">
        <f>'[2]ADJ DETAIL-INPUT'!A8</f>
        <v>Line</v>
      </c>
      <c r="B6" s="87"/>
      <c r="C6" s="87"/>
      <c r="D6" s="87"/>
      <c r="E6" s="88" t="s">
        <v>94</v>
      </c>
    </row>
    <row r="7" spans="1:5">
      <c r="A7" s="89" t="str">
        <f>'[2]ADJ DETAIL-INPUT'!A9</f>
        <v>No.</v>
      </c>
      <c r="B7" s="90"/>
      <c r="C7" s="91" t="s">
        <v>36</v>
      </c>
      <c r="D7" s="90"/>
      <c r="E7" s="92" t="s">
        <v>16</v>
      </c>
    </row>
    <row r="8" spans="1:5">
      <c r="A8" s="93"/>
      <c r="B8" s="94" t="s">
        <v>37</v>
      </c>
      <c r="C8" s="93"/>
      <c r="D8" s="93"/>
      <c r="E8" s="95">
        <v>3.05</v>
      </c>
    </row>
    <row r="9" spans="1:5">
      <c r="A9" s="96"/>
      <c r="B9" s="97" t="s">
        <v>38</v>
      </c>
      <c r="C9" s="96"/>
      <c r="D9" s="96"/>
      <c r="E9" s="98" t="s">
        <v>99</v>
      </c>
    </row>
    <row r="10" spans="1:5">
      <c r="A10" s="93"/>
      <c r="B10" s="94"/>
      <c r="C10" s="93"/>
      <c r="D10" s="93"/>
      <c r="E10" s="95"/>
    </row>
    <row r="11" spans="1:5">
      <c r="A11" s="99"/>
      <c r="B11" s="100" t="str">
        <f>'[2]ADJ DETAIL-INPUT'!B13</f>
        <v xml:space="preserve">REVENUES  </v>
      </c>
      <c r="C11" s="100"/>
      <c r="D11" s="100"/>
      <c r="E11" s="101"/>
    </row>
    <row r="12" spans="1:5">
      <c r="A12" s="102">
        <f>'[2]ADJ DETAIL-INPUT'!A14</f>
        <v>1</v>
      </c>
      <c r="B12" s="103" t="str">
        <f>'[2]ADJ DETAIL-INPUT'!B14</f>
        <v xml:space="preserve">Total General Business  </v>
      </c>
      <c r="C12" s="103"/>
      <c r="D12" s="103"/>
      <c r="E12" s="104">
        <v>0</v>
      </c>
    </row>
    <row r="13" spans="1:5">
      <c r="A13" s="102">
        <f>'[2]ADJ DETAIL-INPUT'!A15</f>
        <v>2</v>
      </c>
      <c r="B13" s="105" t="str">
        <f>'[2]ADJ DETAIL-INPUT'!B15</f>
        <v xml:space="preserve">Interdepartmental Sales  </v>
      </c>
      <c r="C13" s="105"/>
      <c r="D13" s="105"/>
      <c r="E13" s="101">
        <v>0</v>
      </c>
    </row>
    <row r="14" spans="1:5">
      <c r="A14" s="102">
        <f>'[2]ADJ DETAIL-INPUT'!A16</f>
        <v>3</v>
      </c>
      <c r="B14" s="105" t="str">
        <f>'[2]ADJ DETAIL-INPUT'!B16</f>
        <v xml:space="preserve">Sales for Resale  </v>
      </c>
      <c r="C14" s="105"/>
      <c r="D14" s="105"/>
      <c r="E14" s="106">
        <v>0</v>
      </c>
    </row>
    <row r="15" spans="1:5">
      <c r="A15" s="102">
        <f>'[2]ADJ DETAIL-INPUT'!A17</f>
        <v>4</v>
      </c>
      <c r="B15" s="105" t="str">
        <f>'[2]ADJ DETAIL-INPUT'!B17</f>
        <v xml:space="preserve">Total Sales of Electricity  </v>
      </c>
      <c r="C15" s="105"/>
      <c r="D15" s="105"/>
      <c r="E15" s="101">
        <v>0</v>
      </c>
    </row>
    <row r="16" spans="1:5">
      <c r="A16" s="102">
        <f>'[2]ADJ DETAIL-INPUT'!A18</f>
        <v>5</v>
      </c>
      <c r="B16" s="105" t="str">
        <f>'[2]ADJ DETAIL-INPUT'!B18</f>
        <v xml:space="preserve">Other Revenue  </v>
      </c>
      <c r="C16" s="105"/>
      <c r="D16" s="105"/>
      <c r="E16" s="106">
        <v>0</v>
      </c>
    </row>
    <row r="17" spans="1:5">
      <c r="A17" s="102">
        <f>'[2]ADJ DETAIL-INPUT'!A19</f>
        <v>6</v>
      </c>
      <c r="B17" s="105" t="str">
        <f>'[2]ADJ DETAIL-INPUT'!B19</f>
        <v xml:space="preserve">Total Electric Revenue  </v>
      </c>
      <c r="C17" s="105"/>
      <c r="D17" s="105"/>
      <c r="E17" s="101">
        <v>0</v>
      </c>
    </row>
    <row r="18" spans="1:5">
      <c r="A18" s="102"/>
      <c r="B18" s="105"/>
      <c r="C18" s="105"/>
      <c r="D18" s="105"/>
      <c r="E18" s="101"/>
    </row>
    <row r="19" spans="1:5">
      <c r="A19" s="102"/>
      <c r="B19" s="105" t="str">
        <f>'[2]ADJ DETAIL-INPUT'!B21</f>
        <v xml:space="preserve">EXPENSES  </v>
      </c>
      <c r="C19" s="105"/>
      <c r="D19" s="105"/>
      <c r="E19" s="101"/>
    </row>
    <row r="20" spans="1:5">
      <c r="A20" s="102"/>
      <c r="B20" s="105" t="str">
        <f>'[2]ADJ DETAIL-INPUT'!B22</f>
        <v xml:space="preserve">Production and Transmission  </v>
      </c>
      <c r="C20" s="105"/>
      <c r="D20" s="105"/>
      <c r="E20" s="101"/>
    </row>
    <row r="21" spans="1:5">
      <c r="A21" s="102">
        <f>'[2]ADJ DETAIL-INPUT'!A23</f>
        <v>7</v>
      </c>
      <c r="B21" s="105"/>
      <c r="C21" s="105" t="str">
        <f>'[2]ADJ DETAIL-INPUT'!C23</f>
        <v xml:space="preserve">Operating Expenses  </v>
      </c>
      <c r="D21" s="105"/>
      <c r="E21" s="101">
        <v>0</v>
      </c>
    </row>
    <row r="22" spans="1:5">
      <c r="A22" s="102">
        <f>'[2]ADJ DETAIL-INPUT'!A24</f>
        <v>8</v>
      </c>
      <c r="B22" s="105"/>
      <c r="C22" s="105" t="str">
        <f>'[2]ADJ DETAIL-INPUT'!C24</f>
        <v xml:space="preserve">Purchased Power  </v>
      </c>
      <c r="D22" s="105"/>
      <c r="E22" s="101">
        <v>0</v>
      </c>
    </row>
    <row r="23" spans="1:5">
      <c r="A23" s="102">
        <f>'[2]ADJ DETAIL-INPUT'!A25</f>
        <v>9</v>
      </c>
      <c r="B23" s="105"/>
      <c r="C23" s="105" t="str">
        <f>'[2]ADJ DETAIL-INPUT'!C25</f>
        <v xml:space="preserve">Depreciation/Amortization  </v>
      </c>
      <c r="D23" s="105"/>
      <c r="E23" s="101">
        <v>0</v>
      </c>
    </row>
    <row r="24" spans="1:5">
      <c r="A24" s="102">
        <f>'[2]ADJ DETAIL-INPUT'!A26</f>
        <v>10</v>
      </c>
      <c r="B24" s="105"/>
      <c r="C24" s="107" t="str">
        <f>'[2]ADJ DETAIL-INPUT'!C26</f>
        <v>Regulatory Amortization</v>
      </c>
      <c r="D24" s="107"/>
      <c r="E24" s="108">
        <v>0</v>
      </c>
    </row>
    <row r="25" spans="1:5">
      <c r="A25" s="102">
        <f>'[2]ADJ DETAIL-INPUT'!A27</f>
        <v>11</v>
      </c>
      <c r="B25" s="105"/>
      <c r="C25" s="105" t="str">
        <f>'[2]ADJ DETAIL-INPUT'!C27</f>
        <v xml:space="preserve">Taxes  </v>
      </c>
      <c r="D25" s="105"/>
      <c r="E25" s="106">
        <v>0</v>
      </c>
    </row>
    <row r="26" spans="1:5">
      <c r="A26" s="102">
        <f>'[2]ADJ DETAIL-INPUT'!A28</f>
        <v>12</v>
      </c>
      <c r="B26" s="105" t="str">
        <f>'[2]ADJ DETAIL-INPUT'!B28</f>
        <v xml:space="preserve">Total Production &amp; Transmission  </v>
      </c>
      <c r="C26" s="105"/>
      <c r="D26" s="105"/>
      <c r="E26" s="101">
        <v>0</v>
      </c>
    </row>
    <row r="27" spans="1:5">
      <c r="A27" s="102"/>
      <c r="B27" s="105"/>
      <c r="C27" s="105"/>
      <c r="D27" s="105"/>
      <c r="E27" s="101"/>
    </row>
    <row r="28" spans="1:5">
      <c r="A28" s="102"/>
      <c r="B28" s="105" t="str">
        <f>'[2]ADJ DETAIL-INPUT'!B30</f>
        <v xml:space="preserve">Distribution  </v>
      </c>
      <c r="C28" s="105"/>
      <c r="D28" s="105"/>
      <c r="E28" s="101"/>
    </row>
    <row r="29" spans="1:5">
      <c r="A29" s="102">
        <f>'[2]ADJ DETAIL-INPUT'!A31</f>
        <v>13</v>
      </c>
      <c r="B29" s="105"/>
      <c r="C29" s="105" t="str">
        <f>'[2]ADJ DETAIL-INPUT'!C31</f>
        <v xml:space="preserve">Operating Expenses  </v>
      </c>
      <c r="D29" s="105"/>
      <c r="E29" s="101">
        <v>0</v>
      </c>
    </row>
    <row r="30" spans="1:5">
      <c r="A30" s="102">
        <f>'[2]ADJ DETAIL-INPUT'!A32</f>
        <v>14</v>
      </c>
      <c r="B30" s="105"/>
      <c r="C30" s="105" t="str">
        <f>'[2]ADJ DETAIL-INPUT'!C32</f>
        <v>Depreciation/Amortization</v>
      </c>
      <c r="D30" s="105"/>
      <c r="E30" s="101">
        <v>0</v>
      </c>
    </row>
    <row r="31" spans="1:5">
      <c r="A31" s="102">
        <f>'[2]ADJ DETAIL-INPUT'!A33</f>
        <v>15</v>
      </c>
      <c r="B31" s="105"/>
      <c r="C31" s="105" t="str">
        <f>'[2]ADJ DETAIL-INPUT'!C33</f>
        <v>Regulatory Amortization</v>
      </c>
      <c r="D31" s="105"/>
      <c r="E31" s="101">
        <v>0</v>
      </c>
    </row>
    <row r="32" spans="1:5">
      <c r="A32" s="102">
        <f>'[2]ADJ DETAIL-INPUT'!A34</f>
        <v>16</v>
      </c>
      <c r="B32" s="105"/>
      <c r="C32" s="105" t="str">
        <f>'[2]ADJ DETAIL-INPUT'!C34</f>
        <v xml:space="preserve">Taxes  </v>
      </c>
      <c r="D32" s="105"/>
      <c r="E32" s="106">
        <v>0</v>
      </c>
    </row>
    <row r="33" spans="1:5">
      <c r="A33" s="102">
        <f>'[2]ADJ DETAIL-INPUT'!A35</f>
        <v>17</v>
      </c>
      <c r="B33" s="105" t="str">
        <f>'[2]ADJ DETAIL-INPUT'!B35</f>
        <v xml:space="preserve">Total Distribution  </v>
      </c>
      <c r="C33" s="105"/>
      <c r="D33" s="105"/>
      <c r="E33" s="101">
        <v>0</v>
      </c>
    </row>
    <row r="34" spans="1:5">
      <c r="A34" s="105"/>
      <c r="B34" s="105"/>
      <c r="C34" s="105"/>
      <c r="D34" s="105"/>
      <c r="E34" s="101"/>
    </row>
    <row r="35" spans="1:5">
      <c r="A35" s="102">
        <f>'[2]ADJ DETAIL-INPUT'!A37</f>
        <v>18</v>
      </c>
      <c r="B35" s="105" t="str">
        <f>'[2]ADJ DETAIL-INPUT'!B37</f>
        <v xml:space="preserve">Customer Accounting  </v>
      </c>
      <c r="C35" s="105"/>
      <c r="D35" s="105"/>
      <c r="E35" s="101">
        <v>0</v>
      </c>
    </row>
    <row r="36" spans="1:5">
      <c r="A36" s="102">
        <f>'[2]ADJ DETAIL-INPUT'!A38</f>
        <v>19</v>
      </c>
      <c r="B36" s="105" t="str">
        <f>'[2]ADJ DETAIL-INPUT'!B38</f>
        <v xml:space="preserve">Customer Service &amp; Information  </v>
      </c>
      <c r="C36" s="105"/>
      <c r="D36" s="105"/>
      <c r="E36" s="101">
        <v>0</v>
      </c>
    </row>
    <row r="37" spans="1:5">
      <c r="A37" s="102">
        <f>'[2]ADJ DETAIL-INPUT'!A39</f>
        <v>20</v>
      </c>
      <c r="B37" s="105" t="str">
        <f>'[2]ADJ DETAIL-INPUT'!B39</f>
        <v xml:space="preserve">Sales Expenses  </v>
      </c>
      <c r="C37" s="105"/>
      <c r="D37" s="105"/>
      <c r="E37" s="101">
        <v>0</v>
      </c>
    </row>
    <row r="38" spans="1:5">
      <c r="A38" s="102"/>
      <c r="B38" s="105"/>
      <c r="C38" s="105"/>
      <c r="D38" s="105"/>
      <c r="E38" s="101"/>
    </row>
    <row r="39" spans="1:5">
      <c r="A39" s="105"/>
      <c r="B39" s="105" t="str">
        <f>'[2]ADJ DETAIL-INPUT'!B41</f>
        <v xml:space="preserve">Administrative &amp; General  </v>
      </c>
      <c r="C39" s="105"/>
      <c r="D39" s="105"/>
      <c r="E39" s="101"/>
    </row>
    <row r="40" spans="1:5">
      <c r="A40" s="102">
        <f>'[2]ADJ DETAIL-INPUT'!A42</f>
        <v>21</v>
      </c>
      <c r="B40" s="105"/>
      <c r="C40" s="105" t="str">
        <f>'[2]ADJ DETAIL-INPUT'!C42</f>
        <v xml:space="preserve">Operating Expenses  </v>
      </c>
      <c r="D40" s="105"/>
      <c r="E40" s="101">
        <v>0</v>
      </c>
    </row>
    <row r="41" spans="1:5">
      <c r="A41" s="102">
        <f>'[2]ADJ DETAIL-INPUT'!A43</f>
        <v>22</v>
      </c>
      <c r="B41" s="105"/>
      <c r="C41" s="105" t="str">
        <f>'[2]ADJ DETAIL-INPUT'!C43</f>
        <v>Depreciation/Amortization</v>
      </c>
      <c r="D41" s="105"/>
      <c r="E41" s="101">
        <v>0</v>
      </c>
    </row>
    <row r="42" spans="1:5">
      <c r="A42" s="109">
        <f>'[2]ADJ DETAIL-INPUT'!A44</f>
        <v>23</v>
      </c>
      <c r="B42" s="105"/>
      <c r="C42" s="105" t="str">
        <f>'[2]ADJ DETAIL-INPUT'!C44</f>
        <v xml:space="preserve">Taxes  </v>
      </c>
      <c r="D42" s="105"/>
      <c r="E42" s="106">
        <v>0</v>
      </c>
    </row>
    <row r="43" spans="1:5">
      <c r="A43" s="102">
        <f>'[2]ADJ DETAIL-INPUT'!A45</f>
        <v>24</v>
      </c>
      <c r="B43" s="105" t="str">
        <f>'[2]ADJ DETAIL-INPUT'!B45</f>
        <v xml:space="preserve">Total Admin. &amp; General  </v>
      </c>
      <c r="C43" s="105"/>
      <c r="D43" s="105"/>
      <c r="E43" s="106">
        <v>0</v>
      </c>
    </row>
    <row r="44" spans="1:5">
      <c r="A44" s="102">
        <f>'[2]ADJ DETAIL-INPUT'!A46</f>
        <v>25</v>
      </c>
      <c r="B44" s="105" t="str">
        <f>'[2]ADJ DETAIL-INPUT'!B46</f>
        <v xml:space="preserve">Total Electric Expenses  </v>
      </c>
      <c r="C44" s="105"/>
      <c r="D44" s="105"/>
      <c r="E44" s="106">
        <v>0</v>
      </c>
    </row>
    <row r="45" spans="1:5">
      <c r="A45" s="105"/>
      <c r="B45" s="105"/>
      <c r="C45" s="105"/>
      <c r="D45" s="105"/>
      <c r="E45" s="101"/>
    </row>
    <row r="46" spans="1:5">
      <c r="A46" s="102">
        <f>'[2]ADJ DETAIL-INPUT'!A48</f>
        <v>26</v>
      </c>
      <c r="B46" s="105" t="str">
        <f>'[2]ADJ DETAIL-INPUT'!B48</f>
        <v xml:space="preserve">OPERATING INCOME BEFORE FIT  </v>
      </c>
      <c r="C46" s="105"/>
      <c r="D46" s="105"/>
      <c r="E46" s="101">
        <v>0</v>
      </c>
    </row>
    <row r="47" spans="1:5">
      <c r="A47" s="102"/>
      <c r="B47" s="105"/>
      <c r="C47" s="105"/>
      <c r="D47" s="105"/>
      <c r="E47" s="101"/>
    </row>
    <row r="48" spans="1:5">
      <c r="A48" s="110"/>
      <c r="B48" s="105" t="str">
        <f>'[2]ADJ DETAIL-INPUT'!B50</f>
        <v xml:space="preserve">FEDERAL INCOME TAX  </v>
      </c>
      <c r="C48" s="105"/>
      <c r="D48" s="105"/>
      <c r="E48" s="101">
        <v>0</v>
      </c>
    </row>
    <row r="49" spans="1:5">
      <c r="A49" s="109">
        <f>'[2]ADJ DETAIL-INPUT'!A51</f>
        <v>27</v>
      </c>
      <c r="B49" s="105" t="str">
        <f>'[2]ADJ DETAIL-INPUT'!B51</f>
        <v xml:space="preserve">Current Accrual </v>
      </c>
      <c r="C49" s="105"/>
      <c r="D49" s="105"/>
      <c r="E49" s="101">
        <v>0</v>
      </c>
    </row>
    <row r="50" spans="1:5">
      <c r="A50" s="102">
        <f>'[2]ADJ DETAIL-INPUT'!A52</f>
        <v>28</v>
      </c>
      <c r="B50" s="107" t="str">
        <f>'[2]ADJ DETAIL-INPUT'!B52</f>
        <v>Debt Interest</v>
      </c>
      <c r="C50" s="107"/>
      <c r="D50" s="107"/>
      <c r="E50" s="108">
        <v>0</v>
      </c>
    </row>
    <row r="51" spans="1:5">
      <c r="A51" s="102">
        <f>'[2]ADJ DETAIL-INPUT'!A53</f>
        <v>29</v>
      </c>
      <c r="B51" s="105" t="str">
        <f>'[2]ADJ DETAIL-INPUT'!B53</f>
        <v xml:space="preserve">Deferred Income Taxes  </v>
      </c>
      <c r="C51" s="105"/>
      <c r="D51" s="105"/>
      <c r="E51" s="101">
        <v>0</v>
      </c>
    </row>
    <row r="52" spans="1:5">
      <c r="A52" s="110">
        <f>'[2]ADJ DETAIL-INPUT'!A54</f>
        <v>30</v>
      </c>
      <c r="B52" s="105" t="str">
        <f>'[2]ADJ DETAIL-INPUT'!B54</f>
        <v>Amortized ITC - Noxon</v>
      </c>
      <c r="C52" s="105"/>
      <c r="D52" s="105"/>
      <c r="E52" s="106">
        <v>0</v>
      </c>
    </row>
    <row r="53" spans="1:5">
      <c r="A53" s="99"/>
      <c r="B53" s="100"/>
      <c r="C53" s="100"/>
      <c r="D53" s="100"/>
      <c r="E53" s="101"/>
    </row>
    <row r="54" spans="1:5" ht="14.5" thickBot="1">
      <c r="A54" s="111">
        <f>'[2]ADJ DETAIL-INPUT'!A56</f>
        <v>31</v>
      </c>
      <c r="B54" s="103" t="str">
        <f>'[2]ADJ DETAIL-INPUT'!B56</f>
        <v xml:space="preserve">NET OPERATING INCOME  </v>
      </c>
      <c r="C54" s="103"/>
      <c r="D54" s="103"/>
      <c r="E54" s="112">
        <v>0</v>
      </c>
    </row>
    <row r="55" spans="1:5" ht="14.5" thickTop="1">
      <c r="A55" s="111"/>
      <c r="B55" s="100"/>
      <c r="C55" s="100"/>
      <c r="D55" s="100"/>
      <c r="E55" s="101"/>
    </row>
    <row r="56" spans="1:5">
      <c r="A56" s="111"/>
      <c r="B56" s="100" t="str">
        <f>'[2]ADJ DETAIL-INPUT'!B58</f>
        <v xml:space="preserve">RATE BASE  </v>
      </c>
      <c r="C56" s="100"/>
      <c r="D56" s="100"/>
      <c r="E56" s="101"/>
    </row>
    <row r="57" spans="1:5">
      <c r="A57" s="99"/>
      <c r="B57" s="100" t="str">
        <f>'[2]ADJ DETAIL-INPUT'!B59</f>
        <v xml:space="preserve">PLANT IN SERVICE  </v>
      </c>
      <c r="C57" s="100"/>
      <c r="D57" s="100"/>
      <c r="E57" s="101"/>
    </row>
    <row r="58" spans="1:5">
      <c r="A58" s="113">
        <f>'[2]ADJ DETAIL-INPUT'!A60</f>
        <v>32</v>
      </c>
      <c r="B58" s="103"/>
      <c r="C58" s="103" t="str">
        <f>'[2]ADJ DETAIL-INPUT'!C60</f>
        <v xml:space="preserve">Intangible  </v>
      </c>
      <c r="D58" s="103"/>
      <c r="E58" s="103">
        <v>0</v>
      </c>
    </row>
    <row r="59" spans="1:5">
      <c r="A59" s="111">
        <f>'[2]ADJ DETAIL-INPUT'!A61</f>
        <v>33</v>
      </c>
      <c r="B59" s="105"/>
      <c r="C59" s="105" t="str">
        <f>'[2]ADJ DETAIL-INPUT'!C61</f>
        <v xml:space="preserve">Production  </v>
      </c>
      <c r="D59" s="105"/>
      <c r="E59" s="101">
        <v>0</v>
      </c>
    </row>
    <row r="60" spans="1:5">
      <c r="A60" s="111">
        <f>'[2]ADJ DETAIL-INPUT'!A62</f>
        <v>34</v>
      </c>
      <c r="B60" s="105"/>
      <c r="C60" s="105" t="str">
        <f>'[2]ADJ DETAIL-INPUT'!C62</f>
        <v xml:space="preserve">Transmission  </v>
      </c>
      <c r="D60" s="105"/>
      <c r="E60" s="101">
        <v>0</v>
      </c>
    </row>
    <row r="61" spans="1:5">
      <c r="A61" s="111">
        <f>'[2]ADJ DETAIL-INPUT'!A63</f>
        <v>35</v>
      </c>
      <c r="B61" s="105"/>
      <c r="C61" s="105" t="str">
        <f>'[2]ADJ DETAIL-INPUT'!C63</f>
        <v xml:space="preserve">Distribution  </v>
      </c>
      <c r="D61" s="105"/>
      <c r="E61" s="101">
        <v>0</v>
      </c>
    </row>
    <row r="62" spans="1:5">
      <c r="A62" s="111">
        <f>'[2]ADJ DETAIL-INPUT'!A64</f>
        <v>36</v>
      </c>
      <c r="B62" s="105"/>
      <c r="C62" s="105" t="str">
        <f>'[2]ADJ DETAIL-INPUT'!C64</f>
        <v xml:space="preserve">General  </v>
      </c>
      <c r="D62" s="105"/>
      <c r="E62" s="106">
        <v>0</v>
      </c>
    </row>
    <row r="63" spans="1:5">
      <c r="A63" s="111">
        <f>'[2]ADJ DETAIL-INPUT'!A65</f>
        <v>37</v>
      </c>
      <c r="B63" s="105" t="str">
        <f>'[2]ADJ DETAIL-INPUT'!B65</f>
        <v xml:space="preserve">Total Plant in Service  </v>
      </c>
      <c r="C63" s="105"/>
      <c r="D63" s="105"/>
      <c r="E63" s="101">
        <v>0</v>
      </c>
    </row>
    <row r="64" spans="1:5">
      <c r="A64" s="111"/>
      <c r="B64" s="105" t="str">
        <f>'[2]ADJ DETAIL-INPUT'!B66</f>
        <v>ACCUMULATED DEPRECIATION/AMORT</v>
      </c>
      <c r="C64" s="105"/>
      <c r="D64" s="105"/>
      <c r="E64" s="101"/>
    </row>
    <row r="65" spans="1:5">
      <c r="A65" s="111">
        <f>'[2]ADJ DETAIL-INPUT'!A67</f>
        <v>38</v>
      </c>
      <c r="B65" s="105"/>
      <c r="C65" s="103" t="str">
        <f>'[2]ADJ DETAIL-INPUT'!C67</f>
        <v xml:space="preserve">Intangible  </v>
      </c>
      <c r="D65" s="105"/>
      <c r="E65" s="101">
        <v>0</v>
      </c>
    </row>
    <row r="66" spans="1:5">
      <c r="A66" s="111">
        <f>'[2]ADJ DETAIL-INPUT'!A68</f>
        <v>39</v>
      </c>
      <c r="B66" s="105"/>
      <c r="C66" s="105" t="str">
        <f>'[2]ADJ DETAIL-INPUT'!C68</f>
        <v xml:space="preserve">Production  </v>
      </c>
      <c r="D66" s="105"/>
      <c r="E66" s="101">
        <v>0</v>
      </c>
    </row>
    <row r="67" spans="1:5">
      <c r="A67" s="111">
        <f>'[2]ADJ DETAIL-INPUT'!A69</f>
        <v>40</v>
      </c>
      <c r="B67" s="105"/>
      <c r="C67" s="105" t="str">
        <f>'[2]ADJ DETAIL-INPUT'!C69</f>
        <v xml:space="preserve">Transmission  </v>
      </c>
      <c r="D67" s="105"/>
      <c r="E67" s="101">
        <v>0</v>
      </c>
    </row>
    <row r="68" spans="1:5">
      <c r="A68" s="111">
        <f>'[2]ADJ DETAIL-INPUT'!A70</f>
        <v>41</v>
      </c>
      <c r="B68" s="105"/>
      <c r="C68" s="105" t="str">
        <f>'[2]ADJ DETAIL-INPUT'!C70</f>
        <v xml:space="preserve">Distribution  </v>
      </c>
      <c r="D68" s="105"/>
      <c r="E68" s="101">
        <v>0</v>
      </c>
    </row>
    <row r="69" spans="1:5">
      <c r="A69" s="111">
        <f>'[2]ADJ DETAIL-INPUT'!A71</f>
        <v>42</v>
      </c>
      <c r="B69" s="105"/>
      <c r="C69" s="105" t="str">
        <f>'[2]ADJ DETAIL-INPUT'!C71</f>
        <v xml:space="preserve">General  </v>
      </c>
      <c r="D69" s="105"/>
      <c r="E69" s="101">
        <v>0</v>
      </c>
    </row>
    <row r="70" spans="1:5">
      <c r="A70" s="111">
        <f>'[2]ADJ DETAIL-INPUT'!A72</f>
        <v>43</v>
      </c>
      <c r="B70" s="105" t="str">
        <f>'[2]ADJ DETAIL-INPUT'!B72</f>
        <v>Total Accumulated Depreciation</v>
      </c>
      <c r="C70" s="105"/>
      <c r="D70" s="105"/>
      <c r="E70" s="114">
        <v>0</v>
      </c>
    </row>
    <row r="71" spans="1:5">
      <c r="A71" s="111">
        <f>'[2]ADJ DETAIL-INPUT'!A73</f>
        <v>44</v>
      </c>
      <c r="B71" s="105" t="str">
        <f>'[2]ADJ DETAIL-INPUT'!B73</f>
        <v xml:space="preserve">NET PLANT </v>
      </c>
      <c r="C71" s="105"/>
      <c r="D71" s="105"/>
      <c r="E71" s="114">
        <v>0</v>
      </c>
    </row>
    <row r="72" spans="1:5">
      <c r="A72" s="111"/>
      <c r="B72" s="105"/>
      <c r="C72" s="105"/>
      <c r="D72" s="105"/>
      <c r="E72" s="115"/>
    </row>
    <row r="73" spans="1:5">
      <c r="A73" s="110">
        <f>'[2]ADJ DETAIL-INPUT'!A75</f>
        <v>45</v>
      </c>
      <c r="B73" s="105" t="str">
        <f>'[2]ADJ DETAIL-INPUT'!B75</f>
        <v xml:space="preserve">DEFERRED TAXES  </v>
      </c>
      <c r="C73" s="105"/>
      <c r="D73" s="105"/>
      <c r="E73" s="106">
        <v>0</v>
      </c>
    </row>
    <row r="74" spans="1:5">
      <c r="A74" s="110">
        <f>'[2]ADJ DETAIL-INPUT'!A76</f>
        <v>46</v>
      </c>
      <c r="B74" s="105"/>
      <c r="C74" s="105" t="str">
        <f>'[2]ADJ DETAIL-INPUT'!C76</f>
        <v>Net Plant After DFIT</v>
      </c>
      <c r="D74" s="105"/>
      <c r="E74" s="115">
        <v>0</v>
      </c>
    </row>
    <row r="75" spans="1:5">
      <c r="A75" s="111">
        <f>'[2]ADJ DETAIL-INPUT'!A77</f>
        <v>47</v>
      </c>
      <c r="B75" s="105" t="str">
        <f>'[2]ADJ DETAIL-INPUT'!B77</f>
        <v>DEFERRED DEBITS AND CREDITS &amp; OTHER</v>
      </c>
      <c r="C75" s="105"/>
      <c r="D75" s="105"/>
      <c r="E75" s="101">
        <v>0</v>
      </c>
    </row>
    <row r="76" spans="1:5">
      <c r="A76" s="111">
        <f>'[2]ADJ DETAIL-INPUT'!A78</f>
        <v>48</v>
      </c>
      <c r="B76" s="105" t="str">
        <f>'[2]ADJ DETAIL-INPUT'!B78</f>
        <v xml:space="preserve">WORKING CAPITAL </v>
      </c>
      <c r="C76" s="105"/>
      <c r="D76" s="105"/>
      <c r="E76" s="106">
        <v>0</v>
      </c>
    </row>
    <row r="77" spans="1:5">
      <c r="A77" s="110"/>
      <c r="B77" s="105"/>
      <c r="C77" s="105"/>
      <c r="D77" s="105"/>
      <c r="E77" s="101">
        <v>0</v>
      </c>
    </row>
    <row r="78" spans="1:5" ht="14.5" thickBot="1">
      <c r="A78" s="102">
        <f>'[2]ADJ DETAIL-INPUT'!A80</f>
        <v>49</v>
      </c>
      <c r="B78" s="103" t="str">
        <f>'[2]ADJ DETAIL-INPUT'!B80</f>
        <v xml:space="preserve">TOTAL RATE BASE  </v>
      </c>
      <c r="C78" s="103"/>
      <c r="D78" s="103"/>
      <c r="E78" s="116">
        <v>0</v>
      </c>
    </row>
    <row r="79" spans="1:5" ht="14.5" thickTop="1">
      <c r="D79" s="48"/>
    </row>
  </sheetData>
  <pageMargins left="0.7" right="0.7" top="0.75" bottom="0.75" header="0.3" footer="0.3"/>
  <pageSetup scale="62" orientation="portrait" r:id="rId1"/>
  <headerFooter>
    <oddHeader>&amp;RExhibit No. JH-5
Dockets UE-170485/UG-170486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topLeftCell="A67" workbookViewId="0">
      <selection activeCell="O22" sqref="O22:O27"/>
    </sheetView>
  </sheetViews>
  <sheetFormatPr defaultRowHeight="14"/>
  <cols>
    <col min="1" max="1" width="6.54296875" style="51" customWidth="1"/>
    <col min="2" max="3" width="1.7265625" style="52" customWidth="1"/>
    <col min="4" max="4" width="47.81640625" style="52" customWidth="1"/>
    <col min="5" max="5" width="14.54296875" style="64" customWidth="1"/>
  </cols>
  <sheetData>
    <row r="1" spans="1:5" s="79" customFormat="1">
      <c r="A1" s="117" t="str">
        <f>'[3]ROO INPUT'!A3:C3</f>
        <v>AVISTA UTILITIES</v>
      </c>
      <c r="B1" s="118"/>
      <c r="C1" s="118"/>
      <c r="D1" s="118"/>
      <c r="E1" s="78"/>
    </row>
    <row r="2" spans="1:5" s="79" customFormat="1">
      <c r="A2" s="117" t="s">
        <v>42</v>
      </c>
      <c r="B2" s="118"/>
      <c r="C2" s="118"/>
      <c r="D2" s="118"/>
      <c r="E2" s="78"/>
    </row>
    <row r="3" spans="1:5" s="79" customFormat="1">
      <c r="A3" s="117" t="str">
        <f>'[3]ROO INPUT'!A5:C5</f>
        <v>TWELVE MONTHS ENDED DECEMBER 31, 2016</v>
      </c>
      <c r="B3" s="118"/>
      <c r="C3" s="118"/>
      <c r="D3" s="118"/>
      <c r="E3" s="119"/>
    </row>
    <row r="4" spans="1:5" s="79" customFormat="1">
      <c r="A4" s="117" t="str">
        <f>'[3]ROO INPUT'!A6:C6</f>
        <v xml:space="preserve">(000'S OF DOLLARS)   </v>
      </c>
      <c r="B4" s="120"/>
      <c r="C4" s="120"/>
      <c r="D4" s="120"/>
      <c r="E4" s="121"/>
    </row>
    <row r="5" spans="1:5">
      <c r="A5" s="122"/>
      <c r="B5" s="123"/>
      <c r="C5" s="123"/>
      <c r="D5" s="123"/>
    </row>
    <row r="6" spans="1:5">
      <c r="A6" s="120"/>
      <c r="B6" s="124"/>
      <c r="C6" s="124"/>
      <c r="D6" s="53"/>
    </row>
    <row r="7" spans="1:5">
      <c r="A7" s="86"/>
      <c r="B7" s="87"/>
      <c r="C7" s="87"/>
      <c r="D7" s="87"/>
      <c r="E7" s="88" t="s">
        <v>93</v>
      </c>
    </row>
    <row r="8" spans="1:5">
      <c r="A8" s="86" t="s">
        <v>43</v>
      </c>
      <c r="B8" s="87"/>
      <c r="C8" s="87"/>
      <c r="D8" s="87"/>
      <c r="E8" s="88" t="s">
        <v>94</v>
      </c>
    </row>
    <row r="9" spans="1:5">
      <c r="A9" s="89" t="s">
        <v>44</v>
      </c>
      <c r="B9" s="90"/>
      <c r="C9" s="91" t="s">
        <v>36</v>
      </c>
      <c r="D9" s="90"/>
      <c r="E9" s="92" t="s">
        <v>16</v>
      </c>
    </row>
    <row r="10" spans="1:5">
      <c r="A10" s="147"/>
      <c r="B10" s="148" t="s">
        <v>45</v>
      </c>
      <c r="C10" s="149"/>
      <c r="D10" s="149"/>
      <c r="E10" s="150">
        <v>3.05</v>
      </c>
    </row>
    <row r="11" spans="1:5">
      <c r="A11" s="151"/>
      <c r="B11" s="152" t="s">
        <v>38</v>
      </c>
      <c r="C11" s="153"/>
      <c r="D11" s="153"/>
      <c r="E11" s="154" t="s">
        <v>95</v>
      </c>
    </row>
    <row r="12" spans="1:5">
      <c r="A12" s="122"/>
      <c r="B12" s="123"/>
      <c r="C12" s="123"/>
      <c r="D12" s="123"/>
      <c r="E12" s="125"/>
    </row>
    <row r="13" spans="1:5">
      <c r="A13" s="122"/>
      <c r="B13" s="123" t="s">
        <v>46</v>
      </c>
      <c r="C13" s="123"/>
      <c r="D13" s="123"/>
      <c r="E13" s="125"/>
    </row>
    <row r="14" spans="1:5">
      <c r="A14" s="122">
        <v>1</v>
      </c>
      <c r="B14" s="126" t="s">
        <v>47</v>
      </c>
      <c r="C14" s="126"/>
      <c r="D14" s="126"/>
      <c r="E14" s="127">
        <v>0</v>
      </c>
    </row>
    <row r="15" spans="1:5">
      <c r="A15" s="122">
        <v>2</v>
      </c>
      <c r="B15" s="128" t="s">
        <v>48</v>
      </c>
      <c r="C15" s="123"/>
      <c r="D15" s="128"/>
      <c r="E15" s="129">
        <v>0</v>
      </c>
    </row>
    <row r="16" spans="1:5">
      <c r="A16" s="122">
        <v>3</v>
      </c>
      <c r="B16" s="128" t="s">
        <v>49</v>
      </c>
      <c r="C16" s="123"/>
      <c r="D16" s="128"/>
      <c r="E16" s="130">
        <v>0</v>
      </c>
    </row>
    <row r="17" spans="1:5">
      <c r="A17" s="122">
        <v>4</v>
      </c>
      <c r="B17" s="123" t="s">
        <v>50</v>
      </c>
      <c r="C17" s="128"/>
      <c r="D17" s="128"/>
      <c r="E17" s="131">
        <f>SUM(E14:E16)</f>
        <v>0</v>
      </c>
    </row>
    <row r="18" spans="1:5">
      <c r="A18" s="122"/>
      <c r="B18" s="123"/>
      <c r="C18" s="128"/>
      <c r="D18" s="128"/>
      <c r="E18" s="129"/>
    </row>
    <row r="19" spans="1:5">
      <c r="A19" s="122"/>
      <c r="B19" s="123" t="s">
        <v>51</v>
      </c>
      <c r="C19" s="128"/>
      <c r="D19" s="128"/>
      <c r="E19" s="129"/>
    </row>
    <row r="20" spans="1:5">
      <c r="A20" s="122"/>
      <c r="B20" s="128" t="s">
        <v>52</v>
      </c>
      <c r="C20" s="123"/>
      <c r="D20" s="128"/>
      <c r="E20" s="129"/>
    </row>
    <row r="21" spans="1:5">
      <c r="A21" s="122">
        <v>5</v>
      </c>
      <c r="B21" s="123"/>
      <c r="C21" s="128" t="s">
        <v>53</v>
      </c>
      <c r="D21" s="128"/>
      <c r="E21" s="129">
        <v>0</v>
      </c>
    </row>
    <row r="22" spans="1:5">
      <c r="A22" s="122">
        <v>6</v>
      </c>
      <c r="B22" s="123"/>
      <c r="C22" s="128" t="s">
        <v>54</v>
      </c>
      <c r="D22" s="128"/>
      <c r="E22" s="129">
        <v>0</v>
      </c>
    </row>
    <row r="23" spans="1:5">
      <c r="A23" s="122">
        <v>7</v>
      </c>
      <c r="B23" s="123"/>
      <c r="C23" s="128" t="s">
        <v>55</v>
      </c>
      <c r="D23" s="128"/>
      <c r="E23" s="130">
        <v>0</v>
      </c>
    </row>
    <row r="24" spans="1:5">
      <c r="A24" s="122">
        <v>8</v>
      </c>
      <c r="B24" s="128" t="s">
        <v>56</v>
      </c>
      <c r="C24" s="128"/>
      <c r="D24" s="123"/>
      <c r="E24" s="132">
        <f>SUM(E21:E23)</f>
        <v>0</v>
      </c>
    </row>
    <row r="25" spans="1:5">
      <c r="A25" s="122"/>
      <c r="B25" s="128"/>
      <c r="C25" s="128"/>
      <c r="D25" s="123"/>
      <c r="E25" s="131"/>
    </row>
    <row r="26" spans="1:5">
      <c r="A26" s="122"/>
      <c r="B26" s="128" t="s">
        <v>57</v>
      </c>
      <c r="C26" s="123"/>
      <c r="D26" s="128"/>
      <c r="E26" s="129"/>
    </row>
    <row r="27" spans="1:5">
      <c r="A27" s="122">
        <v>9</v>
      </c>
      <c r="B27" s="123"/>
      <c r="C27" s="128" t="s">
        <v>58</v>
      </c>
      <c r="D27" s="128"/>
      <c r="E27" s="129">
        <v>0</v>
      </c>
    </row>
    <row r="28" spans="1:5">
      <c r="A28" s="122">
        <v>10</v>
      </c>
      <c r="B28" s="123"/>
      <c r="C28" s="128" t="s">
        <v>59</v>
      </c>
      <c r="D28" s="128"/>
      <c r="E28" s="129">
        <v>0</v>
      </c>
    </row>
    <row r="29" spans="1:5">
      <c r="A29" s="122">
        <v>11</v>
      </c>
      <c r="B29" s="123"/>
      <c r="C29" s="128" t="s">
        <v>60</v>
      </c>
      <c r="D29" s="128"/>
      <c r="E29" s="130">
        <v>0</v>
      </c>
    </row>
    <row r="30" spans="1:5">
      <c r="A30" s="122">
        <v>12</v>
      </c>
      <c r="B30" s="128" t="s">
        <v>61</v>
      </c>
      <c r="C30" s="128"/>
      <c r="D30" s="123"/>
      <c r="E30" s="131">
        <f>SUM(E27:E29)</f>
        <v>0</v>
      </c>
    </row>
    <row r="31" spans="1:5">
      <c r="A31" s="122"/>
      <c r="B31" s="128"/>
      <c r="C31" s="128"/>
      <c r="D31" s="123"/>
      <c r="E31" s="131"/>
    </row>
    <row r="32" spans="1:5">
      <c r="A32" s="122"/>
      <c r="B32" s="128" t="s">
        <v>62</v>
      </c>
      <c r="C32" s="123"/>
      <c r="D32" s="128"/>
      <c r="E32" s="129"/>
    </row>
    <row r="33" spans="1:5">
      <c r="A33" s="122">
        <v>13</v>
      </c>
      <c r="B33" s="123"/>
      <c r="C33" s="128" t="s">
        <v>58</v>
      </c>
      <c r="D33" s="128"/>
      <c r="E33" s="129">
        <v>0</v>
      </c>
    </row>
    <row r="34" spans="1:5">
      <c r="A34" s="122">
        <v>14</v>
      </c>
      <c r="B34" s="123"/>
      <c r="C34" s="128" t="s">
        <v>59</v>
      </c>
      <c r="D34" s="128"/>
      <c r="E34" s="129">
        <v>0</v>
      </c>
    </row>
    <row r="35" spans="1:5">
      <c r="A35" s="122">
        <v>15</v>
      </c>
      <c r="B35" s="123"/>
      <c r="C35" s="128" t="s">
        <v>60</v>
      </c>
      <c r="D35" s="128"/>
      <c r="E35" s="130">
        <v>0</v>
      </c>
    </row>
    <row r="36" spans="1:5">
      <c r="A36" s="122">
        <v>16</v>
      </c>
      <c r="B36" s="128" t="s">
        <v>63</v>
      </c>
      <c r="C36" s="128"/>
      <c r="D36" s="123"/>
      <c r="E36" s="131">
        <f t="shared" ref="E36" si="0">SUM(E33:E35)</f>
        <v>0</v>
      </c>
    </row>
    <row r="37" spans="1:5">
      <c r="A37" s="122"/>
      <c r="B37" s="123"/>
      <c r="C37" s="128"/>
      <c r="D37" s="128"/>
      <c r="E37" s="131"/>
    </row>
    <row r="38" spans="1:5">
      <c r="A38" s="122">
        <v>17</v>
      </c>
      <c r="B38" s="123" t="s">
        <v>64</v>
      </c>
      <c r="C38" s="128"/>
      <c r="D38" s="128"/>
      <c r="E38" s="131">
        <v>0</v>
      </c>
    </row>
    <row r="39" spans="1:5">
      <c r="A39" s="122">
        <v>18</v>
      </c>
      <c r="B39" s="123" t="s">
        <v>65</v>
      </c>
      <c r="C39" s="128"/>
      <c r="D39" s="128"/>
      <c r="E39" s="129">
        <v>0</v>
      </c>
    </row>
    <row r="40" spans="1:5">
      <c r="A40" s="122">
        <v>19</v>
      </c>
      <c r="B40" s="123" t="s">
        <v>66</v>
      </c>
      <c r="C40" s="128"/>
      <c r="D40" s="128"/>
      <c r="E40" s="129">
        <v>0</v>
      </c>
    </row>
    <row r="41" spans="1:5">
      <c r="A41" s="122"/>
      <c r="B41" s="123"/>
      <c r="C41" s="128"/>
      <c r="D41" s="128"/>
      <c r="E41" s="129"/>
    </row>
    <row r="42" spans="1:5">
      <c r="A42" s="122"/>
      <c r="B42" s="123" t="s">
        <v>67</v>
      </c>
      <c r="C42" s="128"/>
      <c r="D42" s="128"/>
      <c r="E42" s="129"/>
    </row>
    <row r="43" spans="1:5">
      <c r="A43" s="122">
        <v>20</v>
      </c>
      <c r="B43" s="123"/>
      <c r="C43" s="128" t="s">
        <v>58</v>
      </c>
      <c r="D43" s="128"/>
      <c r="E43" s="129">
        <v>0</v>
      </c>
    </row>
    <row r="44" spans="1:5">
      <c r="A44" s="122">
        <v>21</v>
      </c>
      <c r="B44" s="123"/>
      <c r="C44" s="128" t="s">
        <v>59</v>
      </c>
      <c r="D44" s="128"/>
      <c r="E44" s="129">
        <v>0</v>
      </c>
    </row>
    <row r="45" spans="1:5">
      <c r="A45" s="122">
        <v>22</v>
      </c>
      <c r="B45" s="123"/>
      <c r="C45" s="65" t="s">
        <v>68</v>
      </c>
      <c r="D45" s="128"/>
      <c r="E45" s="129">
        <v>0</v>
      </c>
    </row>
    <row r="46" spans="1:5">
      <c r="A46" s="122">
        <v>23</v>
      </c>
      <c r="B46" s="123"/>
      <c r="C46" s="128" t="s">
        <v>60</v>
      </c>
      <c r="D46" s="128"/>
      <c r="E46" s="130">
        <v>0</v>
      </c>
    </row>
    <row r="47" spans="1:5">
      <c r="A47" s="122">
        <v>24</v>
      </c>
      <c r="B47" s="128" t="s">
        <v>69</v>
      </c>
      <c r="C47" s="128"/>
      <c r="D47" s="123"/>
      <c r="E47" s="133">
        <f>SUM(E43:E46)</f>
        <v>0</v>
      </c>
    </row>
    <row r="48" spans="1:5">
      <c r="A48" s="122">
        <v>25</v>
      </c>
      <c r="B48" s="123" t="s">
        <v>70</v>
      </c>
      <c r="C48" s="128"/>
      <c r="D48" s="128"/>
      <c r="E48" s="133">
        <f>E20+E24+E30+E36+E38+E39+E40+E47</f>
        <v>0</v>
      </c>
    </row>
    <row r="49" spans="1:5">
      <c r="A49" s="122"/>
      <c r="B49" s="123"/>
      <c r="C49" s="128"/>
      <c r="D49" s="128"/>
      <c r="E49" s="131"/>
    </row>
    <row r="50" spans="1:5">
      <c r="A50" s="122">
        <v>26</v>
      </c>
      <c r="B50" s="123" t="s">
        <v>71</v>
      </c>
      <c r="C50" s="128"/>
      <c r="D50" s="128"/>
      <c r="E50" s="131">
        <f>E17-E48</f>
        <v>0</v>
      </c>
    </row>
    <row r="51" spans="1:5">
      <c r="A51" s="122"/>
      <c r="B51" s="123"/>
      <c r="C51" s="128"/>
      <c r="D51" s="128"/>
      <c r="E51" s="131"/>
    </row>
    <row r="52" spans="1:5">
      <c r="A52" s="122"/>
      <c r="B52" s="123" t="s">
        <v>72</v>
      </c>
      <c r="C52" s="128"/>
      <c r="D52" s="128"/>
      <c r="E52" s="129"/>
    </row>
    <row r="53" spans="1:5">
      <c r="A53" s="122">
        <v>27</v>
      </c>
      <c r="B53" s="128" t="s">
        <v>73</v>
      </c>
      <c r="C53" s="123"/>
      <c r="D53" s="128"/>
      <c r="E53" s="129">
        <f t="shared" ref="E53" si="1">E50*0.35</f>
        <v>0</v>
      </c>
    </row>
    <row r="54" spans="1:5">
      <c r="A54" s="122">
        <v>28</v>
      </c>
      <c r="B54" s="128" t="s">
        <v>74</v>
      </c>
      <c r="C54" s="123"/>
      <c r="D54" s="128"/>
      <c r="E54" s="129">
        <f>(E81*'[3]RR SUMMARY'!$N$20)*-0.35</f>
        <v>0</v>
      </c>
    </row>
    <row r="55" spans="1:5">
      <c r="A55" s="122">
        <v>29</v>
      </c>
      <c r="B55" s="128" t="s">
        <v>75</v>
      </c>
      <c r="C55" s="123"/>
      <c r="D55" s="128"/>
      <c r="E55" s="129">
        <v>0</v>
      </c>
    </row>
    <row r="56" spans="1:5">
      <c r="A56" s="122">
        <v>30</v>
      </c>
      <c r="B56" s="128" t="s">
        <v>76</v>
      </c>
      <c r="C56" s="123"/>
      <c r="D56" s="128"/>
      <c r="E56" s="130">
        <v>0</v>
      </c>
    </row>
    <row r="57" spans="1:5">
      <c r="A57" s="122"/>
      <c r="B57" s="123"/>
      <c r="C57" s="123"/>
      <c r="D57" s="123"/>
      <c r="E57" s="131"/>
    </row>
    <row r="58" spans="1:5" ht="14.5" thickBot="1">
      <c r="A58" s="122">
        <v>31</v>
      </c>
      <c r="B58" s="126" t="s">
        <v>77</v>
      </c>
      <c r="C58" s="126"/>
      <c r="D58" s="126"/>
      <c r="E58" s="134">
        <f>E50-SUM(E53:E56)</f>
        <v>0</v>
      </c>
    </row>
    <row r="59" spans="1:5" ht="14.5" thickTop="1">
      <c r="A59" s="122"/>
      <c r="B59" s="123"/>
      <c r="C59" s="123"/>
      <c r="D59" s="123"/>
      <c r="E59" s="135"/>
    </row>
    <row r="60" spans="1:5">
      <c r="A60" s="122"/>
      <c r="B60" s="123" t="s">
        <v>78</v>
      </c>
      <c r="C60" s="123"/>
      <c r="D60" s="123"/>
      <c r="E60" s="135"/>
    </row>
    <row r="61" spans="1:5">
      <c r="A61" s="122"/>
      <c r="B61" s="123" t="s">
        <v>79</v>
      </c>
      <c r="C61" s="123"/>
      <c r="D61" s="123"/>
      <c r="E61" s="136"/>
    </row>
    <row r="62" spans="1:5">
      <c r="A62" s="122">
        <v>32</v>
      </c>
      <c r="B62" s="128"/>
      <c r="C62" s="128" t="s">
        <v>57</v>
      </c>
      <c r="D62" s="128"/>
      <c r="E62" s="137">
        <v>0</v>
      </c>
    </row>
    <row r="63" spans="1:5">
      <c r="A63" s="122">
        <v>33</v>
      </c>
      <c r="B63" s="128"/>
      <c r="C63" s="128" t="s">
        <v>80</v>
      </c>
      <c r="D63" s="128"/>
      <c r="E63" s="136">
        <v>0</v>
      </c>
    </row>
    <row r="64" spans="1:5">
      <c r="A64" s="122">
        <v>34</v>
      </c>
      <c r="B64" s="128"/>
      <c r="C64" s="128" t="s">
        <v>81</v>
      </c>
      <c r="D64" s="128"/>
      <c r="E64" s="138">
        <v>0</v>
      </c>
    </row>
    <row r="65" spans="1:5">
      <c r="A65" s="122">
        <v>35</v>
      </c>
      <c r="B65" s="128" t="s">
        <v>82</v>
      </c>
      <c r="C65" s="128"/>
      <c r="D65" s="123"/>
      <c r="E65" s="131">
        <f t="shared" ref="E65" si="2">SUM(E62:E64)</f>
        <v>0</v>
      </c>
    </row>
    <row r="66" spans="1:5">
      <c r="A66" s="122"/>
      <c r="B66" s="128"/>
      <c r="C66" s="128"/>
      <c r="D66" s="123"/>
      <c r="E66" s="131"/>
    </row>
    <row r="67" spans="1:5">
      <c r="A67" s="122"/>
      <c r="B67" s="128" t="s">
        <v>83</v>
      </c>
      <c r="C67" s="128"/>
      <c r="D67" s="128"/>
      <c r="E67" s="129"/>
    </row>
    <row r="68" spans="1:5">
      <c r="A68" s="122">
        <v>36</v>
      </c>
      <c r="B68" s="128"/>
      <c r="C68" s="128" t="s">
        <v>57</v>
      </c>
      <c r="D68" s="128"/>
      <c r="E68" s="129">
        <v>0</v>
      </c>
    </row>
    <row r="69" spans="1:5">
      <c r="A69" s="122">
        <v>37</v>
      </c>
      <c r="B69" s="128"/>
      <c r="C69" s="128" t="s">
        <v>80</v>
      </c>
      <c r="D69" s="128"/>
      <c r="E69" s="129">
        <v>0</v>
      </c>
    </row>
    <row r="70" spans="1:5">
      <c r="A70" s="122">
        <v>38</v>
      </c>
      <c r="B70" s="128"/>
      <c r="C70" s="128" t="s">
        <v>81</v>
      </c>
      <c r="D70" s="128"/>
      <c r="E70" s="129">
        <v>0</v>
      </c>
    </row>
    <row r="71" spans="1:5">
      <c r="A71" s="122">
        <v>39</v>
      </c>
      <c r="B71" s="128" t="s">
        <v>84</v>
      </c>
      <c r="C71" s="128"/>
      <c r="D71" s="123"/>
      <c r="E71" s="139">
        <f t="shared" ref="E71" si="3">SUM(E68:E70)</f>
        <v>0</v>
      </c>
    </row>
    <row r="72" spans="1:5">
      <c r="A72" s="122">
        <v>40</v>
      </c>
      <c r="B72" s="128" t="s">
        <v>85</v>
      </c>
      <c r="C72" s="128"/>
      <c r="D72" s="128"/>
      <c r="E72" s="140">
        <f>E65+E71</f>
        <v>0</v>
      </c>
    </row>
    <row r="73" spans="1:5">
      <c r="A73" s="141">
        <v>41</v>
      </c>
      <c r="B73" s="142" t="s">
        <v>86</v>
      </c>
      <c r="C73" s="142"/>
      <c r="D73" s="142"/>
      <c r="E73" s="130">
        <v>0</v>
      </c>
    </row>
    <row r="74" spans="1:5">
      <c r="A74" s="141">
        <v>42</v>
      </c>
      <c r="B74" s="142" t="s">
        <v>87</v>
      </c>
      <c r="C74" s="142"/>
      <c r="D74" s="142"/>
      <c r="E74" s="140">
        <f>E72+E73</f>
        <v>0</v>
      </c>
    </row>
    <row r="75" spans="1:5">
      <c r="A75" s="122">
        <v>43</v>
      </c>
      <c r="B75" s="128" t="s">
        <v>88</v>
      </c>
      <c r="C75" s="128"/>
      <c r="D75" s="128"/>
      <c r="E75" s="129">
        <v>0</v>
      </c>
    </row>
    <row r="76" spans="1:5">
      <c r="A76" s="141">
        <v>44</v>
      </c>
      <c r="B76" s="142" t="s">
        <v>89</v>
      </c>
      <c r="C76" s="142"/>
      <c r="D76" s="142"/>
      <c r="E76" s="143">
        <v>0</v>
      </c>
    </row>
    <row r="77" spans="1:5">
      <c r="A77" s="141">
        <v>45</v>
      </c>
      <c r="B77" s="142" t="s">
        <v>90</v>
      </c>
      <c r="C77" s="142"/>
      <c r="D77" s="142"/>
      <c r="E77" s="143"/>
    </row>
    <row r="78" spans="1:5">
      <c r="A78" s="122">
        <v>46</v>
      </c>
      <c r="B78" s="128" t="s">
        <v>91</v>
      </c>
      <c r="C78" s="128"/>
      <c r="D78" s="128"/>
      <c r="E78" s="130">
        <v>0</v>
      </c>
    </row>
    <row r="79" spans="1:5">
      <c r="A79" s="122"/>
      <c r="B79" s="123"/>
      <c r="C79" s="123"/>
      <c r="D79" s="123"/>
      <c r="E79" s="144"/>
    </row>
    <row r="80" spans="1:5">
      <c r="A80" s="122"/>
      <c r="B80" s="123"/>
      <c r="C80" s="123"/>
      <c r="D80" s="123"/>
      <c r="E80" s="131"/>
    </row>
    <row r="81" spans="1:5" ht="14.5" thickBot="1">
      <c r="A81" s="120">
        <v>47</v>
      </c>
      <c r="B81" s="145" t="s">
        <v>92</v>
      </c>
      <c r="C81" s="145"/>
      <c r="D81" s="145"/>
      <c r="E81" s="146">
        <f>E74+E75+E76+E78+E77</f>
        <v>0</v>
      </c>
    </row>
    <row r="82" spans="1:5" ht="14.5" thickTop="1">
      <c r="E82" s="67"/>
    </row>
    <row r="83" spans="1:5">
      <c r="E83" s="66"/>
    </row>
    <row r="84" spans="1:5">
      <c r="E84" s="67"/>
    </row>
    <row r="85" spans="1:5">
      <c r="A85" s="55"/>
      <c r="B85" s="56"/>
      <c r="C85" s="56"/>
      <c r="D85" s="57"/>
      <c r="E85" s="68"/>
    </row>
    <row r="86" spans="1:5">
      <c r="A86" s="58"/>
      <c r="B86" s="56"/>
      <c r="C86" s="56"/>
      <c r="D86" s="57"/>
      <c r="E86" s="68"/>
    </row>
    <row r="87" spans="1:5">
      <c r="A87" s="58"/>
      <c r="B87" s="56"/>
      <c r="C87" s="56"/>
      <c r="D87" s="57"/>
      <c r="E87" s="68"/>
    </row>
    <row r="88" spans="1:5">
      <c r="A88" s="58"/>
      <c r="B88" s="56"/>
      <c r="C88" s="56"/>
      <c r="D88" s="57"/>
      <c r="E88" s="49"/>
    </row>
    <row r="89" spans="1:5">
      <c r="A89" s="58"/>
      <c r="B89" s="56"/>
      <c r="C89" s="56"/>
      <c r="D89" s="57"/>
      <c r="E89" s="49"/>
    </row>
    <row r="90" spans="1:5">
      <c r="A90" s="58"/>
      <c r="B90" s="56"/>
      <c r="C90" s="56"/>
      <c r="D90" s="57"/>
      <c r="E90" s="69"/>
    </row>
    <row r="91" spans="1:5">
      <c r="A91" s="55"/>
      <c r="B91" s="56"/>
      <c r="C91" s="56"/>
      <c r="D91" s="57"/>
      <c r="E91" s="69"/>
    </row>
    <row r="92" spans="1:5">
      <c r="A92" s="58"/>
      <c r="B92" s="56"/>
      <c r="C92" s="56"/>
      <c r="D92" s="56"/>
      <c r="E92" s="69"/>
    </row>
    <row r="93" spans="1:5">
      <c r="A93" s="58"/>
      <c r="B93" s="56"/>
      <c r="C93" s="56"/>
      <c r="D93" s="57"/>
      <c r="E93" s="69"/>
    </row>
    <row r="94" spans="1:5">
      <c r="A94" s="59"/>
      <c r="B94" s="60"/>
      <c r="C94" s="60"/>
      <c r="D94" s="61"/>
      <c r="E94" s="70"/>
    </row>
    <row r="95" spans="1:5">
      <c r="A95" s="59"/>
      <c r="B95" s="60"/>
      <c r="C95" s="60"/>
      <c r="D95" s="62"/>
      <c r="E95" s="70"/>
    </row>
    <row r="96" spans="1:5">
      <c r="A96" s="59"/>
      <c r="B96" s="60"/>
      <c r="C96" s="60"/>
      <c r="D96" s="60"/>
      <c r="E96" s="71"/>
    </row>
    <row r="97" spans="1:5">
      <c r="A97" s="59"/>
      <c r="B97" s="60"/>
      <c r="C97" s="60"/>
      <c r="D97" s="60"/>
      <c r="E97" s="71"/>
    </row>
    <row r="98" spans="1:5">
      <c r="A98" s="54"/>
      <c r="B98" s="63"/>
      <c r="C98" s="63"/>
      <c r="D98" s="63"/>
      <c r="E98" s="72"/>
    </row>
    <row r="99" spans="1:5">
      <c r="A99" s="54"/>
      <c r="B99" s="63"/>
      <c r="C99" s="63"/>
      <c r="D99" s="63"/>
      <c r="E99" s="72"/>
    </row>
    <row r="100" spans="1:5">
      <c r="A100" s="54"/>
      <c r="B100" s="63"/>
      <c r="C100" s="63"/>
      <c r="D100" s="63"/>
      <c r="E100" s="72"/>
    </row>
  </sheetData>
  <pageMargins left="0.95" right="0.7" top="0.75" bottom="0.75" header="0.3" footer="0.3"/>
  <pageSetup scale="60" fitToWidth="0" orientation="portrait" r:id="rId1"/>
  <headerFooter>
    <oddHeader>&amp;RExhibit No. JH-5
Dockets UE-170485/UG-170486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3"/>
  <sheetViews>
    <sheetView topLeftCell="A28" zoomScale="77" zoomScaleNormal="77" workbookViewId="0">
      <selection activeCell="L11" sqref="L11"/>
    </sheetView>
  </sheetViews>
  <sheetFormatPr defaultColWidth="17.453125" defaultRowHeight="15.5"/>
  <cols>
    <col min="1" max="1" width="4.26953125" style="17" customWidth="1"/>
    <col min="2" max="2" width="57.26953125" style="17" customWidth="1"/>
    <col min="3" max="5" width="21.1796875" style="17" customWidth="1"/>
    <col min="6" max="6" width="9.26953125" style="17" customWidth="1"/>
    <col min="7" max="10" width="0" style="17" hidden="1" customWidth="1"/>
    <col min="11" max="243" width="17.453125" style="17"/>
    <col min="244" max="244" width="4.26953125" style="17" customWidth="1"/>
    <col min="245" max="257" width="0" style="17" hidden="1" customWidth="1"/>
    <col min="258" max="258" width="50.81640625" style="17" customWidth="1"/>
    <col min="259" max="261" width="21.1796875" style="17" customWidth="1"/>
    <col min="262" max="262" width="9.26953125" style="17" customWidth="1"/>
    <col min="263" max="266" width="0" style="17" hidden="1" customWidth="1"/>
    <col min="267" max="499" width="17.453125" style="17"/>
    <col min="500" max="500" width="4.26953125" style="17" customWidth="1"/>
    <col min="501" max="513" width="0" style="17" hidden="1" customWidth="1"/>
    <col min="514" max="514" width="50.81640625" style="17" customWidth="1"/>
    <col min="515" max="517" width="21.1796875" style="17" customWidth="1"/>
    <col min="518" max="518" width="9.26953125" style="17" customWidth="1"/>
    <col min="519" max="522" width="0" style="17" hidden="1" customWidth="1"/>
    <col min="523" max="755" width="17.453125" style="17"/>
    <col min="756" max="756" width="4.26953125" style="17" customWidth="1"/>
    <col min="757" max="769" width="0" style="17" hidden="1" customWidth="1"/>
    <col min="770" max="770" width="50.81640625" style="17" customWidth="1"/>
    <col min="771" max="773" width="21.1796875" style="17" customWidth="1"/>
    <col min="774" max="774" width="9.26953125" style="17" customWidth="1"/>
    <col min="775" max="778" width="0" style="17" hidden="1" customWidth="1"/>
    <col min="779" max="1011" width="17.453125" style="17"/>
    <col min="1012" max="1012" width="4.26953125" style="17" customWidth="1"/>
    <col min="1013" max="1025" width="0" style="17" hidden="1" customWidth="1"/>
    <col min="1026" max="1026" width="50.81640625" style="17" customWidth="1"/>
    <col min="1027" max="1029" width="21.1796875" style="17" customWidth="1"/>
    <col min="1030" max="1030" width="9.26953125" style="17" customWidth="1"/>
    <col min="1031" max="1034" width="0" style="17" hidden="1" customWidth="1"/>
    <col min="1035" max="1267" width="17.453125" style="17"/>
    <col min="1268" max="1268" width="4.26953125" style="17" customWidth="1"/>
    <col min="1269" max="1281" width="0" style="17" hidden="1" customWidth="1"/>
    <col min="1282" max="1282" width="50.81640625" style="17" customWidth="1"/>
    <col min="1283" max="1285" width="21.1796875" style="17" customWidth="1"/>
    <col min="1286" max="1286" width="9.26953125" style="17" customWidth="1"/>
    <col min="1287" max="1290" width="0" style="17" hidden="1" customWidth="1"/>
    <col min="1291" max="1523" width="17.453125" style="17"/>
    <col min="1524" max="1524" width="4.26953125" style="17" customWidth="1"/>
    <col min="1525" max="1537" width="0" style="17" hidden="1" customWidth="1"/>
    <col min="1538" max="1538" width="50.81640625" style="17" customWidth="1"/>
    <col min="1539" max="1541" width="21.1796875" style="17" customWidth="1"/>
    <col min="1542" max="1542" width="9.26953125" style="17" customWidth="1"/>
    <col min="1543" max="1546" width="0" style="17" hidden="1" customWidth="1"/>
    <col min="1547" max="1779" width="17.453125" style="17"/>
    <col min="1780" max="1780" width="4.26953125" style="17" customWidth="1"/>
    <col min="1781" max="1793" width="0" style="17" hidden="1" customWidth="1"/>
    <col min="1794" max="1794" width="50.81640625" style="17" customWidth="1"/>
    <col min="1795" max="1797" width="21.1796875" style="17" customWidth="1"/>
    <col min="1798" max="1798" width="9.26953125" style="17" customWidth="1"/>
    <col min="1799" max="1802" width="0" style="17" hidden="1" customWidth="1"/>
    <col min="1803" max="2035" width="17.453125" style="17"/>
    <col min="2036" max="2036" width="4.26953125" style="17" customWidth="1"/>
    <col min="2037" max="2049" width="0" style="17" hidden="1" customWidth="1"/>
    <col min="2050" max="2050" width="50.81640625" style="17" customWidth="1"/>
    <col min="2051" max="2053" width="21.1796875" style="17" customWidth="1"/>
    <col min="2054" max="2054" width="9.26953125" style="17" customWidth="1"/>
    <col min="2055" max="2058" width="0" style="17" hidden="1" customWidth="1"/>
    <col min="2059" max="2291" width="17.453125" style="17"/>
    <col min="2292" max="2292" width="4.26953125" style="17" customWidth="1"/>
    <col min="2293" max="2305" width="0" style="17" hidden="1" customWidth="1"/>
    <col min="2306" max="2306" width="50.81640625" style="17" customWidth="1"/>
    <col min="2307" max="2309" width="21.1796875" style="17" customWidth="1"/>
    <col min="2310" max="2310" width="9.26953125" style="17" customWidth="1"/>
    <col min="2311" max="2314" width="0" style="17" hidden="1" customWidth="1"/>
    <col min="2315" max="2547" width="17.453125" style="17"/>
    <col min="2548" max="2548" width="4.26953125" style="17" customWidth="1"/>
    <col min="2549" max="2561" width="0" style="17" hidden="1" customWidth="1"/>
    <col min="2562" max="2562" width="50.81640625" style="17" customWidth="1"/>
    <col min="2563" max="2565" width="21.1796875" style="17" customWidth="1"/>
    <col min="2566" max="2566" width="9.26953125" style="17" customWidth="1"/>
    <col min="2567" max="2570" width="0" style="17" hidden="1" customWidth="1"/>
    <col min="2571" max="2803" width="17.453125" style="17"/>
    <col min="2804" max="2804" width="4.26953125" style="17" customWidth="1"/>
    <col min="2805" max="2817" width="0" style="17" hidden="1" customWidth="1"/>
    <col min="2818" max="2818" width="50.81640625" style="17" customWidth="1"/>
    <col min="2819" max="2821" width="21.1796875" style="17" customWidth="1"/>
    <col min="2822" max="2822" width="9.26953125" style="17" customWidth="1"/>
    <col min="2823" max="2826" width="0" style="17" hidden="1" customWidth="1"/>
    <col min="2827" max="3059" width="17.453125" style="17"/>
    <col min="3060" max="3060" width="4.26953125" style="17" customWidth="1"/>
    <col min="3061" max="3073" width="0" style="17" hidden="1" customWidth="1"/>
    <col min="3074" max="3074" width="50.81640625" style="17" customWidth="1"/>
    <col min="3075" max="3077" width="21.1796875" style="17" customWidth="1"/>
    <col min="3078" max="3078" width="9.26953125" style="17" customWidth="1"/>
    <col min="3079" max="3082" width="0" style="17" hidden="1" customWidth="1"/>
    <col min="3083" max="3315" width="17.453125" style="17"/>
    <col min="3316" max="3316" width="4.26953125" style="17" customWidth="1"/>
    <col min="3317" max="3329" width="0" style="17" hidden="1" customWidth="1"/>
    <col min="3330" max="3330" width="50.81640625" style="17" customWidth="1"/>
    <col min="3331" max="3333" width="21.1796875" style="17" customWidth="1"/>
    <col min="3334" max="3334" width="9.26953125" style="17" customWidth="1"/>
    <col min="3335" max="3338" width="0" style="17" hidden="1" customWidth="1"/>
    <col min="3339" max="3571" width="17.453125" style="17"/>
    <col min="3572" max="3572" width="4.26953125" style="17" customWidth="1"/>
    <col min="3573" max="3585" width="0" style="17" hidden="1" customWidth="1"/>
    <col min="3586" max="3586" width="50.81640625" style="17" customWidth="1"/>
    <col min="3587" max="3589" width="21.1796875" style="17" customWidth="1"/>
    <col min="3590" max="3590" width="9.26953125" style="17" customWidth="1"/>
    <col min="3591" max="3594" width="0" style="17" hidden="1" customWidth="1"/>
    <col min="3595" max="3827" width="17.453125" style="17"/>
    <col min="3828" max="3828" width="4.26953125" style="17" customWidth="1"/>
    <col min="3829" max="3841" width="0" style="17" hidden="1" customWidth="1"/>
    <col min="3842" max="3842" width="50.81640625" style="17" customWidth="1"/>
    <col min="3843" max="3845" width="21.1796875" style="17" customWidth="1"/>
    <col min="3846" max="3846" width="9.26953125" style="17" customWidth="1"/>
    <col min="3847" max="3850" width="0" style="17" hidden="1" customWidth="1"/>
    <col min="3851" max="4083" width="17.453125" style="17"/>
    <col min="4084" max="4084" width="4.26953125" style="17" customWidth="1"/>
    <col min="4085" max="4097" width="0" style="17" hidden="1" customWidth="1"/>
    <col min="4098" max="4098" width="50.81640625" style="17" customWidth="1"/>
    <col min="4099" max="4101" width="21.1796875" style="17" customWidth="1"/>
    <col min="4102" max="4102" width="9.26953125" style="17" customWidth="1"/>
    <col min="4103" max="4106" width="0" style="17" hidden="1" customWidth="1"/>
    <col min="4107" max="4339" width="17.453125" style="17"/>
    <col min="4340" max="4340" width="4.26953125" style="17" customWidth="1"/>
    <col min="4341" max="4353" width="0" style="17" hidden="1" customWidth="1"/>
    <col min="4354" max="4354" width="50.81640625" style="17" customWidth="1"/>
    <col min="4355" max="4357" width="21.1796875" style="17" customWidth="1"/>
    <col min="4358" max="4358" width="9.26953125" style="17" customWidth="1"/>
    <col min="4359" max="4362" width="0" style="17" hidden="1" customWidth="1"/>
    <col min="4363" max="4595" width="17.453125" style="17"/>
    <col min="4596" max="4596" width="4.26953125" style="17" customWidth="1"/>
    <col min="4597" max="4609" width="0" style="17" hidden="1" customWidth="1"/>
    <col min="4610" max="4610" width="50.81640625" style="17" customWidth="1"/>
    <col min="4611" max="4613" width="21.1796875" style="17" customWidth="1"/>
    <col min="4614" max="4614" width="9.26953125" style="17" customWidth="1"/>
    <col min="4615" max="4618" width="0" style="17" hidden="1" customWidth="1"/>
    <col min="4619" max="4851" width="17.453125" style="17"/>
    <col min="4852" max="4852" width="4.26953125" style="17" customWidth="1"/>
    <col min="4853" max="4865" width="0" style="17" hidden="1" customWidth="1"/>
    <col min="4866" max="4866" width="50.81640625" style="17" customWidth="1"/>
    <col min="4867" max="4869" width="21.1796875" style="17" customWidth="1"/>
    <col min="4870" max="4870" width="9.26953125" style="17" customWidth="1"/>
    <col min="4871" max="4874" width="0" style="17" hidden="1" customWidth="1"/>
    <col min="4875" max="5107" width="17.453125" style="17"/>
    <col min="5108" max="5108" width="4.26953125" style="17" customWidth="1"/>
    <col min="5109" max="5121" width="0" style="17" hidden="1" customWidth="1"/>
    <col min="5122" max="5122" width="50.81640625" style="17" customWidth="1"/>
    <col min="5123" max="5125" width="21.1796875" style="17" customWidth="1"/>
    <col min="5126" max="5126" width="9.26953125" style="17" customWidth="1"/>
    <col min="5127" max="5130" width="0" style="17" hidden="1" customWidth="1"/>
    <col min="5131" max="5363" width="17.453125" style="17"/>
    <col min="5364" max="5364" width="4.26953125" style="17" customWidth="1"/>
    <col min="5365" max="5377" width="0" style="17" hidden="1" customWidth="1"/>
    <col min="5378" max="5378" width="50.81640625" style="17" customWidth="1"/>
    <col min="5379" max="5381" width="21.1796875" style="17" customWidth="1"/>
    <col min="5382" max="5382" width="9.26953125" style="17" customWidth="1"/>
    <col min="5383" max="5386" width="0" style="17" hidden="1" customWidth="1"/>
    <col min="5387" max="5619" width="17.453125" style="17"/>
    <col min="5620" max="5620" width="4.26953125" style="17" customWidth="1"/>
    <col min="5621" max="5633" width="0" style="17" hidden="1" customWidth="1"/>
    <col min="5634" max="5634" width="50.81640625" style="17" customWidth="1"/>
    <col min="5635" max="5637" width="21.1796875" style="17" customWidth="1"/>
    <col min="5638" max="5638" width="9.26953125" style="17" customWidth="1"/>
    <col min="5639" max="5642" width="0" style="17" hidden="1" customWidth="1"/>
    <col min="5643" max="5875" width="17.453125" style="17"/>
    <col min="5876" max="5876" width="4.26953125" style="17" customWidth="1"/>
    <col min="5877" max="5889" width="0" style="17" hidden="1" customWidth="1"/>
    <col min="5890" max="5890" width="50.81640625" style="17" customWidth="1"/>
    <col min="5891" max="5893" width="21.1796875" style="17" customWidth="1"/>
    <col min="5894" max="5894" width="9.26953125" style="17" customWidth="1"/>
    <col min="5895" max="5898" width="0" style="17" hidden="1" customWidth="1"/>
    <col min="5899" max="6131" width="17.453125" style="17"/>
    <col min="6132" max="6132" width="4.26953125" style="17" customWidth="1"/>
    <col min="6133" max="6145" width="0" style="17" hidden="1" customWidth="1"/>
    <col min="6146" max="6146" width="50.81640625" style="17" customWidth="1"/>
    <col min="6147" max="6149" width="21.1796875" style="17" customWidth="1"/>
    <col min="6150" max="6150" width="9.26953125" style="17" customWidth="1"/>
    <col min="6151" max="6154" width="0" style="17" hidden="1" customWidth="1"/>
    <col min="6155" max="6387" width="17.453125" style="17"/>
    <col min="6388" max="6388" width="4.26953125" style="17" customWidth="1"/>
    <col min="6389" max="6401" width="0" style="17" hidden="1" customWidth="1"/>
    <col min="6402" max="6402" width="50.81640625" style="17" customWidth="1"/>
    <col min="6403" max="6405" width="21.1796875" style="17" customWidth="1"/>
    <col min="6406" max="6406" width="9.26953125" style="17" customWidth="1"/>
    <col min="6407" max="6410" width="0" style="17" hidden="1" customWidth="1"/>
    <col min="6411" max="6643" width="17.453125" style="17"/>
    <col min="6644" max="6644" width="4.26953125" style="17" customWidth="1"/>
    <col min="6645" max="6657" width="0" style="17" hidden="1" customWidth="1"/>
    <col min="6658" max="6658" width="50.81640625" style="17" customWidth="1"/>
    <col min="6659" max="6661" width="21.1796875" style="17" customWidth="1"/>
    <col min="6662" max="6662" width="9.26953125" style="17" customWidth="1"/>
    <col min="6663" max="6666" width="0" style="17" hidden="1" customWidth="1"/>
    <col min="6667" max="6899" width="17.453125" style="17"/>
    <col min="6900" max="6900" width="4.26953125" style="17" customWidth="1"/>
    <col min="6901" max="6913" width="0" style="17" hidden="1" customWidth="1"/>
    <col min="6914" max="6914" width="50.81640625" style="17" customWidth="1"/>
    <col min="6915" max="6917" width="21.1796875" style="17" customWidth="1"/>
    <col min="6918" max="6918" width="9.26953125" style="17" customWidth="1"/>
    <col min="6919" max="6922" width="0" style="17" hidden="1" customWidth="1"/>
    <col min="6923" max="7155" width="17.453125" style="17"/>
    <col min="7156" max="7156" width="4.26953125" style="17" customWidth="1"/>
    <col min="7157" max="7169" width="0" style="17" hidden="1" customWidth="1"/>
    <col min="7170" max="7170" width="50.81640625" style="17" customWidth="1"/>
    <col min="7171" max="7173" width="21.1796875" style="17" customWidth="1"/>
    <col min="7174" max="7174" width="9.26953125" style="17" customWidth="1"/>
    <col min="7175" max="7178" width="0" style="17" hidden="1" customWidth="1"/>
    <col min="7179" max="7411" width="17.453125" style="17"/>
    <col min="7412" max="7412" width="4.26953125" style="17" customWidth="1"/>
    <col min="7413" max="7425" width="0" style="17" hidden="1" customWidth="1"/>
    <col min="7426" max="7426" width="50.81640625" style="17" customWidth="1"/>
    <col min="7427" max="7429" width="21.1796875" style="17" customWidth="1"/>
    <col min="7430" max="7430" width="9.26953125" style="17" customWidth="1"/>
    <col min="7431" max="7434" width="0" style="17" hidden="1" customWidth="1"/>
    <col min="7435" max="7667" width="17.453125" style="17"/>
    <col min="7668" max="7668" width="4.26953125" style="17" customWidth="1"/>
    <col min="7669" max="7681" width="0" style="17" hidden="1" customWidth="1"/>
    <col min="7682" max="7682" width="50.81640625" style="17" customWidth="1"/>
    <col min="7683" max="7685" width="21.1796875" style="17" customWidth="1"/>
    <col min="7686" max="7686" width="9.26953125" style="17" customWidth="1"/>
    <col min="7687" max="7690" width="0" style="17" hidden="1" customWidth="1"/>
    <col min="7691" max="7923" width="17.453125" style="17"/>
    <col min="7924" max="7924" width="4.26953125" style="17" customWidth="1"/>
    <col min="7925" max="7937" width="0" style="17" hidden="1" customWidth="1"/>
    <col min="7938" max="7938" width="50.81640625" style="17" customWidth="1"/>
    <col min="7939" max="7941" width="21.1796875" style="17" customWidth="1"/>
    <col min="7942" max="7942" width="9.26953125" style="17" customWidth="1"/>
    <col min="7943" max="7946" width="0" style="17" hidden="1" customWidth="1"/>
    <col min="7947" max="8179" width="17.453125" style="17"/>
    <col min="8180" max="8180" width="4.26953125" style="17" customWidth="1"/>
    <col min="8181" max="8193" width="0" style="17" hidden="1" customWidth="1"/>
    <col min="8194" max="8194" width="50.81640625" style="17" customWidth="1"/>
    <col min="8195" max="8197" width="21.1796875" style="17" customWidth="1"/>
    <col min="8198" max="8198" width="9.26953125" style="17" customWidth="1"/>
    <col min="8199" max="8202" width="0" style="17" hidden="1" customWidth="1"/>
    <col min="8203" max="8435" width="17.453125" style="17"/>
    <col min="8436" max="8436" width="4.26953125" style="17" customWidth="1"/>
    <col min="8437" max="8449" width="0" style="17" hidden="1" customWidth="1"/>
    <col min="8450" max="8450" width="50.81640625" style="17" customWidth="1"/>
    <col min="8451" max="8453" width="21.1796875" style="17" customWidth="1"/>
    <col min="8454" max="8454" width="9.26953125" style="17" customWidth="1"/>
    <col min="8455" max="8458" width="0" style="17" hidden="1" customWidth="1"/>
    <col min="8459" max="8691" width="17.453125" style="17"/>
    <col min="8692" max="8692" width="4.26953125" style="17" customWidth="1"/>
    <col min="8693" max="8705" width="0" style="17" hidden="1" customWidth="1"/>
    <col min="8706" max="8706" width="50.81640625" style="17" customWidth="1"/>
    <col min="8707" max="8709" width="21.1796875" style="17" customWidth="1"/>
    <col min="8710" max="8710" width="9.26953125" style="17" customWidth="1"/>
    <col min="8711" max="8714" width="0" style="17" hidden="1" customWidth="1"/>
    <col min="8715" max="8947" width="17.453125" style="17"/>
    <col min="8948" max="8948" width="4.26953125" style="17" customWidth="1"/>
    <col min="8949" max="8961" width="0" style="17" hidden="1" customWidth="1"/>
    <col min="8962" max="8962" width="50.81640625" style="17" customWidth="1"/>
    <col min="8963" max="8965" width="21.1796875" style="17" customWidth="1"/>
    <col min="8966" max="8966" width="9.26953125" style="17" customWidth="1"/>
    <col min="8967" max="8970" width="0" style="17" hidden="1" customWidth="1"/>
    <col min="8971" max="9203" width="17.453125" style="17"/>
    <col min="9204" max="9204" width="4.26953125" style="17" customWidth="1"/>
    <col min="9205" max="9217" width="0" style="17" hidden="1" customWidth="1"/>
    <col min="9218" max="9218" width="50.81640625" style="17" customWidth="1"/>
    <col min="9219" max="9221" width="21.1796875" style="17" customWidth="1"/>
    <col min="9222" max="9222" width="9.26953125" style="17" customWidth="1"/>
    <col min="9223" max="9226" width="0" style="17" hidden="1" customWidth="1"/>
    <col min="9227" max="9459" width="17.453125" style="17"/>
    <col min="9460" max="9460" width="4.26953125" style="17" customWidth="1"/>
    <col min="9461" max="9473" width="0" style="17" hidden="1" customWidth="1"/>
    <col min="9474" max="9474" width="50.81640625" style="17" customWidth="1"/>
    <col min="9475" max="9477" width="21.1796875" style="17" customWidth="1"/>
    <col min="9478" max="9478" width="9.26953125" style="17" customWidth="1"/>
    <col min="9479" max="9482" width="0" style="17" hidden="1" customWidth="1"/>
    <col min="9483" max="9715" width="17.453125" style="17"/>
    <col min="9716" max="9716" width="4.26953125" style="17" customWidth="1"/>
    <col min="9717" max="9729" width="0" style="17" hidden="1" customWidth="1"/>
    <col min="9730" max="9730" width="50.81640625" style="17" customWidth="1"/>
    <col min="9731" max="9733" width="21.1796875" style="17" customWidth="1"/>
    <col min="9734" max="9734" width="9.26953125" style="17" customWidth="1"/>
    <col min="9735" max="9738" width="0" style="17" hidden="1" customWidth="1"/>
    <col min="9739" max="9971" width="17.453125" style="17"/>
    <col min="9972" max="9972" width="4.26953125" style="17" customWidth="1"/>
    <col min="9973" max="9985" width="0" style="17" hidden="1" customWidth="1"/>
    <col min="9986" max="9986" width="50.81640625" style="17" customWidth="1"/>
    <col min="9987" max="9989" width="21.1796875" style="17" customWidth="1"/>
    <col min="9990" max="9990" width="9.26953125" style="17" customWidth="1"/>
    <col min="9991" max="9994" width="0" style="17" hidden="1" customWidth="1"/>
    <col min="9995" max="10227" width="17.453125" style="17"/>
    <col min="10228" max="10228" width="4.26953125" style="17" customWidth="1"/>
    <col min="10229" max="10241" width="0" style="17" hidden="1" customWidth="1"/>
    <col min="10242" max="10242" width="50.81640625" style="17" customWidth="1"/>
    <col min="10243" max="10245" width="21.1796875" style="17" customWidth="1"/>
    <col min="10246" max="10246" width="9.26953125" style="17" customWidth="1"/>
    <col min="10247" max="10250" width="0" style="17" hidden="1" customWidth="1"/>
    <col min="10251" max="10483" width="17.453125" style="17"/>
    <col min="10484" max="10484" width="4.26953125" style="17" customWidth="1"/>
    <col min="10485" max="10497" width="0" style="17" hidden="1" customWidth="1"/>
    <col min="10498" max="10498" width="50.81640625" style="17" customWidth="1"/>
    <col min="10499" max="10501" width="21.1796875" style="17" customWidth="1"/>
    <col min="10502" max="10502" width="9.26953125" style="17" customWidth="1"/>
    <col min="10503" max="10506" width="0" style="17" hidden="1" customWidth="1"/>
    <col min="10507" max="10739" width="17.453125" style="17"/>
    <col min="10740" max="10740" width="4.26953125" style="17" customWidth="1"/>
    <col min="10741" max="10753" width="0" style="17" hidden="1" customWidth="1"/>
    <col min="10754" max="10754" width="50.81640625" style="17" customWidth="1"/>
    <col min="10755" max="10757" width="21.1796875" style="17" customWidth="1"/>
    <col min="10758" max="10758" width="9.26953125" style="17" customWidth="1"/>
    <col min="10759" max="10762" width="0" style="17" hidden="1" customWidth="1"/>
    <col min="10763" max="10995" width="17.453125" style="17"/>
    <col min="10996" max="10996" width="4.26953125" style="17" customWidth="1"/>
    <col min="10997" max="11009" width="0" style="17" hidden="1" customWidth="1"/>
    <col min="11010" max="11010" width="50.81640625" style="17" customWidth="1"/>
    <col min="11011" max="11013" width="21.1796875" style="17" customWidth="1"/>
    <col min="11014" max="11014" width="9.26953125" style="17" customWidth="1"/>
    <col min="11015" max="11018" width="0" style="17" hidden="1" customWidth="1"/>
    <col min="11019" max="11251" width="17.453125" style="17"/>
    <col min="11252" max="11252" width="4.26953125" style="17" customWidth="1"/>
    <col min="11253" max="11265" width="0" style="17" hidden="1" customWidth="1"/>
    <col min="11266" max="11266" width="50.81640625" style="17" customWidth="1"/>
    <col min="11267" max="11269" width="21.1796875" style="17" customWidth="1"/>
    <col min="11270" max="11270" width="9.26953125" style="17" customWidth="1"/>
    <col min="11271" max="11274" width="0" style="17" hidden="1" customWidth="1"/>
    <col min="11275" max="11507" width="17.453125" style="17"/>
    <col min="11508" max="11508" width="4.26953125" style="17" customWidth="1"/>
    <col min="11509" max="11521" width="0" style="17" hidden="1" customWidth="1"/>
    <col min="11522" max="11522" width="50.81640625" style="17" customWidth="1"/>
    <col min="11523" max="11525" width="21.1796875" style="17" customWidth="1"/>
    <col min="11526" max="11526" width="9.26953125" style="17" customWidth="1"/>
    <col min="11527" max="11530" width="0" style="17" hidden="1" customWidth="1"/>
    <col min="11531" max="11763" width="17.453125" style="17"/>
    <col min="11764" max="11764" width="4.26953125" style="17" customWidth="1"/>
    <col min="11765" max="11777" width="0" style="17" hidden="1" customWidth="1"/>
    <col min="11778" max="11778" width="50.81640625" style="17" customWidth="1"/>
    <col min="11779" max="11781" width="21.1796875" style="17" customWidth="1"/>
    <col min="11782" max="11782" width="9.26953125" style="17" customWidth="1"/>
    <col min="11783" max="11786" width="0" style="17" hidden="1" customWidth="1"/>
    <col min="11787" max="12019" width="17.453125" style="17"/>
    <col min="12020" max="12020" width="4.26953125" style="17" customWidth="1"/>
    <col min="12021" max="12033" width="0" style="17" hidden="1" customWidth="1"/>
    <col min="12034" max="12034" width="50.81640625" style="17" customWidth="1"/>
    <col min="12035" max="12037" width="21.1796875" style="17" customWidth="1"/>
    <col min="12038" max="12038" width="9.26953125" style="17" customWidth="1"/>
    <col min="12039" max="12042" width="0" style="17" hidden="1" customWidth="1"/>
    <col min="12043" max="12275" width="17.453125" style="17"/>
    <col min="12276" max="12276" width="4.26953125" style="17" customWidth="1"/>
    <col min="12277" max="12289" width="0" style="17" hidden="1" customWidth="1"/>
    <col min="12290" max="12290" width="50.81640625" style="17" customWidth="1"/>
    <col min="12291" max="12293" width="21.1796875" style="17" customWidth="1"/>
    <col min="12294" max="12294" width="9.26953125" style="17" customWidth="1"/>
    <col min="12295" max="12298" width="0" style="17" hidden="1" customWidth="1"/>
    <col min="12299" max="12531" width="17.453125" style="17"/>
    <col min="12532" max="12532" width="4.26953125" style="17" customWidth="1"/>
    <col min="12533" max="12545" width="0" style="17" hidden="1" customWidth="1"/>
    <col min="12546" max="12546" width="50.81640625" style="17" customWidth="1"/>
    <col min="12547" max="12549" width="21.1796875" style="17" customWidth="1"/>
    <col min="12550" max="12550" width="9.26953125" style="17" customWidth="1"/>
    <col min="12551" max="12554" width="0" style="17" hidden="1" customWidth="1"/>
    <col min="12555" max="12787" width="17.453125" style="17"/>
    <col min="12788" max="12788" width="4.26953125" style="17" customWidth="1"/>
    <col min="12789" max="12801" width="0" style="17" hidden="1" customWidth="1"/>
    <col min="12802" max="12802" width="50.81640625" style="17" customWidth="1"/>
    <col min="12803" max="12805" width="21.1796875" style="17" customWidth="1"/>
    <col min="12806" max="12806" width="9.26953125" style="17" customWidth="1"/>
    <col min="12807" max="12810" width="0" style="17" hidden="1" customWidth="1"/>
    <col min="12811" max="13043" width="17.453125" style="17"/>
    <col min="13044" max="13044" width="4.26953125" style="17" customWidth="1"/>
    <col min="13045" max="13057" width="0" style="17" hidden="1" customWidth="1"/>
    <col min="13058" max="13058" width="50.81640625" style="17" customWidth="1"/>
    <col min="13059" max="13061" width="21.1796875" style="17" customWidth="1"/>
    <col min="13062" max="13062" width="9.26953125" style="17" customWidth="1"/>
    <col min="13063" max="13066" width="0" style="17" hidden="1" customWidth="1"/>
    <col min="13067" max="13299" width="17.453125" style="17"/>
    <col min="13300" max="13300" width="4.26953125" style="17" customWidth="1"/>
    <col min="13301" max="13313" width="0" style="17" hidden="1" customWidth="1"/>
    <col min="13314" max="13314" width="50.81640625" style="17" customWidth="1"/>
    <col min="13315" max="13317" width="21.1796875" style="17" customWidth="1"/>
    <col min="13318" max="13318" width="9.26953125" style="17" customWidth="1"/>
    <col min="13319" max="13322" width="0" style="17" hidden="1" customWidth="1"/>
    <col min="13323" max="13555" width="17.453125" style="17"/>
    <col min="13556" max="13556" width="4.26953125" style="17" customWidth="1"/>
    <col min="13557" max="13569" width="0" style="17" hidden="1" customWidth="1"/>
    <col min="13570" max="13570" width="50.81640625" style="17" customWidth="1"/>
    <col min="13571" max="13573" width="21.1796875" style="17" customWidth="1"/>
    <col min="13574" max="13574" width="9.26953125" style="17" customWidth="1"/>
    <col min="13575" max="13578" width="0" style="17" hidden="1" customWidth="1"/>
    <col min="13579" max="13811" width="17.453125" style="17"/>
    <col min="13812" max="13812" width="4.26953125" style="17" customWidth="1"/>
    <col min="13813" max="13825" width="0" style="17" hidden="1" customWidth="1"/>
    <col min="13826" max="13826" width="50.81640625" style="17" customWidth="1"/>
    <col min="13827" max="13829" width="21.1796875" style="17" customWidth="1"/>
    <col min="13830" max="13830" width="9.26953125" style="17" customWidth="1"/>
    <col min="13831" max="13834" width="0" style="17" hidden="1" customWidth="1"/>
    <col min="13835" max="14067" width="17.453125" style="17"/>
    <col min="14068" max="14068" width="4.26953125" style="17" customWidth="1"/>
    <col min="14069" max="14081" width="0" style="17" hidden="1" customWidth="1"/>
    <col min="14082" max="14082" width="50.81640625" style="17" customWidth="1"/>
    <col min="14083" max="14085" width="21.1796875" style="17" customWidth="1"/>
    <col min="14086" max="14086" width="9.26953125" style="17" customWidth="1"/>
    <col min="14087" max="14090" width="0" style="17" hidden="1" customWidth="1"/>
    <col min="14091" max="14323" width="17.453125" style="17"/>
    <col min="14324" max="14324" width="4.26953125" style="17" customWidth="1"/>
    <col min="14325" max="14337" width="0" style="17" hidden="1" customWidth="1"/>
    <col min="14338" max="14338" width="50.81640625" style="17" customWidth="1"/>
    <col min="14339" max="14341" width="21.1796875" style="17" customWidth="1"/>
    <col min="14342" max="14342" width="9.26953125" style="17" customWidth="1"/>
    <col min="14343" max="14346" width="0" style="17" hidden="1" customWidth="1"/>
    <col min="14347" max="14579" width="17.453125" style="17"/>
    <col min="14580" max="14580" width="4.26953125" style="17" customWidth="1"/>
    <col min="14581" max="14593" width="0" style="17" hidden="1" customWidth="1"/>
    <col min="14594" max="14594" width="50.81640625" style="17" customWidth="1"/>
    <col min="14595" max="14597" width="21.1796875" style="17" customWidth="1"/>
    <col min="14598" max="14598" width="9.26953125" style="17" customWidth="1"/>
    <col min="14599" max="14602" width="0" style="17" hidden="1" customWidth="1"/>
    <col min="14603" max="14835" width="17.453125" style="17"/>
    <col min="14836" max="14836" width="4.26953125" style="17" customWidth="1"/>
    <col min="14837" max="14849" width="0" style="17" hidden="1" customWidth="1"/>
    <col min="14850" max="14850" width="50.81640625" style="17" customWidth="1"/>
    <col min="14851" max="14853" width="21.1796875" style="17" customWidth="1"/>
    <col min="14854" max="14854" width="9.26953125" style="17" customWidth="1"/>
    <col min="14855" max="14858" width="0" style="17" hidden="1" customWidth="1"/>
    <col min="14859" max="15091" width="17.453125" style="17"/>
    <col min="15092" max="15092" width="4.26953125" style="17" customWidth="1"/>
    <col min="15093" max="15105" width="0" style="17" hidden="1" customWidth="1"/>
    <col min="15106" max="15106" width="50.81640625" style="17" customWidth="1"/>
    <col min="15107" max="15109" width="21.1796875" style="17" customWidth="1"/>
    <col min="15110" max="15110" width="9.26953125" style="17" customWidth="1"/>
    <col min="15111" max="15114" width="0" style="17" hidden="1" customWidth="1"/>
    <col min="15115" max="15347" width="17.453125" style="17"/>
    <col min="15348" max="15348" width="4.26953125" style="17" customWidth="1"/>
    <col min="15349" max="15361" width="0" style="17" hidden="1" customWidth="1"/>
    <col min="15362" max="15362" width="50.81640625" style="17" customWidth="1"/>
    <col min="15363" max="15365" width="21.1796875" style="17" customWidth="1"/>
    <col min="15366" max="15366" width="9.26953125" style="17" customWidth="1"/>
    <col min="15367" max="15370" width="0" style="17" hidden="1" customWidth="1"/>
    <col min="15371" max="15603" width="17.453125" style="17"/>
    <col min="15604" max="15604" width="4.26953125" style="17" customWidth="1"/>
    <col min="15605" max="15617" width="0" style="17" hidden="1" customWidth="1"/>
    <col min="15618" max="15618" width="50.81640625" style="17" customWidth="1"/>
    <col min="15619" max="15621" width="21.1796875" style="17" customWidth="1"/>
    <col min="15622" max="15622" width="9.26953125" style="17" customWidth="1"/>
    <col min="15623" max="15626" width="0" style="17" hidden="1" customWidth="1"/>
    <col min="15627" max="15859" width="17.453125" style="17"/>
    <col min="15860" max="15860" width="4.26953125" style="17" customWidth="1"/>
    <col min="15861" max="15873" width="0" style="17" hidden="1" customWidth="1"/>
    <col min="15874" max="15874" width="50.81640625" style="17" customWidth="1"/>
    <col min="15875" max="15877" width="21.1796875" style="17" customWidth="1"/>
    <col min="15878" max="15878" width="9.26953125" style="17" customWidth="1"/>
    <col min="15879" max="15882" width="0" style="17" hidden="1" customWidth="1"/>
    <col min="15883" max="16115" width="17.453125" style="17"/>
    <col min="16116" max="16116" width="4.26953125" style="17" customWidth="1"/>
    <col min="16117" max="16129" width="0" style="17" hidden="1" customWidth="1"/>
    <col min="16130" max="16130" width="50.81640625" style="17" customWidth="1"/>
    <col min="16131" max="16133" width="21.1796875" style="17" customWidth="1"/>
    <col min="16134" max="16134" width="9.26953125" style="17" customWidth="1"/>
    <col min="16135" max="16138" width="0" style="17" hidden="1" customWidth="1"/>
    <col min="16139" max="16384" width="17.453125" style="17"/>
  </cols>
  <sheetData>
    <row r="1" spans="2:14">
      <c r="B1" s="73" t="s">
        <v>32</v>
      </c>
      <c r="L1" s="43"/>
      <c r="M1" s="43"/>
      <c r="N1" s="44"/>
    </row>
    <row r="2" spans="2:14">
      <c r="B2" s="73" t="s">
        <v>35</v>
      </c>
      <c r="L2" s="43"/>
      <c r="M2" s="43"/>
      <c r="N2" s="44"/>
    </row>
    <row r="3" spans="2:14">
      <c r="B3" s="73" t="s">
        <v>33</v>
      </c>
      <c r="L3" s="43"/>
      <c r="M3" s="43"/>
      <c r="N3" s="44"/>
    </row>
    <row r="4" spans="2:14">
      <c r="B4" s="26" t="s">
        <v>97</v>
      </c>
      <c r="L4" s="45"/>
      <c r="M4" s="45"/>
      <c r="N4" s="46"/>
    </row>
    <row r="5" spans="2:14">
      <c r="B5" s="26" t="s">
        <v>34</v>
      </c>
    </row>
    <row r="8" spans="2:14">
      <c r="B8" s="168" t="s">
        <v>15</v>
      </c>
      <c r="C8" s="169"/>
      <c r="D8" s="169"/>
      <c r="E8" s="170"/>
    </row>
    <row r="10" spans="2:14" ht="31">
      <c r="B10" s="18" t="s">
        <v>17</v>
      </c>
      <c r="C10" s="19" t="s">
        <v>18</v>
      </c>
      <c r="D10" s="19" t="s">
        <v>19</v>
      </c>
      <c r="E10" s="18" t="s">
        <v>14</v>
      </c>
      <c r="G10" s="17" t="s">
        <v>20</v>
      </c>
      <c r="H10" s="19" t="s">
        <v>18</v>
      </c>
      <c r="I10" s="19" t="s">
        <v>19</v>
      </c>
    </row>
    <row r="11" spans="2:14">
      <c r="B11" s="17" t="s">
        <v>4</v>
      </c>
      <c r="C11" s="20">
        <v>3424083</v>
      </c>
      <c r="D11" s="20">
        <v>0</v>
      </c>
      <c r="E11" s="20">
        <f>C11+D11</f>
        <v>3424083</v>
      </c>
      <c r="G11" s="17" t="s">
        <v>4</v>
      </c>
      <c r="H11" s="21">
        <f>C11/$C$15</f>
        <v>0.30221735132153776</v>
      </c>
      <c r="I11" s="21">
        <f>D11/$D$15</f>
        <v>0</v>
      </c>
    </row>
    <row r="12" spans="2:14">
      <c r="B12" s="17" t="s">
        <v>5</v>
      </c>
      <c r="C12" s="20">
        <v>62602</v>
      </c>
      <c r="D12" s="20">
        <v>1802292</v>
      </c>
      <c r="E12" s="20">
        <f>C12+D12</f>
        <v>1864894</v>
      </c>
      <c r="G12" s="17" t="s">
        <v>5</v>
      </c>
      <c r="H12" s="21">
        <f>C12/$C$15</f>
        <v>5.5253948655540498E-3</v>
      </c>
      <c r="I12" s="21">
        <f>D12/$D$15</f>
        <v>0.49386874426950234</v>
      </c>
    </row>
    <row r="13" spans="2:14">
      <c r="B13" s="17" t="s">
        <v>6</v>
      </c>
      <c r="C13" s="27">
        <v>6858539</v>
      </c>
      <c r="D13" s="27">
        <v>1847042</v>
      </c>
      <c r="E13" s="27">
        <f>C13+D13</f>
        <v>8705581</v>
      </c>
      <c r="G13" s="17" t="s">
        <v>6</v>
      </c>
      <c r="H13" s="21">
        <f>C13/$C$15</f>
        <v>0.60535024720938957</v>
      </c>
      <c r="I13" s="21">
        <f>D13/$D$15</f>
        <v>0.50613125573049766</v>
      </c>
    </row>
    <row r="14" spans="2:14">
      <c r="B14" s="17" t="s">
        <v>7</v>
      </c>
      <c r="C14" s="22">
        <v>984645</v>
      </c>
      <c r="D14" s="22">
        <v>0</v>
      </c>
      <c r="E14" s="22">
        <f>C14+D14</f>
        <v>984645</v>
      </c>
      <c r="G14" s="17" t="s">
        <v>7</v>
      </c>
      <c r="H14" s="23">
        <f>C14/$C$15</f>
        <v>8.6907006603518536E-2</v>
      </c>
      <c r="I14" s="23">
        <f>D14/$D$15</f>
        <v>0</v>
      </c>
    </row>
    <row r="15" spans="2:14" ht="16" thickBot="1">
      <c r="B15" s="17" t="s">
        <v>21</v>
      </c>
      <c r="C15" s="24">
        <f>SUM(C11:C14)</f>
        <v>11329869</v>
      </c>
      <c r="D15" s="24">
        <f>SUM(D11:D14)</f>
        <v>3649334</v>
      </c>
      <c r="E15" s="24">
        <f>SUM(E11:E14)</f>
        <v>14979203</v>
      </c>
      <c r="H15" s="21">
        <f>SUM(H11:H14)</f>
        <v>0.99999999999999989</v>
      </c>
      <c r="I15" s="21">
        <f>SUM(I11:I14)</f>
        <v>1</v>
      </c>
    </row>
    <row r="16" spans="2:14" ht="16" thickTop="1">
      <c r="C16" s="20"/>
      <c r="D16" s="20"/>
      <c r="E16" s="20"/>
      <c r="H16" s="21"/>
      <c r="I16" s="21"/>
    </row>
    <row r="17" spans="2:9">
      <c r="B17" s="25"/>
      <c r="C17" s="25"/>
      <c r="D17" s="25"/>
      <c r="E17" s="25"/>
      <c r="H17" s="21"/>
      <c r="I17" s="21"/>
    </row>
    <row r="18" spans="2:9">
      <c r="B18" s="168" t="s">
        <v>22</v>
      </c>
      <c r="C18" s="169"/>
      <c r="D18" s="169"/>
      <c r="E18" s="170"/>
      <c r="H18" s="21"/>
      <c r="I18" s="21"/>
    </row>
    <row r="19" spans="2:9">
      <c r="B19" s="25"/>
      <c r="C19" s="25"/>
      <c r="D19" s="25"/>
      <c r="E19" s="25"/>
      <c r="H19" s="21"/>
      <c r="I19" s="21"/>
    </row>
    <row r="20" spans="2:9">
      <c r="B20" s="17" t="s">
        <v>100</v>
      </c>
      <c r="C20" s="161">
        <f>+'Incentive- 6 year AVG '!E56</f>
        <v>5868127.2931518257</v>
      </c>
      <c r="D20" s="161">
        <f>+'Incentive- 6 year AVG '!J56</f>
        <v>1089321.7683333333</v>
      </c>
      <c r="E20" s="161">
        <f>SUM(C20:D20)</f>
        <v>6957449.0614851592</v>
      </c>
      <c r="H20" s="21"/>
      <c r="I20" s="21"/>
    </row>
    <row r="21" spans="2:9">
      <c r="C21" s="161"/>
      <c r="D21" s="161"/>
      <c r="E21" s="161"/>
      <c r="H21" s="21"/>
      <c r="I21" s="21"/>
    </row>
    <row r="22" spans="2:9">
      <c r="B22" s="17" t="s">
        <v>101</v>
      </c>
      <c r="C22" s="161">
        <f>+C20*(1+8%)</f>
        <v>6337577.4766039718</v>
      </c>
      <c r="D22" s="161">
        <f>+D20*(1+8%)</f>
        <v>1176467.5098000001</v>
      </c>
      <c r="E22" s="161">
        <f>SUM(C22:D22)</f>
        <v>7514044.9864039719</v>
      </c>
      <c r="H22" s="21"/>
      <c r="I22" s="21"/>
    </row>
    <row r="23" spans="2:9">
      <c r="B23" s="166"/>
      <c r="C23" s="155"/>
      <c r="D23" s="155"/>
      <c r="E23" s="155"/>
      <c r="H23" s="21"/>
      <c r="I23" s="21"/>
    </row>
    <row r="24" spans="2:9">
      <c r="C24" s="156"/>
      <c r="D24" s="156"/>
      <c r="E24" s="156"/>
      <c r="H24" s="21"/>
      <c r="I24" s="21"/>
    </row>
    <row r="25" spans="2:9">
      <c r="B25" s="17" t="s">
        <v>23</v>
      </c>
      <c r="C25" s="157">
        <f>+C13</f>
        <v>6858539</v>
      </c>
      <c r="D25" s="157">
        <f>+D13</f>
        <v>1847042</v>
      </c>
      <c r="E25" s="157">
        <f>+C25+D25</f>
        <v>8705581</v>
      </c>
    </row>
    <row r="26" spans="2:9">
      <c r="C26" s="158"/>
      <c r="D26" s="158"/>
      <c r="E26" s="158"/>
    </row>
    <row r="27" spans="2:9">
      <c r="B27" s="17" t="s">
        <v>101</v>
      </c>
      <c r="C27" s="159">
        <f>+C22</f>
        <v>6337577.4766039718</v>
      </c>
      <c r="D27" s="159">
        <f>+D22</f>
        <v>1176467.5098000001</v>
      </c>
      <c r="E27" s="159">
        <f>+D27+C27</f>
        <v>7514044.9864039719</v>
      </c>
    </row>
    <row r="28" spans="2:9">
      <c r="B28" s="26"/>
      <c r="C28" s="160"/>
      <c r="D28" s="160"/>
      <c r="E28" s="160"/>
    </row>
    <row r="29" spans="2:9" ht="18.5">
      <c r="B29" s="167" t="s">
        <v>24</v>
      </c>
      <c r="C29" s="28">
        <f>+C27-C25</f>
        <v>-520961.52339602821</v>
      </c>
      <c r="D29" s="28">
        <f t="shared" ref="D29:E29" si="0">+D27-D25</f>
        <v>-670574.49019999988</v>
      </c>
      <c r="E29" s="28">
        <f t="shared" si="0"/>
        <v>-1191536.0135960281</v>
      </c>
    </row>
    <row r="30" spans="2:9">
      <c r="C30" s="29"/>
      <c r="D30" s="29"/>
      <c r="E30" s="29"/>
    </row>
    <row r="31" spans="2:9">
      <c r="C31" s="29"/>
      <c r="D31" s="29"/>
      <c r="E31" s="29"/>
    </row>
    <row r="32" spans="2:9">
      <c r="B32" s="26"/>
      <c r="C32" s="30"/>
      <c r="D32" s="30"/>
      <c r="E32" s="30"/>
    </row>
    <row r="34" spans="2:6">
      <c r="B34" s="31" t="s">
        <v>25</v>
      </c>
      <c r="C34" s="32"/>
      <c r="D34" s="33"/>
      <c r="E34" s="32"/>
      <c r="F34" s="32"/>
    </row>
    <row r="35" spans="2:6" ht="16" thickBot="1">
      <c r="B35" s="34">
        <v>0.71326000000000001</v>
      </c>
      <c r="C35" s="33" t="s">
        <v>26</v>
      </c>
      <c r="D35" s="32"/>
      <c r="E35" s="33"/>
      <c r="F35" s="32"/>
    </row>
    <row r="36" spans="2:6" ht="16.5" thickTop="1" thickBot="1">
      <c r="B36" s="35">
        <v>0.68269999999999997</v>
      </c>
      <c r="C36" s="33" t="s">
        <v>27</v>
      </c>
      <c r="D36" s="32"/>
      <c r="E36" s="41">
        <f>E29*B35*B36</f>
        <v>-580209.6468371572</v>
      </c>
      <c r="F36" s="32"/>
    </row>
    <row r="37" spans="2:6" ht="16" thickTop="1">
      <c r="B37" s="33"/>
      <c r="C37" s="33"/>
      <c r="D37" s="32"/>
      <c r="E37" s="36"/>
      <c r="F37" s="32"/>
    </row>
    <row r="38" spans="2:6">
      <c r="B38" s="31" t="s">
        <v>28</v>
      </c>
      <c r="C38" s="33"/>
      <c r="D38" s="32"/>
      <c r="E38" s="36"/>
      <c r="F38" s="32"/>
    </row>
    <row r="39" spans="2:6" ht="16" thickBot="1">
      <c r="B39" s="34">
        <v>0.19958000000000001</v>
      </c>
      <c r="C39" s="33" t="s">
        <v>26</v>
      </c>
      <c r="D39" s="32"/>
      <c r="E39" s="36"/>
      <c r="F39" s="32"/>
    </row>
    <row r="40" spans="2:6" ht="16.5" thickTop="1" thickBot="1">
      <c r="B40" s="34">
        <v>0.70286999999999999</v>
      </c>
      <c r="C40" s="33" t="s">
        <v>27</v>
      </c>
      <c r="D40" s="32"/>
      <c r="E40" s="41">
        <f>E29*B39*B40</f>
        <v>-167147.23570974005</v>
      </c>
      <c r="F40" s="32"/>
    </row>
    <row r="41" spans="2:6" ht="16" thickTop="1">
      <c r="B41" s="33"/>
      <c r="C41" s="33"/>
      <c r="D41" s="32"/>
      <c r="E41" s="36"/>
      <c r="F41" s="32"/>
    </row>
    <row r="42" spans="2:6">
      <c r="B42" s="31" t="s">
        <v>29</v>
      </c>
      <c r="C42" s="33"/>
      <c r="D42" s="32"/>
      <c r="E42" s="33"/>
      <c r="F42" s="32"/>
    </row>
    <row r="43" spans="2:6">
      <c r="B43" s="34">
        <f>B35</f>
        <v>0.71326000000000001</v>
      </c>
      <c r="C43" s="33" t="s">
        <v>26</v>
      </c>
      <c r="D43" s="32"/>
      <c r="E43" s="33"/>
      <c r="F43" s="32"/>
    </row>
    <row r="44" spans="2:6" ht="16" thickBot="1">
      <c r="B44" s="35">
        <f>1-B36</f>
        <v>0.31730000000000003</v>
      </c>
      <c r="C44" s="33" t="s">
        <v>27</v>
      </c>
      <c r="D44" s="32"/>
      <c r="E44" s="37">
        <f>E29*B43*B44</f>
        <v>-269665.3302203457</v>
      </c>
      <c r="F44" s="32"/>
    </row>
    <row r="45" spans="2:6" ht="16" thickTop="1">
      <c r="B45" s="33"/>
      <c r="C45" s="33"/>
      <c r="D45" s="32"/>
      <c r="E45" s="33"/>
      <c r="F45" s="32"/>
    </row>
    <row r="46" spans="2:6">
      <c r="B46" s="31" t="s">
        <v>30</v>
      </c>
      <c r="C46" s="33"/>
      <c r="D46" s="32"/>
      <c r="E46" s="33"/>
      <c r="F46" s="32"/>
    </row>
    <row r="47" spans="2:6">
      <c r="B47" s="34">
        <f>B39</f>
        <v>0.19958000000000001</v>
      </c>
      <c r="C47" s="33" t="s">
        <v>26</v>
      </c>
      <c r="D47" s="32"/>
      <c r="E47" s="33"/>
      <c r="F47" s="32"/>
    </row>
    <row r="48" spans="2:6" ht="16" thickBot="1">
      <c r="B48" s="34">
        <f>1-B40</f>
        <v>0.29713000000000001</v>
      </c>
      <c r="C48" s="33" t="s">
        <v>27</v>
      </c>
      <c r="D48" s="32"/>
      <c r="E48" s="37">
        <f>E29*B47*B48</f>
        <v>-70659.521883755267</v>
      </c>
      <c r="F48" s="32"/>
    </row>
    <row r="49" spans="2:6" ht="16" thickTop="1">
      <c r="B49" s="34"/>
      <c r="C49" s="33"/>
      <c r="D49" s="32"/>
      <c r="E49" s="38"/>
      <c r="F49" s="32"/>
    </row>
    <row r="50" spans="2:6">
      <c r="B50" s="31" t="s">
        <v>31</v>
      </c>
      <c r="C50" s="36"/>
      <c r="D50" s="32"/>
      <c r="E50" s="38"/>
      <c r="F50" s="32"/>
    </row>
    <row r="51" spans="2:6" ht="16" thickBot="1">
      <c r="B51" s="39">
        <v>8.7160000000000001E-2</v>
      </c>
      <c r="C51" s="36" t="s">
        <v>26</v>
      </c>
      <c r="D51" s="32"/>
      <c r="E51" s="37">
        <f>E29*B51</f>
        <v>-103854.27894502982</v>
      </c>
      <c r="F51" s="32"/>
    </row>
    <row r="52" spans="2:6" ht="16" thickTop="1">
      <c r="B52" s="32"/>
      <c r="C52" s="32"/>
      <c r="D52" s="32"/>
      <c r="E52" s="32"/>
      <c r="F52" s="32"/>
    </row>
    <row r="53" spans="2:6">
      <c r="B53" s="32"/>
      <c r="C53" s="32"/>
      <c r="D53" s="32"/>
      <c r="E53" s="32"/>
      <c r="F53" s="32"/>
    </row>
  </sheetData>
  <mergeCells count="2">
    <mergeCell ref="B8:E8"/>
    <mergeCell ref="B18:E18"/>
  </mergeCells>
  <pageMargins left="0.95" right="0.45" top="1" bottom="0.25" header="0.3" footer="0.3"/>
  <pageSetup scale="65" orientation="portrait" r:id="rId1"/>
  <headerFooter>
    <oddHeader xml:space="preserve">&amp;R&amp;"-,Regular"Exhibit No. JH-5
Dockets UE-170485/UG-170486
Page &amp;P of &amp;N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opLeftCell="A14" zoomScaleNormal="100" workbookViewId="0">
      <selection activeCell="O22" sqref="O22:O27"/>
    </sheetView>
  </sheetViews>
  <sheetFormatPr defaultRowHeight="14"/>
  <cols>
    <col min="1" max="1" width="17.90625" customWidth="1"/>
    <col min="3" max="3" width="13.6328125" customWidth="1"/>
    <col min="4" max="4" width="9.7265625" customWidth="1"/>
    <col min="5" max="5" width="14.6328125" customWidth="1"/>
    <col min="6" max="6" width="9.1796875" style="13" customWidth="1"/>
    <col min="7" max="8" width="13.7265625" customWidth="1"/>
    <col min="9" max="9" width="17.6328125" customWidth="1"/>
    <col min="10" max="10" width="14.54296875" customWidth="1"/>
  </cols>
  <sheetData>
    <row r="1" spans="1:11" s="77" customFormat="1">
      <c r="A1" s="73" t="s">
        <v>32</v>
      </c>
      <c r="B1" s="74"/>
      <c r="C1" s="75"/>
      <c r="D1" s="75"/>
      <c r="E1" s="75"/>
      <c r="F1" s="76"/>
    </row>
    <row r="2" spans="1:11" s="77" customFormat="1">
      <c r="A2" s="73" t="s">
        <v>35</v>
      </c>
      <c r="B2" s="74"/>
      <c r="C2" s="75"/>
      <c r="D2" s="75"/>
      <c r="E2" s="75"/>
      <c r="F2" s="76"/>
    </row>
    <row r="3" spans="1:11" s="77" customFormat="1">
      <c r="A3" s="73" t="s">
        <v>33</v>
      </c>
      <c r="B3" s="74"/>
      <c r="C3" s="75"/>
      <c r="D3" s="75"/>
      <c r="E3" s="75"/>
      <c r="F3" s="76"/>
    </row>
    <row r="4" spans="1:11" s="77" customFormat="1" ht="15.5">
      <c r="A4" s="26" t="s">
        <v>98</v>
      </c>
      <c r="B4" s="74"/>
      <c r="C4" s="75"/>
      <c r="D4" s="75"/>
      <c r="E4" s="75"/>
      <c r="F4" s="76"/>
      <c r="K4" s="172">
        <f>+G4</f>
        <v>0</v>
      </c>
    </row>
    <row r="5" spans="1:11" s="77" customFormat="1" ht="15.5">
      <c r="A5" s="26" t="s">
        <v>34</v>
      </c>
      <c r="B5" s="74"/>
      <c r="C5" s="75"/>
      <c r="D5" s="75"/>
      <c r="E5" s="75"/>
      <c r="F5" s="76"/>
    </row>
    <row r="6" spans="1:11" ht="15.5">
      <c r="A6" s="17"/>
      <c r="B6" s="6"/>
      <c r="C6" s="1"/>
      <c r="D6" s="1"/>
      <c r="E6" s="1"/>
    </row>
    <row r="7" spans="1:11">
      <c r="A7" s="6" t="s">
        <v>11</v>
      </c>
      <c r="B7" s="6"/>
      <c r="C7" s="1"/>
      <c r="D7" s="1"/>
      <c r="E7" s="1"/>
    </row>
    <row r="8" spans="1:11">
      <c r="A8" s="6" t="s">
        <v>12</v>
      </c>
      <c r="B8" s="6"/>
      <c r="C8" s="1"/>
      <c r="D8" s="1"/>
      <c r="E8" s="1"/>
    </row>
    <row r="9" spans="1:11">
      <c r="B9" s="6"/>
      <c r="C9" s="1"/>
      <c r="D9" s="1"/>
      <c r="E9" s="1"/>
      <c r="F9" s="47" t="s">
        <v>10</v>
      </c>
    </row>
    <row r="10" spans="1:11">
      <c r="B10" s="6"/>
      <c r="C10" s="1"/>
      <c r="D10" s="1"/>
      <c r="E10" s="1"/>
      <c r="F10" s="47" t="s">
        <v>13</v>
      </c>
    </row>
    <row r="11" spans="1:11">
      <c r="A11" s="6"/>
      <c r="B11" s="6"/>
      <c r="C11" s="1"/>
      <c r="D11" s="1"/>
      <c r="E11" s="1"/>
    </row>
    <row r="12" spans="1:11">
      <c r="A12" s="12"/>
      <c r="B12" s="12"/>
      <c r="C12" s="171" t="s">
        <v>2</v>
      </c>
      <c r="D12" s="171"/>
      <c r="E12" s="171"/>
      <c r="F12" s="14"/>
      <c r="G12" s="11"/>
      <c r="H12" s="40" t="s">
        <v>3</v>
      </c>
      <c r="I12" s="40"/>
      <c r="J12" s="174"/>
    </row>
    <row r="13" spans="1:11">
      <c r="A13" s="6"/>
      <c r="B13" s="7" t="s">
        <v>9</v>
      </c>
      <c r="C13" s="10" t="s">
        <v>0</v>
      </c>
      <c r="D13" s="10"/>
      <c r="E13" s="10" t="s">
        <v>1</v>
      </c>
      <c r="F13" s="15"/>
      <c r="G13" s="2"/>
      <c r="H13" s="10" t="s">
        <v>0</v>
      </c>
      <c r="I13" s="10" t="s">
        <v>1</v>
      </c>
    </row>
    <row r="14" spans="1:11">
      <c r="A14" s="6"/>
      <c r="B14" s="7"/>
      <c r="C14" s="10"/>
      <c r="D14" s="10"/>
      <c r="E14" s="10"/>
      <c r="F14" s="15"/>
      <c r="G14" s="2"/>
      <c r="H14" s="10"/>
      <c r="I14" s="10"/>
    </row>
    <row r="15" spans="1:11">
      <c r="A15" s="7">
        <v>2010</v>
      </c>
      <c r="B15" s="7"/>
      <c r="C15" s="10"/>
      <c r="D15" s="10"/>
      <c r="E15" s="10"/>
      <c r="F15" s="15"/>
      <c r="G15" s="5">
        <v>2010</v>
      </c>
      <c r="H15" s="10"/>
      <c r="I15" s="173">
        <v>2154190.19</v>
      </c>
    </row>
    <row r="16" spans="1:11">
      <c r="A16" t="s">
        <v>103</v>
      </c>
      <c r="B16" s="7"/>
      <c r="C16" s="10"/>
      <c r="D16" s="10"/>
      <c r="E16" s="173">
        <v>7698671.2199999997</v>
      </c>
      <c r="F16" s="15"/>
      <c r="G16" t="s">
        <v>103</v>
      </c>
      <c r="H16" s="176">
        <v>0.43</v>
      </c>
      <c r="J16" s="177">
        <f>+I15*H16</f>
        <v>926301.78169999993</v>
      </c>
    </row>
    <row r="17" spans="1:10">
      <c r="B17" s="7"/>
      <c r="C17" s="10"/>
      <c r="D17" s="10"/>
      <c r="E17" s="173"/>
      <c r="F17" s="15"/>
      <c r="H17" s="176"/>
      <c r="J17" s="177"/>
    </row>
    <row r="18" spans="1:10">
      <c r="A18" s="6"/>
      <c r="B18" s="7"/>
      <c r="C18" s="10"/>
      <c r="D18" s="10"/>
      <c r="E18" s="10"/>
      <c r="F18" s="15"/>
      <c r="G18" s="2"/>
      <c r="H18" s="10"/>
      <c r="I18" s="10"/>
    </row>
    <row r="19" spans="1:10">
      <c r="A19" s="7">
        <v>2011</v>
      </c>
      <c r="B19" s="9">
        <f>E19/C19</f>
        <v>0.37399316595230264</v>
      </c>
      <c r="C19" s="4">
        <v>6894011</v>
      </c>
      <c r="D19" s="4"/>
      <c r="E19" s="4">
        <v>2578313</v>
      </c>
      <c r="F19" s="16"/>
      <c r="G19" s="3">
        <v>2011</v>
      </c>
      <c r="H19" s="4">
        <v>2079950</v>
      </c>
      <c r="I19" s="4">
        <v>1847025</v>
      </c>
    </row>
    <row r="20" spans="1:10">
      <c r="A20" s="6" t="s">
        <v>4</v>
      </c>
      <c r="B20" s="6"/>
      <c r="C20" s="1"/>
      <c r="D20" s="1"/>
      <c r="E20" s="1">
        <v>0</v>
      </c>
      <c r="G20" s="2" t="s">
        <v>6</v>
      </c>
      <c r="H20" s="175">
        <v>0.27239999999999998</v>
      </c>
      <c r="J20" s="180">
        <f>+I19*H20</f>
        <v>503129.60999999993</v>
      </c>
    </row>
    <row r="21" spans="1:10">
      <c r="A21" s="6" t="s">
        <v>5</v>
      </c>
      <c r="B21" s="6"/>
      <c r="C21" s="1"/>
      <c r="D21" s="1"/>
      <c r="E21" s="1">
        <v>0</v>
      </c>
      <c r="G21" s="2" t="s">
        <v>5</v>
      </c>
      <c r="H21" s="1"/>
      <c r="I21" s="1"/>
    </row>
    <row r="22" spans="1:10">
      <c r="A22" s="6" t="s">
        <v>6</v>
      </c>
      <c r="B22" s="6"/>
      <c r="C22" s="1"/>
      <c r="D22" s="1"/>
      <c r="E22" s="179">
        <f>+E19</f>
        <v>2578313</v>
      </c>
      <c r="G22" s="2"/>
      <c r="H22" s="1"/>
      <c r="I22" s="1"/>
    </row>
    <row r="23" spans="1:10">
      <c r="A23" s="6" t="s">
        <v>7</v>
      </c>
      <c r="B23" s="6"/>
      <c r="C23" s="1"/>
      <c r="D23" s="1"/>
      <c r="E23" s="1">
        <v>0</v>
      </c>
      <c r="G23" s="2"/>
      <c r="H23" s="1"/>
      <c r="I23" s="1"/>
    </row>
    <row r="24" spans="1:10">
      <c r="A24" s="6"/>
      <c r="B24" s="6"/>
      <c r="C24" s="1"/>
      <c r="D24" s="1"/>
      <c r="E24" s="1"/>
      <c r="G24" s="2"/>
      <c r="H24" s="1"/>
      <c r="I24" s="1"/>
    </row>
    <row r="25" spans="1:10">
      <c r="A25" s="7">
        <v>2012</v>
      </c>
      <c r="B25" s="9">
        <f>E25/C25</f>
        <v>0.98659782197647683</v>
      </c>
      <c r="C25" s="4">
        <v>7244372.6227667555</v>
      </c>
      <c r="D25" s="4"/>
      <c r="E25" s="4">
        <v>7147282.2512076981</v>
      </c>
      <c r="F25" s="16"/>
      <c r="G25" s="3">
        <v>2012</v>
      </c>
      <c r="H25" s="4">
        <v>2105140.0060000001</v>
      </c>
      <c r="I25" s="4">
        <v>853424</v>
      </c>
    </row>
    <row r="26" spans="1:10">
      <c r="A26" s="6" t="s">
        <v>4</v>
      </c>
      <c r="B26" s="6"/>
      <c r="C26" s="1"/>
      <c r="D26" s="1"/>
      <c r="E26" s="1">
        <v>0</v>
      </c>
      <c r="G26" s="2" t="s">
        <v>6</v>
      </c>
      <c r="H26" s="1"/>
      <c r="I26" s="1">
        <f>I25</f>
        <v>853424</v>
      </c>
      <c r="J26" s="181">
        <f>+I26</f>
        <v>853424</v>
      </c>
    </row>
    <row r="27" spans="1:10">
      <c r="A27" s="6" t="s">
        <v>5</v>
      </c>
      <c r="B27" s="6"/>
      <c r="C27" s="1"/>
      <c r="D27" s="1"/>
      <c r="E27" s="1">
        <v>0</v>
      </c>
      <c r="G27" s="2" t="s">
        <v>5</v>
      </c>
      <c r="H27" s="1"/>
      <c r="I27" s="1"/>
    </row>
    <row r="28" spans="1:10">
      <c r="A28" s="6" t="s">
        <v>6</v>
      </c>
      <c r="B28" s="6"/>
      <c r="C28" s="1"/>
      <c r="D28" s="1"/>
      <c r="E28" s="179">
        <v>7147282</v>
      </c>
      <c r="G28" s="2"/>
      <c r="H28" s="1"/>
      <c r="I28" s="1"/>
    </row>
    <row r="29" spans="1:10">
      <c r="A29" s="6" t="s">
        <v>7</v>
      </c>
      <c r="B29" s="6"/>
      <c r="C29" s="1"/>
      <c r="D29" s="1"/>
      <c r="E29" s="1">
        <v>0</v>
      </c>
      <c r="G29" s="2"/>
      <c r="H29" s="1"/>
      <c r="I29" s="1"/>
    </row>
    <row r="30" spans="1:10">
      <c r="A30" s="6"/>
      <c r="B30" s="6"/>
      <c r="C30" s="1"/>
      <c r="D30" s="1"/>
      <c r="E30" s="1"/>
      <c r="G30" s="2"/>
      <c r="H30" s="1"/>
      <c r="I30" s="1"/>
    </row>
    <row r="31" spans="1:10">
      <c r="A31" s="7">
        <v>2013</v>
      </c>
      <c r="B31" s="9">
        <f>E31/C31</f>
        <v>1.2617917787098456</v>
      </c>
      <c r="C31" s="4">
        <v>9415611</v>
      </c>
      <c r="D31" s="4"/>
      <c r="E31" s="4">
        <v>11880540.551329989</v>
      </c>
      <c r="F31" s="16"/>
      <c r="G31" s="5">
        <v>2013</v>
      </c>
      <c r="H31" s="4">
        <v>2146700</v>
      </c>
      <c r="I31" s="4">
        <v>2652365</v>
      </c>
    </row>
    <row r="32" spans="1:10">
      <c r="A32" s="6" t="s">
        <v>4</v>
      </c>
      <c r="B32" s="6"/>
      <c r="C32" s="1"/>
      <c r="D32" s="13">
        <v>0.20950002696256487</v>
      </c>
      <c r="E32" s="8">
        <v>2488973.5658334778</v>
      </c>
      <c r="G32" s="2" t="s">
        <v>6</v>
      </c>
      <c r="H32" s="1"/>
      <c r="I32" s="1">
        <v>1591419</v>
      </c>
      <c r="J32" s="181">
        <f>+I32</f>
        <v>1591419</v>
      </c>
    </row>
    <row r="33" spans="1:10">
      <c r="A33" s="6" t="s">
        <v>5</v>
      </c>
      <c r="B33" s="6"/>
      <c r="C33" s="1"/>
      <c r="D33" s="13">
        <v>1.5199972916326921E-2</v>
      </c>
      <c r="E33" s="8">
        <v>180583.89461153955</v>
      </c>
      <c r="G33" s="2" t="s">
        <v>5</v>
      </c>
      <c r="H33" s="1"/>
      <c r="I33" s="1">
        <f>2652365-1591419</f>
        <v>1060946</v>
      </c>
    </row>
    <row r="34" spans="1:10">
      <c r="A34" s="6" t="s">
        <v>6</v>
      </c>
      <c r="B34" s="6"/>
      <c r="C34" s="1"/>
      <c r="D34" s="13">
        <v>0.58400002558325659</v>
      </c>
      <c r="E34" s="178">
        <v>6938235.9859196311</v>
      </c>
      <c r="G34" s="2"/>
      <c r="H34" s="1"/>
      <c r="I34" s="1"/>
    </row>
    <row r="35" spans="1:10">
      <c r="A35" s="6" t="s">
        <v>7</v>
      </c>
      <c r="B35" s="6"/>
      <c r="C35" s="1"/>
      <c r="D35" s="13">
        <v>0.19129997453785158</v>
      </c>
      <c r="E35" s="8">
        <v>2272747.1049653399</v>
      </c>
      <c r="G35" s="2"/>
      <c r="H35" s="1"/>
      <c r="I35" s="1"/>
    </row>
    <row r="36" spans="1:10">
      <c r="A36" s="6"/>
      <c r="B36" s="6"/>
      <c r="C36" s="1"/>
      <c r="D36" s="13"/>
      <c r="E36" s="1"/>
      <c r="G36" s="2"/>
      <c r="H36" s="1"/>
      <c r="I36" s="1"/>
    </row>
    <row r="37" spans="1:10">
      <c r="A37" s="7">
        <v>2014</v>
      </c>
      <c r="B37" s="9">
        <f>E37/C37</f>
        <v>1.490018446479104</v>
      </c>
      <c r="C37" s="4">
        <v>7595672.2258999981</v>
      </c>
      <c r="D37" s="16"/>
      <c r="E37" s="4">
        <v>11317691.729999993</v>
      </c>
      <c r="G37" s="5">
        <v>2014</v>
      </c>
      <c r="H37" s="4">
        <v>2329406</v>
      </c>
      <c r="I37" s="4">
        <v>3494016</v>
      </c>
    </row>
    <row r="38" spans="1:10">
      <c r="A38" s="6" t="s">
        <v>4</v>
      </c>
      <c r="B38" s="6"/>
      <c r="C38" s="1"/>
      <c r="D38" s="13">
        <v>0.23280003148637798</v>
      </c>
      <c r="E38" s="8">
        <v>2634758.9910971182</v>
      </c>
      <c r="G38" s="2" t="s">
        <v>8</v>
      </c>
      <c r="H38" s="1"/>
      <c r="I38" s="1">
        <v>1164703</v>
      </c>
      <c r="J38" s="181">
        <f>+I38</f>
        <v>1164703</v>
      </c>
    </row>
    <row r="39" spans="1:10">
      <c r="A39" s="6" t="s">
        <v>5</v>
      </c>
      <c r="B39" s="6"/>
      <c r="C39" s="1"/>
      <c r="D39" s="13">
        <v>1.6199963207818885E-2</v>
      </c>
      <c r="E39" s="8">
        <v>183346.18962343596</v>
      </c>
      <c r="G39" s="2" t="s">
        <v>5</v>
      </c>
      <c r="H39" s="1"/>
      <c r="I39" s="1">
        <v>2329313</v>
      </c>
    </row>
    <row r="40" spans="1:10">
      <c r="A40" s="6" t="s">
        <v>6</v>
      </c>
      <c r="B40" s="6"/>
      <c r="C40" s="1"/>
      <c r="D40" s="13">
        <v>0.58920001396930854</v>
      </c>
      <c r="E40" s="178">
        <v>6668384.1254163235</v>
      </c>
      <c r="G40" s="2"/>
      <c r="H40" s="1"/>
      <c r="I40" s="1"/>
    </row>
    <row r="41" spans="1:10">
      <c r="A41" s="6" t="s">
        <v>7</v>
      </c>
      <c r="B41" s="6"/>
      <c r="C41" s="1"/>
      <c r="D41" s="13">
        <v>0.16179999133649459</v>
      </c>
      <c r="E41" s="8">
        <v>1831202.4238631153</v>
      </c>
      <c r="G41" s="2"/>
      <c r="H41" s="1"/>
      <c r="I41" s="1"/>
    </row>
    <row r="42" spans="1:10">
      <c r="A42" s="6"/>
      <c r="B42" s="6"/>
      <c r="C42" s="1"/>
      <c r="D42" s="13"/>
      <c r="E42" s="1"/>
      <c r="G42" s="2"/>
      <c r="H42" s="1"/>
      <c r="I42" s="1"/>
    </row>
    <row r="43" spans="1:10">
      <c r="A43" s="7">
        <v>2015</v>
      </c>
      <c r="B43" s="9">
        <f>E43/C43</f>
        <v>1.1906346463036437</v>
      </c>
      <c r="C43" s="4">
        <v>8400998.0862333365</v>
      </c>
      <c r="D43" s="16"/>
      <c r="E43" s="4">
        <v>10002519.385000017</v>
      </c>
      <c r="G43" s="5">
        <v>2015</v>
      </c>
      <c r="H43" s="4">
        <v>2746488.037</v>
      </c>
      <c r="I43" s="4">
        <f>2361921.24-5013.71</f>
        <v>2356907.5300000003</v>
      </c>
    </row>
    <row r="44" spans="1:10">
      <c r="A44" s="6" t="s">
        <v>4</v>
      </c>
      <c r="B44" s="6"/>
      <c r="C44" s="1"/>
      <c r="D44" s="13">
        <v>0.2409</v>
      </c>
      <c r="E44" s="8">
        <v>2409606.919846504</v>
      </c>
      <c r="G44" s="2" t="s">
        <v>6</v>
      </c>
      <c r="H44" s="1"/>
      <c r="I44" s="1">
        <v>1284491</v>
      </c>
      <c r="J44" s="181">
        <f>+I44</f>
        <v>1284491</v>
      </c>
    </row>
    <row r="45" spans="1:10">
      <c r="A45" s="6" t="s">
        <v>5</v>
      </c>
      <c r="B45" s="6"/>
      <c r="C45" s="1"/>
      <c r="D45" s="13">
        <v>1.5299999999999999E-2</v>
      </c>
      <c r="E45" s="8">
        <v>153038.54659050025</v>
      </c>
      <c r="G45" s="2" t="s">
        <v>5</v>
      </c>
      <c r="H45" s="1"/>
      <c r="I45" s="1">
        <v>1072417</v>
      </c>
    </row>
    <row r="46" spans="1:10">
      <c r="A46" s="6" t="s">
        <v>6</v>
      </c>
      <c r="B46" s="6"/>
      <c r="C46" s="1"/>
      <c r="D46" s="13">
        <v>0.60650000000000004</v>
      </c>
      <c r="E46" s="178">
        <v>6066528.0070025101</v>
      </c>
      <c r="G46" s="2"/>
      <c r="H46" s="1"/>
      <c r="I46" s="1"/>
    </row>
    <row r="47" spans="1:10">
      <c r="A47" s="6" t="s">
        <v>7</v>
      </c>
      <c r="B47" s="6"/>
      <c r="C47" s="1"/>
      <c r="D47" s="13">
        <v>0.13730000000000001</v>
      </c>
      <c r="E47" s="8">
        <v>1373345.9115605024</v>
      </c>
      <c r="G47" s="2"/>
      <c r="H47" s="1"/>
      <c r="I47" s="1"/>
    </row>
    <row r="48" spans="1:10">
      <c r="A48" s="6"/>
      <c r="B48" s="6"/>
      <c r="C48" s="1"/>
      <c r="D48" s="13"/>
      <c r="E48" s="1"/>
      <c r="G48" s="2"/>
      <c r="H48" s="1"/>
      <c r="I48" s="1"/>
    </row>
    <row r="49" spans="1:14">
      <c r="A49" s="7">
        <v>2016</v>
      </c>
      <c r="B49" s="9">
        <f>E49/C49</f>
        <v>1.0946240409848873</v>
      </c>
      <c r="C49" s="4">
        <v>8768110</v>
      </c>
      <c r="D49" s="16"/>
      <c r="E49" s="4">
        <v>9597784</v>
      </c>
      <c r="G49" s="5">
        <v>2016</v>
      </c>
      <c r="H49" s="4">
        <v>2620026</v>
      </c>
      <c r="I49" s="4">
        <v>3572530</v>
      </c>
    </row>
    <row r="50" spans="1:14">
      <c r="A50" s="6" t="s">
        <v>4</v>
      </c>
      <c r="B50" s="6"/>
      <c r="C50" s="1"/>
      <c r="D50" s="13">
        <v>0.30221737093180473</v>
      </c>
      <c r="E50" s="8">
        <v>2900617.0472513405</v>
      </c>
      <c r="G50" s="2" t="s">
        <v>6</v>
      </c>
      <c r="H50" s="1"/>
      <c r="I50" s="1">
        <f>3572530-2433766</f>
        <v>1138764</v>
      </c>
      <c r="J50" s="181">
        <f>+I50</f>
        <v>1138764</v>
      </c>
    </row>
    <row r="51" spans="1:14">
      <c r="A51" s="6" t="s">
        <v>5</v>
      </c>
      <c r="B51" s="6"/>
      <c r="C51" s="1"/>
      <c r="D51" s="13">
        <v>5.5253909351625731E-3</v>
      </c>
      <c r="E51" s="8">
        <v>53031.508711248382</v>
      </c>
      <c r="G51" s="2" t="s">
        <v>5</v>
      </c>
      <c r="H51" s="1"/>
      <c r="I51" s="1">
        <v>2433766</v>
      </c>
    </row>
    <row r="52" spans="1:14">
      <c r="A52" s="6" t="s">
        <v>6</v>
      </c>
      <c r="B52" s="6"/>
      <c r="C52" s="1"/>
      <c r="D52" s="13">
        <v>0.60535021840171499</v>
      </c>
      <c r="E52" s="178">
        <v>5810020.6405724855</v>
      </c>
      <c r="G52" s="2"/>
      <c r="H52" s="1"/>
    </row>
    <row r="53" spans="1:14">
      <c r="A53" s="6" t="s">
        <v>7</v>
      </c>
      <c r="B53" s="6"/>
      <c r="C53" s="1"/>
      <c r="D53" s="13">
        <v>8.6907019731317647E-2</v>
      </c>
      <c r="E53" s="8">
        <v>834114.8034649248</v>
      </c>
      <c r="G53" s="2"/>
    </row>
    <row r="54" spans="1:14">
      <c r="A54" s="6"/>
      <c r="B54" s="6"/>
      <c r="C54" s="1"/>
      <c r="D54" s="13"/>
      <c r="E54" s="8"/>
      <c r="G54" s="2"/>
    </row>
    <row r="55" spans="1:14" ht="14.5" thickBot="1"/>
    <row r="56" spans="1:14" ht="19.5" thickTop="1" thickBot="1">
      <c r="B56" s="16" t="s">
        <v>102</v>
      </c>
      <c r="E56" s="165">
        <f>+(E52+E46+E40+E34+E28+E22)/6</f>
        <v>5868127.2931518257</v>
      </c>
      <c r="H56" s="16" t="s">
        <v>102</v>
      </c>
      <c r="J56" s="42">
        <f>+AVERAGE(J20:J51)</f>
        <v>1089321.7683333333</v>
      </c>
    </row>
    <row r="57" spans="1:14" ht="18.5" thickTop="1" thickBot="1">
      <c r="B57" s="13"/>
      <c r="E57" s="164"/>
    </row>
    <row r="58" spans="1:14" ht="19.5" thickTop="1" thickBot="1">
      <c r="E58" s="42"/>
    </row>
    <row r="59" spans="1:14" ht="14.5" thickTop="1"/>
    <row r="60" spans="1:14" ht="14.5" thickBot="1">
      <c r="N60" s="182"/>
    </row>
    <row r="61" spans="1:14" ht="14.5" thickTop="1"/>
  </sheetData>
  <mergeCells count="1">
    <mergeCell ref="C12:E12"/>
  </mergeCells>
  <pageMargins left="0.7" right="0.7" top="0.75" bottom="0.75" header="0.3" footer="0.3"/>
  <pageSetup scale="69" fitToHeight="0" orientation="portrait" r:id="rId1"/>
  <headerFooter>
    <oddHeader xml:space="preserve">&amp;RExhibit No. JH-5
Dockets UE-170485/UG-170486
Page &amp;P of &amp;N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5A195438A416304DAE2B1900F3B2DD84" ma:contentTypeVersion="1" ma:contentTypeDescription="" ma:contentTypeScope="" ma:versionID="f155c76301aab3b43fa25df6bfc9da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2E52F70D-28E7-48A3-AE87-9D46F33CDF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157FA7-6243-4555-9259-2779BADA77F1}"/>
</file>

<file path=customXml/itemProps3.xml><?xml version="1.0" encoding="utf-8"?>
<ds:datastoreItem xmlns:ds="http://schemas.openxmlformats.org/officeDocument/2006/customXml" ds:itemID="{3A68FD34-D399-43A3-88DD-B200A37820E8}">
  <ds:schemaRefs>
    <ds:schemaRef ds:uri="http://schemas.openxmlformats.org/package/2006/metadata/core-properties"/>
    <ds:schemaRef ds:uri="22f27ef2-70b9-4375-a19e-1059c93ebc38"/>
    <ds:schemaRef ds:uri="http://schemas.microsoft.com/office/2006/documentManagement/types"/>
    <ds:schemaRef ds:uri="http://schemas.microsoft.com/office/infopath/2007/PartnerControls"/>
    <ds:schemaRef ds:uri="5669ab18-4669-4dff-bab7-7c18fb4d6e14"/>
    <ds:schemaRef ds:uri="http://purl.org/dc/elements/1.1/"/>
    <ds:schemaRef ds:uri="http://schemas.microsoft.com/office/2006/metadata/properties"/>
    <ds:schemaRef ds:uri="http://purl.org/dc/terms/"/>
    <ds:schemaRef ds:uri="c18da92a-23a9-48f4-bc8b-0e54609e468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E3E96A8-7722-4A08-84C4-79A56372E97F}"/>
</file>

<file path=customXml/itemProps5.xml><?xml version="1.0" encoding="utf-8"?>
<ds:datastoreItem xmlns:ds="http://schemas.openxmlformats.org/officeDocument/2006/customXml" ds:itemID="{5A9E1015-45AE-4FB5-B6E9-B7805D6795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Lead Sheet-Electric Restating</vt:lpstr>
      <vt:lpstr>Lead Sheet-Gas Restating</vt:lpstr>
      <vt:lpstr>Lead Sheet-Electric PF</vt:lpstr>
      <vt:lpstr>Lead Sheet-Gas PF</vt:lpstr>
      <vt:lpstr>Restating-Staff</vt:lpstr>
      <vt:lpstr>Incentive- 6 year AVG </vt:lpstr>
      <vt:lpstr>Sheet11</vt:lpstr>
      <vt:lpstr>'Incentive- 6 year AVG '!Print_Area</vt:lpstr>
      <vt:lpstr>'Lead Sheet-Electric PF'!Print_Area</vt:lpstr>
      <vt:lpstr>'Lead Sheet-Electric Restating'!Print_Area</vt:lpstr>
      <vt:lpstr>'Lead Sheet-Gas PF'!Print_Area</vt:lpstr>
      <vt:lpstr>'Lead Sheet-Gas Restating'!Print_Area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Huang's Incentive Adjustment</dc:title>
  <dc:creator>annette brandon</dc:creator>
  <dc:description/>
  <cp:lastModifiedBy>Huang, Joanna (UTC)</cp:lastModifiedBy>
  <cp:lastPrinted>2017-10-19T21:39:47Z</cp:lastPrinted>
  <dcterms:created xsi:type="dcterms:W3CDTF">2017-08-18T21:06:49Z</dcterms:created>
  <dcterms:modified xsi:type="dcterms:W3CDTF">2017-10-19T22:41:25Z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