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4000" windowHeight="9915"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Detail'!$B$1711:$B$1720</definedName>
    <definedName name="LaborBonus">'Facility Detail'!$B$1700:$B$1702</definedName>
    <definedName name="_xlnm.Print_Area" localSheetId="2">'Compliance Summary'!$A$1:$I$62</definedName>
    <definedName name="_xlnm.Print_Area" localSheetId="3">'Facility Detail'!$A$1:$K$1655</definedName>
    <definedName name="_xlnm.Print_Area" localSheetId="4">'Generation Rollup'!$A$1:$H$13</definedName>
    <definedName name="_xlnm.Print_Area" localSheetId="1">Instructions!$A$2:$F$40</definedName>
    <definedName name="_xlnm.Print_Area" localSheetId="0">'Title Page'!$A$1:$J$51</definedName>
  </definedNames>
  <calcPr calcId="152511"/>
</workbook>
</file>

<file path=xl/calcChain.xml><?xml version="1.0" encoding="utf-8"?>
<calcChain xmlns="http://schemas.openxmlformats.org/spreadsheetml/2006/main">
  <c r="J715" i="1" l="1"/>
  <c r="J741" i="1" s="1"/>
  <c r="K741" i="1" s="1"/>
  <c r="K742" i="1" s="1"/>
  <c r="J742" i="1" l="1"/>
  <c r="I9" i="6"/>
  <c r="C1617" i="1" l="1"/>
  <c r="D5" i="8" l="1"/>
  <c r="E5" i="8"/>
  <c r="C6" i="8"/>
  <c r="F6" i="8"/>
  <c r="D7" i="8"/>
  <c r="E7" i="8"/>
  <c r="C8" i="8"/>
  <c r="F8" i="8"/>
  <c r="G8" i="8"/>
  <c r="D9" i="8"/>
  <c r="E9" i="8"/>
  <c r="H9" i="8"/>
  <c r="C10" i="8"/>
  <c r="F10" i="8"/>
  <c r="D11" i="8"/>
  <c r="E11" i="8"/>
  <c r="H11" i="8"/>
  <c r="C12" i="8"/>
  <c r="F12" i="8"/>
  <c r="G12" i="8"/>
  <c r="D13" i="8"/>
  <c r="E13" i="8"/>
  <c r="H13" i="8"/>
  <c r="B6" i="8"/>
  <c r="B9" i="8"/>
  <c r="B10" i="8"/>
  <c r="B13" i="8"/>
  <c r="B5" i="8"/>
  <c r="D44" i="8"/>
  <c r="E44" i="8"/>
  <c r="F44" i="8"/>
  <c r="G44" i="8"/>
  <c r="H44" i="8"/>
  <c r="I44" i="8"/>
  <c r="J44" i="8"/>
  <c r="D45" i="8"/>
  <c r="E45" i="8"/>
  <c r="F45" i="8"/>
  <c r="G45" i="8"/>
  <c r="J45" i="8"/>
  <c r="D46" i="8"/>
  <c r="E46" i="8"/>
  <c r="F46" i="8"/>
  <c r="G46" i="8"/>
  <c r="J46" i="8"/>
  <c r="D47" i="8"/>
  <c r="E47" i="8"/>
  <c r="F47" i="8"/>
  <c r="G47" i="8"/>
  <c r="J47" i="8"/>
  <c r="D48" i="8"/>
  <c r="E48" i="8"/>
  <c r="F48" i="8"/>
  <c r="G48" i="8"/>
  <c r="J48" i="8"/>
  <c r="D49" i="8"/>
  <c r="E49" i="8"/>
  <c r="F49" i="8"/>
  <c r="G49" i="8"/>
  <c r="J49" i="8"/>
  <c r="D50" i="8"/>
  <c r="E50" i="8"/>
  <c r="F50" i="8"/>
  <c r="G50" i="8"/>
  <c r="J50" i="8"/>
  <c r="D51" i="8"/>
  <c r="E51" i="8"/>
  <c r="F51" i="8"/>
  <c r="G51" i="8"/>
  <c r="J51" i="8"/>
  <c r="D52" i="8"/>
  <c r="E52" i="8"/>
  <c r="F52" i="8"/>
  <c r="G52" i="8"/>
  <c r="H52" i="8"/>
  <c r="D53" i="8"/>
  <c r="E53" i="8"/>
  <c r="F53" i="8"/>
  <c r="G53" i="8"/>
  <c r="H53" i="8"/>
  <c r="D54" i="8"/>
  <c r="E54" i="8"/>
  <c r="F54" i="8"/>
  <c r="G54" i="8"/>
  <c r="H54" i="8"/>
  <c r="D55" i="8"/>
  <c r="E55" i="8"/>
  <c r="F55" i="8"/>
  <c r="G55" i="8"/>
  <c r="H55" i="8"/>
  <c r="D56" i="8"/>
  <c r="E56" i="8"/>
  <c r="F56" i="8"/>
  <c r="G56" i="8"/>
  <c r="D57" i="8"/>
  <c r="E57" i="8"/>
  <c r="F57" i="8"/>
  <c r="G57" i="8"/>
  <c r="C57" i="8"/>
  <c r="C56" i="8"/>
  <c r="C55" i="8"/>
  <c r="C54" i="8"/>
  <c r="C53" i="8"/>
  <c r="C52" i="8"/>
  <c r="C51" i="8"/>
  <c r="C50" i="8"/>
  <c r="C49" i="8"/>
  <c r="C48" i="8"/>
  <c r="C47" i="8"/>
  <c r="D38" i="8"/>
  <c r="E38" i="8"/>
  <c r="F38" i="8"/>
  <c r="G38" i="8"/>
  <c r="H38" i="8"/>
  <c r="D39" i="8"/>
  <c r="E39" i="8"/>
  <c r="F39" i="8"/>
  <c r="G39" i="8"/>
  <c r="H39" i="8"/>
  <c r="D40" i="8"/>
  <c r="E40" i="8"/>
  <c r="F40" i="8"/>
  <c r="G40" i="8"/>
  <c r="H40" i="8"/>
  <c r="I40" i="8"/>
  <c r="J40" i="8"/>
  <c r="D41" i="8"/>
  <c r="E41" i="8"/>
  <c r="F41" i="8"/>
  <c r="G41" i="8"/>
  <c r="J41" i="8"/>
  <c r="D42" i="8"/>
  <c r="E42" i="8"/>
  <c r="F42" i="8"/>
  <c r="G42" i="8"/>
  <c r="H42" i="8"/>
  <c r="I42" i="8"/>
  <c r="J42" i="8"/>
  <c r="D43" i="8"/>
  <c r="E43" i="8"/>
  <c r="F43" i="8"/>
  <c r="G43" i="8"/>
  <c r="H43" i="8"/>
  <c r="I43" i="8"/>
  <c r="J43" i="8"/>
  <c r="C46" i="8"/>
  <c r="C45" i="8"/>
  <c r="C44" i="8"/>
  <c r="C43" i="8"/>
  <c r="C42" i="8"/>
  <c r="C41" i="8"/>
  <c r="C40" i="8"/>
  <c r="C39" i="8"/>
  <c r="D33" i="8"/>
  <c r="E33" i="8"/>
  <c r="F33" i="8"/>
  <c r="G33" i="8"/>
  <c r="H33" i="8"/>
  <c r="J33" i="8"/>
  <c r="D34" i="8"/>
  <c r="E34" i="8"/>
  <c r="F34" i="8"/>
  <c r="G34" i="8"/>
  <c r="J34" i="8"/>
  <c r="D35" i="8"/>
  <c r="E35" i="8"/>
  <c r="F35" i="8"/>
  <c r="G35" i="8"/>
  <c r="H35" i="8"/>
  <c r="D36" i="8"/>
  <c r="E36" i="8"/>
  <c r="F36" i="8"/>
  <c r="G36" i="8"/>
  <c r="H36" i="8"/>
  <c r="D37" i="8"/>
  <c r="E37" i="8"/>
  <c r="F37" i="8"/>
  <c r="G37" i="8"/>
  <c r="H37" i="8"/>
  <c r="C36" i="8"/>
  <c r="C35" i="8"/>
  <c r="C34" i="8"/>
  <c r="C37" i="8"/>
  <c r="C38" i="8"/>
  <c r="D28" i="8"/>
  <c r="E28" i="8"/>
  <c r="F28" i="8"/>
  <c r="G28" i="8"/>
  <c r="H28" i="8"/>
  <c r="I28" i="8"/>
  <c r="J28" i="8"/>
  <c r="D29" i="8"/>
  <c r="E29" i="8"/>
  <c r="F29" i="8"/>
  <c r="G29" i="8"/>
  <c r="H29" i="8"/>
  <c r="J29" i="8"/>
  <c r="D30" i="8"/>
  <c r="E30" i="8"/>
  <c r="F30" i="8"/>
  <c r="G30" i="8"/>
  <c r="H30" i="8"/>
  <c r="J30" i="8"/>
  <c r="D31" i="8"/>
  <c r="E31" i="8"/>
  <c r="F31" i="8"/>
  <c r="G31" i="8"/>
  <c r="H31" i="8"/>
  <c r="J31" i="8"/>
  <c r="D32" i="8"/>
  <c r="E32" i="8"/>
  <c r="F32" i="8"/>
  <c r="G32" i="8"/>
  <c r="H32" i="8"/>
  <c r="J32" i="8"/>
  <c r="C33" i="8"/>
  <c r="C32" i="8"/>
  <c r="C31" i="8"/>
  <c r="C30" i="8"/>
  <c r="C29" i="8"/>
  <c r="D25" i="8"/>
  <c r="E25" i="8"/>
  <c r="F25" i="8"/>
  <c r="G25" i="8"/>
  <c r="J25" i="8"/>
  <c r="D26" i="8"/>
  <c r="E26" i="8"/>
  <c r="F26" i="8"/>
  <c r="G26" i="8"/>
  <c r="J26" i="8"/>
  <c r="D27" i="8"/>
  <c r="E27" i="8"/>
  <c r="F27" i="8"/>
  <c r="G27" i="8"/>
  <c r="H27" i="8"/>
  <c r="I27" i="8"/>
  <c r="J27" i="8"/>
  <c r="C28" i="8"/>
  <c r="C27" i="8"/>
  <c r="C26" i="8"/>
  <c r="C25" i="8"/>
  <c r="D21" i="8"/>
  <c r="E21" i="8"/>
  <c r="F21" i="8"/>
  <c r="G21" i="8"/>
  <c r="H21" i="8"/>
  <c r="J21" i="8"/>
  <c r="D22" i="8"/>
  <c r="E22" i="8"/>
  <c r="F22" i="8"/>
  <c r="G22" i="8"/>
  <c r="H22" i="8"/>
  <c r="J22" i="8"/>
  <c r="D23" i="8"/>
  <c r="E23" i="8"/>
  <c r="F23" i="8"/>
  <c r="G23" i="8"/>
  <c r="H23" i="8"/>
  <c r="J23" i="8"/>
  <c r="D24" i="8"/>
  <c r="E24" i="8"/>
  <c r="F24" i="8"/>
  <c r="G24" i="8"/>
  <c r="H24" i="8"/>
  <c r="J24" i="8"/>
  <c r="C24" i="8"/>
  <c r="C23" i="8"/>
  <c r="C22" i="8"/>
  <c r="D58" i="8"/>
  <c r="E58" i="8"/>
  <c r="F58" i="8"/>
  <c r="G58" i="8"/>
  <c r="H58" i="8"/>
  <c r="I58" i="8"/>
  <c r="J58" i="8"/>
  <c r="C21" i="8"/>
  <c r="C58"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F5" i="8" s="1"/>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B12" i="8" l="1"/>
  <c r="B8" i="8"/>
  <c r="G13" i="8"/>
  <c r="C13" i="8"/>
  <c r="E12" i="8"/>
  <c r="G11" i="8"/>
  <c r="C11" i="8"/>
  <c r="E10" i="8"/>
  <c r="G9" i="8"/>
  <c r="C9" i="8"/>
  <c r="E8" i="8"/>
  <c r="G7" i="8"/>
  <c r="C7" i="8"/>
  <c r="E6" i="8"/>
  <c r="C5" i="8"/>
  <c r="B11" i="8"/>
  <c r="B7" i="8"/>
  <c r="F13" i="8"/>
  <c r="H12" i="8"/>
  <c r="D12" i="8"/>
  <c r="F11" i="8"/>
  <c r="D10" i="8"/>
  <c r="F9" i="8"/>
  <c r="H8" i="8"/>
  <c r="D8" i="8"/>
  <c r="F7" i="8"/>
  <c r="D6" i="8"/>
  <c r="H1574" i="1"/>
  <c r="G718" i="1" l="1"/>
  <c r="H718" i="1"/>
  <c r="G719" i="1"/>
  <c r="H719" i="1"/>
  <c r="K1367" i="1" l="1"/>
  <c r="K1326" i="1"/>
  <c r="K1285" i="1"/>
  <c r="K1202" i="1"/>
  <c r="K1160" i="1"/>
  <c r="K1118" i="1"/>
  <c r="K1076" i="1"/>
  <c r="K1034" i="1"/>
  <c r="J1034" i="1"/>
  <c r="K992" i="1"/>
  <c r="J992" i="1"/>
  <c r="K907" i="1"/>
  <c r="K615" i="1"/>
  <c r="K616" i="1" s="1"/>
  <c r="K574" i="1"/>
  <c r="K532" i="1"/>
  <c r="J532" i="1"/>
  <c r="K490" i="1"/>
  <c r="J490" i="1"/>
  <c r="K448" i="1"/>
  <c r="J448" i="1"/>
  <c r="K406" i="1"/>
  <c r="J406" i="1"/>
  <c r="K288" i="1"/>
  <c r="K245" i="1"/>
  <c r="K246" i="1"/>
  <c r="K204" i="1"/>
  <c r="K162" i="1"/>
  <c r="K120" i="1"/>
  <c r="K78" i="1"/>
  <c r="K77" i="1"/>
  <c r="F718" i="1"/>
  <c r="F719" i="1"/>
  <c r="K203" i="1"/>
  <c r="K161" i="1"/>
  <c r="K1330" i="1"/>
  <c r="J57" i="8"/>
  <c r="K573" i="1"/>
  <c r="K531" i="1"/>
  <c r="K489" i="1"/>
  <c r="K447" i="1"/>
  <c r="K405" i="1"/>
  <c r="K287" i="1"/>
  <c r="K119" i="1"/>
  <c r="K718" i="1" l="1"/>
  <c r="K720" i="1" s="1"/>
  <c r="K719" i="1"/>
  <c r="J718" i="1"/>
  <c r="J719" i="1"/>
  <c r="J781" i="1"/>
  <c r="J739" i="1"/>
  <c r="J697" i="1"/>
  <c r="J720" i="1" l="1"/>
  <c r="C1577" i="1"/>
  <c r="B1580" i="1" s="1"/>
  <c r="C1537" i="1"/>
  <c r="K1690" i="1"/>
  <c r="K1694" i="1" s="1"/>
  <c r="G1690" i="1"/>
  <c r="G1694" i="1" s="1"/>
  <c r="F1690" i="1"/>
  <c r="F1694" i="1" s="1"/>
  <c r="E1690" i="1"/>
  <c r="E1694" i="1" s="1"/>
  <c r="D1690" i="1"/>
  <c r="D1694" i="1" s="1"/>
  <c r="I1687" i="1"/>
  <c r="J1687" i="1" s="1"/>
  <c r="J1690" i="1" s="1"/>
  <c r="J1694" i="1" s="1"/>
  <c r="I1685" i="1"/>
  <c r="G1683" i="1"/>
  <c r="H1683" i="1" s="1"/>
  <c r="H1690" i="1" s="1"/>
  <c r="H1694" i="1" s="1"/>
  <c r="F1682" i="1"/>
  <c r="F1681" i="1"/>
  <c r="G1681" i="1" s="1"/>
  <c r="E1680" i="1"/>
  <c r="E1679" i="1"/>
  <c r="F1679" i="1" s="1"/>
  <c r="D1678" i="1"/>
  <c r="E1677" i="1"/>
  <c r="D1676" i="1"/>
  <c r="E1676" i="1" s="1"/>
  <c r="F1676" i="1" s="1"/>
  <c r="G1676" i="1" s="1"/>
  <c r="H1676" i="1" s="1"/>
  <c r="I1676" i="1" s="1"/>
  <c r="J1676" i="1" s="1"/>
  <c r="K1676" i="1" s="1"/>
  <c r="B1660" i="1"/>
  <c r="G1650" i="1"/>
  <c r="G1654" i="1" s="1"/>
  <c r="F1650" i="1"/>
  <c r="F1654" i="1" s="1"/>
  <c r="E1650" i="1"/>
  <c r="E1654" i="1" s="1"/>
  <c r="D1650" i="1"/>
  <c r="D1654" i="1" s="1"/>
  <c r="I1647" i="1"/>
  <c r="J1647" i="1" s="1"/>
  <c r="J1654" i="1" s="1"/>
  <c r="I1645" i="1"/>
  <c r="G1643" i="1"/>
  <c r="H1643" i="1" s="1"/>
  <c r="F1642" i="1"/>
  <c r="F1641" i="1"/>
  <c r="G1641" i="1" s="1"/>
  <c r="E1640" i="1"/>
  <c r="E1639" i="1"/>
  <c r="F1639" i="1" s="1"/>
  <c r="D1638" i="1"/>
  <c r="E1637" i="1"/>
  <c r="D1636" i="1"/>
  <c r="E1636" i="1" s="1"/>
  <c r="F1636" i="1" s="1"/>
  <c r="G1636" i="1" s="1"/>
  <c r="H1636" i="1" s="1"/>
  <c r="I1636" i="1" s="1"/>
  <c r="J1636" i="1" s="1"/>
  <c r="K1636" i="1" s="1"/>
  <c r="B1620" i="1"/>
  <c r="G1610" i="1"/>
  <c r="G1614" i="1" s="1"/>
  <c r="F1610" i="1"/>
  <c r="F1614" i="1" s="1"/>
  <c r="E1610" i="1"/>
  <c r="E1614" i="1" s="1"/>
  <c r="D1610" i="1"/>
  <c r="D1614" i="1" s="1"/>
  <c r="I1605" i="1"/>
  <c r="G1603" i="1"/>
  <c r="H1603" i="1" s="1"/>
  <c r="H1610" i="1" s="1"/>
  <c r="F1602" i="1"/>
  <c r="F1601" i="1"/>
  <c r="G1601" i="1" s="1"/>
  <c r="E1600" i="1"/>
  <c r="E1599" i="1"/>
  <c r="F1599" i="1" s="1"/>
  <c r="D1598" i="1"/>
  <c r="E1597" i="1"/>
  <c r="D1596" i="1"/>
  <c r="E1596" i="1" s="1"/>
  <c r="F1596" i="1" s="1"/>
  <c r="G1596" i="1" s="1"/>
  <c r="H1596" i="1" s="1"/>
  <c r="I1596" i="1" s="1"/>
  <c r="J1596" i="1" s="1"/>
  <c r="K1596" i="1" s="1"/>
  <c r="C1497" i="1"/>
  <c r="C1457" i="1"/>
  <c r="C1416" i="1"/>
  <c r="C1375" i="1"/>
  <c r="J56" i="8" l="1"/>
  <c r="I57" i="8"/>
  <c r="I1614" i="1"/>
  <c r="H57" i="8" s="1"/>
  <c r="I1690" i="1"/>
  <c r="I1694" i="1" s="1"/>
  <c r="I1650" i="1"/>
  <c r="I1654" i="1" s="1"/>
  <c r="H1650" i="1"/>
  <c r="H1654" i="1" s="1"/>
  <c r="I1643" i="1"/>
  <c r="I1683" i="1"/>
  <c r="H1614" i="1"/>
  <c r="I1603" i="1"/>
  <c r="G1570" i="1" l="1"/>
  <c r="G1574" i="1" s="1"/>
  <c r="F1570" i="1"/>
  <c r="F1574" i="1" s="1"/>
  <c r="E1570" i="1"/>
  <c r="E1574" i="1" s="1"/>
  <c r="D1570" i="1"/>
  <c r="D1574" i="1" s="1"/>
  <c r="I1565" i="1"/>
  <c r="G1563" i="1"/>
  <c r="H1563" i="1" s="1"/>
  <c r="F1562" i="1"/>
  <c r="F1561" i="1"/>
  <c r="G1561" i="1" s="1"/>
  <c r="E1560" i="1"/>
  <c r="E1559" i="1"/>
  <c r="F1559" i="1" s="1"/>
  <c r="D1558" i="1"/>
  <c r="E1557" i="1"/>
  <c r="D1556" i="1"/>
  <c r="E1556" i="1" s="1"/>
  <c r="F1556" i="1" s="1"/>
  <c r="G1556" i="1" s="1"/>
  <c r="H1556" i="1" s="1"/>
  <c r="I1556" i="1" s="1"/>
  <c r="J1556" i="1" s="1"/>
  <c r="K1556" i="1" s="1"/>
  <c r="B1540" i="1"/>
  <c r="J55" i="8"/>
  <c r="G1530" i="1"/>
  <c r="G1534" i="1" s="1"/>
  <c r="F1530" i="1"/>
  <c r="F1534" i="1" s="1"/>
  <c r="E1530" i="1"/>
  <c r="E1534" i="1" s="1"/>
  <c r="D1530" i="1"/>
  <c r="D1534" i="1" s="1"/>
  <c r="I1527" i="1"/>
  <c r="J1527" i="1" s="1"/>
  <c r="I1525" i="1"/>
  <c r="G1523" i="1"/>
  <c r="H1523" i="1" s="1"/>
  <c r="F1522" i="1"/>
  <c r="F1521" i="1"/>
  <c r="G1521" i="1" s="1"/>
  <c r="E1520" i="1"/>
  <c r="E1519" i="1"/>
  <c r="F1519" i="1" s="1"/>
  <c r="D1518" i="1"/>
  <c r="E1517" i="1"/>
  <c r="D1516" i="1"/>
  <c r="E1516" i="1" s="1"/>
  <c r="F1516" i="1" s="1"/>
  <c r="G1516" i="1" s="1"/>
  <c r="H1516" i="1" s="1"/>
  <c r="I1516" i="1" s="1"/>
  <c r="J1516" i="1" s="1"/>
  <c r="K1516" i="1" s="1"/>
  <c r="B1500" i="1"/>
  <c r="J54" i="8"/>
  <c r="G1490" i="1"/>
  <c r="G1494" i="1" s="1"/>
  <c r="F1490" i="1"/>
  <c r="F1494" i="1" s="1"/>
  <c r="E1490" i="1"/>
  <c r="E1494" i="1" s="1"/>
  <c r="D1490" i="1"/>
  <c r="D1494" i="1" s="1"/>
  <c r="I1487" i="1"/>
  <c r="J1487" i="1" s="1"/>
  <c r="I1485" i="1"/>
  <c r="G1483" i="1"/>
  <c r="H1483" i="1" s="1"/>
  <c r="H1490" i="1" s="1"/>
  <c r="H1494" i="1" s="1"/>
  <c r="F1482" i="1"/>
  <c r="F1481" i="1"/>
  <c r="G1481" i="1" s="1"/>
  <c r="E1480" i="1"/>
  <c r="E1479" i="1"/>
  <c r="F1479" i="1" s="1"/>
  <c r="D1478" i="1"/>
  <c r="E1477" i="1"/>
  <c r="D1476" i="1"/>
  <c r="E1476" i="1" s="1"/>
  <c r="F1476" i="1" s="1"/>
  <c r="G1476" i="1" s="1"/>
  <c r="H1476" i="1" s="1"/>
  <c r="I1476" i="1" s="1"/>
  <c r="J1476" i="1" s="1"/>
  <c r="K1476" i="1" s="1"/>
  <c r="B1460" i="1"/>
  <c r="J53" i="8"/>
  <c r="G1449" i="1"/>
  <c r="G1453" i="1" s="1"/>
  <c r="F1449" i="1"/>
  <c r="F1453" i="1" s="1"/>
  <c r="E1449" i="1"/>
  <c r="E1453" i="1" s="1"/>
  <c r="D1449" i="1"/>
  <c r="D1453" i="1" s="1"/>
  <c r="I1446" i="1"/>
  <c r="J1446" i="1" s="1"/>
  <c r="I1444" i="1"/>
  <c r="G1442" i="1"/>
  <c r="H1442" i="1" s="1"/>
  <c r="F1441" i="1"/>
  <c r="F1440" i="1"/>
  <c r="G1440" i="1" s="1"/>
  <c r="E1439" i="1"/>
  <c r="E1438" i="1"/>
  <c r="F1438" i="1" s="1"/>
  <c r="D1437" i="1"/>
  <c r="E1436" i="1"/>
  <c r="D1435" i="1"/>
  <c r="E1435" i="1" s="1"/>
  <c r="F1435" i="1" s="1"/>
  <c r="G1435" i="1" s="1"/>
  <c r="H1435" i="1" s="1"/>
  <c r="I1435" i="1" s="1"/>
  <c r="J1435" i="1" s="1"/>
  <c r="K1435" i="1" s="1"/>
  <c r="B1419" i="1"/>
  <c r="J52" i="8"/>
  <c r="G1408" i="1"/>
  <c r="G1412" i="1" s="1"/>
  <c r="F1408" i="1"/>
  <c r="F1412" i="1" s="1"/>
  <c r="E1408" i="1"/>
  <c r="E1412" i="1" s="1"/>
  <c r="D1408" i="1"/>
  <c r="D1412" i="1" s="1"/>
  <c r="I1405" i="1"/>
  <c r="J1405" i="1" s="1"/>
  <c r="I1403" i="1"/>
  <c r="G1401" i="1"/>
  <c r="H1401" i="1" s="1"/>
  <c r="F1400" i="1"/>
  <c r="F1399" i="1"/>
  <c r="G1399" i="1" s="1"/>
  <c r="E1398" i="1"/>
  <c r="E1397" i="1"/>
  <c r="F1397" i="1" s="1"/>
  <c r="D1396" i="1"/>
  <c r="E1395" i="1"/>
  <c r="D1394" i="1"/>
  <c r="E1394" i="1" s="1"/>
  <c r="F1394" i="1" s="1"/>
  <c r="G1394" i="1" s="1"/>
  <c r="H1394" i="1" s="1"/>
  <c r="I1394" i="1" s="1"/>
  <c r="J1394" i="1" s="1"/>
  <c r="K1394" i="1" s="1"/>
  <c r="B1378" i="1"/>
  <c r="J180" i="1"/>
  <c r="J181" i="1"/>
  <c r="J684" i="1"/>
  <c r="K684" i="1"/>
  <c r="K676" i="1"/>
  <c r="K677" i="1"/>
  <c r="J676" i="1"/>
  <c r="J677" i="1"/>
  <c r="I799" i="1"/>
  <c r="C1334" i="1"/>
  <c r="K1371" i="1"/>
  <c r="G1367" i="1"/>
  <c r="G1371" i="1" s="1"/>
  <c r="F1367" i="1"/>
  <c r="F1371" i="1" s="1"/>
  <c r="E1367" i="1"/>
  <c r="E1371" i="1" s="1"/>
  <c r="D1367" i="1"/>
  <c r="D1371" i="1" s="1"/>
  <c r="I1362" i="1"/>
  <c r="G1360" i="1"/>
  <c r="H1360" i="1" s="1"/>
  <c r="F1359" i="1"/>
  <c r="F1358" i="1"/>
  <c r="G1358" i="1" s="1"/>
  <c r="E1357" i="1"/>
  <c r="E1356" i="1"/>
  <c r="F1356" i="1" s="1"/>
  <c r="D1355" i="1"/>
  <c r="E1354" i="1"/>
  <c r="D1353" i="1"/>
  <c r="E1353" i="1" s="1"/>
  <c r="F1353" i="1" s="1"/>
  <c r="G1353" i="1" s="1"/>
  <c r="H1353" i="1" s="1"/>
  <c r="I1353" i="1" s="1"/>
  <c r="J1353" i="1" s="1"/>
  <c r="K1353" i="1" s="1"/>
  <c r="B1337" i="1"/>
  <c r="C1293" i="1"/>
  <c r="B1296" i="1" s="1"/>
  <c r="G1326" i="1"/>
  <c r="G1330" i="1" s="1"/>
  <c r="F1326" i="1"/>
  <c r="F1330" i="1" s="1"/>
  <c r="E1326" i="1"/>
  <c r="E1330" i="1" s="1"/>
  <c r="D1326" i="1"/>
  <c r="D1330" i="1" s="1"/>
  <c r="I1321" i="1"/>
  <c r="I1330" i="1" s="1"/>
  <c r="H50" i="8" s="1"/>
  <c r="G1319" i="1"/>
  <c r="H1319" i="1" s="1"/>
  <c r="F1318" i="1"/>
  <c r="F1317" i="1"/>
  <c r="G1317" i="1" s="1"/>
  <c r="E1316" i="1"/>
  <c r="E1315" i="1"/>
  <c r="F1315" i="1" s="1"/>
  <c r="D1314" i="1"/>
  <c r="E1313" i="1"/>
  <c r="D1312" i="1"/>
  <c r="E1312" i="1" s="1"/>
  <c r="F1312" i="1" s="1"/>
  <c r="G1312" i="1" s="1"/>
  <c r="H1312" i="1" s="1"/>
  <c r="I1312" i="1" s="1"/>
  <c r="J1312" i="1" s="1"/>
  <c r="K1312" i="1" s="1"/>
  <c r="K1289" i="1"/>
  <c r="G1285" i="1"/>
  <c r="G1289" i="1" s="1"/>
  <c r="F1285" i="1"/>
  <c r="F1289" i="1" s="1"/>
  <c r="E1285" i="1"/>
  <c r="E1289" i="1" s="1"/>
  <c r="D1285" i="1"/>
  <c r="D1289" i="1" s="1"/>
  <c r="I1280" i="1"/>
  <c r="G1278" i="1"/>
  <c r="H1278" i="1" s="1"/>
  <c r="F1277" i="1"/>
  <c r="F1276" i="1"/>
  <c r="G1276" i="1" s="1"/>
  <c r="E1275" i="1"/>
  <c r="E1274" i="1"/>
  <c r="F1274" i="1" s="1"/>
  <c r="D1273" i="1"/>
  <c r="E1272" i="1"/>
  <c r="D1271" i="1"/>
  <c r="E1271" i="1" s="1"/>
  <c r="F1271" i="1" s="1"/>
  <c r="G1271" i="1" s="1"/>
  <c r="H1271" i="1" s="1"/>
  <c r="I1271" i="1" s="1"/>
  <c r="J1271" i="1" s="1"/>
  <c r="K1271" i="1" s="1"/>
  <c r="K1244" i="1"/>
  <c r="K1248" i="1" s="1"/>
  <c r="G1244" i="1"/>
  <c r="G1248" i="1" s="1"/>
  <c r="F1244" i="1"/>
  <c r="F1248" i="1" s="1"/>
  <c r="E1244" i="1"/>
  <c r="E1248" i="1" s="1"/>
  <c r="D1244" i="1"/>
  <c r="D1248" i="1" s="1"/>
  <c r="I1241" i="1"/>
  <c r="J1241" i="1" s="1"/>
  <c r="J1244" i="1" s="1"/>
  <c r="J1248" i="1" s="1"/>
  <c r="I1239" i="1"/>
  <c r="G1237" i="1"/>
  <c r="H1237" i="1" s="1"/>
  <c r="H1244" i="1" s="1"/>
  <c r="H1248" i="1" s="1"/>
  <c r="F1236" i="1"/>
  <c r="F1235" i="1"/>
  <c r="G1235" i="1" s="1"/>
  <c r="E1234" i="1"/>
  <c r="E1233" i="1"/>
  <c r="F1233" i="1" s="1"/>
  <c r="D1232" i="1"/>
  <c r="E1231" i="1"/>
  <c r="D1230" i="1"/>
  <c r="E1230" i="1" s="1"/>
  <c r="F1230" i="1" s="1"/>
  <c r="G1230" i="1" s="1"/>
  <c r="H1230" i="1" s="1"/>
  <c r="I1230" i="1" s="1"/>
  <c r="J1230" i="1" s="1"/>
  <c r="K1230" i="1" s="1"/>
  <c r="G1202" i="1"/>
  <c r="F1202" i="1"/>
  <c r="E1202" i="1"/>
  <c r="D1202" i="1"/>
  <c r="I1197" i="1"/>
  <c r="F1194" i="1"/>
  <c r="E1192" i="1"/>
  <c r="D1190" i="1"/>
  <c r="E1189" i="1"/>
  <c r="D1188" i="1"/>
  <c r="E1188" i="1" s="1"/>
  <c r="F1188" i="1" s="1"/>
  <c r="G1188" i="1" s="1"/>
  <c r="H1188" i="1" s="1"/>
  <c r="I1188" i="1" s="1"/>
  <c r="J1188" i="1" s="1"/>
  <c r="K1188" i="1" s="1"/>
  <c r="C1169" i="1"/>
  <c r="C1043" i="1"/>
  <c r="C1085" i="1"/>
  <c r="C1127" i="1"/>
  <c r="C1252" i="1"/>
  <c r="F1175" i="1"/>
  <c r="F1193" i="1" s="1"/>
  <c r="G1193" i="1" s="1"/>
  <c r="G1175" i="1"/>
  <c r="G1195" i="1" s="1"/>
  <c r="H1195" i="1" s="1"/>
  <c r="H1175" i="1"/>
  <c r="J1175" i="1"/>
  <c r="K1175" i="1"/>
  <c r="F1178" i="1"/>
  <c r="G1178" i="1"/>
  <c r="H1178" i="1"/>
  <c r="I1178" i="1"/>
  <c r="J1178" i="1"/>
  <c r="K1178" i="1"/>
  <c r="F1179" i="1"/>
  <c r="G1179" i="1"/>
  <c r="H1179" i="1"/>
  <c r="I1179" i="1"/>
  <c r="J1179" i="1"/>
  <c r="K1179" i="1"/>
  <c r="F1186" i="1"/>
  <c r="G1186" i="1"/>
  <c r="H1186" i="1"/>
  <c r="I1186" i="1"/>
  <c r="J1186" i="1"/>
  <c r="K1186" i="1"/>
  <c r="E1021" i="1"/>
  <c r="D1022" i="1"/>
  <c r="E1024" i="1"/>
  <c r="F1026" i="1"/>
  <c r="E979" i="1"/>
  <c r="D980" i="1"/>
  <c r="E982" i="1"/>
  <c r="F984" i="1"/>
  <c r="E937" i="1"/>
  <c r="D938" i="1"/>
  <c r="E940" i="1"/>
  <c r="F942" i="1"/>
  <c r="G944" i="1"/>
  <c r="H946" i="1"/>
  <c r="D950" i="1"/>
  <c r="E950" i="1"/>
  <c r="E895" i="1"/>
  <c r="D896" i="1"/>
  <c r="E898" i="1"/>
  <c r="F900" i="1"/>
  <c r="J390" i="1"/>
  <c r="K390" i="1"/>
  <c r="K383" i="1"/>
  <c r="K384" i="1" s="1"/>
  <c r="J383" i="1"/>
  <c r="J384" i="1" s="1"/>
  <c r="I50" i="8" l="1"/>
  <c r="I49" i="8"/>
  <c r="J1412" i="1"/>
  <c r="I52" i="8" s="1"/>
  <c r="J1453" i="1"/>
  <c r="I53" i="8" s="1"/>
  <c r="J1494" i="1"/>
  <c r="I54" i="8" s="1"/>
  <c r="J1534" i="1"/>
  <c r="I55" i="8" s="1"/>
  <c r="I51" i="8"/>
  <c r="I1530" i="1"/>
  <c r="I1570" i="1"/>
  <c r="I1574" i="1" s="1"/>
  <c r="H56" i="8" s="1"/>
  <c r="G6" i="8" s="1"/>
  <c r="I56" i="8"/>
  <c r="I1408" i="1"/>
  <c r="I1412" i="1" s="1"/>
  <c r="I1534" i="1"/>
  <c r="I1490" i="1"/>
  <c r="I1494" i="1" s="1"/>
  <c r="H1570" i="1"/>
  <c r="I1563" i="1"/>
  <c r="K678" i="1"/>
  <c r="J182" i="1"/>
  <c r="I1289" i="1"/>
  <c r="H49" i="8" s="1"/>
  <c r="I1449" i="1"/>
  <c r="I1453" i="1" s="1"/>
  <c r="H1530" i="1"/>
  <c r="H1534" i="1" s="1"/>
  <c r="I1523" i="1"/>
  <c r="I1483" i="1"/>
  <c r="H1449" i="1"/>
  <c r="H1453" i="1" s="1"/>
  <c r="I1442" i="1"/>
  <c r="H1408" i="1"/>
  <c r="H1412" i="1" s="1"/>
  <c r="I1401" i="1"/>
  <c r="J678" i="1"/>
  <c r="I1360" i="1"/>
  <c r="H1367" i="1"/>
  <c r="H1371" i="1" s="1"/>
  <c r="I1371" i="1"/>
  <c r="H51" i="8" s="1"/>
  <c r="I1244" i="1"/>
  <c r="I1248" i="1" s="1"/>
  <c r="H1326" i="1"/>
  <c r="H1330" i="1" s="1"/>
  <c r="I1319" i="1"/>
  <c r="H1285" i="1"/>
  <c r="H1289" i="1" s="1"/>
  <c r="I1278" i="1"/>
  <c r="I1237" i="1"/>
  <c r="H1202" i="1"/>
  <c r="I1195" i="1"/>
  <c r="H1180" i="1"/>
  <c r="K1180" i="1"/>
  <c r="K1206" i="1" s="1"/>
  <c r="G1180" i="1"/>
  <c r="G1206" i="1" s="1"/>
  <c r="I1180" i="1"/>
  <c r="I1206" i="1" s="1"/>
  <c r="H48" i="8" s="1"/>
  <c r="J1180" i="1"/>
  <c r="I48" i="8" s="1"/>
  <c r="F1180" i="1"/>
  <c r="F1206" i="1" s="1"/>
  <c r="H6" i="8" l="1"/>
  <c r="H1206" i="1"/>
  <c r="I379" i="1" l="1"/>
  <c r="J593" i="1" l="1"/>
  <c r="J594" i="1" s="1"/>
  <c r="J1094" i="1"/>
  <c r="J1095" i="1"/>
  <c r="J1102" i="1"/>
  <c r="J1136" i="1"/>
  <c r="J1137" i="1"/>
  <c r="J1144" i="1"/>
  <c r="J1052" i="1"/>
  <c r="J1053" i="1"/>
  <c r="J1060" i="1"/>
  <c r="J1010" i="1"/>
  <c r="J1011" i="1"/>
  <c r="J1018" i="1"/>
  <c r="J844" i="1"/>
  <c r="J845" i="1"/>
  <c r="J852" i="1"/>
  <c r="J884" i="1"/>
  <c r="J885" i="1"/>
  <c r="J892" i="1"/>
  <c r="J968" i="1"/>
  <c r="J969" i="1"/>
  <c r="J976" i="1"/>
  <c r="J926" i="1"/>
  <c r="J927" i="1"/>
  <c r="J934" i="1"/>
  <c r="F608" i="1"/>
  <c r="E606" i="1"/>
  <c r="D604" i="1"/>
  <c r="J600" i="1"/>
  <c r="J467" i="1"/>
  <c r="J468" i="1" s="1"/>
  <c r="J474" i="1"/>
  <c r="J425" i="1"/>
  <c r="J426" i="1" s="1"/>
  <c r="J432" i="1"/>
  <c r="J345" i="1"/>
  <c r="J346" i="1" s="1"/>
  <c r="J352" i="1"/>
  <c r="J306" i="1"/>
  <c r="J307" i="1"/>
  <c r="J314" i="1"/>
  <c r="J264" i="1"/>
  <c r="J265" i="1"/>
  <c r="J272" i="1"/>
  <c r="J230" i="1"/>
  <c r="J222" i="1"/>
  <c r="J223" i="1"/>
  <c r="J1054" i="1" l="1"/>
  <c r="J1096" i="1"/>
  <c r="J308" i="1"/>
  <c r="J266" i="1"/>
  <c r="J1012" i="1"/>
  <c r="J928" i="1"/>
  <c r="J1138" i="1"/>
  <c r="J970" i="1"/>
  <c r="J886" i="1"/>
  <c r="J846" i="1"/>
  <c r="J760" i="1"/>
  <c r="J761" i="1"/>
  <c r="I802" i="1"/>
  <c r="J802" i="1"/>
  <c r="I823" i="1"/>
  <c r="J823" i="1" s="1"/>
  <c r="J803" i="1"/>
  <c r="J634" i="1"/>
  <c r="J635" i="1"/>
  <c r="J551" i="1"/>
  <c r="J509" i="1"/>
  <c r="K509" i="1"/>
  <c r="K510" i="1" s="1"/>
  <c r="I488" i="1"/>
  <c r="I446" i="1"/>
  <c r="J201" i="1"/>
  <c r="J159" i="1"/>
  <c r="J162" i="1" s="1"/>
  <c r="J138" i="1"/>
  <c r="J139" i="1"/>
  <c r="J117" i="1"/>
  <c r="J96" i="1"/>
  <c r="K96" i="1"/>
  <c r="J97" i="1"/>
  <c r="K97" i="1"/>
  <c r="I76" i="1"/>
  <c r="J75" i="1"/>
  <c r="K51" i="1"/>
  <c r="K54" i="1"/>
  <c r="K55" i="1"/>
  <c r="K62" i="1"/>
  <c r="K93" i="1"/>
  <c r="K104" i="1"/>
  <c r="K135" i="1"/>
  <c r="K138" i="1"/>
  <c r="K139" i="1"/>
  <c r="K146" i="1"/>
  <c r="K180" i="1"/>
  <c r="K181" i="1"/>
  <c r="K188" i="1"/>
  <c r="K219" i="1"/>
  <c r="K222" i="1"/>
  <c r="K223" i="1"/>
  <c r="K261" i="1"/>
  <c r="K264" i="1"/>
  <c r="K265" i="1"/>
  <c r="K272" i="1"/>
  <c r="K303" i="1"/>
  <c r="K306" i="1"/>
  <c r="K307" i="1"/>
  <c r="K341" i="1"/>
  <c r="K379" i="1"/>
  <c r="K421" i="1"/>
  <c r="K432" i="1"/>
  <c r="K463" i="1"/>
  <c r="K467" i="1"/>
  <c r="K468" i="1" s="1"/>
  <c r="K474" i="1"/>
  <c r="K505" i="1"/>
  <c r="K547" i="1"/>
  <c r="K551" i="1"/>
  <c r="K552" i="1" s="1"/>
  <c r="K558" i="1"/>
  <c r="K589" i="1"/>
  <c r="K631" i="1"/>
  <c r="K636" i="1"/>
  <c r="K642" i="1"/>
  <c r="K673" i="1"/>
  <c r="K715" i="1"/>
  <c r="K726" i="1"/>
  <c r="K757" i="1"/>
  <c r="K799" i="1"/>
  <c r="K841" i="1"/>
  <c r="K923" i="1"/>
  <c r="K926" i="1"/>
  <c r="K927" i="1"/>
  <c r="K934" i="1"/>
  <c r="K965" i="1"/>
  <c r="K968" i="1"/>
  <c r="K969" i="1"/>
  <c r="K976" i="1"/>
  <c r="K1007" i="1"/>
  <c r="K1010" i="1"/>
  <c r="K1011" i="1"/>
  <c r="K1018" i="1"/>
  <c r="K1049" i="1"/>
  <c r="K1052" i="1"/>
  <c r="K1053" i="1"/>
  <c r="K1060" i="1"/>
  <c r="K1091" i="1"/>
  <c r="K1094" i="1"/>
  <c r="K1095" i="1"/>
  <c r="K1102" i="1"/>
  <c r="K1133" i="1"/>
  <c r="K1136" i="1"/>
  <c r="K1137" i="1"/>
  <c r="K1144" i="1"/>
  <c r="I40" i="6"/>
  <c r="H40" i="6"/>
  <c r="I17" i="6"/>
  <c r="I18" i="6"/>
  <c r="I19" i="6"/>
  <c r="B4" i="6"/>
  <c r="I118" i="1" l="1"/>
  <c r="J120" i="1"/>
  <c r="I202" i="1"/>
  <c r="J204" i="1"/>
  <c r="J78" i="1"/>
  <c r="K452" i="1"/>
  <c r="K1138" i="1"/>
  <c r="K410" i="1"/>
  <c r="K578" i="1"/>
  <c r="K224" i="1"/>
  <c r="K250" i="1" s="1"/>
  <c r="K182" i="1"/>
  <c r="K208" i="1" s="1"/>
  <c r="J36" i="8"/>
  <c r="K620" i="1"/>
  <c r="K494" i="1"/>
  <c r="K1096" i="1"/>
  <c r="K1054" i="1"/>
  <c r="K1012" i="1"/>
  <c r="K970" i="1"/>
  <c r="K928" i="1"/>
  <c r="K308" i="1"/>
  <c r="K266" i="1"/>
  <c r="K140" i="1"/>
  <c r="K98" i="1"/>
  <c r="K124" i="1" s="1"/>
  <c r="K56" i="1"/>
  <c r="J39" i="8"/>
  <c r="I20" i="6"/>
  <c r="H631" i="1"/>
  <c r="K82" i="1" l="1"/>
  <c r="F51" i="1"/>
  <c r="G51" i="1"/>
  <c r="G93" i="1"/>
  <c r="F93" i="1"/>
  <c r="E93" i="1"/>
  <c r="D93" i="1"/>
  <c r="D51" i="1"/>
  <c r="E51" i="1"/>
  <c r="D135" i="1"/>
  <c r="E135" i="1"/>
  <c r="F135" i="1"/>
  <c r="G135" i="1"/>
  <c r="H135" i="1"/>
  <c r="D177" i="1"/>
  <c r="E177" i="1"/>
  <c r="F177" i="1"/>
  <c r="G177" i="1"/>
  <c r="H177" i="1"/>
  <c r="E341" i="1"/>
  <c r="F341" i="1"/>
  <c r="E379" i="1"/>
  <c r="F379" i="1"/>
  <c r="G379" i="1"/>
  <c r="H379" i="1"/>
  <c r="E421" i="1"/>
  <c r="F421" i="1"/>
  <c r="G421" i="1"/>
  <c r="H421" i="1"/>
  <c r="I421" i="1"/>
  <c r="E463" i="1"/>
  <c r="F463" i="1"/>
  <c r="G463" i="1"/>
  <c r="H463" i="1"/>
  <c r="E505" i="1"/>
  <c r="F505" i="1"/>
  <c r="G505" i="1"/>
  <c r="H505" i="1"/>
  <c r="H547" i="1"/>
  <c r="I547" i="1"/>
  <c r="I571" i="1" s="1"/>
  <c r="J571" i="1" s="1"/>
  <c r="J574" i="1" s="1"/>
  <c r="I655" i="1"/>
  <c r="J655" i="1" s="1"/>
  <c r="H673" i="1"/>
  <c r="H715" i="1"/>
  <c r="D219" i="1"/>
  <c r="H219" i="1"/>
  <c r="H757" i="1" l="1"/>
  <c r="K21" i="8" l="1"/>
  <c r="L21" i="8"/>
  <c r="M21" i="8"/>
  <c r="N21" i="8"/>
  <c r="K22" i="8"/>
  <c r="L22" i="8"/>
  <c r="M22" i="8"/>
  <c r="N22" i="8"/>
  <c r="K23" i="8"/>
  <c r="L23" i="8"/>
  <c r="M23" i="8"/>
  <c r="N23" i="8"/>
  <c r="K24" i="8"/>
  <c r="L24" i="8"/>
  <c r="M24" i="8"/>
  <c r="N24" i="8"/>
  <c r="K25" i="8"/>
  <c r="L25" i="8"/>
  <c r="M25" i="8"/>
  <c r="N25" i="8"/>
  <c r="K26" i="8"/>
  <c r="L26" i="8"/>
  <c r="M26" i="8"/>
  <c r="N26" i="8"/>
  <c r="K27" i="8"/>
  <c r="L27" i="8"/>
  <c r="M27" i="8"/>
  <c r="N27" i="8"/>
  <c r="K28" i="8"/>
  <c r="L28" i="8"/>
  <c r="M28" i="8"/>
  <c r="N28" i="8"/>
  <c r="K29" i="8"/>
  <c r="L29" i="8"/>
  <c r="M29" i="8"/>
  <c r="N29" i="8"/>
  <c r="K30" i="8"/>
  <c r="L30" i="8"/>
  <c r="M30" i="8"/>
  <c r="N30" i="8"/>
  <c r="K31" i="8"/>
  <c r="L31" i="8"/>
  <c r="M31" i="8"/>
  <c r="N31" i="8"/>
  <c r="K32" i="8"/>
  <c r="L32" i="8"/>
  <c r="M32" i="8"/>
  <c r="N32" i="8"/>
  <c r="K33" i="8"/>
  <c r="L33" i="8"/>
  <c r="M33" i="8"/>
  <c r="N33" i="8"/>
  <c r="K34" i="8"/>
  <c r="L34" i="8"/>
  <c r="M34" i="8"/>
  <c r="N34" i="8"/>
  <c r="K35" i="8"/>
  <c r="L35" i="8"/>
  <c r="M35" i="8"/>
  <c r="N35" i="8"/>
  <c r="K36" i="8"/>
  <c r="L36" i="8"/>
  <c r="M36" i="8"/>
  <c r="N36" i="8"/>
  <c r="K37" i="8"/>
  <c r="L37" i="8"/>
  <c r="M37" i="8"/>
  <c r="N37" i="8"/>
  <c r="K38" i="8"/>
  <c r="L38" i="8"/>
  <c r="M38" i="8"/>
  <c r="N38" i="8"/>
  <c r="K39" i="8"/>
  <c r="L39" i="8"/>
  <c r="M39" i="8"/>
  <c r="N39" i="8"/>
  <c r="K40" i="8"/>
  <c r="L40" i="8"/>
  <c r="M40" i="8"/>
  <c r="N40" i="8"/>
  <c r="K41" i="8"/>
  <c r="L41" i="8"/>
  <c r="M41" i="8"/>
  <c r="N41" i="8"/>
  <c r="K42" i="8"/>
  <c r="L42" i="8"/>
  <c r="M42" i="8"/>
  <c r="N42" i="8"/>
  <c r="K43" i="8"/>
  <c r="L43" i="8"/>
  <c r="M43" i="8"/>
  <c r="N43" i="8"/>
  <c r="K44" i="8"/>
  <c r="L44" i="8"/>
  <c r="M44" i="8"/>
  <c r="N44" i="8"/>
  <c r="K45" i="8"/>
  <c r="L45" i="8"/>
  <c r="M45" i="8"/>
  <c r="N45" i="8"/>
  <c r="K46" i="8"/>
  <c r="L46" i="8"/>
  <c r="M46" i="8"/>
  <c r="N46" i="8"/>
  <c r="K47" i="8"/>
  <c r="L47" i="8"/>
  <c r="M47" i="8"/>
  <c r="N47" i="8"/>
  <c r="K48" i="8"/>
  <c r="L48" i="8"/>
  <c r="M48" i="8"/>
  <c r="N48" i="8"/>
  <c r="K49" i="8"/>
  <c r="L49" i="8"/>
  <c r="M49" i="8"/>
  <c r="N49" i="8"/>
  <c r="K50" i="8"/>
  <c r="L50" i="8"/>
  <c r="M50" i="8"/>
  <c r="N50" i="8"/>
  <c r="G1160" i="1" l="1"/>
  <c r="F1160" i="1"/>
  <c r="E1160" i="1"/>
  <c r="D1160" i="1"/>
  <c r="I1155" i="1"/>
  <c r="F1152" i="1"/>
  <c r="E1150" i="1"/>
  <c r="D1148" i="1"/>
  <c r="E1147" i="1"/>
  <c r="D1146" i="1"/>
  <c r="E1146" i="1" s="1"/>
  <c r="F1146" i="1" s="1"/>
  <c r="G1146" i="1" s="1"/>
  <c r="H1146" i="1" s="1"/>
  <c r="I1146" i="1" s="1"/>
  <c r="J1146" i="1" s="1"/>
  <c r="K1146" i="1" s="1"/>
  <c r="I1144" i="1"/>
  <c r="H1144" i="1"/>
  <c r="G1144" i="1"/>
  <c r="F1144" i="1"/>
  <c r="E1144" i="1"/>
  <c r="D1144" i="1"/>
  <c r="D1140" i="1"/>
  <c r="E1140" i="1" s="1"/>
  <c r="F1140" i="1" s="1"/>
  <c r="G1140" i="1" s="1"/>
  <c r="H1140" i="1" s="1"/>
  <c r="I1140" i="1" s="1"/>
  <c r="I1137" i="1"/>
  <c r="H1137" i="1"/>
  <c r="G1137" i="1"/>
  <c r="F1137" i="1"/>
  <c r="E1137" i="1"/>
  <c r="D1137" i="1"/>
  <c r="I1136" i="1"/>
  <c r="H1136" i="1"/>
  <c r="G1136" i="1"/>
  <c r="F1136" i="1"/>
  <c r="E1136" i="1"/>
  <c r="D1136" i="1"/>
  <c r="D1135" i="1"/>
  <c r="E1135" i="1" s="1"/>
  <c r="F1135" i="1" s="1"/>
  <c r="G1135" i="1" s="1"/>
  <c r="H1135" i="1" s="1"/>
  <c r="I1135" i="1" s="1"/>
  <c r="J1133" i="1"/>
  <c r="H1133" i="1"/>
  <c r="G1133" i="1"/>
  <c r="G1153" i="1" s="1"/>
  <c r="H1153" i="1" s="1"/>
  <c r="F1133" i="1"/>
  <c r="F1151" i="1" s="1"/>
  <c r="G1151" i="1" s="1"/>
  <c r="E1133" i="1"/>
  <c r="E1149" i="1" s="1"/>
  <c r="F1149" i="1" s="1"/>
  <c r="D1133" i="1"/>
  <c r="D1129" i="1"/>
  <c r="E1129" i="1" s="1"/>
  <c r="F1129" i="1" s="1"/>
  <c r="G1129" i="1" s="1"/>
  <c r="H1129" i="1" s="1"/>
  <c r="I1129" i="1" s="1"/>
  <c r="J1129" i="1" s="1"/>
  <c r="K1129" i="1" s="1"/>
  <c r="J636" i="1"/>
  <c r="J642" i="1"/>
  <c r="I527" i="1"/>
  <c r="B613" i="1"/>
  <c r="B612" i="1"/>
  <c r="G40" i="6"/>
  <c r="J726" i="1"/>
  <c r="I443" i="1"/>
  <c r="C583" i="1"/>
  <c r="G282" i="1"/>
  <c r="B285" i="1"/>
  <c r="H284" i="1"/>
  <c r="B284" i="1"/>
  <c r="H242" i="1"/>
  <c r="G240" i="1"/>
  <c r="B243" i="1"/>
  <c r="B242" i="1"/>
  <c r="J1135" i="1" l="1"/>
  <c r="K1135" i="1" s="1"/>
  <c r="J1140" i="1"/>
  <c r="K1140" i="1" s="1"/>
  <c r="I530" i="1"/>
  <c r="K536" i="1"/>
  <c r="D1138" i="1"/>
  <c r="H1138" i="1"/>
  <c r="G1138" i="1"/>
  <c r="G1164" i="1" s="1"/>
  <c r="F1138" i="1"/>
  <c r="F1164" i="1" s="1"/>
  <c r="E1138" i="1"/>
  <c r="I1138" i="1"/>
  <c r="H1160" i="1"/>
  <c r="I1153" i="1"/>
  <c r="K1164" i="1" l="1"/>
  <c r="H1164" i="1"/>
  <c r="I1164" i="1"/>
  <c r="H47" i="8" s="1"/>
  <c r="I47" i="8" l="1"/>
  <c r="D9" i="6"/>
  <c r="E9" i="6"/>
  <c r="C9" i="6"/>
  <c r="F1010" i="1"/>
  <c r="G1010" i="1"/>
  <c r="H1010" i="1"/>
  <c r="I1010" i="1"/>
  <c r="F1011" i="1"/>
  <c r="G1011" i="1"/>
  <c r="H1011" i="1"/>
  <c r="I1011" i="1"/>
  <c r="F926" i="1"/>
  <c r="G926" i="1"/>
  <c r="H926" i="1"/>
  <c r="I926" i="1"/>
  <c r="F927" i="1"/>
  <c r="G927" i="1"/>
  <c r="H927" i="1"/>
  <c r="I927" i="1"/>
  <c r="F884" i="1"/>
  <c r="G884" i="1"/>
  <c r="H884" i="1"/>
  <c r="I884" i="1"/>
  <c r="F885" i="1"/>
  <c r="G885" i="1"/>
  <c r="H885" i="1"/>
  <c r="I885" i="1"/>
  <c r="E799" i="1"/>
  <c r="F799" i="1"/>
  <c r="G799" i="1"/>
  <c r="H799" i="1"/>
  <c r="D799" i="1"/>
  <c r="E757" i="1"/>
  <c r="F757" i="1"/>
  <c r="G757" i="1"/>
  <c r="D757" i="1"/>
  <c r="E715" i="1"/>
  <c r="F715" i="1"/>
  <c r="G715" i="1"/>
  <c r="D715" i="1"/>
  <c r="E673" i="1"/>
  <c r="F673" i="1"/>
  <c r="G673" i="1"/>
  <c r="D673" i="1"/>
  <c r="E631" i="1"/>
  <c r="F631" i="1"/>
  <c r="G631" i="1"/>
  <c r="D631" i="1"/>
  <c r="E547" i="1"/>
  <c r="F547" i="1"/>
  <c r="G547" i="1"/>
  <c r="D547" i="1"/>
  <c r="D505" i="1"/>
  <c r="D463" i="1"/>
  <c r="I30" i="8"/>
  <c r="D421" i="1"/>
  <c r="D379" i="1"/>
  <c r="G341" i="1"/>
  <c r="H341" i="1"/>
  <c r="I341" i="1"/>
  <c r="J341" i="1"/>
  <c r="J368" i="1" s="1"/>
  <c r="D341" i="1"/>
  <c r="E303" i="1"/>
  <c r="F303" i="1"/>
  <c r="G303" i="1"/>
  <c r="H303" i="1"/>
  <c r="I303" i="1"/>
  <c r="J303" i="1"/>
  <c r="J330" i="1" s="1"/>
  <c r="D303" i="1"/>
  <c r="D261" i="1"/>
  <c r="H486" i="1"/>
  <c r="I31" i="8" l="1"/>
  <c r="G30" i="6"/>
  <c r="G1118" i="1"/>
  <c r="F1118" i="1"/>
  <c r="E1118" i="1"/>
  <c r="D1118" i="1"/>
  <c r="I1113" i="1"/>
  <c r="F1110" i="1"/>
  <c r="E1108" i="1"/>
  <c r="D1106" i="1"/>
  <c r="E1105" i="1"/>
  <c r="D1104" i="1"/>
  <c r="E1104" i="1" s="1"/>
  <c r="F1104" i="1" s="1"/>
  <c r="G1104" i="1" s="1"/>
  <c r="H1104" i="1" s="1"/>
  <c r="I1104" i="1" s="1"/>
  <c r="J1104" i="1" s="1"/>
  <c r="K1104" i="1" s="1"/>
  <c r="I1102" i="1"/>
  <c r="H1102" i="1"/>
  <c r="G1102" i="1"/>
  <c r="F1102" i="1"/>
  <c r="E1102" i="1"/>
  <c r="D1102" i="1"/>
  <c r="D1098" i="1"/>
  <c r="E1098" i="1" s="1"/>
  <c r="F1098" i="1" s="1"/>
  <c r="G1098" i="1" s="1"/>
  <c r="H1098" i="1" s="1"/>
  <c r="I1098" i="1" s="1"/>
  <c r="I1095" i="1"/>
  <c r="H1095" i="1"/>
  <c r="G1095" i="1"/>
  <c r="F1095" i="1"/>
  <c r="E1095" i="1"/>
  <c r="D1095" i="1"/>
  <c r="I1094" i="1"/>
  <c r="H1094" i="1"/>
  <c r="G1094" i="1"/>
  <c r="F1094" i="1"/>
  <c r="E1094" i="1"/>
  <c r="D1094" i="1"/>
  <c r="D1093" i="1"/>
  <c r="E1093" i="1" s="1"/>
  <c r="F1093" i="1" s="1"/>
  <c r="G1093" i="1" s="1"/>
  <c r="H1093" i="1" s="1"/>
  <c r="I1093" i="1" s="1"/>
  <c r="J1091" i="1"/>
  <c r="H1091" i="1"/>
  <c r="G1091" i="1"/>
  <c r="G1111" i="1" s="1"/>
  <c r="H1111" i="1" s="1"/>
  <c r="F1091" i="1"/>
  <c r="F1109" i="1" s="1"/>
  <c r="G1109" i="1" s="1"/>
  <c r="E1091" i="1"/>
  <c r="D1091" i="1"/>
  <c r="D1087" i="1"/>
  <c r="E1087" i="1" s="1"/>
  <c r="F1087" i="1" s="1"/>
  <c r="G1087" i="1" s="1"/>
  <c r="H1087" i="1" s="1"/>
  <c r="I1087" i="1" s="1"/>
  <c r="J1087" i="1" s="1"/>
  <c r="K1087" i="1" s="1"/>
  <c r="G1076" i="1"/>
  <c r="F1076" i="1"/>
  <c r="E1076" i="1"/>
  <c r="D1076" i="1"/>
  <c r="I1071" i="1"/>
  <c r="F1068" i="1"/>
  <c r="E1066" i="1"/>
  <c r="D1064" i="1"/>
  <c r="E1063" i="1"/>
  <c r="D1062" i="1"/>
  <c r="E1062" i="1" s="1"/>
  <c r="F1062" i="1" s="1"/>
  <c r="G1062" i="1" s="1"/>
  <c r="H1062" i="1" s="1"/>
  <c r="I1062" i="1" s="1"/>
  <c r="J1062" i="1" s="1"/>
  <c r="K1062" i="1" s="1"/>
  <c r="I1060" i="1"/>
  <c r="H1060" i="1"/>
  <c r="G1060" i="1"/>
  <c r="F1060" i="1"/>
  <c r="E1060" i="1"/>
  <c r="D1060" i="1"/>
  <c r="D1056" i="1"/>
  <c r="E1056" i="1" s="1"/>
  <c r="F1056" i="1" s="1"/>
  <c r="G1056" i="1" s="1"/>
  <c r="H1056" i="1" s="1"/>
  <c r="I1056" i="1" s="1"/>
  <c r="I1053" i="1"/>
  <c r="H1053" i="1"/>
  <c r="G1053" i="1"/>
  <c r="F1053" i="1"/>
  <c r="E1053" i="1"/>
  <c r="D1053" i="1"/>
  <c r="I1052" i="1"/>
  <c r="H1052" i="1"/>
  <c r="G1052" i="1"/>
  <c r="F1052" i="1"/>
  <c r="E1052" i="1"/>
  <c r="D1052" i="1"/>
  <c r="D1051" i="1"/>
  <c r="E1051" i="1" s="1"/>
  <c r="F1051" i="1" s="1"/>
  <c r="G1051" i="1" s="1"/>
  <c r="H1051" i="1" s="1"/>
  <c r="I1051" i="1" s="1"/>
  <c r="J1049" i="1"/>
  <c r="H1049" i="1"/>
  <c r="G1049" i="1"/>
  <c r="F1049" i="1"/>
  <c r="E1049" i="1"/>
  <c r="E1065" i="1" s="1"/>
  <c r="F1065" i="1" s="1"/>
  <c r="D1049" i="1"/>
  <c r="D1045" i="1"/>
  <c r="E1045" i="1" s="1"/>
  <c r="F1045" i="1" s="1"/>
  <c r="G1045" i="1" s="1"/>
  <c r="H1045" i="1" s="1"/>
  <c r="I1045" i="1" s="1"/>
  <c r="J1045" i="1" s="1"/>
  <c r="K1045" i="1" s="1"/>
  <c r="K746" i="1" l="1"/>
  <c r="J37" i="8" s="1"/>
  <c r="J746" i="1"/>
  <c r="I37" i="8" s="1"/>
  <c r="J35" i="8"/>
  <c r="I35" i="8"/>
  <c r="J1098" i="1"/>
  <c r="K1098" i="1" s="1"/>
  <c r="J1051" i="1"/>
  <c r="K1051" i="1" s="1"/>
  <c r="J1056" i="1"/>
  <c r="K1056" i="1" s="1"/>
  <c r="J1093" i="1"/>
  <c r="K1093" i="1" s="1"/>
  <c r="F1054" i="1"/>
  <c r="F1080" i="1" s="1"/>
  <c r="E1096" i="1"/>
  <c r="E1122" i="1" s="1"/>
  <c r="G1096" i="1"/>
  <c r="G1122" i="1" s="1"/>
  <c r="H1096" i="1"/>
  <c r="D1054" i="1"/>
  <c r="D1080" i="1" s="1"/>
  <c r="G1054" i="1"/>
  <c r="G1080" i="1" s="1"/>
  <c r="D1096" i="1"/>
  <c r="D1122" i="1" s="1"/>
  <c r="E1054" i="1"/>
  <c r="E1080" i="1" s="1"/>
  <c r="F1096" i="1"/>
  <c r="F1122" i="1" s="1"/>
  <c r="I1096" i="1"/>
  <c r="H1118" i="1"/>
  <c r="I1111" i="1"/>
  <c r="E1107" i="1"/>
  <c r="F1107" i="1" s="1"/>
  <c r="I1054" i="1"/>
  <c r="H1054" i="1"/>
  <c r="G1069" i="1"/>
  <c r="H1069" i="1" s="1"/>
  <c r="F1067" i="1"/>
  <c r="G1067" i="1" s="1"/>
  <c r="K1122" i="1" l="1"/>
  <c r="I46" i="8"/>
  <c r="K1080" i="1"/>
  <c r="I45" i="8"/>
  <c r="H1122" i="1"/>
  <c r="I1122" i="1"/>
  <c r="H46" i="8" s="1"/>
  <c r="I1080" i="1"/>
  <c r="H45" i="8" s="1"/>
  <c r="H1076" i="1"/>
  <c r="H1080" i="1" s="1"/>
  <c r="I1069" i="1"/>
  <c r="F968" i="1" l="1"/>
  <c r="G968" i="1"/>
  <c r="H968" i="1"/>
  <c r="I968" i="1"/>
  <c r="F969" i="1"/>
  <c r="G969" i="1"/>
  <c r="H969" i="1"/>
  <c r="I969" i="1"/>
  <c r="D1034" i="1"/>
  <c r="G1007" i="1"/>
  <c r="G1027" i="1" s="1"/>
  <c r="H1027" i="1" s="1"/>
  <c r="I1027" i="1" s="1"/>
  <c r="H1007" i="1"/>
  <c r="H1029" i="1" s="1"/>
  <c r="I1029" i="1" s="1"/>
  <c r="I1007" i="1"/>
  <c r="I1031" i="1" s="1"/>
  <c r="J1031" i="1" s="1"/>
  <c r="K1038" i="1" s="1"/>
  <c r="J1007" i="1"/>
  <c r="G1018" i="1"/>
  <c r="H1018" i="1"/>
  <c r="I1018" i="1"/>
  <c r="G778" i="1"/>
  <c r="I923" i="1"/>
  <c r="I947" i="1" s="1"/>
  <c r="J947" i="1" s="1"/>
  <c r="G992" i="1"/>
  <c r="F992" i="1"/>
  <c r="E992" i="1"/>
  <c r="D992" i="1"/>
  <c r="G965" i="1"/>
  <c r="G985" i="1" s="1"/>
  <c r="H985" i="1" s="1"/>
  <c r="I985" i="1" s="1"/>
  <c r="H965" i="1"/>
  <c r="H987" i="1" s="1"/>
  <c r="I987" i="1" s="1"/>
  <c r="I965" i="1"/>
  <c r="I989" i="1" s="1"/>
  <c r="J965" i="1"/>
  <c r="G976" i="1"/>
  <c r="H976" i="1"/>
  <c r="I976" i="1"/>
  <c r="G908" i="1"/>
  <c r="F908" i="1"/>
  <c r="E908" i="1"/>
  <c r="D908" i="1"/>
  <c r="G923" i="1"/>
  <c r="G943" i="1" s="1"/>
  <c r="H943" i="1" s="1"/>
  <c r="H923" i="1"/>
  <c r="H945" i="1" s="1"/>
  <c r="I945" i="1" s="1"/>
  <c r="J923" i="1"/>
  <c r="G934" i="1"/>
  <c r="H934" i="1"/>
  <c r="I934" i="1"/>
  <c r="D923" i="1"/>
  <c r="E923" i="1"/>
  <c r="E939" i="1" s="1"/>
  <c r="F939" i="1" s="1"/>
  <c r="F923" i="1"/>
  <c r="F941" i="1" s="1"/>
  <c r="G941" i="1" s="1"/>
  <c r="G950" i="1" s="1"/>
  <c r="D925" i="1"/>
  <c r="E925" i="1" s="1"/>
  <c r="F925" i="1" s="1"/>
  <c r="G925" i="1" s="1"/>
  <c r="H925" i="1" s="1"/>
  <c r="I925" i="1" s="1"/>
  <c r="D926" i="1"/>
  <c r="E926" i="1"/>
  <c r="D927" i="1"/>
  <c r="E927" i="1"/>
  <c r="D930" i="1"/>
  <c r="E930" i="1" s="1"/>
  <c r="F930" i="1" s="1"/>
  <c r="G930" i="1" s="1"/>
  <c r="H930" i="1" s="1"/>
  <c r="I930" i="1" s="1"/>
  <c r="D934" i="1"/>
  <c r="E934" i="1"/>
  <c r="F934" i="1"/>
  <c r="D936" i="1"/>
  <c r="E936" i="1" s="1"/>
  <c r="F936" i="1" s="1"/>
  <c r="G936" i="1" s="1"/>
  <c r="H936" i="1" s="1"/>
  <c r="I936" i="1" s="1"/>
  <c r="J936" i="1" s="1"/>
  <c r="K936" i="1" s="1"/>
  <c r="G866" i="1"/>
  <c r="H841" i="1"/>
  <c r="I841" i="1"/>
  <c r="J841" i="1"/>
  <c r="G17" i="6"/>
  <c r="G18" i="6"/>
  <c r="G19" i="6"/>
  <c r="C835" i="1"/>
  <c r="F866" i="1"/>
  <c r="C793" i="1"/>
  <c r="B796" i="1" s="1"/>
  <c r="D795" i="1"/>
  <c r="E795" i="1" s="1"/>
  <c r="F795" i="1" s="1"/>
  <c r="G795" i="1" s="1"/>
  <c r="H795" i="1" s="1"/>
  <c r="I795" i="1" s="1"/>
  <c r="J795" i="1" s="1"/>
  <c r="K795" i="1" s="1"/>
  <c r="E815" i="1"/>
  <c r="F815" i="1" s="1"/>
  <c r="F817" i="1"/>
  <c r="G817" i="1" s="1"/>
  <c r="H821" i="1"/>
  <c r="D801" i="1"/>
  <c r="E801" i="1" s="1"/>
  <c r="F801" i="1" s="1"/>
  <c r="G801" i="1" s="1"/>
  <c r="H801" i="1" s="1"/>
  <c r="I801" i="1" s="1"/>
  <c r="J801" i="1" s="1"/>
  <c r="K801" i="1" s="1"/>
  <c r="D802" i="1"/>
  <c r="E802" i="1"/>
  <c r="F802" i="1"/>
  <c r="G802" i="1"/>
  <c r="H802" i="1"/>
  <c r="D803" i="1"/>
  <c r="E803" i="1"/>
  <c r="F803" i="1"/>
  <c r="G803" i="1"/>
  <c r="H803" i="1"/>
  <c r="I803" i="1"/>
  <c r="D806" i="1"/>
  <c r="E806" i="1" s="1"/>
  <c r="F806" i="1" s="1"/>
  <c r="G806" i="1" s="1"/>
  <c r="H806" i="1" s="1"/>
  <c r="I806" i="1" s="1"/>
  <c r="J806" i="1" s="1"/>
  <c r="K806" i="1" s="1"/>
  <c r="D810" i="1"/>
  <c r="E810" i="1"/>
  <c r="F810" i="1"/>
  <c r="G810" i="1"/>
  <c r="H810" i="1"/>
  <c r="I810" i="1"/>
  <c r="D812" i="1"/>
  <c r="E812" i="1" s="1"/>
  <c r="F812" i="1" s="1"/>
  <c r="G812" i="1" s="1"/>
  <c r="H812" i="1" s="1"/>
  <c r="I812" i="1" s="1"/>
  <c r="J812" i="1" s="1"/>
  <c r="K812" i="1" s="1"/>
  <c r="E813" i="1"/>
  <c r="D814" i="1"/>
  <c r="E816" i="1"/>
  <c r="F818" i="1"/>
  <c r="H819" i="1"/>
  <c r="I819" i="1" s="1"/>
  <c r="D826" i="1"/>
  <c r="E826" i="1"/>
  <c r="F826" i="1"/>
  <c r="G826" i="1"/>
  <c r="I950" i="1" l="1"/>
  <c r="I865" i="1"/>
  <c r="F950" i="1"/>
  <c r="I943" i="1"/>
  <c r="H950" i="1"/>
  <c r="K947" i="1"/>
  <c r="K950" i="1" s="1"/>
  <c r="K954" i="1" s="1"/>
  <c r="J950" i="1"/>
  <c r="J954" i="1" s="1"/>
  <c r="J989" i="1"/>
  <c r="K989" i="1" s="1"/>
  <c r="K996" i="1" s="1"/>
  <c r="J830" i="1"/>
  <c r="I39" i="8" s="1"/>
  <c r="J925" i="1"/>
  <c r="K925" i="1" s="1"/>
  <c r="J930" i="1"/>
  <c r="K930" i="1" s="1"/>
  <c r="J1038" i="1"/>
  <c r="H970" i="1"/>
  <c r="G1012" i="1"/>
  <c r="I1012" i="1"/>
  <c r="H1012" i="1"/>
  <c r="G970" i="1"/>
  <c r="G996" i="1" s="1"/>
  <c r="E928" i="1"/>
  <c r="E954" i="1" s="1"/>
  <c r="G1034" i="1"/>
  <c r="I992" i="1"/>
  <c r="H992" i="1"/>
  <c r="G928" i="1"/>
  <c r="G954" i="1" s="1"/>
  <c r="I970" i="1"/>
  <c r="F804" i="1"/>
  <c r="F830" i="1" s="1"/>
  <c r="I928" i="1"/>
  <c r="I954" i="1" s="1"/>
  <c r="H928" i="1"/>
  <c r="I821" i="1"/>
  <c r="H826" i="1"/>
  <c r="D928" i="1"/>
  <c r="D954" i="1" s="1"/>
  <c r="I804" i="1"/>
  <c r="E804" i="1"/>
  <c r="E830" i="1" s="1"/>
  <c r="G804" i="1"/>
  <c r="G830" i="1" s="1"/>
  <c r="F928" i="1"/>
  <c r="H804" i="1"/>
  <c r="D804" i="1"/>
  <c r="D830" i="1" s="1"/>
  <c r="F954" i="1" l="1"/>
  <c r="K866" i="1"/>
  <c r="K870" i="1" s="1"/>
  <c r="H954" i="1"/>
  <c r="J996" i="1"/>
  <c r="J866" i="1"/>
  <c r="J870" i="1" s="1"/>
  <c r="I826" i="1"/>
  <c r="I830" i="1" s="1"/>
  <c r="I996" i="1"/>
  <c r="I1034" i="1"/>
  <c r="G1038" i="1"/>
  <c r="H1034" i="1"/>
  <c r="H1038" i="1" s="1"/>
  <c r="H996" i="1"/>
  <c r="H830" i="1"/>
  <c r="H570" i="1"/>
  <c r="J558" i="1"/>
  <c r="I551" i="1"/>
  <c r="I552" i="1" s="1"/>
  <c r="J552" i="1"/>
  <c r="D646" i="1"/>
  <c r="E648" i="1"/>
  <c r="F650" i="1"/>
  <c r="D658" i="1"/>
  <c r="E658" i="1"/>
  <c r="G568" i="1"/>
  <c r="H567" i="1"/>
  <c r="F566" i="1"/>
  <c r="G565" i="1"/>
  <c r="G574" i="1" s="1"/>
  <c r="E564" i="1"/>
  <c r="F563" i="1"/>
  <c r="F574" i="1" s="1"/>
  <c r="D562" i="1"/>
  <c r="D574" i="1" s="1"/>
  <c r="E561" i="1"/>
  <c r="G526" i="1"/>
  <c r="H525" i="1"/>
  <c r="H532" i="1" s="1"/>
  <c r="F524" i="1"/>
  <c r="G523" i="1"/>
  <c r="G532" i="1" s="1"/>
  <c r="E522" i="1"/>
  <c r="F521" i="1"/>
  <c r="F532" i="1" s="1"/>
  <c r="D520" i="1"/>
  <c r="D532" i="1" s="1"/>
  <c r="E519" i="1"/>
  <c r="G484" i="1"/>
  <c r="H483" i="1"/>
  <c r="H490" i="1" s="1"/>
  <c r="F482" i="1"/>
  <c r="G481" i="1"/>
  <c r="G490" i="1" s="1"/>
  <c r="E480" i="1"/>
  <c r="F479" i="1"/>
  <c r="F490" i="1" s="1"/>
  <c r="D478" i="1"/>
  <c r="D490" i="1" s="1"/>
  <c r="E477" i="1"/>
  <c r="J510" i="1"/>
  <c r="I401" i="1"/>
  <c r="H402" i="1"/>
  <c r="J589" i="1"/>
  <c r="J219" i="1"/>
  <c r="J261" i="1"/>
  <c r="J188" i="1"/>
  <c r="J146" i="1"/>
  <c r="D96" i="1"/>
  <c r="J104" i="1"/>
  <c r="J62" i="1"/>
  <c r="J54" i="1"/>
  <c r="J55" i="1"/>
  <c r="H74" i="1"/>
  <c r="G72" i="1"/>
  <c r="I34" i="8" l="1"/>
  <c r="I1038" i="1"/>
  <c r="I32" i="8"/>
  <c r="J140" i="1"/>
  <c r="J224" i="1"/>
  <c r="E490" i="1"/>
  <c r="E532" i="1"/>
  <c r="E574" i="1"/>
  <c r="J98" i="1"/>
  <c r="I22" i="8" s="1"/>
  <c r="J56" i="1"/>
  <c r="I525" i="1"/>
  <c r="I532" i="1" s="1"/>
  <c r="B865" i="1"/>
  <c r="B864" i="1"/>
  <c r="B739" i="1"/>
  <c r="B738" i="1"/>
  <c r="B697" i="1"/>
  <c r="B696" i="1"/>
  <c r="B655" i="1"/>
  <c r="B654" i="1"/>
  <c r="B571" i="1"/>
  <c r="B570" i="1"/>
  <c r="B529" i="1"/>
  <c r="B528" i="1"/>
  <c r="B487" i="1"/>
  <c r="B486" i="1"/>
  <c r="B445" i="1"/>
  <c r="B444" i="1"/>
  <c r="B403" i="1"/>
  <c r="B402" i="1"/>
  <c r="B201" i="1"/>
  <c r="B200" i="1"/>
  <c r="B159" i="1"/>
  <c r="B158" i="1"/>
  <c r="B117" i="1"/>
  <c r="B116" i="1"/>
  <c r="B75" i="1"/>
  <c r="B74" i="1"/>
  <c r="A33" i="6"/>
  <c r="A32" i="6"/>
  <c r="I21" i="8" l="1"/>
  <c r="I13" i="6"/>
  <c r="I14" i="6" s="1"/>
  <c r="H9" i="6"/>
  <c r="H17" i="6"/>
  <c r="H18" i="6"/>
  <c r="H19" i="6"/>
  <c r="H20" i="6" l="1"/>
  <c r="H881" i="1" l="1"/>
  <c r="H903" i="1" s="1"/>
  <c r="I903" i="1" s="1"/>
  <c r="H12" i="6"/>
  <c r="G742" i="1" l="1"/>
  <c r="D742" i="1"/>
  <c r="K908" i="1" l="1"/>
  <c r="K912" i="1" s="1"/>
  <c r="B863" i="1"/>
  <c r="B862" i="1"/>
  <c r="B861" i="1"/>
  <c r="F860" i="1"/>
  <c r="B860" i="1"/>
  <c r="B859" i="1"/>
  <c r="E858" i="1"/>
  <c r="B858" i="1"/>
  <c r="B857" i="1"/>
  <c r="D856" i="1"/>
  <c r="B856" i="1"/>
  <c r="E855" i="1"/>
  <c r="B855" i="1"/>
  <c r="G881" i="1"/>
  <c r="G901" i="1" s="1"/>
  <c r="H901" i="1" s="1"/>
  <c r="I901" i="1" s="1"/>
  <c r="G892" i="1"/>
  <c r="H892" i="1"/>
  <c r="I892" i="1"/>
  <c r="G841" i="1"/>
  <c r="G861" i="1" s="1"/>
  <c r="H861" i="1" s="1"/>
  <c r="I861" i="1" s="1"/>
  <c r="G844" i="1"/>
  <c r="H844" i="1"/>
  <c r="I844" i="1"/>
  <c r="G845" i="1"/>
  <c r="H845" i="1"/>
  <c r="I845" i="1"/>
  <c r="G852" i="1"/>
  <c r="H852" i="1"/>
  <c r="I852" i="1"/>
  <c r="H777" i="1"/>
  <c r="F776" i="1"/>
  <c r="E774" i="1"/>
  <c r="D772" i="1"/>
  <c r="E771" i="1"/>
  <c r="B737" i="1"/>
  <c r="B736" i="1"/>
  <c r="H735" i="1"/>
  <c r="B735" i="1"/>
  <c r="F734" i="1"/>
  <c r="F742" i="1" s="1"/>
  <c r="B734" i="1"/>
  <c r="B733" i="1"/>
  <c r="E732" i="1"/>
  <c r="B732" i="1"/>
  <c r="B731" i="1"/>
  <c r="D730" i="1"/>
  <c r="B730" i="1"/>
  <c r="E729" i="1"/>
  <c r="E742" i="1" s="1"/>
  <c r="B729" i="1"/>
  <c r="E700" i="1"/>
  <c r="D700" i="1"/>
  <c r="B695" i="1"/>
  <c r="B694" i="1"/>
  <c r="H693" i="1"/>
  <c r="B693" i="1"/>
  <c r="F692" i="1"/>
  <c r="B692" i="1"/>
  <c r="B691" i="1"/>
  <c r="E690" i="1"/>
  <c r="B690" i="1"/>
  <c r="B689" i="1"/>
  <c r="D688" i="1"/>
  <c r="B688" i="1"/>
  <c r="B687" i="1"/>
  <c r="I41" i="8" l="1"/>
  <c r="H10" i="8" s="1"/>
  <c r="I777" i="1"/>
  <c r="I735" i="1"/>
  <c r="I846" i="1"/>
  <c r="I863" i="1"/>
  <c r="H866" i="1"/>
  <c r="I886" i="1"/>
  <c r="H846" i="1"/>
  <c r="H886" i="1"/>
  <c r="G886" i="1"/>
  <c r="G912" i="1" s="1"/>
  <c r="G846" i="1"/>
  <c r="G870" i="1" s="1"/>
  <c r="H870" i="1" l="1"/>
  <c r="I912" i="1"/>
  <c r="H41" i="8" s="1"/>
  <c r="G10" i="8" s="1"/>
  <c r="H908" i="1"/>
  <c r="H912" i="1" s="1"/>
  <c r="I866" i="1"/>
  <c r="I870" i="1" s="1"/>
  <c r="H779" i="1" l="1"/>
  <c r="I779" i="1" s="1"/>
  <c r="G760" i="1"/>
  <c r="H760" i="1"/>
  <c r="I760" i="1"/>
  <c r="G761" i="1"/>
  <c r="H761" i="1"/>
  <c r="I761" i="1"/>
  <c r="G768" i="1"/>
  <c r="H768" i="1"/>
  <c r="I768" i="1"/>
  <c r="H737" i="1"/>
  <c r="H742" i="1" s="1"/>
  <c r="I718" i="1"/>
  <c r="I719" i="1"/>
  <c r="G726" i="1"/>
  <c r="H726" i="1"/>
  <c r="I726" i="1"/>
  <c r="H695" i="1"/>
  <c r="G676" i="1"/>
  <c r="H676" i="1"/>
  <c r="I676" i="1"/>
  <c r="G677" i="1"/>
  <c r="H677" i="1"/>
  <c r="I677" i="1"/>
  <c r="G684" i="1"/>
  <c r="H684" i="1"/>
  <c r="I684" i="1"/>
  <c r="G651" i="1"/>
  <c r="H651" i="1" s="1"/>
  <c r="H653" i="1"/>
  <c r="I653" i="1" s="1"/>
  <c r="I36" i="8" l="1"/>
  <c r="J38" i="8"/>
  <c r="I784" i="1"/>
  <c r="H784" i="1"/>
  <c r="I658" i="1"/>
  <c r="I720" i="1"/>
  <c r="I762" i="1"/>
  <c r="H658" i="1"/>
  <c r="I737" i="1"/>
  <c r="I742" i="1" s="1"/>
  <c r="I695" i="1"/>
  <c r="I700" i="1" s="1"/>
  <c r="H700" i="1"/>
  <c r="G720" i="1"/>
  <c r="G762" i="1"/>
  <c r="H762" i="1"/>
  <c r="H678" i="1"/>
  <c r="H704" i="1" s="1"/>
  <c r="I678" i="1"/>
  <c r="G678" i="1"/>
  <c r="G784" i="1"/>
  <c r="H720" i="1"/>
  <c r="I746" i="1" l="1"/>
  <c r="I38" i="8"/>
  <c r="I788" i="1"/>
  <c r="H746" i="1"/>
  <c r="I704" i="1"/>
  <c r="G788" i="1"/>
  <c r="H788" i="1"/>
  <c r="B611" i="1" l="1"/>
  <c r="B610" i="1"/>
  <c r="I325" i="1"/>
  <c r="H323" i="1"/>
  <c r="B569" i="1"/>
  <c r="B568" i="1"/>
  <c r="B363" i="1"/>
  <c r="B362" i="1"/>
  <c r="B283" i="1"/>
  <c r="B282" i="1"/>
  <c r="B241" i="1"/>
  <c r="B240" i="1"/>
  <c r="G442" i="1"/>
  <c r="G400" i="1"/>
  <c r="B324" i="1"/>
  <c r="G324" i="1"/>
  <c r="B325" i="1"/>
  <c r="B653" i="1" l="1"/>
  <c r="B652" i="1"/>
  <c r="B651" i="1"/>
  <c r="B650" i="1"/>
  <c r="B649" i="1"/>
  <c r="B648" i="1"/>
  <c r="B647" i="1"/>
  <c r="B646" i="1"/>
  <c r="B645" i="1"/>
  <c r="G642" i="1"/>
  <c r="H642" i="1"/>
  <c r="I642" i="1"/>
  <c r="G634" i="1"/>
  <c r="H634" i="1"/>
  <c r="I634" i="1"/>
  <c r="G635" i="1"/>
  <c r="H635" i="1"/>
  <c r="I635" i="1"/>
  <c r="B527" i="1"/>
  <c r="B526" i="1"/>
  <c r="B485" i="1"/>
  <c r="B484" i="1"/>
  <c r="B443" i="1"/>
  <c r="B442" i="1"/>
  <c r="B401" i="1"/>
  <c r="B400" i="1"/>
  <c r="G636" i="1" l="1"/>
  <c r="I636" i="1"/>
  <c r="I662" i="1" s="1"/>
  <c r="H636" i="1"/>
  <c r="H662" i="1" l="1"/>
  <c r="B609" i="1"/>
  <c r="H326" i="1" l="1"/>
  <c r="B199" i="1"/>
  <c r="B198" i="1"/>
  <c r="B157" i="1"/>
  <c r="B156" i="1"/>
  <c r="G306" i="1"/>
  <c r="H306" i="1"/>
  <c r="I306" i="1"/>
  <c r="G307" i="1"/>
  <c r="H307" i="1"/>
  <c r="I307" i="1"/>
  <c r="G264" i="1"/>
  <c r="H264" i="1"/>
  <c r="I264" i="1"/>
  <c r="G265" i="1"/>
  <c r="H265" i="1"/>
  <c r="I265" i="1"/>
  <c r="G222" i="1"/>
  <c r="H222" i="1"/>
  <c r="I222" i="1"/>
  <c r="G223" i="1"/>
  <c r="H223" i="1"/>
  <c r="I223" i="1"/>
  <c r="G180" i="1"/>
  <c r="H180" i="1"/>
  <c r="I180" i="1"/>
  <c r="G181" i="1"/>
  <c r="H181" i="1"/>
  <c r="I181" i="1"/>
  <c r="G138" i="1"/>
  <c r="H138" i="1"/>
  <c r="I138" i="1"/>
  <c r="G139" i="1"/>
  <c r="H139" i="1"/>
  <c r="I139" i="1"/>
  <c r="B115" i="1"/>
  <c r="B114" i="1"/>
  <c r="G96" i="1"/>
  <c r="H96" i="1"/>
  <c r="I96" i="1"/>
  <c r="G97" i="1"/>
  <c r="H97" i="1"/>
  <c r="I97" i="1"/>
  <c r="G54" i="1"/>
  <c r="H54" i="1"/>
  <c r="I54" i="1"/>
  <c r="G55" i="1"/>
  <c r="H55" i="1"/>
  <c r="I55" i="1"/>
  <c r="B73" i="1"/>
  <c r="B72" i="1"/>
  <c r="A31" i="6"/>
  <c r="A30" i="6"/>
  <c r="I56" i="1" l="1"/>
  <c r="G98" i="1"/>
  <c r="I98" i="1"/>
  <c r="H98" i="1"/>
  <c r="I62" i="1" l="1"/>
  <c r="I104" i="1"/>
  <c r="I140" i="1"/>
  <c r="I146" i="1"/>
  <c r="I182" i="1"/>
  <c r="I188" i="1"/>
  <c r="I224" i="1"/>
  <c r="I230" i="1"/>
  <c r="I266" i="1"/>
  <c r="I272" i="1"/>
  <c r="I308" i="1"/>
  <c r="I314" i="1"/>
  <c r="I345" i="1"/>
  <c r="I346" i="1" s="1"/>
  <c r="I352" i="1"/>
  <c r="I383" i="1"/>
  <c r="I384" i="1" s="1"/>
  <c r="I390" i="1"/>
  <c r="I425" i="1"/>
  <c r="I426" i="1" s="1"/>
  <c r="I432" i="1"/>
  <c r="I467" i="1"/>
  <c r="I468" i="1" s="1"/>
  <c r="I474" i="1"/>
  <c r="I509" i="1"/>
  <c r="I510" i="1" s="1"/>
  <c r="I516" i="1"/>
  <c r="I558" i="1"/>
  <c r="I593" i="1"/>
  <c r="I594" i="1" s="1"/>
  <c r="I600" i="1"/>
  <c r="G9" i="6"/>
  <c r="I536" i="1" l="1"/>
  <c r="I33" i="8"/>
  <c r="K166" i="1"/>
  <c r="I160" i="1"/>
  <c r="H13" i="6"/>
  <c r="G20" i="6"/>
  <c r="I24" i="8" l="1"/>
  <c r="I23" i="8"/>
  <c r="K292" i="1"/>
  <c r="I73" i="1"/>
  <c r="I78" i="1" s="1"/>
  <c r="H14" i="6"/>
  <c r="F28" i="6"/>
  <c r="A29" i="6"/>
  <c r="A28" i="6"/>
  <c r="I33" i="6" l="1"/>
  <c r="I25" i="8"/>
  <c r="I26" i="8"/>
  <c r="I82" i="1"/>
  <c r="D602" i="1"/>
  <c r="E602" i="1" s="1"/>
  <c r="F602" i="1" s="1"/>
  <c r="G602" i="1" s="1"/>
  <c r="H602" i="1" s="1"/>
  <c r="I602" i="1" s="1"/>
  <c r="J602" i="1" s="1"/>
  <c r="K602" i="1" s="1"/>
  <c r="B608" i="1"/>
  <c r="B607" i="1"/>
  <c r="B606" i="1"/>
  <c r="B605" i="1"/>
  <c r="B604" i="1"/>
  <c r="B603" i="1"/>
  <c r="H600" i="1"/>
  <c r="G600" i="1"/>
  <c r="F600" i="1"/>
  <c r="E600" i="1"/>
  <c r="D600" i="1"/>
  <c r="D596" i="1"/>
  <c r="E596" i="1" s="1"/>
  <c r="F596" i="1" s="1"/>
  <c r="H593" i="1"/>
  <c r="H594" i="1" s="1"/>
  <c r="G593" i="1"/>
  <c r="G594" i="1" s="1"/>
  <c r="F593" i="1"/>
  <c r="E593" i="1"/>
  <c r="D593" i="1"/>
  <c r="F592" i="1"/>
  <c r="E592" i="1"/>
  <c r="D592" i="1"/>
  <c r="D591" i="1"/>
  <c r="E591" i="1" s="1"/>
  <c r="F591" i="1" s="1"/>
  <c r="H589" i="1"/>
  <c r="H611" i="1" s="1"/>
  <c r="I611" i="1" s="1"/>
  <c r="G589" i="1"/>
  <c r="G609" i="1" s="1"/>
  <c r="H609" i="1" s="1"/>
  <c r="F589" i="1"/>
  <c r="F607" i="1" s="1"/>
  <c r="G607" i="1" s="1"/>
  <c r="E589" i="1"/>
  <c r="E605" i="1" s="1"/>
  <c r="F605" i="1" s="1"/>
  <c r="D589" i="1"/>
  <c r="D603" i="1" s="1"/>
  <c r="E603" i="1" s="1"/>
  <c r="D585" i="1"/>
  <c r="E585" i="1" s="1"/>
  <c r="F585" i="1" s="1"/>
  <c r="G585" i="1" s="1"/>
  <c r="G321" i="1"/>
  <c r="B567" i="1"/>
  <c r="B566" i="1"/>
  <c r="B565" i="1"/>
  <c r="B564" i="1"/>
  <c r="B563" i="1"/>
  <c r="B525" i="1"/>
  <c r="B524" i="1"/>
  <c r="B523" i="1"/>
  <c r="B522" i="1"/>
  <c r="B521" i="1"/>
  <c r="B483" i="1"/>
  <c r="B482" i="1"/>
  <c r="B481" i="1"/>
  <c r="B480" i="1"/>
  <c r="B479" i="1"/>
  <c r="B441" i="1"/>
  <c r="F440" i="1"/>
  <c r="B440" i="1"/>
  <c r="B439" i="1"/>
  <c r="E438" i="1"/>
  <c r="B438" i="1"/>
  <c r="B437" i="1"/>
  <c r="B399" i="1"/>
  <c r="F398" i="1"/>
  <c r="B398" i="1"/>
  <c r="B397" i="1"/>
  <c r="E396" i="1"/>
  <c r="B396" i="1"/>
  <c r="B395" i="1"/>
  <c r="B361" i="1"/>
  <c r="F360" i="1"/>
  <c r="B360" i="1"/>
  <c r="B359" i="1"/>
  <c r="E358" i="1"/>
  <c r="B358" i="1"/>
  <c r="B357" i="1"/>
  <c r="B323" i="1"/>
  <c r="F322" i="1"/>
  <c r="B322" i="1"/>
  <c r="B321" i="1"/>
  <c r="E320" i="1"/>
  <c r="B320" i="1"/>
  <c r="F319" i="1"/>
  <c r="F326" i="1" s="1"/>
  <c r="B319" i="1"/>
  <c r="B281" i="1"/>
  <c r="F280" i="1"/>
  <c r="B280" i="1"/>
  <c r="B279" i="1"/>
  <c r="E278" i="1"/>
  <c r="B278" i="1"/>
  <c r="B277" i="1"/>
  <c r="B239" i="1"/>
  <c r="F238" i="1"/>
  <c r="B238" i="1"/>
  <c r="B237" i="1"/>
  <c r="E236" i="1"/>
  <c r="B236" i="1"/>
  <c r="B235" i="1"/>
  <c r="B197" i="1"/>
  <c r="F196" i="1"/>
  <c r="B196" i="1"/>
  <c r="B195" i="1"/>
  <c r="E194" i="1"/>
  <c r="B194" i="1"/>
  <c r="B193" i="1"/>
  <c r="B155" i="1"/>
  <c r="F154" i="1"/>
  <c r="B154" i="1"/>
  <c r="B153" i="1"/>
  <c r="E152" i="1"/>
  <c r="B152" i="1"/>
  <c r="B151" i="1"/>
  <c r="B113" i="1"/>
  <c r="F112" i="1"/>
  <c r="B112" i="1"/>
  <c r="B111" i="1"/>
  <c r="E110" i="1"/>
  <c r="B110" i="1"/>
  <c r="B109" i="1"/>
  <c r="B71" i="1"/>
  <c r="F70" i="1"/>
  <c r="B70" i="1"/>
  <c r="H558" i="1"/>
  <c r="H551" i="1"/>
  <c r="H552" i="1" s="1"/>
  <c r="H569" i="1"/>
  <c r="H516" i="1"/>
  <c r="H509" i="1"/>
  <c r="H510" i="1" s="1"/>
  <c r="H474" i="1"/>
  <c r="H467" i="1"/>
  <c r="H468" i="1" s="1"/>
  <c r="H432" i="1"/>
  <c r="H425" i="1"/>
  <c r="H426" i="1" s="1"/>
  <c r="H390" i="1"/>
  <c r="H383" i="1"/>
  <c r="H384" i="1" s="1"/>
  <c r="H352" i="1"/>
  <c r="H345" i="1"/>
  <c r="H346" i="1" s="1"/>
  <c r="H314" i="1"/>
  <c r="H308" i="1"/>
  <c r="H272" i="1"/>
  <c r="H266" i="1"/>
  <c r="H261" i="1"/>
  <c r="H283" i="1" s="1"/>
  <c r="I283" i="1" s="1"/>
  <c r="I288" i="1" s="1"/>
  <c r="H230" i="1"/>
  <c r="H224" i="1"/>
  <c r="H241" i="1"/>
  <c r="I241" i="1" s="1"/>
  <c r="I246" i="1" s="1"/>
  <c r="I250" i="1" s="1"/>
  <c r="H25" i="8" s="1"/>
  <c r="H188" i="1"/>
  <c r="H182" i="1"/>
  <c r="H199" i="1"/>
  <c r="H146" i="1"/>
  <c r="H140" i="1"/>
  <c r="H157" i="1"/>
  <c r="H104" i="1"/>
  <c r="H62" i="1"/>
  <c r="H56" i="1"/>
  <c r="F9" i="6"/>
  <c r="F17" i="6"/>
  <c r="F18" i="6"/>
  <c r="F19" i="6"/>
  <c r="F40" i="6"/>
  <c r="H5" i="8" l="1"/>
  <c r="D616" i="1"/>
  <c r="I199" i="1"/>
  <c r="I204" i="1" s="1"/>
  <c r="I208" i="1" s="1"/>
  <c r="I157" i="1"/>
  <c r="H616" i="1"/>
  <c r="I569" i="1"/>
  <c r="H574" i="1"/>
  <c r="G13" i="6"/>
  <c r="H115" i="1"/>
  <c r="G31" i="6" s="1"/>
  <c r="G12" i="6"/>
  <c r="E616" i="1"/>
  <c r="G616" i="1"/>
  <c r="G620" i="1" s="1"/>
  <c r="F616" i="1"/>
  <c r="F594" i="1"/>
  <c r="D594" i="1"/>
  <c r="H585" i="1"/>
  <c r="I585" i="1" s="1"/>
  <c r="J585" i="1" s="1"/>
  <c r="G596" i="1"/>
  <c r="G591" i="1"/>
  <c r="E594" i="1"/>
  <c r="F20" i="6"/>
  <c r="A45" i="6"/>
  <c r="A27" i="6"/>
  <c r="D620" i="1" l="1"/>
  <c r="H34" i="8"/>
  <c r="K585" i="1"/>
  <c r="K591" i="1" s="1"/>
  <c r="J591" i="1"/>
  <c r="J596" i="1"/>
  <c r="I574" i="1"/>
  <c r="I162" i="1"/>
  <c r="H620" i="1"/>
  <c r="I115" i="1"/>
  <c r="I120" i="1" s="1"/>
  <c r="E620" i="1"/>
  <c r="F620" i="1"/>
  <c r="G14" i="6"/>
  <c r="I596" i="1"/>
  <c r="I591" i="1"/>
  <c r="H596" i="1"/>
  <c r="H591" i="1"/>
  <c r="G558" i="1"/>
  <c r="G551" i="1"/>
  <c r="G516" i="1"/>
  <c r="G509" i="1"/>
  <c r="G474" i="1"/>
  <c r="G467" i="1"/>
  <c r="G432" i="1"/>
  <c r="G425" i="1"/>
  <c r="H441" i="1"/>
  <c r="G390" i="1"/>
  <c r="G383" i="1"/>
  <c r="H399" i="1"/>
  <c r="G352" i="1"/>
  <c r="G345" i="1"/>
  <c r="H361" i="1"/>
  <c r="G314" i="1"/>
  <c r="G308" i="1"/>
  <c r="G272" i="1"/>
  <c r="G261" i="1"/>
  <c r="G281" i="1" s="1"/>
  <c r="H281" i="1" s="1"/>
  <c r="H288" i="1" s="1"/>
  <c r="G230" i="1"/>
  <c r="G219" i="1"/>
  <c r="G239" i="1" s="1"/>
  <c r="H239" i="1" s="1"/>
  <c r="H246" i="1" s="1"/>
  <c r="G188" i="1"/>
  <c r="G146" i="1"/>
  <c r="G104" i="1"/>
  <c r="G113" i="1"/>
  <c r="B69" i="1"/>
  <c r="G62" i="1"/>
  <c r="K596" i="1" l="1"/>
  <c r="G71" i="1"/>
  <c r="H71" i="1" s="1"/>
  <c r="I124" i="1"/>
  <c r="H113" i="1"/>
  <c r="H120" i="1" s="1"/>
  <c r="F12" i="6"/>
  <c r="G197" i="1"/>
  <c r="H197" i="1" s="1"/>
  <c r="H204" i="1" s="1"/>
  <c r="H364" i="1"/>
  <c r="H368" i="1" s="1"/>
  <c r="H536" i="1"/>
  <c r="G155" i="1"/>
  <c r="H494" i="1"/>
  <c r="H292" i="1"/>
  <c r="I292" i="1"/>
  <c r="H26" i="8" s="1"/>
  <c r="G5" i="8" s="1"/>
  <c r="H448" i="1"/>
  <c r="H452" i="1" s="1"/>
  <c r="I441" i="1"/>
  <c r="I448" i="1" s="1"/>
  <c r="I452" i="1" s="1"/>
  <c r="H250" i="1"/>
  <c r="H406" i="1"/>
  <c r="H410" i="1" s="1"/>
  <c r="I406" i="1"/>
  <c r="I410" i="1" s="1"/>
  <c r="G326" i="1"/>
  <c r="G330" i="1" s="1"/>
  <c r="G384" i="1"/>
  <c r="G468" i="1"/>
  <c r="G182" i="1"/>
  <c r="G510" i="1"/>
  <c r="G266" i="1"/>
  <c r="G224" i="1"/>
  <c r="G140" i="1"/>
  <c r="G552" i="1"/>
  <c r="G426" i="1"/>
  <c r="G346" i="1"/>
  <c r="G56" i="1"/>
  <c r="I368" i="1" l="1"/>
  <c r="H155" i="1"/>
  <c r="H162" i="1" s="1"/>
  <c r="F29" i="6"/>
  <c r="H78" i="1"/>
  <c r="I166" i="1"/>
  <c r="H330" i="1"/>
  <c r="I326" i="1"/>
  <c r="I578" i="1"/>
  <c r="F13" i="6"/>
  <c r="F14" i="6" s="1"/>
  <c r="B21" i="8"/>
  <c r="A21" i="8"/>
  <c r="E40" i="6"/>
  <c r="D40" i="6"/>
  <c r="C40" i="6"/>
  <c r="A26" i="6"/>
  <c r="A25" i="6"/>
  <c r="A24" i="6"/>
  <c r="A23" i="6"/>
  <c r="B562" i="1"/>
  <c r="B561" i="1"/>
  <c r="B520" i="1"/>
  <c r="B519" i="1"/>
  <c r="B478" i="1"/>
  <c r="B477" i="1"/>
  <c r="B436" i="1"/>
  <c r="B435" i="1"/>
  <c r="B394" i="1"/>
  <c r="B393" i="1"/>
  <c r="B356" i="1"/>
  <c r="B355" i="1"/>
  <c r="B318" i="1"/>
  <c r="B317" i="1"/>
  <c r="B276" i="1"/>
  <c r="B275" i="1"/>
  <c r="B234" i="1"/>
  <c r="B233" i="1"/>
  <c r="B192" i="1"/>
  <c r="B191" i="1"/>
  <c r="B150" i="1"/>
  <c r="B149" i="1"/>
  <c r="B108" i="1"/>
  <c r="B107" i="1"/>
  <c r="E1175" i="1"/>
  <c r="E1191" i="1" s="1"/>
  <c r="F1191" i="1" s="1"/>
  <c r="D1175" i="1"/>
  <c r="F1007" i="1"/>
  <c r="F1025" i="1" s="1"/>
  <c r="G1025" i="1" s="1"/>
  <c r="E1007" i="1"/>
  <c r="E1023" i="1" s="1"/>
  <c r="F1023" i="1" s="1"/>
  <c r="D1007" i="1"/>
  <c r="F965" i="1"/>
  <c r="F983" i="1" s="1"/>
  <c r="G983" i="1" s="1"/>
  <c r="E965" i="1"/>
  <c r="E981" i="1" s="1"/>
  <c r="F981" i="1" s="1"/>
  <c r="D965" i="1"/>
  <c r="F881" i="1"/>
  <c r="F899" i="1" s="1"/>
  <c r="G899" i="1" s="1"/>
  <c r="E881" i="1"/>
  <c r="E897" i="1" s="1"/>
  <c r="F897" i="1" s="1"/>
  <c r="D881" i="1"/>
  <c r="F841" i="1"/>
  <c r="F859" i="1" s="1"/>
  <c r="G859" i="1" s="1"/>
  <c r="E841" i="1"/>
  <c r="E857" i="1" s="1"/>
  <c r="F857" i="1" s="1"/>
  <c r="D841" i="1"/>
  <c r="F775" i="1"/>
  <c r="G775" i="1" s="1"/>
  <c r="E773" i="1"/>
  <c r="F773" i="1" s="1"/>
  <c r="F733" i="1"/>
  <c r="G733" i="1" s="1"/>
  <c r="G746" i="1" s="1"/>
  <c r="E731" i="1"/>
  <c r="F691" i="1"/>
  <c r="G691" i="1" s="1"/>
  <c r="G700" i="1" s="1"/>
  <c r="G704" i="1" s="1"/>
  <c r="E689" i="1"/>
  <c r="F689" i="1" s="1"/>
  <c r="D687" i="1"/>
  <c r="E687" i="1" s="1"/>
  <c r="E647" i="1"/>
  <c r="F647" i="1" s="1"/>
  <c r="D645" i="1"/>
  <c r="E645" i="1" s="1"/>
  <c r="G536" i="1"/>
  <c r="G494" i="1"/>
  <c r="G439" i="1"/>
  <c r="G448" i="1" s="1"/>
  <c r="G452" i="1" s="1"/>
  <c r="G397" i="1"/>
  <c r="G406" i="1" s="1"/>
  <c r="G410" i="1" s="1"/>
  <c r="G359" i="1"/>
  <c r="G364" i="1" s="1"/>
  <c r="G368" i="1" s="1"/>
  <c r="F261" i="1"/>
  <c r="G279" i="1" s="1"/>
  <c r="G288" i="1" s="1"/>
  <c r="G292" i="1" s="1"/>
  <c r="E261" i="1"/>
  <c r="D275" i="1"/>
  <c r="E275" i="1" s="1"/>
  <c r="F219" i="1"/>
  <c r="F237" i="1" s="1"/>
  <c r="G237" i="1" s="1"/>
  <c r="G246" i="1" s="1"/>
  <c r="G250" i="1" s="1"/>
  <c r="E219" i="1"/>
  <c r="E235" i="1" s="1"/>
  <c r="F235" i="1" s="1"/>
  <c r="D233" i="1"/>
  <c r="E233" i="1" s="1"/>
  <c r="D191" i="1"/>
  <c r="E191" i="1" s="1"/>
  <c r="D65" i="1"/>
  <c r="E65" i="1" s="1"/>
  <c r="E19" i="6"/>
  <c r="D19" i="6"/>
  <c r="C19" i="6"/>
  <c r="A20" i="6"/>
  <c r="A19" i="6"/>
  <c r="E1186" i="1"/>
  <c r="D1186" i="1"/>
  <c r="F1018" i="1"/>
  <c r="E1018" i="1"/>
  <c r="D1018" i="1"/>
  <c r="F976" i="1"/>
  <c r="E976" i="1"/>
  <c r="D976" i="1"/>
  <c r="F892" i="1"/>
  <c r="E892" i="1"/>
  <c r="D892" i="1"/>
  <c r="F852" i="1"/>
  <c r="E852" i="1"/>
  <c r="D852" i="1"/>
  <c r="F768" i="1"/>
  <c r="E768" i="1"/>
  <c r="D768" i="1"/>
  <c r="F726" i="1"/>
  <c r="E726" i="1"/>
  <c r="D726" i="1"/>
  <c r="F684" i="1"/>
  <c r="E684" i="1"/>
  <c r="D684" i="1"/>
  <c r="F642" i="1"/>
  <c r="E642" i="1"/>
  <c r="D642" i="1"/>
  <c r="F558" i="1"/>
  <c r="E558" i="1"/>
  <c r="D558" i="1"/>
  <c r="F516" i="1"/>
  <c r="E516" i="1"/>
  <c r="D516" i="1"/>
  <c r="F474" i="1"/>
  <c r="E474" i="1"/>
  <c r="D474" i="1"/>
  <c r="F432" i="1"/>
  <c r="E432" i="1"/>
  <c r="D432" i="1"/>
  <c r="F390" i="1"/>
  <c r="E390" i="1"/>
  <c r="D390" i="1"/>
  <c r="F352" i="1"/>
  <c r="E352" i="1"/>
  <c r="D352" i="1"/>
  <c r="F314" i="1"/>
  <c r="E314" i="1"/>
  <c r="D314" i="1"/>
  <c r="F272" i="1"/>
  <c r="E272" i="1"/>
  <c r="D272" i="1"/>
  <c r="F230" i="1"/>
  <c r="E230" i="1"/>
  <c r="D230" i="1"/>
  <c r="F188" i="1"/>
  <c r="E188" i="1"/>
  <c r="D188" i="1"/>
  <c r="F146" i="1"/>
  <c r="E146" i="1"/>
  <c r="D146" i="1"/>
  <c r="F104" i="1"/>
  <c r="E104" i="1"/>
  <c r="D104" i="1"/>
  <c r="F62" i="1"/>
  <c r="E62" i="1"/>
  <c r="D62" i="1"/>
  <c r="C42" i="6"/>
  <c r="F42" i="6" s="1"/>
  <c r="I42" i="6" s="1"/>
  <c r="B1255" i="1"/>
  <c r="B1214" i="1"/>
  <c r="B1172" i="1"/>
  <c r="B1130" i="1"/>
  <c r="B1088" i="1"/>
  <c r="B1046" i="1"/>
  <c r="C1001" i="1"/>
  <c r="B1004" i="1" s="1"/>
  <c r="C959" i="1"/>
  <c r="B962" i="1" s="1"/>
  <c r="C917" i="1"/>
  <c r="B920" i="1" s="1"/>
  <c r="C875" i="1"/>
  <c r="B878" i="1" s="1"/>
  <c r="B838" i="1"/>
  <c r="C751" i="1"/>
  <c r="B754" i="1" s="1"/>
  <c r="C709" i="1"/>
  <c r="B712" i="1" s="1"/>
  <c r="C667" i="1"/>
  <c r="B670" i="1" s="1"/>
  <c r="C625" i="1"/>
  <c r="B628" i="1" s="1"/>
  <c r="B586" i="1"/>
  <c r="C541" i="1"/>
  <c r="B544" i="1" s="1"/>
  <c r="C499" i="1"/>
  <c r="B502" i="1" s="1"/>
  <c r="C457" i="1"/>
  <c r="B460" i="1" s="1"/>
  <c r="C415" i="1"/>
  <c r="B418" i="1" s="1"/>
  <c r="C373" i="1"/>
  <c r="B376" i="1" s="1"/>
  <c r="C335" i="1"/>
  <c r="B338" i="1" s="1"/>
  <c r="C297" i="1"/>
  <c r="B300" i="1" s="1"/>
  <c r="C255" i="1"/>
  <c r="B258" i="1" s="1"/>
  <c r="C213" i="1"/>
  <c r="B216" i="1" s="1"/>
  <c r="C171" i="1"/>
  <c r="B174" i="1" s="1"/>
  <c r="C129" i="1"/>
  <c r="B132" i="1" s="1"/>
  <c r="C87" i="1"/>
  <c r="B90" i="1" s="1"/>
  <c r="B23" i="7"/>
  <c r="B24" i="7" s="1"/>
  <c r="B25" i="7" s="1"/>
  <c r="B26" i="7" s="1"/>
  <c r="B30" i="7" s="1"/>
  <c r="B31" i="7" s="1"/>
  <c r="B32" i="7" s="1"/>
  <c r="B33" i="7" s="1"/>
  <c r="B34" i="7" s="1"/>
  <c r="B35" i="7" s="1"/>
  <c r="B36" i="7" s="1"/>
  <c r="B37" i="7" s="1"/>
  <c r="B38" i="7" s="1"/>
  <c r="B39" i="7" s="1"/>
  <c r="B40" i="7" s="1"/>
  <c r="E68" i="1"/>
  <c r="F784" i="1"/>
  <c r="D66" i="1"/>
  <c r="D108" i="1"/>
  <c r="D120" i="1" s="1"/>
  <c r="D150" i="1"/>
  <c r="D162" i="1" s="1"/>
  <c r="D192" i="1"/>
  <c r="D234" i="1"/>
  <c r="D276" i="1"/>
  <c r="D318" i="1"/>
  <c r="D326" i="1" s="1"/>
  <c r="D356" i="1"/>
  <c r="D364" i="1" s="1"/>
  <c r="D394" i="1"/>
  <c r="D406" i="1" s="1"/>
  <c r="D436" i="1"/>
  <c r="D448" i="1" s="1"/>
  <c r="D784" i="1"/>
  <c r="D866" i="1"/>
  <c r="E26" i="6"/>
  <c r="D24" i="6"/>
  <c r="E107" i="1"/>
  <c r="E149" i="1"/>
  <c r="E317" i="1"/>
  <c r="E326" i="1" s="1"/>
  <c r="E355" i="1"/>
  <c r="E393" i="1"/>
  <c r="E435" i="1"/>
  <c r="F54" i="1"/>
  <c r="F55" i="1"/>
  <c r="F96" i="1"/>
  <c r="F97" i="1"/>
  <c r="F138" i="1"/>
  <c r="F139" i="1"/>
  <c r="F180" i="1"/>
  <c r="F181" i="1"/>
  <c r="F222" i="1"/>
  <c r="F223" i="1"/>
  <c r="F264" i="1"/>
  <c r="F265" i="1"/>
  <c r="F306" i="1"/>
  <c r="F307" i="1"/>
  <c r="F344" i="1"/>
  <c r="F345" i="1"/>
  <c r="F382" i="1"/>
  <c r="F383" i="1"/>
  <c r="F424" i="1"/>
  <c r="F425" i="1"/>
  <c r="F466" i="1"/>
  <c r="F467" i="1"/>
  <c r="F508" i="1"/>
  <c r="F509" i="1"/>
  <c r="F550" i="1"/>
  <c r="F551" i="1"/>
  <c r="F634" i="1"/>
  <c r="F635" i="1"/>
  <c r="F676" i="1"/>
  <c r="F677" i="1"/>
  <c r="F760" i="1"/>
  <c r="F761" i="1"/>
  <c r="F844" i="1"/>
  <c r="F845" i="1"/>
  <c r="E54" i="1"/>
  <c r="E55" i="1"/>
  <c r="E96" i="1"/>
  <c r="E97" i="1"/>
  <c r="E138" i="1"/>
  <c r="E139" i="1"/>
  <c r="E180" i="1"/>
  <c r="E181" i="1"/>
  <c r="E222" i="1"/>
  <c r="E223" i="1"/>
  <c r="E264" i="1"/>
  <c r="E265" i="1"/>
  <c r="E306" i="1"/>
  <c r="E307" i="1"/>
  <c r="E344" i="1"/>
  <c r="E345" i="1"/>
  <c r="E382" i="1"/>
  <c r="E383" i="1"/>
  <c r="E424" i="1"/>
  <c r="E425" i="1"/>
  <c r="E466" i="1"/>
  <c r="E467" i="1"/>
  <c r="E508" i="1"/>
  <c r="E509" i="1"/>
  <c r="E550" i="1"/>
  <c r="E551" i="1"/>
  <c r="E634" i="1"/>
  <c r="E635" i="1"/>
  <c r="E676" i="1"/>
  <c r="E677" i="1"/>
  <c r="E718" i="1"/>
  <c r="E719" i="1"/>
  <c r="E760" i="1"/>
  <c r="E761" i="1"/>
  <c r="E844" i="1"/>
  <c r="E845" i="1"/>
  <c r="E884" i="1"/>
  <c r="E885" i="1"/>
  <c r="E968" i="1"/>
  <c r="E969" i="1"/>
  <c r="E1010" i="1"/>
  <c r="E1011" i="1"/>
  <c r="E1178" i="1"/>
  <c r="E1179" i="1"/>
  <c r="D54" i="1"/>
  <c r="D55" i="1"/>
  <c r="D97" i="1"/>
  <c r="D138" i="1"/>
  <c r="D139" i="1"/>
  <c r="D180" i="1"/>
  <c r="D181" i="1"/>
  <c r="D222" i="1"/>
  <c r="D223" i="1"/>
  <c r="D264" i="1"/>
  <c r="D265" i="1"/>
  <c r="D306" i="1"/>
  <c r="D307" i="1"/>
  <c r="D344" i="1"/>
  <c r="D345" i="1"/>
  <c r="D382" i="1"/>
  <c r="D383" i="1"/>
  <c r="D424" i="1"/>
  <c r="D425" i="1"/>
  <c r="D466" i="1"/>
  <c r="D467" i="1"/>
  <c r="D508" i="1"/>
  <c r="D509" i="1"/>
  <c r="D550" i="1"/>
  <c r="D551" i="1"/>
  <c r="D634" i="1"/>
  <c r="D635" i="1"/>
  <c r="D676" i="1"/>
  <c r="D677" i="1"/>
  <c r="D718" i="1"/>
  <c r="D719" i="1"/>
  <c r="D760" i="1"/>
  <c r="D761" i="1"/>
  <c r="D844" i="1"/>
  <c r="D845" i="1"/>
  <c r="D884" i="1"/>
  <c r="D885" i="1"/>
  <c r="D968" i="1"/>
  <c r="D969" i="1"/>
  <c r="D1010" i="1"/>
  <c r="D1011" i="1"/>
  <c r="D1178" i="1"/>
  <c r="D1179" i="1"/>
  <c r="B66" i="1"/>
  <c r="A18" i="6"/>
  <c r="A17" i="6"/>
  <c r="B68" i="1"/>
  <c r="B67" i="1"/>
  <c r="B65" i="1"/>
  <c r="E17" i="6"/>
  <c r="E18" i="6"/>
  <c r="D17" i="6"/>
  <c r="D18" i="6"/>
  <c r="C17" i="6"/>
  <c r="C18" i="6"/>
  <c r="C22" i="6"/>
  <c r="B22" i="6" s="1"/>
  <c r="D1020" i="1"/>
  <c r="E1020" i="1" s="1"/>
  <c r="F1020" i="1" s="1"/>
  <c r="G1020" i="1" s="1"/>
  <c r="H1020" i="1" s="1"/>
  <c r="I1020" i="1" s="1"/>
  <c r="J1020" i="1" s="1"/>
  <c r="K1020" i="1" s="1"/>
  <c r="D978" i="1"/>
  <c r="E978" i="1" s="1"/>
  <c r="F978" i="1" s="1"/>
  <c r="G978" i="1" s="1"/>
  <c r="H978" i="1" s="1"/>
  <c r="I978" i="1" s="1"/>
  <c r="J978" i="1" s="1"/>
  <c r="K978" i="1" s="1"/>
  <c r="D894" i="1"/>
  <c r="E894" i="1" s="1"/>
  <c r="F894" i="1" s="1"/>
  <c r="G894" i="1" s="1"/>
  <c r="H894" i="1" s="1"/>
  <c r="I894" i="1" s="1"/>
  <c r="J894" i="1" s="1"/>
  <c r="K894" i="1" s="1"/>
  <c r="D854" i="1"/>
  <c r="E854" i="1" s="1"/>
  <c r="F854" i="1" s="1"/>
  <c r="G854" i="1" s="1"/>
  <c r="H854" i="1" s="1"/>
  <c r="I854" i="1" s="1"/>
  <c r="J854" i="1" s="1"/>
  <c r="K854" i="1" s="1"/>
  <c r="D770" i="1"/>
  <c r="E770" i="1" s="1"/>
  <c r="F770" i="1" s="1"/>
  <c r="G770" i="1" s="1"/>
  <c r="H770" i="1" s="1"/>
  <c r="I770" i="1" s="1"/>
  <c r="J770" i="1" s="1"/>
  <c r="K770" i="1" s="1"/>
  <c r="D728" i="1"/>
  <c r="E728" i="1" s="1"/>
  <c r="F728" i="1" s="1"/>
  <c r="G728" i="1" s="1"/>
  <c r="H728" i="1" s="1"/>
  <c r="I728" i="1" s="1"/>
  <c r="J728" i="1" s="1"/>
  <c r="K728" i="1" s="1"/>
  <c r="D686" i="1"/>
  <c r="E686" i="1" s="1"/>
  <c r="F686" i="1" s="1"/>
  <c r="G686" i="1" s="1"/>
  <c r="H686" i="1" s="1"/>
  <c r="I686" i="1" s="1"/>
  <c r="J686" i="1" s="1"/>
  <c r="K686" i="1" s="1"/>
  <c r="D644" i="1"/>
  <c r="E644" i="1" s="1"/>
  <c r="F644" i="1" s="1"/>
  <c r="G644" i="1" s="1"/>
  <c r="H644" i="1" s="1"/>
  <c r="I644" i="1" s="1"/>
  <c r="J644" i="1" s="1"/>
  <c r="K644" i="1" s="1"/>
  <c r="D560" i="1"/>
  <c r="E560" i="1" s="1"/>
  <c r="F560" i="1" s="1"/>
  <c r="G560" i="1" s="1"/>
  <c r="H560" i="1" s="1"/>
  <c r="I560" i="1" s="1"/>
  <c r="J560" i="1" s="1"/>
  <c r="K560" i="1" s="1"/>
  <c r="D518" i="1"/>
  <c r="E518" i="1" s="1"/>
  <c r="F518" i="1" s="1"/>
  <c r="G518" i="1" s="1"/>
  <c r="H518" i="1" s="1"/>
  <c r="I518" i="1" s="1"/>
  <c r="J518" i="1" s="1"/>
  <c r="K518" i="1" s="1"/>
  <c r="D476" i="1"/>
  <c r="E476" i="1" s="1"/>
  <c r="F476" i="1" s="1"/>
  <c r="G476" i="1" s="1"/>
  <c r="H476" i="1" s="1"/>
  <c r="I476" i="1" s="1"/>
  <c r="J476" i="1" s="1"/>
  <c r="K476" i="1" s="1"/>
  <c r="D434" i="1"/>
  <c r="E434" i="1" s="1"/>
  <c r="F434" i="1" s="1"/>
  <c r="G434" i="1" s="1"/>
  <c r="H434" i="1" s="1"/>
  <c r="I434" i="1" s="1"/>
  <c r="J434" i="1" s="1"/>
  <c r="K434" i="1" s="1"/>
  <c r="D392" i="1"/>
  <c r="E392" i="1" s="1"/>
  <c r="F392" i="1" s="1"/>
  <c r="G392" i="1" s="1"/>
  <c r="H392" i="1" s="1"/>
  <c r="I392" i="1" s="1"/>
  <c r="J392" i="1" s="1"/>
  <c r="K392" i="1" s="1"/>
  <c r="D354" i="1"/>
  <c r="E354" i="1" s="1"/>
  <c r="F354" i="1" s="1"/>
  <c r="G354" i="1" s="1"/>
  <c r="H354" i="1" s="1"/>
  <c r="I354" i="1" s="1"/>
  <c r="J354" i="1" s="1"/>
  <c r="K354" i="1" s="1"/>
  <c r="D316" i="1"/>
  <c r="E316" i="1" s="1"/>
  <c r="F316" i="1" s="1"/>
  <c r="G316" i="1" s="1"/>
  <c r="H316" i="1" s="1"/>
  <c r="I316" i="1" s="1"/>
  <c r="J316" i="1" s="1"/>
  <c r="K316" i="1" s="1"/>
  <c r="D274" i="1"/>
  <c r="E274" i="1" s="1"/>
  <c r="F274" i="1" s="1"/>
  <c r="G274" i="1" s="1"/>
  <c r="H274" i="1" s="1"/>
  <c r="I274" i="1" s="1"/>
  <c r="J274" i="1" s="1"/>
  <c r="K274" i="1" s="1"/>
  <c r="D232" i="1"/>
  <c r="E232" i="1" s="1"/>
  <c r="F232" i="1" s="1"/>
  <c r="G232" i="1" s="1"/>
  <c r="H232" i="1" s="1"/>
  <c r="I232" i="1" s="1"/>
  <c r="J232" i="1" s="1"/>
  <c r="K232" i="1" s="1"/>
  <c r="D190" i="1"/>
  <c r="E190" i="1" s="1"/>
  <c r="F190" i="1" s="1"/>
  <c r="G190" i="1" s="1"/>
  <c r="H190" i="1" s="1"/>
  <c r="I190" i="1" s="1"/>
  <c r="J190" i="1" s="1"/>
  <c r="K190" i="1" s="1"/>
  <c r="D148" i="1"/>
  <c r="E148" i="1" s="1"/>
  <c r="F148" i="1" s="1"/>
  <c r="G148" i="1" s="1"/>
  <c r="H148" i="1" s="1"/>
  <c r="I148" i="1" s="1"/>
  <c r="J148" i="1" s="1"/>
  <c r="K148" i="1" s="1"/>
  <c r="D106" i="1"/>
  <c r="E106" i="1" s="1"/>
  <c r="F106" i="1" s="1"/>
  <c r="G106" i="1" s="1"/>
  <c r="H106" i="1" s="1"/>
  <c r="I106" i="1" s="1"/>
  <c r="J106" i="1" s="1"/>
  <c r="K106" i="1" s="1"/>
  <c r="D64" i="1"/>
  <c r="E64" i="1" s="1"/>
  <c r="F64" i="1" s="1"/>
  <c r="G64" i="1" s="1"/>
  <c r="H64" i="1" s="1"/>
  <c r="I64" i="1" s="1"/>
  <c r="J64" i="1" s="1"/>
  <c r="K64" i="1" s="1"/>
  <c r="C16" i="6"/>
  <c r="D16" i="6" s="1"/>
  <c r="E16" i="6" s="1"/>
  <c r="F16" i="6" s="1"/>
  <c r="G16" i="6" s="1"/>
  <c r="H16" i="6" s="1"/>
  <c r="I16" i="6" s="1"/>
  <c r="C11" i="6"/>
  <c r="D11" i="6" s="1"/>
  <c r="E11" i="6" s="1"/>
  <c r="F11" i="6" s="1"/>
  <c r="G11" i="6" s="1"/>
  <c r="H11" i="6" s="1"/>
  <c r="I11" i="6" s="1"/>
  <c r="C6" i="6"/>
  <c r="B6" i="6" s="1"/>
  <c r="D1182" i="1"/>
  <c r="E1182" i="1" s="1"/>
  <c r="F1182" i="1" s="1"/>
  <c r="G1182" i="1" s="1"/>
  <c r="H1182" i="1" s="1"/>
  <c r="I1182" i="1" s="1"/>
  <c r="J1182" i="1" s="1"/>
  <c r="K1182" i="1" s="1"/>
  <c r="D1177" i="1"/>
  <c r="E1177" i="1" s="1"/>
  <c r="F1177" i="1" s="1"/>
  <c r="G1177" i="1" s="1"/>
  <c r="H1177" i="1" s="1"/>
  <c r="I1177" i="1" s="1"/>
  <c r="J1177" i="1" s="1"/>
  <c r="K1177" i="1" s="1"/>
  <c r="D1014" i="1"/>
  <c r="E1014" i="1" s="1"/>
  <c r="F1014" i="1" s="1"/>
  <c r="G1014" i="1" s="1"/>
  <c r="H1014" i="1" s="1"/>
  <c r="I1014" i="1" s="1"/>
  <c r="D1009" i="1"/>
  <c r="E1009" i="1" s="1"/>
  <c r="F1009" i="1" s="1"/>
  <c r="G1009" i="1" s="1"/>
  <c r="H1009" i="1" s="1"/>
  <c r="I1009" i="1" s="1"/>
  <c r="D972" i="1"/>
  <c r="E972" i="1" s="1"/>
  <c r="F972" i="1" s="1"/>
  <c r="G972" i="1" s="1"/>
  <c r="H972" i="1" s="1"/>
  <c r="I972" i="1" s="1"/>
  <c r="D967" i="1"/>
  <c r="E967" i="1" s="1"/>
  <c r="F967" i="1" s="1"/>
  <c r="G967" i="1" s="1"/>
  <c r="H967" i="1" s="1"/>
  <c r="I967" i="1" s="1"/>
  <c r="D888" i="1"/>
  <c r="E888" i="1" s="1"/>
  <c r="F888" i="1" s="1"/>
  <c r="G888" i="1" s="1"/>
  <c r="H888" i="1" s="1"/>
  <c r="I888" i="1" s="1"/>
  <c r="D883" i="1"/>
  <c r="E883" i="1" s="1"/>
  <c r="F883" i="1" s="1"/>
  <c r="G883" i="1" s="1"/>
  <c r="H883" i="1" s="1"/>
  <c r="I883" i="1" s="1"/>
  <c r="D848" i="1"/>
  <c r="E848" i="1" s="1"/>
  <c r="F848" i="1" s="1"/>
  <c r="G848" i="1" s="1"/>
  <c r="H848" i="1" s="1"/>
  <c r="I848" i="1" s="1"/>
  <c r="D843" i="1"/>
  <c r="E843" i="1" s="1"/>
  <c r="F843" i="1" s="1"/>
  <c r="G843" i="1" s="1"/>
  <c r="H843" i="1" s="1"/>
  <c r="I843" i="1" s="1"/>
  <c r="D764" i="1"/>
  <c r="E764" i="1" s="1"/>
  <c r="F764" i="1" s="1"/>
  <c r="G764" i="1" s="1"/>
  <c r="H764" i="1" s="1"/>
  <c r="I764" i="1" s="1"/>
  <c r="J764" i="1" s="1"/>
  <c r="K764" i="1" s="1"/>
  <c r="D759" i="1"/>
  <c r="E759" i="1" s="1"/>
  <c r="F759" i="1" s="1"/>
  <c r="G759" i="1" s="1"/>
  <c r="H759" i="1" s="1"/>
  <c r="I759" i="1" s="1"/>
  <c r="J759" i="1" s="1"/>
  <c r="K759" i="1" s="1"/>
  <c r="D722" i="1"/>
  <c r="E722" i="1" s="1"/>
  <c r="F722" i="1" s="1"/>
  <c r="G722" i="1" s="1"/>
  <c r="H722" i="1" s="1"/>
  <c r="I722" i="1" s="1"/>
  <c r="J722" i="1" s="1"/>
  <c r="K722" i="1" s="1"/>
  <c r="D717" i="1"/>
  <c r="E717" i="1" s="1"/>
  <c r="F717" i="1" s="1"/>
  <c r="G717" i="1" s="1"/>
  <c r="H717" i="1" s="1"/>
  <c r="I717" i="1" s="1"/>
  <c r="J717" i="1" s="1"/>
  <c r="K717" i="1" s="1"/>
  <c r="D680" i="1"/>
  <c r="E680" i="1" s="1"/>
  <c r="F680" i="1" s="1"/>
  <c r="G680" i="1" s="1"/>
  <c r="H680" i="1" s="1"/>
  <c r="I680" i="1" s="1"/>
  <c r="J680" i="1" s="1"/>
  <c r="K680" i="1" s="1"/>
  <c r="D675" i="1"/>
  <c r="E675" i="1" s="1"/>
  <c r="F675" i="1" s="1"/>
  <c r="G675" i="1" s="1"/>
  <c r="H675" i="1" s="1"/>
  <c r="I675" i="1" s="1"/>
  <c r="J675" i="1" s="1"/>
  <c r="K675" i="1" s="1"/>
  <c r="D638" i="1"/>
  <c r="E638" i="1" s="1"/>
  <c r="F638" i="1" s="1"/>
  <c r="G638" i="1" s="1"/>
  <c r="H638" i="1" s="1"/>
  <c r="I638" i="1" s="1"/>
  <c r="J638" i="1" s="1"/>
  <c r="K638" i="1" s="1"/>
  <c r="D633" i="1"/>
  <c r="E633" i="1" s="1"/>
  <c r="F633" i="1" s="1"/>
  <c r="G633" i="1" s="1"/>
  <c r="H633" i="1" s="1"/>
  <c r="I633" i="1" s="1"/>
  <c r="J633" i="1" s="1"/>
  <c r="K633" i="1" s="1"/>
  <c r="D554" i="1"/>
  <c r="E554" i="1" s="1"/>
  <c r="F554" i="1" s="1"/>
  <c r="D549" i="1"/>
  <c r="E549" i="1" s="1"/>
  <c r="F549" i="1" s="1"/>
  <c r="D512" i="1"/>
  <c r="E512" i="1" s="1"/>
  <c r="F512" i="1" s="1"/>
  <c r="D507" i="1"/>
  <c r="E507" i="1" s="1"/>
  <c r="F507" i="1" s="1"/>
  <c r="D470" i="1"/>
  <c r="E470" i="1" s="1"/>
  <c r="F470" i="1" s="1"/>
  <c r="D465" i="1"/>
  <c r="E465" i="1" s="1"/>
  <c r="F465" i="1" s="1"/>
  <c r="D428" i="1"/>
  <c r="E428" i="1" s="1"/>
  <c r="F428" i="1" s="1"/>
  <c r="D423" i="1"/>
  <c r="E423" i="1" s="1"/>
  <c r="F423" i="1" s="1"/>
  <c r="D386" i="1"/>
  <c r="E386" i="1" s="1"/>
  <c r="F386" i="1" s="1"/>
  <c r="D381" i="1"/>
  <c r="E381" i="1" s="1"/>
  <c r="F381" i="1" s="1"/>
  <c r="D348" i="1"/>
  <c r="E348" i="1" s="1"/>
  <c r="F348" i="1" s="1"/>
  <c r="D343" i="1"/>
  <c r="E343" i="1" s="1"/>
  <c r="F343" i="1" s="1"/>
  <c r="D310" i="1"/>
  <c r="E310" i="1" s="1"/>
  <c r="F310" i="1" s="1"/>
  <c r="D305" i="1"/>
  <c r="E305" i="1" s="1"/>
  <c r="F305" i="1" s="1"/>
  <c r="D268" i="1"/>
  <c r="E268" i="1" s="1"/>
  <c r="F268" i="1" s="1"/>
  <c r="D263" i="1"/>
  <c r="E263" i="1" s="1"/>
  <c r="F263" i="1" s="1"/>
  <c r="D226" i="1"/>
  <c r="E226" i="1" s="1"/>
  <c r="F226" i="1" s="1"/>
  <c r="D221" i="1"/>
  <c r="E221" i="1" s="1"/>
  <c r="F221" i="1" s="1"/>
  <c r="D184" i="1"/>
  <c r="E184" i="1" s="1"/>
  <c r="F184" i="1" s="1"/>
  <c r="D179" i="1"/>
  <c r="E179" i="1" s="1"/>
  <c r="F179" i="1" s="1"/>
  <c r="D142" i="1"/>
  <c r="E142" i="1" s="1"/>
  <c r="F142" i="1" s="1"/>
  <c r="D137" i="1"/>
  <c r="E137" i="1" s="1"/>
  <c r="F137" i="1" s="1"/>
  <c r="D1171" i="1"/>
  <c r="E1171" i="1" s="1"/>
  <c r="F1171" i="1" s="1"/>
  <c r="G1171" i="1" s="1"/>
  <c r="H1171" i="1" s="1"/>
  <c r="I1171" i="1" s="1"/>
  <c r="J1171" i="1" s="1"/>
  <c r="K1171" i="1" s="1"/>
  <c r="D1003" i="1"/>
  <c r="E1003" i="1" s="1"/>
  <c r="F1003" i="1" s="1"/>
  <c r="G1003" i="1" s="1"/>
  <c r="H1003" i="1" s="1"/>
  <c r="I1003" i="1" s="1"/>
  <c r="J1003" i="1" s="1"/>
  <c r="K1003" i="1" s="1"/>
  <c r="D961" i="1"/>
  <c r="E961" i="1" s="1"/>
  <c r="F961" i="1" s="1"/>
  <c r="G961" i="1" s="1"/>
  <c r="H961" i="1" s="1"/>
  <c r="I961" i="1" s="1"/>
  <c r="J961" i="1" s="1"/>
  <c r="K961" i="1" s="1"/>
  <c r="D919" i="1"/>
  <c r="E919" i="1" s="1"/>
  <c r="F919" i="1" s="1"/>
  <c r="G919" i="1" s="1"/>
  <c r="H919" i="1" s="1"/>
  <c r="I919" i="1" s="1"/>
  <c r="J919" i="1" s="1"/>
  <c r="K919" i="1" s="1"/>
  <c r="D877" i="1"/>
  <c r="E877" i="1" s="1"/>
  <c r="F877" i="1" s="1"/>
  <c r="G877" i="1" s="1"/>
  <c r="H877" i="1" s="1"/>
  <c r="I877" i="1" s="1"/>
  <c r="J877" i="1" s="1"/>
  <c r="K877" i="1" s="1"/>
  <c r="D837" i="1"/>
  <c r="E837" i="1" s="1"/>
  <c r="F837" i="1" s="1"/>
  <c r="G837" i="1" s="1"/>
  <c r="H837" i="1" s="1"/>
  <c r="I837" i="1" s="1"/>
  <c r="J837" i="1" s="1"/>
  <c r="K837" i="1" s="1"/>
  <c r="D753" i="1"/>
  <c r="E753" i="1" s="1"/>
  <c r="F753" i="1" s="1"/>
  <c r="G753" i="1" s="1"/>
  <c r="H753" i="1" s="1"/>
  <c r="I753" i="1" s="1"/>
  <c r="J753" i="1" s="1"/>
  <c r="K753" i="1" s="1"/>
  <c r="D711" i="1"/>
  <c r="E711" i="1" s="1"/>
  <c r="F711" i="1" s="1"/>
  <c r="G711" i="1" s="1"/>
  <c r="H711" i="1" s="1"/>
  <c r="I711" i="1" s="1"/>
  <c r="J711" i="1" s="1"/>
  <c r="K711" i="1" s="1"/>
  <c r="D669" i="1"/>
  <c r="E669" i="1" s="1"/>
  <c r="F669" i="1" s="1"/>
  <c r="G669" i="1" s="1"/>
  <c r="H669" i="1" s="1"/>
  <c r="I669" i="1" s="1"/>
  <c r="J669" i="1" s="1"/>
  <c r="K669" i="1" s="1"/>
  <c r="D627" i="1"/>
  <c r="E627" i="1" s="1"/>
  <c r="F627" i="1" s="1"/>
  <c r="G627" i="1" s="1"/>
  <c r="H627" i="1" s="1"/>
  <c r="I627" i="1" s="1"/>
  <c r="J627" i="1" s="1"/>
  <c r="K627" i="1" s="1"/>
  <c r="D543" i="1"/>
  <c r="E543" i="1" s="1"/>
  <c r="F543" i="1" s="1"/>
  <c r="G543" i="1" s="1"/>
  <c r="H543" i="1" s="1"/>
  <c r="I543" i="1" s="1"/>
  <c r="J543" i="1" s="1"/>
  <c r="K543" i="1" s="1"/>
  <c r="D501" i="1"/>
  <c r="E501" i="1" s="1"/>
  <c r="F501" i="1" s="1"/>
  <c r="G501" i="1" s="1"/>
  <c r="H501" i="1" s="1"/>
  <c r="I501" i="1" s="1"/>
  <c r="J501" i="1" s="1"/>
  <c r="D100" i="1"/>
  <c r="E100" i="1" s="1"/>
  <c r="F100" i="1" s="1"/>
  <c r="D95" i="1"/>
  <c r="E95" i="1" s="1"/>
  <c r="F95" i="1" s="1"/>
  <c r="C45" i="1"/>
  <c r="B48" i="1" s="1"/>
  <c r="D47" i="1"/>
  <c r="D58" i="1" s="1"/>
  <c r="D173" i="1"/>
  <c r="E173" i="1" s="1"/>
  <c r="F173" i="1" s="1"/>
  <c r="G173" i="1" s="1"/>
  <c r="H173" i="1" s="1"/>
  <c r="I173" i="1" s="1"/>
  <c r="J173" i="1" s="1"/>
  <c r="D131" i="1"/>
  <c r="E131" i="1" s="1"/>
  <c r="F131" i="1" s="1"/>
  <c r="G131" i="1" s="1"/>
  <c r="H131" i="1" s="1"/>
  <c r="I131" i="1" s="1"/>
  <c r="J131" i="1" s="1"/>
  <c r="K131" i="1" s="1"/>
  <c r="D459" i="1"/>
  <c r="E459" i="1" s="1"/>
  <c r="F459" i="1" s="1"/>
  <c r="G459" i="1" s="1"/>
  <c r="H459" i="1" s="1"/>
  <c r="I459" i="1" s="1"/>
  <c r="J459" i="1" s="1"/>
  <c r="D417" i="1"/>
  <c r="E417" i="1" s="1"/>
  <c r="F417" i="1" s="1"/>
  <c r="G417" i="1" s="1"/>
  <c r="H417" i="1" s="1"/>
  <c r="I417" i="1" s="1"/>
  <c r="J417" i="1" s="1"/>
  <c r="D375" i="1"/>
  <c r="E375" i="1" s="1"/>
  <c r="F375" i="1" s="1"/>
  <c r="G375" i="1" s="1"/>
  <c r="H375" i="1" s="1"/>
  <c r="I375" i="1" s="1"/>
  <c r="J375" i="1" s="1"/>
  <c r="D337" i="1"/>
  <c r="E337" i="1" s="1"/>
  <c r="F337" i="1" s="1"/>
  <c r="G337" i="1" s="1"/>
  <c r="H337" i="1" s="1"/>
  <c r="I337" i="1" s="1"/>
  <c r="J337" i="1" s="1"/>
  <c r="J348" i="1" s="1"/>
  <c r="D299" i="1"/>
  <c r="E299" i="1" s="1"/>
  <c r="F299" i="1" s="1"/>
  <c r="G299" i="1" s="1"/>
  <c r="H299" i="1" s="1"/>
  <c r="I299" i="1" s="1"/>
  <c r="J299" i="1" s="1"/>
  <c r="D257" i="1"/>
  <c r="E257" i="1" s="1"/>
  <c r="F257" i="1" s="1"/>
  <c r="G257" i="1" s="1"/>
  <c r="H257" i="1" s="1"/>
  <c r="I257" i="1" s="1"/>
  <c r="J257" i="1" s="1"/>
  <c r="D215" i="1"/>
  <c r="E215" i="1" s="1"/>
  <c r="F215" i="1" s="1"/>
  <c r="G215" i="1" s="1"/>
  <c r="H215" i="1" s="1"/>
  <c r="I215" i="1" s="1"/>
  <c r="J215" i="1" s="1"/>
  <c r="K215" i="1" s="1"/>
  <c r="D89" i="1"/>
  <c r="E89" i="1" s="1"/>
  <c r="F89" i="1" s="1"/>
  <c r="G89" i="1" s="1"/>
  <c r="H89" i="1" s="1"/>
  <c r="I89" i="1" s="1"/>
  <c r="J89" i="1" s="1"/>
  <c r="K89" i="1" s="1"/>
  <c r="K173" i="1" l="1"/>
  <c r="K179" i="1" s="1"/>
  <c r="J184" i="1"/>
  <c r="J1014" i="1"/>
  <c r="K1014" i="1" s="1"/>
  <c r="K417" i="1"/>
  <c r="K428" i="1" s="1"/>
  <c r="J428" i="1"/>
  <c r="J967" i="1"/>
  <c r="K967" i="1" s="1"/>
  <c r="J1009" i="1"/>
  <c r="K1009" i="1" s="1"/>
  <c r="K375" i="1"/>
  <c r="K386" i="1" s="1"/>
  <c r="J386" i="1"/>
  <c r="J888" i="1"/>
  <c r="K888" i="1" s="1"/>
  <c r="K257" i="1"/>
  <c r="K263" i="1" s="1"/>
  <c r="J268" i="1"/>
  <c r="J843" i="1"/>
  <c r="K843" i="1" s="1"/>
  <c r="K299" i="1"/>
  <c r="K305" i="1" s="1"/>
  <c r="J310" i="1"/>
  <c r="J470" i="1"/>
  <c r="J465" i="1"/>
  <c r="J848" i="1"/>
  <c r="K848" i="1" s="1"/>
  <c r="J972" i="1"/>
  <c r="K972" i="1" s="1"/>
  <c r="J883" i="1"/>
  <c r="K883" i="1" s="1"/>
  <c r="K459" i="1"/>
  <c r="K501" i="1"/>
  <c r="J507" i="1"/>
  <c r="J512" i="1"/>
  <c r="K337" i="1"/>
  <c r="J343" i="1"/>
  <c r="K221" i="1"/>
  <c r="K226" i="1"/>
  <c r="K554" i="1"/>
  <c r="K549" i="1"/>
  <c r="K95" i="1"/>
  <c r="K100" i="1"/>
  <c r="K137" i="1"/>
  <c r="K142" i="1"/>
  <c r="I330" i="1"/>
  <c r="E1034" i="1"/>
  <c r="F1034" i="1"/>
  <c r="D204" i="1"/>
  <c r="G29" i="6"/>
  <c r="J226" i="1"/>
  <c r="J221" i="1"/>
  <c r="J179" i="1"/>
  <c r="J305" i="1"/>
  <c r="J554" i="1"/>
  <c r="J549" i="1"/>
  <c r="J142" i="1"/>
  <c r="J137" i="1"/>
  <c r="J381" i="1"/>
  <c r="F649" i="1"/>
  <c r="G649" i="1" s="1"/>
  <c r="G658" i="1" s="1"/>
  <c r="G662" i="1" s="1"/>
  <c r="J263" i="1"/>
  <c r="J423" i="1"/>
  <c r="J100" i="1"/>
  <c r="J95" i="1"/>
  <c r="F731" i="1"/>
  <c r="F678" i="1"/>
  <c r="F704" i="1" s="1"/>
  <c r="I100" i="1"/>
  <c r="I95" i="1"/>
  <c r="I142" i="1"/>
  <c r="I137" i="1"/>
  <c r="I221" i="1"/>
  <c r="I226" i="1"/>
  <c r="I184" i="1"/>
  <c r="I179" i="1"/>
  <c r="I268" i="1"/>
  <c r="I263" i="1"/>
  <c r="I512" i="1"/>
  <c r="I507" i="1"/>
  <c r="I348" i="1"/>
  <c r="I343" i="1"/>
  <c r="I381" i="1"/>
  <c r="I386" i="1"/>
  <c r="I428" i="1"/>
  <c r="I423" i="1"/>
  <c r="I310" i="1"/>
  <c r="I305" i="1"/>
  <c r="I470" i="1"/>
  <c r="I465" i="1"/>
  <c r="I549" i="1"/>
  <c r="I554" i="1"/>
  <c r="D42" i="6"/>
  <c r="G42" i="6" s="1"/>
  <c r="F246" i="1"/>
  <c r="C23" i="6"/>
  <c r="D288" i="1"/>
  <c r="D246" i="1"/>
  <c r="D78" i="1"/>
  <c r="D1164" i="1"/>
  <c r="D970" i="1"/>
  <c r="D996" i="1" s="1"/>
  <c r="D720" i="1"/>
  <c r="D746" i="1" s="1"/>
  <c r="E866" i="1"/>
  <c r="D886" i="1"/>
  <c r="D912" i="1" s="1"/>
  <c r="D636" i="1"/>
  <c r="D662" i="1" s="1"/>
  <c r="E246" i="1"/>
  <c r="E288" i="1"/>
  <c r="F277" i="1"/>
  <c r="F288" i="1" s="1"/>
  <c r="F437" i="1"/>
  <c r="F448" i="1" s="1"/>
  <c r="E448" i="1"/>
  <c r="E406" i="1"/>
  <c r="F395" i="1"/>
  <c r="F406" i="1" s="1"/>
  <c r="F357" i="1"/>
  <c r="F364" i="1" s="1"/>
  <c r="E364" i="1"/>
  <c r="D140" i="1"/>
  <c r="D166" i="1" s="1"/>
  <c r="D1180" i="1"/>
  <c r="D1206" i="1" s="1"/>
  <c r="D762" i="1"/>
  <c r="D788" i="1" s="1"/>
  <c r="F636" i="1"/>
  <c r="F662" i="1" s="1"/>
  <c r="D1012" i="1"/>
  <c r="D1038" i="1" s="1"/>
  <c r="D846" i="1"/>
  <c r="D870" i="1" s="1"/>
  <c r="D678" i="1"/>
  <c r="D704" i="1" s="1"/>
  <c r="E1180" i="1"/>
  <c r="E1206" i="1" s="1"/>
  <c r="E784" i="1"/>
  <c r="E762" i="1"/>
  <c r="E678" i="1"/>
  <c r="E704" i="1" s="1"/>
  <c r="E266" i="1"/>
  <c r="F1012" i="1"/>
  <c r="B16" i="6"/>
  <c r="E720" i="1"/>
  <c r="E636" i="1"/>
  <c r="H221" i="1"/>
  <c r="H226" i="1"/>
  <c r="H184" i="1"/>
  <c r="H179" i="1"/>
  <c r="H268" i="1"/>
  <c r="H263" i="1"/>
  <c r="H305" i="1"/>
  <c r="H310" i="1"/>
  <c r="H465" i="1"/>
  <c r="H470" i="1"/>
  <c r="H554" i="1"/>
  <c r="H549" i="1"/>
  <c r="H386" i="1"/>
  <c r="H381" i="1"/>
  <c r="H428" i="1"/>
  <c r="H423" i="1"/>
  <c r="H512" i="1"/>
  <c r="H507" i="1"/>
  <c r="H100" i="1"/>
  <c r="H95" i="1"/>
  <c r="H348" i="1"/>
  <c r="H343" i="1"/>
  <c r="H137" i="1"/>
  <c r="H142" i="1"/>
  <c r="F510" i="1"/>
  <c r="C24" i="6"/>
  <c r="E970" i="1"/>
  <c r="E996" i="1" s="1"/>
  <c r="E886" i="1"/>
  <c r="F846" i="1"/>
  <c r="F870" i="1" s="1"/>
  <c r="F762" i="1"/>
  <c r="F788" i="1" s="1"/>
  <c r="E1012" i="1"/>
  <c r="E846" i="1"/>
  <c r="F970" i="1"/>
  <c r="F886" i="1"/>
  <c r="F720" i="1"/>
  <c r="F746" i="1" s="1"/>
  <c r="G554" i="1"/>
  <c r="G549" i="1"/>
  <c r="G512" i="1"/>
  <c r="G507" i="1"/>
  <c r="G470" i="1"/>
  <c r="G465" i="1"/>
  <c r="G428" i="1"/>
  <c r="G423" i="1"/>
  <c r="G386" i="1"/>
  <c r="G381" i="1"/>
  <c r="G348" i="1"/>
  <c r="G343" i="1"/>
  <c r="G310" i="1"/>
  <c r="G305" i="1"/>
  <c r="G268" i="1"/>
  <c r="G263" i="1"/>
  <c r="E224" i="1"/>
  <c r="G226" i="1"/>
  <c r="G221" i="1"/>
  <c r="G184" i="1"/>
  <c r="G179" i="1"/>
  <c r="G142" i="1"/>
  <c r="G137" i="1"/>
  <c r="G100" i="1"/>
  <c r="G95" i="1"/>
  <c r="D510" i="1"/>
  <c r="D536" i="1" s="1"/>
  <c r="E510" i="1"/>
  <c r="D468" i="1"/>
  <c r="D494" i="1" s="1"/>
  <c r="E468" i="1"/>
  <c r="D384" i="1"/>
  <c r="D410" i="1" s="1"/>
  <c r="F552" i="1"/>
  <c r="F266" i="1"/>
  <c r="F140" i="1"/>
  <c r="E552" i="1"/>
  <c r="D426" i="1"/>
  <c r="D452" i="1" s="1"/>
  <c r="E384" i="1"/>
  <c r="F384" i="1"/>
  <c r="F426" i="1"/>
  <c r="D346" i="1"/>
  <c r="D368" i="1" s="1"/>
  <c r="E346" i="1"/>
  <c r="F346" i="1"/>
  <c r="D224" i="1"/>
  <c r="D182" i="1"/>
  <c r="E182" i="1"/>
  <c r="D98" i="1"/>
  <c r="D124" i="1" s="1"/>
  <c r="D23" i="6"/>
  <c r="D20" i="6"/>
  <c r="B42" i="6"/>
  <c r="E20" i="6"/>
  <c r="D56" i="1"/>
  <c r="E56" i="1"/>
  <c r="F56" i="1"/>
  <c r="B11" i="6"/>
  <c r="D6" i="6"/>
  <c r="E6" i="6" s="1"/>
  <c r="F6" i="6" s="1"/>
  <c r="G6" i="6" s="1"/>
  <c r="H6" i="6" s="1"/>
  <c r="D22" i="6"/>
  <c r="E22" i="6" s="1"/>
  <c r="F22" i="6" s="1"/>
  <c r="G22" i="6" s="1"/>
  <c r="H22" i="6" s="1"/>
  <c r="I22" i="6" s="1"/>
  <c r="E47" i="1"/>
  <c r="F47" i="1" s="1"/>
  <c r="G47" i="1" s="1"/>
  <c r="H47" i="1" s="1"/>
  <c r="I47" i="1" s="1"/>
  <c r="J47" i="1" s="1"/>
  <c r="K47" i="1" s="1"/>
  <c r="D53" i="1"/>
  <c r="D552" i="1"/>
  <c r="D578" i="1" s="1"/>
  <c r="D266" i="1"/>
  <c r="C20" i="6"/>
  <c r="F224" i="1"/>
  <c r="D308" i="1"/>
  <c r="D330" i="1" s="1"/>
  <c r="F468" i="1"/>
  <c r="F182" i="1"/>
  <c r="E426" i="1"/>
  <c r="E140" i="1"/>
  <c r="E98" i="1"/>
  <c r="E308" i="1"/>
  <c r="F308" i="1"/>
  <c r="F98" i="1"/>
  <c r="C12" i="6"/>
  <c r="K184" i="1" l="1"/>
  <c r="K423" i="1"/>
  <c r="K310" i="1"/>
  <c r="K268" i="1"/>
  <c r="K381" i="1"/>
  <c r="K470" i="1"/>
  <c r="K465" i="1"/>
  <c r="K507" i="1"/>
  <c r="K512" i="1"/>
  <c r="K343" i="1"/>
  <c r="K348" i="1"/>
  <c r="K53" i="1"/>
  <c r="K58" i="1"/>
  <c r="E292" i="1"/>
  <c r="F1038" i="1"/>
  <c r="F912" i="1"/>
  <c r="C38" i="6"/>
  <c r="D208" i="1"/>
  <c r="F996" i="1"/>
  <c r="J58" i="1"/>
  <c r="J53" i="1"/>
  <c r="E42" i="6"/>
  <c r="H42" i="6" s="1"/>
  <c r="F494" i="1"/>
  <c r="E912" i="1"/>
  <c r="F452" i="1"/>
  <c r="E662" i="1"/>
  <c r="D250" i="1"/>
  <c r="I53" i="1"/>
  <c r="I58" i="1"/>
  <c r="F250" i="1"/>
  <c r="D82" i="1"/>
  <c r="F292" i="1"/>
  <c r="D292" i="1"/>
  <c r="E870" i="1"/>
  <c r="E1164" i="1"/>
  <c r="F410" i="1"/>
  <c r="E1038" i="1"/>
  <c r="E788" i="1"/>
  <c r="F368" i="1"/>
  <c r="F536" i="1"/>
  <c r="E368" i="1"/>
  <c r="E578" i="1"/>
  <c r="E746" i="1"/>
  <c r="E250" i="1"/>
  <c r="G578" i="1"/>
  <c r="H578" i="1"/>
  <c r="H53" i="1"/>
  <c r="H58" i="1"/>
  <c r="E410" i="1"/>
  <c r="F578" i="1"/>
  <c r="G53" i="1"/>
  <c r="G58" i="1"/>
  <c r="E58" i="1"/>
  <c r="E53" i="1"/>
  <c r="F53" i="1"/>
  <c r="F58" i="1"/>
  <c r="C13" i="6"/>
  <c r="C14" i="6" s="1"/>
  <c r="E13" i="6"/>
  <c r="D13" i="6"/>
  <c r="C43" i="6" l="1"/>
  <c r="F330" i="1"/>
  <c r="F195" i="1" l="1"/>
  <c r="G195" i="1" s="1"/>
  <c r="G204" i="1" s="1"/>
  <c r="F153" i="1"/>
  <c r="G153" i="1" s="1"/>
  <c r="G162" i="1" s="1"/>
  <c r="F111" i="1"/>
  <c r="G111" i="1" s="1"/>
  <c r="G120" i="1" s="1"/>
  <c r="F69" i="1"/>
  <c r="E330" i="1"/>
  <c r="G69" i="1" l="1"/>
  <c r="F27" i="6" s="1"/>
  <c r="F38" i="6" s="1"/>
  <c r="F43" i="6" s="1"/>
  <c r="H82" i="1"/>
  <c r="E151" i="1"/>
  <c r="E193" i="1"/>
  <c r="E109" i="1"/>
  <c r="E12" i="6"/>
  <c r="E14" i="6" s="1"/>
  <c r="G78" i="1" l="1"/>
  <c r="G82" i="1" s="1"/>
  <c r="E204" i="1"/>
  <c r="F193" i="1"/>
  <c r="F204" i="1" s="1"/>
  <c r="F151" i="1"/>
  <c r="E162" i="1"/>
  <c r="F109" i="1"/>
  <c r="F120" i="1" s="1"/>
  <c r="E120" i="1"/>
  <c r="G166" i="1"/>
  <c r="H166" i="1"/>
  <c r="G208" i="1"/>
  <c r="H208" i="1"/>
  <c r="E27" i="6"/>
  <c r="D12" i="6"/>
  <c r="D14" i="6" s="1"/>
  <c r="E67" i="1"/>
  <c r="D25" i="6" s="1"/>
  <c r="D38" i="6" s="1"/>
  <c r="D43" i="6" l="1"/>
  <c r="F162" i="1"/>
  <c r="G124" i="1"/>
  <c r="H124" i="1"/>
  <c r="F67" i="1"/>
  <c r="F78" i="1" s="1"/>
  <c r="E78" i="1"/>
  <c r="E82" i="1" s="1"/>
  <c r="E208" i="1"/>
  <c r="E166" i="1"/>
  <c r="E124" i="1"/>
  <c r="E25" i="6" l="1"/>
  <c r="E38" i="6" s="1"/>
  <c r="E43" i="6" s="1"/>
  <c r="F82" i="1"/>
  <c r="F208" i="1"/>
  <c r="F166" i="1"/>
  <c r="F124" i="1"/>
  <c r="G38" i="6" l="1"/>
  <c r="G43" i="6" s="1"/>
  <c r="I485" i="1"/>
  <c r="I490" i="1" l="1"/>
  <c r="I494" i="1" s="1"/>
  <c r="H31" i="6"/>
  <c r="I404" i="1" l="1"/>
  <c r="I29" i="8"/>
  <c r="H7" i="8" s="1"/>
  <c r="I403" i="1"/>
  <c r="H33" i="6" l="1"/>
  <c r="H38" i="6" s="1"/>
  <c r="H43" i="6" s="1"/>
</calcChain>
</file>

<file path=xl/sharedStrings.xml><?xml version="1.0" encoding="utf-8"?>
<sst xmlns="http://schemas.openxmlformats.org/spreadsheetml/2006/main" count="1424" uniqueCount="230">
  <si>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</si>
  <si>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</si>
  <si>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</si>
  <si>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</si>
  <si>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</si>
  <si>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</si>
  <si>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</si>
  <si>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</si>
  <si>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</si>
  <si>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</si>
  <si>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</si>
  <si>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</si>
  <si>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</si>
  <si>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</si>
  <si>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</si>
  <si>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</si>
  <si>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</si>
  <si>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</si>
  <si>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</si>
  <si>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</si>
  <si>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</si>
  <si>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</si>
  <si>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</si>
  <si>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</si>
  <si>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</si>
  <si>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</si>
  <si>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</si>
  <si>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</si>
  <si>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</si>
  <si>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</si>
  <si>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</si>
  <si>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</si>
  <si>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</si>
  <si>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</si>
  <si>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</si>
  <si>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</si>
  <si>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</si>
  <si>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</si>
  <si>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</si>
  <si>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</si>
  <si>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</si>
  <si>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</si>
  <si>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</si>
  <si>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</si>
  <si>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</si>
  <si>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</si>
  <si>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</si>
  <si>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</si>
  <si>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</si>
  <si>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</si>
  <si>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</si>
  <si>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</si>
  <si>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</si>
  <si>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</si>
  <si>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</si>
  <si>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</si>
  <si>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</si>
  <si>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</si>
  <si>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</si>
  <si>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</si>
  <si>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</si>
  <si>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</si>
  <si>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</si>
  <si>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</si>
  <si>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</si>
  <si>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</si>
  <si>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</si>
  <si>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</si>
  <si>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</si>
  <si>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</si>
  <si>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</si>
  <si>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</si>
  <si>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</si>
  <si>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</si>
  <si>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</si>
  <si>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</si>
  <si>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</si>
  <si>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</si>
  <si>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</si>
  <si>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</si>
  <si>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</si>
  <si>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</si>
  <si>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</si>
  <si>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</si>
  <si>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</si>
  <si>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</si>
  <si>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</si>
  <si>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</si>
  <si>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</si>
  <si>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</si>
  <si>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</si>
  <si>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</si>
  <si>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</si>
  <si>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</si>
  <si>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</si>
  <si>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</si>
  <si>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</si>
  <si>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</si>
  <si>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</si>
  <si>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</si>
  <si>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</si>
  <si>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</si>
  <si>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</si>
  <si>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</si>
  <si>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</si>
  <si>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</si>
  <si>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</si>
  <si>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</si>
  <si>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</si>
  <si>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</si>
  <si>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</si>
  <si>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</si>
  <si>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</si>
  <si>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</si>
  <si>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</si>
  <si>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</si>
  <si>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</si>
  <si>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</si>
  <si>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</si>
  <si>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</si>
  <si>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</si>
  <si>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</si>
  <si>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</si>
  <si>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</si>
  <si>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</si>
  <si>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</si>
  <si>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</si>
  <si>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</si>
  <si>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</si>
  <si>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</si>
  <si>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</si>
  <si>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</si>
  <si>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</si>
  <si>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</si>
  <si>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</si>
  <si>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</si>
  <si>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</si>
  <si>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</si>
  <si>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</si>
  <si>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</si>
  <si>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</si>
  <si>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</si>
  <si>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</si>
  <si>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</si>
  <si>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</si>
  <si>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</si>
  <si>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</si>
  <si>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</si>
  <si>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</si>
  <si>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</si>
  <si>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</si>
  <si>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</si>
  <si>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</si>
  <si>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</si>
  <si>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</si>
  <si>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</si>
  <si>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</si>
  <si>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</si>
  <si>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</si>
  <si>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</si>
  <si>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</si>
  <si>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</si>
  <si>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</si>
  <si>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</si>
  <si>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</si>
  <si>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</si>
  <si>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</si>
  <si>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</si>
  <si>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</si>
  <si>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</si>
  <si>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</si>
  <si>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</si>
  <si>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</si>
  <si>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</si>
  <si>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</si>
  <si>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SPI Aberdeen - REC Only</t>
  </si>
  <si>
    <t>Hidden Hollow - REC Only</t>
  </si>
  <si>
    <t>W1634</t>
  </si>
  <si>
    <t>W1640</t>
  </si>
  <si>
    <t>W2659</t>
  </si>
  <si>
    <t>Fighting Creek - REC Only</t>
  </si>
  <si>
    <t>*Note: Includes eligible substitute RECs from Power County Wind Park South (WREGIS ID W2533)</t>
  </si>
  <si>
    <t>Lower Snake – Phalen Gulch - REC Only</t>
  </si>
  <si>
    <t>Elkhorn Valley Wind - REC Only</t>
  </si>
  <si>
    <t>Nine Canyon Wind Project - REC Only</t>
  </si>
  <si>
    <t>W2670</t>
  </si>
  <si>
    <t>W684</t>
  </si>
  <si>
    <t>W186</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</si>
  <si>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</si>
  <si>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</si>
  <si>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</si>
  <si>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</si>
  <si>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</si>
  <si>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</si>
  <si>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</si>
  <si>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</si>
  <si>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</si>
  <si>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</si>
  <si>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</si>
  <si>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</si>
  <si>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W3186</t>
  </si>
  <si>
    <t>Condon Wind Power Project - Condon Phase II - REC Only</t>
  </si>
  <si>
    <t>W833</t>
  </si>
  <si>
    <t>Condon Wind Power Project - Condon Wind Power Project - REC Only</t>
  </si>
  <si>
    <t>W774</t>
  </si>
  <si>
    <t>Klondike I - Klondike Wind Power LLC - REC Only</t>
  </si>
  <si>
    <t>W238</t>
  </si>
  <si>
    <t>Meadow Creek Wind Farm - Five Pine Project - REC Only</t>
  </si>
  <si>
    <t>Meadow Creek Wind Farm - North Point Wind Farm - REC Only</t>
  </si>
  <si>
    <t>W3185</t>
  </si>
  <si>
    <t>Nine Canyon Wind Project - Nine Canyon Phase 3 - REC Only</t>
  </si>
  <si>
    <t>W697</t>
  </si>
  <si>
    <t>Stateline (WA) - FPL Energy Vansycle LLC - REC Only</t>
  </si>
  <si>
    <t>W248</t>
  </si>
  <si>
    <t>Adams Solar</t>
  </si>
  <si>
    <t>Bear Creek Solar</t>
  </si>
  <si>
    <t>Bly Solar</t>
  </si>
  <si>
    <t>Elbe Solar</t>
  </si>
  <si>
    <t>Enterprise Solar</t>
  </si>
  <si>
    <t>Pavant Solar</t>
  </si>
  <si>
    <t>2010 - 2016 actual retail sales. 2017 load forecast based on 2017 IRP.</t>
  </si>
  <si>
    <t>W4619</t>
  </si>
  <si>
    <t>TBD (2017)</t>
  </si>
  <si>
    <t>W4938</t>
  </si>
  <si>
    <r>
      <rPr>
        <sz val="11"/>
        <color rgb="FFFF0000"/>
        <rFont val="Calibri"/>
        <family val="2"/>
      </rPr>
      <t>2011 -2016 is based on actual generation or REC purchase data.  2017 is the generation forecast as of March 2017.</t>
    </r>
    <r>
      <rPr>
        <sz val="11"/>
        <rFont val="Calibri"/>
        <family val="2"/>
      </rPr>
      <t xml:space="preserve">
The Company uses one of three patterning methods to model wind resources.  First, and if the appropriate data is available, historical monthly/seasonal patterns are developed using hourly data.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t>
    </r>
  </si>
  <si>
    <r>
      <rPr>
        <b/>
        <sz val="11"/>
        <color rgb="FFC00000"/>
        <rFont val="Calibri"/>
        <family val="2"/>
      </rPr>
      <t>Note 1</t>
    </r>
    <r>
      <rPr>
        <sz val="11"/>
        <color rgb="FFC00000"/>
        <rFont val="Calibri"/>
        <family val="2"/>
      </rPr>
      <t>: Any surplus or deficit in row 43 (RCW 19.285 Compliance Surplus / (Deficit)) is a result of rounding in the Facility Detail tab. The correct target amount of RECs have been retired for all compliance years.</t>
    </r>
  </si>
  <si>
    <t>Element Markets - REC Only</t>
  </si>
  <si>
    <t>REDACTED</t>
  </si>
  <si>
    <t>Resubmitted - August 1, 2017</t>
  </si>
  <si>
    <t>Resubmitted - August 4,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</si>
</sst>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2">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b/>
      <sz val="11"/>
      <color rgb="FFC00000"/>
      <name val="Calibri"/>
      <family val="2"/>
    </font>
    <font>
      <b/>
      <sz val="16"/>
      <color rgb="FFFF0000"/>
      <name val="Helvetica"/>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6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cellStyleXfs>
  <cellXfs count="391">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0" fontId="10" fillId="0" borderId="8" xfId="0" applyFont="1" applyBorder="1"/>
    <xf numFmtId="164" fontId="10" fillId="0" borderId="10" xfId="1" applyNumberFormat="1" applyFont="1" applyBorder="1"/>
    <xf numFmtId="164" fontId="10" fillId="0" borderId="5" xfId="1" applyNumberFormat="1"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31" xfId="1" applyNumberFormat="1" applyFont="1" applyFill="1" applyBorder="1"/>
    <xf numFmtId="164" fontId="2" fillId="7" borderId="20" xfId="1" applyNumberFormat="1" applyFont="1" applyFill="1" applyBorder="1"/>
    <xf numFmtId="164" fontId="2" fillId="7" borderId="32"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7" fontId="2" fillId="0" borderId="0" xfId="0" applyNumberFormat="1" applyFont="1" applyFill="1" applyBorder="1" applyAlignment="1">
      <alignment horizontal="center"/>
    </xf>
    <xf numFmtId="164" fontId="2" fillId="0" borderId="34" xfId="1" applyNumberFormat="1" applyFont="1" applyBorder="1"/>
    <xf numFmtId="164" fontId="2" fillId="2" borderId="31" xfId="1" applyNumberFormat="1" applyFont="1" applyFill="1" applyBorder="1" applyAlignment="1"/>
    <xf numFmtId="164" fontId="2" fillId="2" borderId="33" xfId="1" applyNumberFormat="1" applyFont="1" applyFill="1" applyBorder="1" applyAlignment="1"/>
    <xf numFmtId="164" fontId="2" fillId="2" borderId="34"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5" xfId="1" applyNumberFormat="1" applyFont="1" applyBorder="1"/>
    <xf numFmtId="164" fontId="2" fillId="9" borderId="33" xfId="1" applyNumberFormat="1" applyFont="1" applyFill="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9" borderId="3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40" xfId="1" applyNumberFormat="1" applyFont="1" applyFill="1" applyBorder="1" applyAlignment="1"/>
    <xf numFmtId="164" fontId="2" fillId="2" borderId="36" xfId="1" applyNumberFormat="1" applyFont="1" applyFill="1" applyBorder="1" applyAlignment="1"/>
    <xf numFmtId="164" fontId="2" fillId="2" borderId="38"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2" xfId="1" applyNumberFormat="1" applyFont="1" applyFill="1" applyBorder="1"/>
    <xf numFmtId="164" fontId="7" fillId="6" borderId="42" xfId="1" applyNumberFormat="1" applyFont="1" applyFill="1" applyBorder="1"/>
    <xf numFmtId="164" fontId="2" fillId="9" borderId="43"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6" xfId="1" applyNumberFormat="1" applyFont="1" applyFill="1" applyBorder="1"/>
    <xf numFmtId="164" fontId="2" fillId="7" borderId="45" xfId="1" applyNumberFormat="1" applyFont="1" applyFill="1" applyBorder="1"/>
    <xf numFmtId="9" fontId="2" fillId="2" borderId="47"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7" xfId="0" applyFont="1" applyBorder="1" applyAlignment="1">
      <alignment horizontal="center"/>
    </xf>
    <xf numFmtId="168" fontId="2" fillId="0" borderId="25" xfId="1" applyNumberFormat="1" applyFont="1" applyBorder="1"/>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6" xfId="1" applyNumberFormat="1" applyFont="1" applyBorder="1"/>
    <xf numFmtId="164" fontId="2" fillId="9" borderId="48" xfId="1" applyNumberFormat="1" applyFont="1" applyFill="1" applyBorder="1"/>
    <xf numFmtId="164" fontId="2" fillId="0" borderId="49" xfId="1" applyNumberFormat="1" applyFont="1" applyFill="1" applyBorder="1"/>
    <xf numFmtId="164" fontId="2" fillId="9" borderId="50" xfId="1" applyNumberFormat="1" applyFont="1" applyFill="1" applyBorder="1"/>
    <xf numFmtId="164" fontId="2" fillId="7" borderId="36" xfId="1" applyNumberFormat="1" applyFont="1" applyFill="1" applyBorder="1"/>
    <xf numFmtId="0" fontId="1" fillId="0" borderId="0" xfId="0" applyFont="1" applyBorder="1" applyAlignment="1"/>
    <xf numFmtId="164" fontId="2" fillId="2" borderId="39" xfId="1" applyNumberFormat="1" applyFont="1" applyFill="1" applyBorder="1"/>
    <xf numFmtId="0" fontId="1" fillId="0" borderId="23" xfId="0" applyFont="1" applyBorder="1" applyAlignment="1"/>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2" fillId="2" borderId="39" xfId="1" applyNumberFormat="1" applyFont="1" applyFill="1" applyBorder="1" applyAlignment="1"/>
    <xf numFmtId="164" fontId="3" fillId="0" borderId="0" xfId="1" applyNumberFormat="1" applyFont="1" applyBorder="1"/>
    <xf numFmtId="9" fontId="2" fillId="2" borderId="5" xfId="3" applyFont="1" applyFill="1" applyBorder="1"/>
    <xf numFmtId="9" fontId="2" fillId="2" borderId="38" xfId="3" applyFont="1" applyFill="1" applyBorder="1"/>
    <xf numFmtId="164" fontId="2" fillId="0" borderId="40" xfId="1" applyNumberFormat="1" applyFont="1" applyBorder="1"/>
    <xf numFmtId="164" fontId="2" fillId="0" borderId="38" xfId="1" applyNumberFormat="1" applyFont="1" applyBorder="1"/>
    <xf numFmtId="164" fontId="7" fillId="6" borderId="51" xfId="1" applyNumberFormat="1" applyFont="1" applyFill="1" applyBorder="1"/>
    <xf numFmtId="164" fontId="2" fillId="0" borderId="39" xfId="1" applyNumberFormat="1" applyFont="1" applyBorder="1"/>
    <xf numFmtId="164" fontId="2" fillId="2" borderId="40" xfId="1" applyNumberFormat="1" applyFont="1" applyFill="1" applyBorder="1"/>
    <xf numFmtId="9" fontId="2" fillId="2" borderId="36" xfId="3" applyFont="1" applyFill="1" applyBorder="1"/>
    <xf numFmtId="9" fontId="2" fillId="2" borderId="43" xfId="3" applyFont="1" applyFill="1" applyBorder="1"/>
    <xf numFmtId="164" fontId="2" fillId="0" borderId="47" xfId="1" applyNumberFormat="1" applyFont="1" applyBorder="1"/>
    <xf numFmtId="9" fontId="2" fillId="2" borderId="27" xfId="3" applyFont="1" applyFill="1" applyBorder="1"/>
    <xf numFmtId="164" fontId="2" fillId="0" borderId="36" xfId="1" applyNumberFormat="1" applyFont="1" applyFill="1" applyBorder="1"/>
    <xf numFmtId="164" fontId="2" fillId="2" borderId="52" xfId="1" applyNumberFormat="1" applyFont="1" applyFill="1" applyBorder="1"/>
    <xf numFmtId="164" fontId="2" fillId="0" borderId="44" xfId="1" applyNumberFormat="1" applyFont="1" applyFill="1" applyBorder="1"/>
    <xf numFmtId="164" fontId="2" fillId="7" borderId="44" xfId="1" applyNumberFormat="1" applyFont="1" applyFill="1" applyBorder="1"/>
    <xf numFmtId="9" fontId="2" fillId="2" borderId="41" xfId="3" applyFont="1" applyFill="1" applyBorder="1"/>
    <xf numFmtId="9" fontId="2" fillId="2" borderId="44" xfId="3" applyFont="1" applyFill="1" applyBorder="1"/>
    <xf numFmtId="164" fontId="2" fillId="0" borderId="52" xfId="1" applyNumberFormat="1" applyFont="1" applyFill="1" applyBorder="1"/>
    <xf numFmtId="164" fontId="2" fillId="0" borderId="44" xfId="1" applyNumberFormat="1" applyFont="1" applyBorder="1"/>
    <xf numFmtId="164" fontId="2" fillId="0" borderId="53" xfId="1" applyNumberFormat="1" applyFont="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14" fillId="2" borderId="17" xfId="1" applyNumberFormat="1" applyFont="1" applyFill="1" applyBorder="1"/>
    <xf numFmtId="164" fontId="28" fillId="0" borderId="0" xfId="1" applyNumberFormat="1" applyFont="1"/>
    <xf numFmtId="0" fontId="29" fillId="0" borderId="14" xfId="0" applyFont="1" applyFill="1" applyBorder="1" applyAlignment="1">
      <alignment horizontal="centerContinuous"/>
    </xf>
    <xf numFmtId="164" fontId="2" fillId="0" borderId="0" xfId="0" applyNumberFormat="1" applyFont="1" applyFill="1" applyBorder="1" applyAlignment="1">
      <alignment horizontal="center"/>
    </xf>
    <xf numFmtId="164" fontId="2" fillId="7" borderId="12" xfId="1" applyNumberFormat="1" applyFont="1" applyFill="1" applyBorder="1"/>
    <xf numFmtId="0" fontId="2" fillId="9" borderId="0" xfId="0" applyFont="1" applyFill="1" applyBorder="1"/>
    <xf numFmtId="0" fontId="2" fillId="0" borderId="55" xfId="0" applyFont="1" applyBorder="1"/>
    <xf numFmtId="164" fontId="2" fillId="7" borderId="56" xfId="1" applyNumberFormat="1" applyFont="1" applyFill="1" applyBorder="1"/>
    <xf numFmtId="164" fontId="2" fillId="9" borderId="35" xfId="1" applyNumberFormat="1" applyFont="1" applyFill="1" applyBorder="1"/>
    <xf numFmtId="164" fontId="2" fillId="11" borderId="35" xfId="1" applyNumberFormat="1" applyFont="1" applyFill="1" applyBorder="1"/>
    <xf numFmtId="164" fontId="2" fillId="0" borderId="35" xfId="1" applyNumberFormat="1" applyFont="1" applyFill="1" applyBorder="1"/>
    <xf numFmtId="164" fontId="3" fillId="0" borderId="37" xfId="1" applyNumberFormat="1" applyFont="1" applyBorder="1"/>
    <xf numFmtId="164" fontId="3" fillId="0" borderId="30" xfId="1" applyNumberFormat="1" applyFont="1" applyBorder="1"/>
    <xf numFmtId="164" fontId="10" fillId="0" borderId="20" xfId="1" applyNumberFormat="1" applyFont="1" applyBorder="1"/>
    <xf numFmtId="164" fontId="10" fillId="0" borderId="44" xfId="1" applyNumberFormat="1" applyFont="1" applyBorder="1"/>
    <xf numFmtId="164" fontId="10" fillId="0" borderId="36" xfId="1" applyNumberFormat="1" applyFont="1" applyBorder="1"/>
    <xf numFmtId="164" fontId="10" fillId="0" borderId="40" xfId="1" applyNumberFormat="1" applyFont="1" applyBorder="1"/>
    <xf numFmtId="164" fontId="10" fillId="0" borderId="48" xfId="1" applyNumberFormat="1" applyFont="1" applyBorder="1"/>
    <xf numFmtId="164" fontId="10" fillId="0" borderId="57" xfId="1" applyNumberFormat="1" applyFont="1" applyBorder="1"/>
    <xf numFmtId="164" fontId="10" fillId="0" borderId="37" xfId="1" applyNumberFormat="1" applyFont="1" applyBorder="1"/>
    <xf numFmtId="164" fontId="10" fillId="0" borderId="58" xfId="1" applyNumberFormat="1" applyFont="1" applyBorder="1"/>
    <xf numFmtId="164" fontId="10" fillId="0" borderId="59" xfId="1" applyNumberFormat="1" applyFont="1" applyBorder="1"/>
    <xf numFmtId="164" fontId="10" fillId="0" borderId="60" xfId="1" applyNumberFormat="1" applyFont="1" applyBorder="1"/>
    <xf numFmtId="164" fontId="10" fillId="0" borderId="35" xfId="1" applyNumberFormat="1" applyFont="1" applyBorder="1"/>
    <xf numFmtId="0" fontId="2" fillId="0" borderId="0" xfId="0" applyFont="1" applyAlignment="1">
      <alignment wrapText="1"/>
    </xf>
    <xf numFmtId="168" fontId="2" fillId="0" borderId="61" xfId="1" applyNumberFormat="1" applyFont="1" applyBorder="1"/>
    <xf numFmtId="168" fontId="2" fillId="0" borderId="49" xfId="1" applyNumberFormat="1" applyFont="1" applyFill="1" applyBorder="1" applyAlignment="1">
      <alignment horizontal="center" vertical="center"/>
    </xf>
    <xf numFmtId="168" fontId="2" fillId="0" borderId="28" xfId="1" applyNumberFormat="1" applyFont="1" applyFill="1" applyBorder="1" applyAlignment="1">
      <alignment horizontal="center" vertical="center"/>
    </xf>
    <xf numFmtId="164" fontId="2" fillId="7" borderId="26" xfId="1" applyNumberFormat="1" applyFont="1" applyFill="1" applyBorder="1"/>
    <xf numFmtId="164" fontId="2" fillId="7" borderId="27" xfId="1" applyNumberFormat="1" applyFont="1" applyFill="1" applyBorder="1"/>
    <xf numFmtId="164" fontId="2" fillId="9" borderId="27" xfId="1" applyNumberFormat="1" applyFont="1" applyFill="1" applyBorder="1"/>
    <xf numFmtId="164" fontId="2" fillId="0" borderId="27" xfId="1" applyNumberFormat="1" applyFont="1" applyFill="1" applyBorder="1"/>
    <xf numFmtId="3" fontId="2" fillId="2" borderId="1" xfId="1" applyNumberFormat="1" applyFont="1" applyFill="1" applyBorder="1" applyAlignment="1">
      <alignment horizontal="center"/>
    </xf>
    <xf numFmtId="3" fontId="2" fillId="2" borderId="2" xfId="1" applyNumberFormat="1" applyFont="1" applyFill="1" applyBorder="1" applyAlignment="1">
      <alignment horizontal="center"/>
    </xf>
    <xf numFmtId="3" fontId="2" fillId="2" borderId="26" xfId="1" applyNumberFormat="1" applyFont="1" applyFill="1" applyBorder="1" applyAlignment="1">
      <alignment horizontal="center"/>
    </xf>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8" fontId="2" fillId="0" borderId="26" xfId="1" applyNumberFormat="1" applyFont="1" applyFill="1" applyBorder="1" applyAlignment="1">
      <alignment horizontal="center"/>
    </xf>
    <xf numFmtId="37" fontId="24" fillId="6" borderId="16" xfId="1" applyNumberFormat="1" applyFont="1" applyFill="1" applyBorder="1" applyAlignment="1">
      <alignment horizontal="center" vertical="center"/>
    </xf>
    <xf numFmtId="164" fontId="14" fillId="9" borderId="20" xfId="1" applyNumberFormat="1" applyFont="1" applyFill="1" applyBorder="1"/>
    <xf numFmtId="164" fontId="2" fillId="0" borderId="21" xfId="1" applyNumberFormat="1" applyFont="1" applyFill="1" applyBorder="1"/>
    <xf numFmtId="164" fontId="14" fillId="9" borderId="12" xfId="1" applyNumberFormat="1" applyFont="1" applyFill="1" applyBorder="1"/>
    <xf numFmtId="164" fontId="2" fillId="9" borderId="49" xfId="1" applyNumberFormat="1" applyFont="1" applyFill="1" applyBorder="1"/>
    <xf numFmtId="164" fontId="2" fillId="9" borderId="28" xfId="1" applyNumberFormat="1" applyFont="1" applyFill="1" applyBorder="1"/>
    <xf numFmtId="164" fontId="2" fillId="10" borderId="18"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3" applyFont="1" applyFill="1" applyBorder="1" applyAlignment="1"/>
    <xf numFmtId="9" fontId="2" fillId="2" borderId="20" xfId="3" applyFont="1" applyFill="1" applyBorder="1" applyAlignment="1"/>
    <xf numFmtId="9" fontId="2" fillId="2" borderId="5" xfId="3" applyFont="1" applyFill="1" applyBorder="1" applyAlignment="1"/>
    <xf numFmtId="9" fontId="2" fillId="2" borderId="11" xfId="3" applyFont="1" applyFill="1" applyBorder="1" applyAlignment="1"/>
    <xf numFmtId="9" fontId="2" fillId="2" borderId="12" xfId="3" applyFont="1" applyFill="1" applyBorder="1" applyAlignment="1"/>
    <xf numFmtId="9" fontId="2" fillId="2" borderId="34" xfId="3" applyFont="1" applyFill="1" applyBorder="1" applyAlignment="1"/>
    <xf numFmtId="164" fontId="3" fillId="4" borderId="13" xfId="1" applyNumberFormat="1" applyFont="1" applyFill="1" applyBorder="1" applyAlignment="1"/>
    <xf numFmtId="9" fontId="2" fillId="2" borderId="21" xfId="3" applyFont="1" applyFill="1" applyBorder="1" applyAlignment="1"/>
    <xf numFmtId="164" fontId="2" fillId="0" borderId="1" xfId="1" applyNumberFormat="1" applyFont="1" applyBorder="1"/>
    <xf numFmtId="164" fontId="2" fillId="7" borderId="0" xfId="1" applyNumberFormat="1" applyFont="1" applyFill="1" applyBorder="1"/>
    <xf numFmtId="0" fontId="2" fillId="2" borderId="1" xfId="0" applyFont="1" applyFill="1" applyBorder="1" applyAlignment="1">
      <alignment horizontal="left"/>
    </xf>
    <xf numFmtId="0" fontId="2" fillId="2" borderId="10" xfId="0" applyFont="1" applyFill="1" applyBorder="1" applyAlignment="1">
      <alignment horizontal="left"/>
    </xf>
    <xf numFmtId="0" fontId="2" fillId="0"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7" borderId="3"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9" borderId="22" xfId="1" applyNumberFormat="1" applyFont="1" applyFill="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10" borderId="18" xfId="1" applyNumberFormat="1" applyFont="1" applyFill="1" applyBorder="1" applyAlignment="1">
      <alignment horizontal="center"/>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164" fontId="7" fillId="6" borderId="17" xfId="1" applyNumberFormat="1" applyFont="1" applyFill="1" applyBorder="1" applyAlignment="1">
      <alignment horizontal="center"/>
    </xf>
    <xf numFmtId="164" fontId="14" fillId="9" borderId="0" xfId="1" applyNumberFormat="1" applyFont="1" applyFill="1" applyBorder="1"/>
    <xf numFmtId="0" fontId="2" fillId="2" borderId="11" xfId="0" applyFont="1" applyFill="1" applyBorder="1" applyAlignment="1">
      <alignment horizontal="left"/>
    </xf>
    <xf numFmtId="0" fontId="2" fillId="2" borderId="22" xfId="0" applyFont="1" applyFill="1" applyBorder="1" applyAlignment="1">
      <alignment horizontal="center"/>
    </xf>
    <xf numFmtId="164" fontId="10" fillId="0" borderId="62" xfId="1" applyNumberFormat="1" applyFont="1" applyBorder="1"/>
    <xf numFmtId="164" fontId="10" fillId="0" borderId="33" xfId="1" applyNumberFormat="1" applyFont="1" applyBorder="1"/>
    <xf numFmtId="164" fontId="10" fillId="0" borderId="25" xfId="1" applyNumberFormat="1" applyFont="1" applyBorder="1"/>
    <xf numFmtId="164" fontId="10" fillId="0" borderId="38" xfId="1" applyNumberFormat="1" applyFont="1" applyBorder="1"/>
    <xf numFmtId="164" fontId="10" fillId="0" borderId="34" xfId="1" applyNumberFormat="1" applyFont="1" applyBorder="1"/>
    <xf numFmtId="3" fontId="2" fillId="12" borderId="26" xfId="1" applyNumberFormat="1" applyFont="1" applyFill="1" applyBorder="1" applyAlignment="1">
      <alignment horizontal="center"/>
    </xf>
    <xf numFmtId="164" fontId="2" fillId="12" borderId="26" xfId="1" applyNumberFormat="1" applyFont="1" applyFill="1" applyBorder="1"/>
    <xf numFmtId="164" fontId="3" fillId="12" borderId="0" xfId="1" applyNumberFormat="1" applyFont="1" applyFill="1" applyBorder="1"/>
    <xf numFmtId="164" fontId="2" fillId="12" borderId="18" xfId="1" applyNumberFormat="1" applyFont="1" applyFill="1" applyBorder="1"/>
    <xf numFmtId="164" fontId="3" fillId="12" borderId="13" xfId="1" applyNumberFormat="1" applyFont="1" applyFill="1" applyBorder="1" applyAlignment="1"/>
    <xf numFmtId="164" fontId="2" fillId="12" borderId="2" xfId="1" applyNumberFormat="1" applyFont="1" applyFill="1" applyBorder="1" applyAlignment="1"/>
    <xf numFmtId="164" fontId="7" fillId="12" borderId="16" xfId="1" applyNumberFormat="1" applyFont="1" applyFill="1" applyBorder="1"/>
    <xf numFmtId="164" fontId="3" fillId="12" borderId="13" xfId="1" applyNumberFormat="1" applyFont="1" applyFill="1" applyBorder="1"/>
    <xf numFmtId="164" fontId="7" fillId="12" borderId="42" xfId="1" applyNumberFormat="1" applyFont="1" applyFill="1" applyBorder="1"/>
    <xf numFmtId="164" fontId="2" fillId="12" borderId="2" xfId="1" applyNumberFormat="1" applyFont="1" applyFill="1" applyBorder="1"/>
    <xf numFmtId="164" fontId="2" fillId="12" borderId="5" xfId="1" applyNumberFormat="1" applyFont="1" applyFill="1" applyBorder="1"/>
    <xf numFmtId="164" fontId="3" fillId="12" borderId="0" xfId="1" applyNumberFormat="1" applyFont="1" applyFill="1"/>
    <xf numFmtId="164" fontId="7" fillId="12" borderId="30" xfId="1" applyNumberFormat="1" applyFont="1" applyFill="1" applyBorder="1"/>
    <xf numFmtId="164" fontId="2" fillId="12" borderId="12" xfId="1" applyNumberFormat="1" applyFont="1" applyFill="1" applyBorder="1"/>
    <xf numFmtId="164" fontId="7" fillId="12" borderId="17" xfId="1" applyNumberFormat="1" applyFont="1" applyFill="1" applyBorder="1"/>
    <xf numFmtId="164" fontId="7" fillId="12" borderId="14" xfId="1" applyNumberFormat="1" applyFont="1" applyFill="1" applyBorder="1"/>
    <xf numFmtId="164" fontId="7" fillId="12" borderId="51" xfId="1" applyNumberFormat="1" applyFont="1" applyFill="1" applyBorder="1"/>
    <xf numFmtId="164" fontId="2" fillId="12" borderId="40" xfId="1" applyNumberFormat="1" applyFont="1" applyFill="1" applyBorder="1"/>
    <xf numFmtId="164" fontId="2" fillId="12" borderId="5" xfId="1" applyNumberFormat="1" applyFont="1" applyFill="1" applyBorder="1" applyAlignment="1">
      <alignment horizontal="center"/>
    </xf>
    <xf numFmtId="164" fontId="3" fillId="12" borderId="0" xfId="1" applyNumberFormat="1" applyFont="1" applyFill="1" applyAlignment="1">
      <alignment horizontal="center"/>
    </xf>
    <xf numFmtId="164" fontId="7" fillId="12" borderId="16" xfId="1" applyNumberFormat="1" applyFont="1" applyFill="1" applyBorder="1" applyAlignment="1">
      <alignment horizontal="center"/>
    </xf>
    <xf numFmtId="164" fontId="2" fillId="12" borderId="12" xfId="1" applyNumberFormat="1" applyFont="1" applyFill="1" applyBorder="1" applyAlignment="1">
      <alignment horizontal="center"/>
    </xf>
    <xf numFmtId="164" fontId="2" fillId="12" borderId="18" xfId="1" applyNumberFormat="1" applyFont="1" applyFill="1" applyBorder="1" applyAlignment="1">
      <alignment horizontal="center"/>
    </xf>
    <xf numFmtId="164" fontId="7" fillId="12" borderId="17" xfId="1" applyNumberFormat="1" applyFont="1" applyFill="1" applyBorder="1" applyAlignment="1">
      <alignment horizontal="center"/>
    </xf>
    <xf numFmtId="41" fontId="3" fillId="12" borderId="13" xfId="1" applyNumberFormat="1" applyFont="1" applyFill="1" applyBorder="1"/>
    <xf numFmtId="165" fontId="31"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wrapText="1"/>
    </xf>
    <xf numFmtId="43" fontId="6" fillId="2" borderId="29" xfId="0" applyNumberFormat="1" applyFont="1" applyFill="1" applyBorder="1" applyAlignment="1">
      <alignment horizontal="center" vertical="center"/>
    </xf>
    <xf numFmtId="43" fontId="6" fillId="2" borderId="30" xfId="0" applyNumberFormat="1" applyFont="1" applyFill="1" applyBorder="1" applyAlignment="1">
      <alignment horizontal="center" vertical="center"/>
    </xf>
    <xf numFmtId="43" fontId="6" fillId="2" borderId="14" xfId="0" applyNumberFormat="1" applyFont="1" applyFill="1" applyBorder="1" applyAlignment="1">
      <alignment horizontal="center" vertical="center"/>
    </xf>
    <xf numFmtId="165" fontId="4" fillId="2" borderId="29"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0" fontId="3" fillId="8" borderId="0" xfId="0" applyFont="1" applyFill="1" applyAlignment="1">
      <alignment horizontal="center" wrapText="1"/>
    </xf>
    <xf numFmtId="0" fontId="2" fillId="8" borderId="0" xfId="0" applyFont="1" applyFill="1" applyAlignment="1">
      <alignment horizontal="left" wrapText="1"/>
    </xf>
    <xf numFmtId="0" fontId="3" fillId="8" borderId="0" xfId="0" applyFont="1" applyFill="1" applyAlignment="1">
      <alignment horizontal="left" wrapText="1"/>
    </xf>
    <xf numFmtId="0" fontId="2" fillId="0" borderId="0" xfId="0" applyFont="1" applyAlignment="1">
      <alignment horizontal="left" vertical="center" wrapText="1"/>
    </xf>
    <xf numFmtId="0" fontId="25" fillId="0" borderId="0" xfId="0" applyFont="1" applyAlignment="1">
      <alignment horizontal="left" wrapText="1"/>
    </xf>
    <xf numFmtId="0" fontId="25" fillId="0" borderId="13" xfId="0" applyFont="1" applyFill="1" applyBorder="1" applyAlignment="1">
      <alignment horizontal="left" wrapText="1"/>
    </xf>
    <xf numFmtId="0" fontId="2" fillId="0" borderId="54" xfId="0" applyFont="1" applyBorder="1" applyAlignment="1">
      <alignment horizontal="left" vertical="center" wrapText="1"/>
    </xf>
  </cellXfs>
  <cellStyles count="4">
    <cellStyle name="Comma" xfId="1" builtinId="3"/>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workbookViewId="0"/>
  </sheetViews>
  <sheetFormatPr defaultRowHeight="12.75"/>
  <cols>
    <col min="1" max="1" width="9.140625" style="146"/>
    <col min="2" max="2" width="16.7109375" style="146" bestFit="1" customWidth="1"/>
    <col min="3" max="6" width="9.140625" style="146"/>
    <col min="7" max="7" width="9.85546875" style="146" customWidth="1"/>
    <col min="8" max="255" width="9.140625" style="146"/>
    <col min="256" max="256" width="16.7109375" style="146" bestFit="1" customWidth="1"/>
    <col min="257" max="260" width="9.140625" style="146"/>
    <col min="261" max="261" width="9.85546875" style="146" customWidth="1"/>
    <col min="262" max="511" width="9.140625" style="146"/>
    <col min="512" max="512" width="16.7109375" style="146" bestFit="1" customWidth="1"/>
    <col min="513" max="516" width="9.140625" style="146"/>
    <col min="517" max="517" width="9.85546875" style="146" customWidth="1"/>
    <col min="518" max="767" width="9.140625" style="146"/>
    <col min="768" max="768" width="16.7109375" style="146" bestFit="1" customWidth="1"/>
    <col min="769" max="772" width="9.140625" style="146"/>
    <col min="773" max="773" width="9.85546875" style="146" customWidth="1"/>
    <col min="774" max="1023" width="9.140625" style="146"/>
    <col min="1024" max="1024" width="16.7109375" style="146" bestFit="1" customWidth="1"/>
    <col min="1025" max="1028" width="9.140625" style="146"/>
    <col min="1029" max="1029" width="9.85546875" style="146" customWidth="1"/>
    <col min="1030" max="1279" width="9.140625" style="146"/>
    <col min="1280" max="1280" width="16.7109375" style="146" bestFit="1" customWidth="1"/>
    <col min="1281" max="1284" width="9.140625" style="146"/>
    <col min="1285" max="1285" width="9.85546875" style="146" customWidth="1"/>
    <col min="1286" max="1535" width="9.140625" style="146"/>
    <col min="1536" max="1536" width="16.7109375" style="146" bestFit="1" customWidth="1"/>
    <col min="1537" max="1540" width="9.140625" style="146"/>
    <col min="1541" max="1541" width="9.85546875" style="146" customWidth="1"/>
    <col min="1542" max="1791" width="9.140625" style="146"/>
    <col min="1792" max="1792" width="16.7109375" style="146" bestFit="1" customWidth="1"/>
    <col min="1793" max="1796" width="9.140625" style="146"/>
    <col min="1797" max="1797" width="9.85546875" style="146" customWidth="1"/>
    <col min="1798" max="2047" width="9.140625" style="146"/>
    <col min="2048" max="2048" width="16.7109375" style="146" bestFit="1" customWidth="1"/>
    <col min="2049" max="2052" width="9.140625" style="146"/>
    <col min="2053" max="2053" width="9.85546875" style="146" customWidth="1"/>
    <col min="2054" max="2303" width="9.140625" style="146"/>
    <col min="2304" max="2304" width="16.7109375" style="146" bestFit="1" customWidth="1"/>
    <col min="2305" max="2308" width="9.140625" style="146"/>
    <col min="2309" max="2309" width="9.85546875" style="146" customWidth="1"/>
    <col min="2310" max="2559" width="9.140625" style="146"/>
    <col min="2560" max="2560" width="16.7109375" style="146" bestFit="1" customWidth="1"/>
    <col min="2561" max="2564" width="9.140625" style="146"/>
    <col min="2565" max="2565" width="9.85546875" style="146" customWidth="1"/>
    <col min="2566" max="2815" width="9.140625" style="146"/>
    <col min="2816" max="2816" width="16.7109375" style="146" bestFit="1" customWidth="1"/>
    <col min="2817" max="2820" width="9.140625" style="146"/>
    <col min="2821" max="2821" width="9.85546875" style="146" customWidth="1"/>
    <col min="2822" max="3071" width="9.140625" style="146"/>
    <col min="3072" max="3072" width="16.7109375" style="146" bestFit="1" customWidth="1"/>
    <col min="3073" max="3076" width="9.140625" style="146"/>
    <col min="3077" max="3077" width="9.85546875" style="146" customWidth="1"/>
    <col min="3078" max="3327" width="9.140625" style="146"/>
    <col min="3328" max="3328" width="16.7109375" style="146" bestFit="1" customWidth="1"/>
    <col min="3329" max="3332" width="9.140625" style="146"/>
    <col min="3333" max="3333" width="9.85546875" style="146" customWidth="1"/>
    <col min="3334" max="3583" width="9.140625" style="146"/>
    <col min="3584" max="3584" width="16.7109375" style="146" bestFit="1" customWidth="1"/>
    <col min="3585" max="3588" width="9.140625" style="146"/>
    <col min="3589" max="3589" width="9.85546875" style="146" customWidth="1"/>
    <col min="3590" max="3839" width="9.140625" style="146"/>
    <col min="3840" max="3840" width="16.7109375" style="146" bestFit="1" customWidth="1"/>
    <col min="3841" max="3844" width="9.140625" style="146"/>
    <col min="3845" max="3845" width="9.85546875" style="146" customWidth="1"/>
    <col min="3846" max="4095" width="9.140625" style="146"/>
    <col min="4096" max="4096" width="16.7109375" style="146" bestFit="1" customWidth="1"/>
    <col min="4097" max="4100" width="9.140625" style="146"/>
    <col min="4101" max="4101" width="9.85546875" style="146" customWidth="1"/>
    <col min="4102" max="4351" width="9.140625" style="146"/>
    <col min="4352" max="4352" width="16.7109375" style="146" bestFit="1" customWidth="1"/>
    <col min="4353" max="4356" width="9.140625" style="146"/>
    <col min="4357" max="4357" width="9.85546875" style="146" customWidth="1"/>
    <col min="4358" max="4607" width="9.140625" style="146"/>
    <col min="4608" max="4608" width="16.7109375" style="146" bestFit="1" customWidth="1"/>
    <col min="4609" max="4612" width="9.140625" style="146"/>
    <col min="4613" max="4613" width="9.85546875" style="146" customWidth="1"/>
    <col min="4614" max="4863" width="9.140625" style="146"/>
    <col min="4864" max="4864" width="16.7109375" style="146" bestFit="1" customWidth="1"/>
    <col min="4865" max="4868" width="9.140625" style="146"/>
    <col min="4869" max="4869" width="9.85546875" style="146" customWidth="1"/>
    <col min="4870" max="5119" width="9.140625" style="146"/>
    <col min="5120" max="5120" width="16.7109375" style="146" bestFit="1" customWidth="1"/>
    <col min="5121" max="5124" width="9.140625" style="146"/>
    <col min="5125" max="5125" width="9.85546875" style="146" customWidth="1"/>
    <col min="5126" max="5375" width="9.140625" style="146"/>
    <col min="5376" max="5376" width="16.7109375" style="146" bestFit="1" customWidth="1"/>
    <col min="5377" max="5380" width="9.140625" style="146"/>
    <col min="5381" max="5381" width="9.85546875" style="146" customWidth="1"/>
    <col min="5382" max="5631" width="9.140625" style="146"/>
    <col min="5632" max="5632" width="16.7109375" style="146" bestFit="1" customWidth="1"/>
    <col min="5633" max="5636" width="9.140625" style="146"/>
    <col min="5637" max="5637" width="9.85546875" style="146" customWidth="1"/>
    <col min="5638" max="5887" width="9.140625" style="146"/>
    <col min="5888" max="5888" width="16.7109375" style="146" bestFit="1" customWidth="1"/>
    <col min="5889" max="5892" width="9.140625" style="146"/>
    <col min="5893" max="5893" width="9.85546875" style="146" customWidth="1"/>
    <col min="5894" max="6143" width="9.140625" style="146"/>
    <col min="6144" max="6144" width="16.7109375" style="146" bestFit="1" customWidth="1"/>
    <col min="6145" max="6148" width="9.140625" style="146"/>
    <col min="6149" max="6149" width="9.85546875" style="146" customWidth="1"/>
    <col min="6150" max="6399" width="9.140625" style="146"/>
    <col min="6400" max="6400" width="16.7109375" style="146" bestFit="1" customWidth="1"/>
    <col min="6401" max="6404" width="9.140625" style="146"/>
    <col min="6405" max="6405" width="9.85546875" style="146" customWidth="1"/>
    <col min="6406" max="6655" width="9.140625" style="146"/>
    <col min="6656" max="6656" width="16.7109375" style="146" bestFit="1" customWidth="1"/>
    <col min="6657" max="6660" width="9.140625" style="146"/>
    <col min="6661" max="6661" width="9.85546875" style="146" customWidth="1"/>
    <col min="6662" max="6911" width="9.140625" style="146"/>
    <col min="6912" max="6912" width="16.7109375" style="146" bestFit="1" customWidth="1"/>
    <col min="6913" max="6916" width="9.140625" style="146"/>
    <col min="6917" max="6917" width="9.85546875" style="146" customWidth="1"/>
    <col min="6918" max="7167" width="9.140625" style="146"/>
    <col min="7168" max="7168" width="16.7109375" style="146" bestFit="1" customWidth="1"/>
    <col min="7169" max="7172" width="9.140625" style="146"/>
    <col min="7173" max="7173" width="9.85546875" style="146" customWidth="1"/>
    <col min="7174" max="7423" width="9.140625" style="146"/>
    <col min="7424" max="7424" width="16.7109375" style="146" bestFit="1" customWidth="1"/>
    <col min="7425" max="7428" width="9.140625" style="146"/>
    <col min="7429" max="7429" width="9.85546875" style="146" customWidth="1"/>
    <col min="7430" max="7679" width="9.140625" style="146"/>
    <col min="7680" max="7680" width="16.7109375" style="146" bestFit="1" customWidth="1"/>
    <col min="7681" max="7684" width="9.140625" style="146"/>
    <col min="7685" max="7685" width="9.85546875" style="146" customWidth="1"/>
    <col min="7686" max="7935" width="9.140625" style="146"/>
    <col min="7936" max="7936" width="16.7109375" style="146" bestFit="1" customWidth="1"/>
    <col min="7937" max="7940" width="9.140625" style="146"/>
    <col min="7941" max="7941" width="9.85546875" style="146" customWidth="1"/>
    <col min="7942" max="8191" width="9.140625" style="146"/>
    <col min="8192" max="8192" width="16.7109375" style="146" bestFit="1" customWidth="1"/>
    <col min="8193" max="8196" width="9.140625" style="146"/>
    <col min="8197" max="8197" width="9.85546875" style="146" customWidth="1"/>
    <col min="8198" max="8447" width="9.140625" style="146"/>
    <col min="8448" max="8448" width="16.7109375" style="146" bestFit="1" customWidth="1"/>
    <col min="8449" max="8452" width="9.140625" style="146"/>
    <col min="8453" max="8453" width="9.85546875" style="146" customWidth="1"/>
    <col min="8454" max="8703" width="9.140625" style="146"/>
    <col min="8704" max="8704" width="16.7109375" style="146" bestFit="1" customWidth="1"/>
    <col min="8705" max="8708" width="9.140625" style="146"/>
    <col min="8709" max="8709" width="9.85546875" style="146" customWidth="1"/>
    <col min="8710" max="8959" width="9.140625" style="146"/>
    <col min="8960" max="8960" width="16.7109375" style="146" bestFit="1" customWidth="1"/>
    <col min="8961" max="8964" width="9.140625" style="146"/>
    <col min="8965" max="8965" width="9.85546875" style="146" customWidth="1"/>
    <col min="8966" max="9215" width="9.140625" style="146"/>
    <col min="9216" max="9216" width="16.7109375" style="146" bestFit="1" customWidth="1"/>
    <col min="9217" max="9220" width="9.140625" style="146"/>
    <col min="9221" max="9221" width="9.85546875" style="146" customWidth="1"/>
    <col min="9222" max="9471" width="9.140625" style="146"/>
    <col min="9472" max="9472" width="16.7109375" style="146" bestFit="1" customWidth="1"/>
    <col min="9473" max="9476" width="9.140625" style="146"/>
    <col min="9477" max="9477" width="9.85546875" style="146" customWidth="1"/>
    <col min="9478" max="9727" width="9.140625" style="146"/>
    <col min="9728" max="9728" width="16.7109375" style="146" bestFit="1" customWidth="1"/>
    <col min="9729" max="9732" width="9.140625" style="146"/>
    <col min="9733" max="9733" width="9.85546875" style="146" customWidth="1"/>
    <col min="9734" max="9983" width="9.140625" style="146"/>
    <col min="9984" max="9984" width="16.7109375" style="146" bestFit="1" customWidth="1"/>
    <col min="9985" max="9988" width="9.140625" style="146"/>
    <col min="9989" max="9989" width="9.85546875" style="146" customWidth="1"/>
    <col min="9990" max="10239" width="9.140625" style="146"/>
    <col min="10240" max="10240" width="16.7109375" style="146" bestFit="1" customWidth="1"/>
    <col min="10241" max="10244" width="9.140625" style="146"/>
    <col min="10245" max="10245" width="9.85546875" style="146" customWidth="1"/>
    <col min="10246" max="10495" width="9.140625" style="146"/>
    <col min="10496" max="10496" width="16.7109375" style="146" bestFit="1" customWidth="1"/>
    <col min="10497" max="10500" width="9.140625" style="146"/>
    <col min="10501" max="10501" width="9.85546875" style="146" customWidth="1"/>
    <col min="10502" max="10751" width="9.140625" style="146"/>
    <col min="10752" max="10752" width="16.7109375" style="146" bestFit="1" customWidth="1"/>
    <col min="10753" max="10756" width="9.140625" style="146"/>
    <col min="10757" max="10757" width="9.85546875" style="146" customWidth="1"/>
    <col min="10758" max="11007" width="9.140625" style="146"/>
    <col min="11008" max="11008" width="16.7109375" style="146" bestFit="1" customWidth="1"/>
    <col min="11009" max="11012" width="9.140625" style="146"/>
    <col min="11013" max="11013" width="9.85546875" style="146" customWidth="1"/>
    <col min="11014" max="11263" width="9.140625" style="146"/>
    <col min="11264" max="11264" width="16.7109375" style="146" bestFit="1" customWidth="1"/>
    <col min="11265" max="11268" width="9.140625" style="146"/>
    <col min="11269" max="11269" width="9.85546875" style="146" customWidth="1"/>
    <col min="11270" max="11519" width="9.140625" style="146"/>
    <col min="11520" max="11520" width="16.7109375" style="146" bestFit="1" customWidth="1"/>
    <col min="11521" max="11524" width="9.140625" style="146"/>
    <col min="11525" max="11525" width="9.85546875" style="146" customWidth="1"/>
    <col min="11526" max="11775" width="9.140625" style="146"/>
    <col min="11776" max="11776" width="16.7109375" style="146" bestFit="1" customWidth="1"/>
    <col min="11777" max="11780" width="9.140625" style="146"/>
    <col min="11781" max="11781" width="9.85546875" style="146" customWidth="1"/>
    <col min="11782" max="12031" width="9.140625" style="146"/>
    <col min="12032" max="12032" width="16.7109375" style="146" bestFit="1" customWidth="1"/>
    <col min="12033" max="12036" width="9.140625" style="146"/>
    <col min="12037" max="12037" width="9.85546875" style="146" customWidth="1"/>
    <col min="12038" max="12287" width="9.140625" style="146"/>
    <col min="12288" max="12288" width="16.7109375" style="146" bestFit="1" customWidth="1"/>
    <col min="12289" max="12292" width="9.140625" style="146"/>
    <col min="12293" max="12293" width="9.85546875" style="146" customWidth="1"/>
    <col min="12294" max="12543" width="9.140625" style="146"/>
    <col min="12544" max="12544" width="16.7109375" style="146" bestFit="1" customWidth="1"/>
    <col min="12545" max="12548" width="9.140625" style="146"/>
    <col min="12549" max="12549" width="9.85546875" style="146" customWidth="1"/>
    <col min="12550" max="12799" width="9.140625" style="146"/>
    <col min="12800" max="12800" width="16.7109375" style="146" bestFit="1" customWidth="1"/>
    <col min="12801" max="12804" width="9.140625" style="146"/>
    <col min="12805" max="12805" width="9.85546875" style="146" customWidth="1"/>
    <col min="12806" max="13055" width="9.140625" style="146"/>
    <col min="13056" max="13056" width="16.7109375" style="146" bestFit="1" customWidth="1"/>
    <col min="13057" max="13060" width="9.140625" style="146"/>
    <col min="13061" max="13061" width="9.85546875" style="146" customWidth="1"/>
    <col min="13062" max="13311" width="9.140625" style="146"/>
    <col min="13312" max="13312" width="16.7109375" style="146" bestFit="1" customWidth="1"/>
    <col min="13313" max="13316" width="9.140625" style="146"/>
    <col min="13317" max="13317" width="9.85546875" style="146" customWidth="1"/>
    <col min="13318" max="13567" width="9.140625" style="146"/>
    <col min="13568" max="13568" width="16.7109375" style="146" bestFit="1" customWidth="1"/>
    <col min="13569" max="13572" width="9.140625" style="146"/>
    <col min="13573" max="13573" width="9.85546875" style="146" customWidth="1"/>
    <col min="13574" max="13823" width="9.140625" style="146"/>
    <col min="13824" max="13824" width="16.7109375" style="146" bestFit="1" customWidth="1"/>
    <col min="13825" max="13828" width="9.140625" style="146"/>
    <col min="13829" max="13829" width="9.85546875" style="146" customWidth="1"/>
    <col min="13830" max="14079" width="9.140625" style="146"/>
    <col min="14080" max="14080" width="16.7109375" style="146" bestFit="1" customWidth="1"/>
    <col min="14081" max="14084" width="9.140625" style="146"/>
    <col min="14085" max="14085" width="9.85546875" style="146" customWidth="1"/>
    <col min="14086" max="14335" width="9.140625" style="146"/>
    <col min="14336" max="14336" width="16.7109375" style="146" bestFit="1" customWidth="1"/>
    <col min="14337" max="14340" width="9.140625" style="146"/>
    <col min="14341" max="14341" width="9.85546875" style="146" customWidth="1"/>
    <col min="14342" max="14591" width="9.140625" style="146"/>
    <col min="14592" max="14592" width="16.7109375" style="146" bestFit="1" customWidth="1"/>
    <col min="14593" max="14596" width="9.140625" style="146"/>
    <col min="14597" max="14597" width="9.85546875" style="146" customWidth="1"/>
    <col min="14598" max="14847" width="9.140625" style="146"/>
    <col min="14848" max="14848" width="16.7109375" style="146" bestFit="1" customWidth="1"/>
    <col min="14849" max="14852" width="9.140625" style="146"/>
    <col min="14853" max="14853" width="9.85546875" style="146" customWidth="1"/>
    <col min="14854" max="15103" width="9.140625" style="146"/>
    <col min="15104" max="15104" width="16.7109375" style="146" bestFit="1" customWidth="1"/>
    <col min="15105" max="15108" width="9.140625" style="146"/>
    <col min="15109" max="15109" width="9.85546875" style="146" customWidth="1"/>
    <col min="15110" max="15359" width="9.140625" style="146"/>
    <col min="15360" max="15360" width="16.7109375" style="146" bestFit="1" customWidth="1"/>
    <col min="15361" max="15364" width="9.140625" style="146"/>
    <col min="15365" max="15365" width="9.85546875" style="146" customWidth="1"/>
    <col min="15366" max="15615" width="9.140625" style="146"/>
    <col min="15616" max="15616" width="16.7109375" style="146" bestFit="1" customWidth="1"/>
    <col min="15617" max="15620" width="9.140625" style="146"/>
    <col min="15621" max="15621" width="9.85546875" style="146" customWidth="1"/>
    <col min="15622" max="15871" width="9.140625" style="146"/>
    <col min="15872" max="15872" width="16.7109375" style="146" bestFit="1" customWidth="1"/>
    <col min="15873" max="15876" width="9.140625" style="146"/>
    <col min="15877" max="15877" width="9.85546875" style="146" customWidth="1"/>
    <col min="15878" max="16127" width="9.140625" style="146"/>
    <col min="16128" max="16128" width="16.7109375" style="146" bestFit="1" customWidth="1"/>
    <col min="16129" max="16132" width="9.140625" style="146"/>
    <col min="16133" max="16133" width="9.85546875" style="146" customWidth="1"/>
    <col min="16134" max="16384" width="9.140625" style="146"/>
  </cols>
  <sheetData>
    <row r="1" spans="1:10">
      <c r="A1" s="144"/>
      <c r="B1" s="144"/>
      <c r="C1" s="144"/>
      <c r="D1" s="144"/>
      <c r="E1" s="144"/>
      <c r="F1" s="144"/>
      <c r="G1" s="144"/>
      <c r="H1" s="145" t="s">
        <v>154</v>
      </c>
      <c r="I1" s="144"/>
      <c r="J1" s="144"/>
    </row>
    <row r="2" spans="1:10">
      <c r="A2" s="144"/>
      <c r="B2" s="144"/>
      <c r="C2" s="144"/>
      <c r="D2" s="144"/>
      <c r="E2" s="144"/>
      <c r="F2" s="144"/>
      <c r="G2" s="144"/>
      <c r="H2" s="144"/>
      <c r="I2" s="144"/>
      <c r="J2" s="144"/>
    </row>
    <row r="3" spans="1:10">
      <c r="A3" s="144"/>
      <c r="B3" s="144"/>
      <c r="C3" s="144"/>
      <c r="D3" s="144"/>
      <c r="E3" s="144"/>
      <c r="F3" s="144"/>
      <c r="G3" s="144"/>
      <c r="H3" s="144"/>
      <c r="I3" s="144"/>
      <c r="J3" s="144"/>
    </row>
    <row r="4" spans="1:10">
      <c r="A4" s="144"/>
      <c r="B4" s="144"/>
      <c r="C4" s="144"/>
      <c r="D4" s="144"/>
      <c r="E4" s="144"/>
      <c r="F4" s="144" t="s">
        <v>155</v>
      </c>
      <c r="G4" s="144"/>
      <c r="H4" s="144"/>
      <c r="I4" s="144"/>
      <c r="J4" s="144"/>
    </row>
    <row r="5" spans="1:10" ht="15.75">
      <c r="A5" s="144"/>
      <c r="B5" s="367" t="s">
        <v>157</v>
      </c>
      <c r="C5" s="367"/>
      <c r="D5" s="367"/>
      <c r="E5" s="367"/>
      <c r="F5" s="367"/>
      <c r="G5" s="367"/>
      <c r="H5" s="367"/>
      <c r="I5" s="367"/>
      <c r="J5" s="144"/>
    </row>
    <row r="6" spans="1:10">
      <c r="A6" s="144"/>
      <c r="B6" s="144"/>
      <c r="C6" s="144"/>
      <c r="D6" s="144"/>
      <c r="E6" s="144"/>
      <c r="F6" s="144"/>
      <c r="G6" s="144"/>
      <c r="H6" s="144"/>
      <c r="I6" s="144"/>
      <c r="J6" s="144"/>
    </row>
    <row r="7" spans="1:10">
      <c r="A7" s="144"/>
      <c r="B7" s="150"/>
      <c r="C7" s="150"/>
      <c r="D7" s="150"/>
      <c r="E7" s="150"/>
      <c r="F7" s="150"/>
      <c r="G7" s="150"/>
      <c r="H7" s="144"/>
      <c r="I7" s="144"/>
      <c r="J7" s="144"/>
    </row>
    <row r="8" spans="1:10" ht="12.75" customHeight="1">
      <c r="A8" s="144"/>
      <c r="B8" s="368"/>
      <c r="C8" s="368"/>
      <c r="D8" s="368"/>
      <c r="E8" s="368"/>
      <c r="F8" s="368"/>
      <c r="G8" s="151"/>
      <c r="H8" s="144"/>
      <c r="I8" s="144"/>
      <c r="J8" s="144"/>
    </row>
    <row r="9" spans="1:10" ht="12.75" customHeight="1">
      <c r="A9" s="144"/>
      <c r="B9" s="368"/>
      <c r="C9" s="368"/>
      <c r="D9" s="368"/>
      <c r="E9" s="368"/>
      <c r="F9" s="368"/>
      <c r="G9" s="151"/>
      <c r="H9" s="144"/>
      <c r="I9" s="144"/>
      <c r="J9" s="144"/>
    </row>
    <row r="10" spans="1:10" ht="16.5">
      <c r="A10" s="144"/>
      <c r="B10" s="368"/>
      <c r="C10" s="368"/>
      <c r="D10" s="368"/>
      <c r="E10" s="368"/>
      <c r="F10" s="368"/>
      <c r="G10" s="151"/>
      <c r="H10" s="369"/>
      <c r="I10" s="369"/>
      <c r="J10" s="144"/>
    </row>
    <row r="11" spans="1:10" ht="16.5">
      <c r="A11" s="144"/>
      <c r="B11" s="368"/>
      <c r="C11" s="368"/>
      <c r="D11" s="368"/>
      <c r="E11" s="368"/>
      <c r="F11" s="368"/>
      <c r="G11" s="151"/>
      <c r="H11" s="369"/>
      <c r="I11" s="369"/>
      <c r="J11" s="144"/>
    </row>
    <row r="12" spans="1:10" ht="16.5" customHeight="1">
      <c r="A12" s="144"/>
      <c r="B12" s="368"/>
      <c r="C12" s="368"/>
      <c r="D12" s="368"/>
      <c r="E12" s="368"/>
      <c r="F12" s="368"/>
      <c r="G12" s="150"/>
      <c r="H12" s="144"/>
      <c r="I12" s="144"/>
      <c r="J12" s="144"/>
    </row>
    <row r="13" spans="1:10">
      <c r="A13" s="144"/>
      <c r="B13" s="150"/>
      <c r="C13" s="150"/>
      <c r="D13" s="150"/>
      <c r="E13" s="150"/>
      <c r="F13" s="150"/>
      <c r="G13" s="150"/>
      <c r="H13" s="144"/>
      <c r="I13" s="144"/>
      <c r="J13" s="144"/>
    </row>
    <row r="14" spans="1:10">
      <c r="A14" s="144"/>
      <c r="B14" s="150"/>
      <c r="C14" s="150"/>
      <c r="D14" s="150"/>
      <c r="E14" s="150"/>
      <c r="F14" s="150"/>
      <c r="G14" s="150"/>
      <c r="H14" s="144"/>
      <c r="I14" s="144"/>
      <c r="J14" s="144"/>
    </row>
    <row r="15" spans="1:10">
      <c r="A15" s="144"/>
      <c r="B15" s="144"/>
      <c r="C15" s="144"/>
      <c r="D15" s="144"/>
      <c r="E15" s="144"/>
      <c r="F15" s="144"/>
      <c r="G15" s="144"/>
      <c r="H15" s="144"/>
      <c r="I15" s="144"/>
      <c r="J15" s="144"/>
    </row>
    <row r="16" spans="1:10" ht="20.25">
      <c r="A16" s="147"/>
      <c r="B16" s="370" t="s">
        <v>161</v>
      </c>
      <c r="C16" s="370"/>
      <c r="D16" s="370"/>
      <c r="E16" s="370"/>
      <c r="F16" s="370"/>
      <c r="G16" s="370"/>
      <c r="H16" s="370"/>
      <c r="I16" s="370"/>
      <c r="J16" s="147"/>
    </row>
    <row r="17" spans="1:10" ht="16.5" customHeight="1">
      <c r="A17" s="147"/>
      <c r="B17" s="147"/>
      <c r="C17" s="148"/>
      <c r="D17" s="148"/>
      <c r="E17" s="366"/>
      <c r="F17" s="366"/>
      <c r="G17" s="366"/>
      <c r="H17" s="148"/>
      <c r="I17" s="148"/>
      <c r="J17" s="147"/>
    </row>
    <row r="18" spans="1:10" ht="12.75" customHeight="1">
      <c r="A18" s="147"/>
      <c r="B18" s="147"/>
      <c r="C18" s="149"/>
      <c r="D18" s="149"/>
      <c r="E18" s="149"/>
      <c r="F18" s="149"/>
      <c r="G18" s="149"/>
      <c r="H18" s="149"/>
      <c r="I18" s="149"/>
      <c r="J18" s="147"/>
    </row>
    <row r="19" spans="1:10" ht="25.5" customHeight="1">
      <c r="A19" s="147"/>
      <c r="B19" s="371" t="s">
        <v>156</v>
      </c>
      <c r="C19" s="371"/>
      <c r="D19" s="371"/>
      <c r="E19" s="371"/>
      <c r="F19" s="371"/>
      <c r="G19" s="371"/>
      <c r="H19" s="371"/>
      <c r="I19" s="371"/>
      <c r="J19" s="147"/>
    </row>
    <row r="20" spans="1:10" ht="12.75" customHeight="1">
      <c r="A20" s="147"/>
      <c r="B20" s="149"/>
      <c r="C20" s="149"/>
      <c r="D20" s="149"/>
      <c r="E20" s="149"/>
      <c r="F20" s="149"/>
      <c r="G20" s="149"/>
      <c r="H20" s="149"/>
      <c r="I20" s="149"/>
      <c r="J20" s="147"/>
    </row>
    <row r="21" spans="1:10" ht="12.75" customHeight="1">
      <c r="A21" s="147"/>
      <c r="B21" s="149"/>
      <c r="C21" s="149"/>
      <c r="D21" s="149"/>
      <c r="E21" s="149"/>
      <c r="F21" s="149"/>
      <c r="G21" s="149"/>
      <c r="H21" s="149"/>
      <c r="I21" s="149"/>
      <c r="J21" s="147"/>
    </row>
    <row r="22" spans="1:10" ht="20.25" customHeight="1">
      <c r="A22" s="147"/>
      <c r="B22" s="373" t="s">
        <v>158</v>
      </c>
      <c r="C22" s="373"/>
      <c r="D22" s="373"/>
      <c r="E22" s="373"/>
      <c r="F22" s="373"/>
      <c r="G22" s="373"/>
      <c r="H22" s="373"/>
      <c r="I22" s="373"/>
      <c r="J22" s="147"/>
    </row>
    <row r="23" spans="1:10" ht="20.25">
      <c r="A23" s="147"/>
      <c r="B23" s="373"/>
      <c r="C23" s="373"/>
      <c r="D23" s="373"/>
      <c r="E23" s="373"/>
      <c r="F23" s="373"/>
      <c r="G23" s="373"/>
      <c r="H23" s="373"/>
      <c r="I23" s="373"/>
      <c r="J23" s="147"/>
    </row>
    <row r="24" spans="1:10">
      <c r="A24" s="147"/>
      <c r="B24" s="147"/>
      <c r="C24" s="147"/>
      <c r="D24" s="147"/>
      <c r="E24" s="147"/>
      <c r="F24" s="147"/>
      <c r="G24" s="147"/>
      <c r="H24" s="147"/>
      <c r="I24" s="147"/>
      <c r="J24" s="147"/>
    </row>
    <row r="25" spans="1:10" ht="20.25">
      <c r="A25" s="147"/>
      <c r="B25" s="373" t="s">
        <v>227</v>
      </c>
      <c r="C25" s="373"/>
      <c r="D25" s="373"/>
      <c r="E25" s="373"/>
      <c r="F25" s="373"/>
      <c r="G25" s="373"/>
      <c r="H25" s="373"/>
      <c r="I25" s="373"/>
      <c r="J25" s="147"/>
    </row>
    <row r="26" spans="1:10">
      <c r="A26" s="147"/>
      <c r="B26" s="147"/>
      <c r="C26" s="147"/>
      <c r="D26" s="147"/>
      <c r="E26" s="147"/>
      <c r="F26" s="147"/>
      <c r="G26" s="147"/>
      <c r="H26" s="147"/>
      <c r="I26" s="147"/>
      <c r="J26" s="147"/>
    </row>
    <row r="27" spans="1:10">
      <c r="A27" s="147"/>
      <c r="B27" s="147"/>
      <c r="C27" s="147"/>
      <c r="D27" s="147"/>
      <c r="E27" s="147"/>
      <c r="F27" s="147"/>
      <c r="G27" s="147"/>
      <c r="H27" s="147"/>
      <c r="I27" s="147"/>
      <c r="J27" s="147"/>
    </row>
    <row r="28" spans="1:10" ht="12.75" customHeight="1">
      <c r="A28" s="372"/>
      <c r="B28" s="372"/>
      <c r="C28" s="372"/>
      <c r="D28" s="372"/>
      <c r="E28" s="372"/>
      <c r="F28" s="372"/>
      <c r="G28" s="372"/>
      <c r="H28" s="372"/>
      <c r="I28" s="372"/>
      <c r="J28" s="372"/>
    </row>
    <row r="29" spans="1:10" ht="12.75" customHeight="1">
      <c r="A29" s="372"/>
      <c r="B29" s="372"/>
      <c r="C29" s="372"/>
      <c r="D29" s="372"/>
      <c r="E29" s="372"/>
      <c r="F29" s="372"/>
      <c r="G29" s="372"/>
      <c r="H29" s="372"/>
      <c r="I29" s="372"/>
      <c r="J29" s="372"/>
    </row>
    <row r="30" spans="1:10" ht="12.75" customHeight="1">
      <c r="A30" s="372"/>
      <c r="B30" s="372"/>
      <c r="C30" s="372"/>
      <c r="D30" s="372"/>
      <c r="E30" s="372"/>
      <c r="F30" s="372"/>
      <c r="G30" s="372"/>
      <c r="H30" s="372"/>
      <c r="I30" s="372"/>
      <c r="J30" s="372"/>
    </row>
    <row r="31" spans="1:10" ht="12.75" customHeight="1">
      <c r="A31" s="372"/>
      <c r="B31" s="372"/>
      <c r="C31" s="372"/>
      <c r="D31" s="372"/>
      <c r="E31" s="372"/>
      <c r="F31" s="372"/>
      <c r="G31" s="372"/>
      <c r="H31" s="372"/>
      <c r="I31" s="372"/>
      <c r="J31" s="372"/>
    </row>
    <row r="32" spans="1:10" ht="12.75" customHeight="1">
      <c r="A32" s="372"/>
      <c r="B32" s="372"/>
      <c r="C32" s="372"/>
      <c r="D32" s="372"/>
      <c r="E32" s="372"/>
      <c r="F32" s="372"/>
      <c r="G32" s="372"/>
      <c r="H32" s="372"/>
      <c r="I32" s="372"/>
      <c r="J32" s="372"/>
    </row>
    <row r="33" spans="1:10" ht="12.75" customHeight="1">
      <c r="A33" s="372"/>
      <c r="B33" s="372"/>
      <c r="C33" s="372"/>
      <c r="D33" s="372"/>
      <c r="E33" s="372"/>
      <c r="F33" s="372"/>
      <c r="G33" s="372"/>
      <c r="H33" s="372"/>
      <c r="I33" s="372"/>
      <c r="J33" s="372"/>
    </row>
    <row r="34" spans="1:10" ht="12.75" customHeight="1">
      <c r="A34" s="372"/>
      <c r="B34" s="372"/>
      <c r="C34" s="372"/>
      <c r="D34" s="372"/>
      <c r="E34" s="372"/>
      <c r="F34" s="372"/>
      <c r="G34" s="372"/>
      <c r="H34" s="372"/>
      <c r="I34" s="372"/>
      <c r="J34" s="372"/>
    </row>
    <row r="35" spans="1:10" ht="12.75" customHeight="1">
      <c r="A35" s="372"/>
      <c r="B35" s="372"/>
      <c r="C35" s="372"/>
      <c r="D35" s="372"/>
      <c r="E35" s="372"/>
      <c r="F35" s="372"/>
      <c r="G35" s="372"/>
      <c r="H35" s="372"/>
      <c r="I35" s="372"/>
      <c r="J35" s="372"/>
    </row>
    <row r="36" spans="1:10">
      <c r="A36" s="147"/>
      <c r="B36" s="147"/>
      <c r="C36" s="147"/>
      <c r="D36" s="147"/>
      <c r="E36" s="147"/>
      <c r="F36" s="147"/>
      <c r="G36" s="147"/>
      <c r="H36" s="147"/>
      <c r="I36" s="147"/>
      <c r="J36" s="147"/>
    </row>
    <row r="37" spans="1:10">
      <c r="A37" s="147"/>
      <c r="B37" s="147"/>
      <c r="C37" s="147"/>
      <c r="D37" s="147"/>
      <c r="E37" s="147"/>
      <c r="F37" s="147"/>
      <c r="G37" s="147"/>
      <c r="H37" s="147"/>
      <c r="I37" s="147"/>
      <c r="J37" s="147"/>
    </row>
    <row r="38" spans="1:10">
      <c r="A38" s="147"/>
      <c r="B38" s="147"/>
      <c r="C38" s="147"/>
      <c r="D38" s="147"/>
      <c r="E38" s="147"/>
      <c r="F38" s="147"/>
      <c r="G38" s="147"/>
      <c r="H38" s="147"/>
      <c r="I38" s="147"/>
      <c r="J38" s="147"/>
    </row>
    <row r="39" spans="1:10" ht="20.25">
      <c r="A39" s="147"/>
      <c r="B39" s="373">
        <v>42887</v>
      </c>
      <c r="C39" s="373"/>
      <c r="D39" s="373"/>
      <c r="E39" s="373"/>
      <c r="F39" s="373"/>
      <c r="G39" s="373"/>
      <c r="H39" s="373"/>
      <c r="I39" s="373"/>
      <c r="J39" s="147"/>
    </row>
    <row r="40" spans="1:10" ht="20.25" customHeight="1">
      <c r="A40" s="147"/>
      <c r="B40" s="365" t="s">
        <v>229</v>
      </c>
      <c r="C40" s="365"/>
      <c r="D40" s="365"/>
      <c r="E40" s="365" t="s">
        <v>228</v>
      </c>
      <c r="F40" s="365"/>
      <c r="G40" s="365"/>
      <c r="H40" s="365"/>
      <c r="I40" s="365"/>
      <c r="J40" s="147"/>
    </row>
    <row r="41" spans="1:10">
      <c r="A41" s="147"/>
      <c r="B41" s="147"/>
      <c r="C41" s="147"/>
      <c r="D41" s="147"/>
      <c r="E41" s="147"/>
      <c r="F41" s="147"/>
      <c r="G41" s="147"/>
      <c r="H41" s="147"/>
      <c r="I41" s="147"/>
      <c r="J41" s="147"/>
    </row>
    <row r="42" spans="1:10">
      <c r="A42" s="147"/>
      <c r="B42" s="147"/>
      <c r="C42" s="147"/>
      <c r="D42" s="147"/>
      <c r="E42" s="147"/>
      <c r="F42" s="147"/>
      <c r="G42" s="147"/>
      <c r="H42" s="147"/>
      <c r="I42" s="147"/>
      <c r="J42" s="147"/>
    </row>
    <row r="43" spans="1:10">
      <c r="A43" s="147"/>
      <c r="B43" s="147"/>
      <c r="C43" s="147"/>
      <c r="D43" s="147"/>
      <c r="E43" s="147"/>
      <c r="F43" s="147"/>
      <c r="G43" s="147"/>
      <c r="H43" s="147"/>
      <c r="I43" s="147"/>
      <c r="J43" s="147"/>
    </row>
    <row r="44" spans="1:10">
      <c r="A44" s="147"/>
      <c r="B44" s="147"/>
      <c r="C44" s="147"/>
      <c r="D44" s="147"/>
      <c r="E44" s="147"/>
      <c r="F44" s="147"/>
      <c r="G44" s="147"/>
      <c r="H44" s="147"/>
      <c r="I44" s="147"/>
      <c r="J44" s="147"/>
    </row>
    <row r="45" spans="1:10">
      <c r="A45" s="147"/>
      <c r="B45" s="147"/>
      <c r="C45" s="147"/>
      <c r="D45" s="147"/>
      <c r="E45" s="147"/>
      <c r="F45" s="147"/>
      <c r="G45" s="147"/>
      <c r="H45" s="147"/>
      <c r="I45" s="147"/>
      <c r="J45" s="147"/>
    </row>
    <row r="46" spans="1:10">
      <c r="A46" s="147"/>
      <c r="B46" s="147"/>
      <c r="C46" s="147"/>
      <c r="D46" s="147"/>
      <c r="E46" s="147"/>
      <c r="F46" s="147"/>
      <c r="G46" s="147"/>
      <c r="H46" s="147"/>
      <c r="I46" s="147"/>
      <c r="J46" s="147"/>
    </row>
    <row r="47" spans="1:10">
      <c r="A47" s="147"/>
      <c r="B47" s="147"/>
      <c r="C47" s="147"/>
      <c r="D47" s="147"/>
      <c r="E47" s="147"/>
      <c r="F47" s="147"/>
      <c r="G47" s="147"/>
      <c r="H47" s="147"/>
      <c r="I47" s="147"/>
      <c r="J47" s="147"/>
    </row>
    <row r="48" spans="1:10">
      <c r="A48" s="147"/>
      <c r="B48" s="147"/>
      <c r="C48" s="147"/>
      <c r="D48" s="147"/>
      <c r="E48" s="147"/>
      <c r="F48" s="147"/>
      <c r="G48" s="147"/>
      <c r="H48" s="147"/>
      <c r="I48" s="147"/>
      <c r="J48" s="147"/>
    </row>
    <row r="49" spans="1:10">
      <c r="A49" s="147"/>
      <c r="B49" s="147"/>
      <c r="C49" s="147"/>
      <c r="D49" s="147"/>
      <c r="E49" s="147"/>
      <c r="F49" s="147"/>
      <c r="G49" s="147"/>
      <c r="H49" s="147"/>
      <c r="I49" s="147"/>
      <c r="J49" s="147"/>
    </row>
    <row r="50" spans="1:10">
      <c r="A50" s="147"/>
      <c r="B50" s="147"/>
      <c r="C50" s="147"/>
      <c r="D50" s="147"/>
      <c r="E50" s="147"/>
      <c r="F50" s="147"/>
      <c r="G50" s="147"/>
      <c r="H50" s="147"/>
      <c r="I50" s="147"/>
      <c r="J50" s="147"/>
    </row>
    <row r="51" spans="1:10">
      <c r="A51" s="147"/>
      <c r="B51" s="147"/>
      <c r="C51" s="147"/>
      <c r="D51" s="147"/>
      <c r="E51" s="147"/>
      <c r="F51" s="147"/>
      <c r="G51" s="147"/>
      <c r="H51" s="147"/>
      <c r="I51" s="147"/>
      <c r="J51" s="147"/>
    </row>
  </sheetData>
  <mergeCells count="13">
    <mergeCell ref="B40:I40"/>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topLeftCell="A16" zoomScale="60" zoomScaleNormal="100" workbookViewId="0"/>
  </sheetViews>
  <sheetFormatPr defaultRowHeight="12.75"/>
  <cols>
    <col min="1" max="1" width="17.140625" style="92" customWidth="1"/>
    <col min="2" max="2" width="10.85546875" style="92" customWidth="1"/>
    <col min="3" max="3" width="25.140625" style="92" customWidth="1"/>
    <col min="4" max="4" width="13.42578125" style="92" customWidth="1"/>
    <col min="5" max="5" width="12.28515625" style="92" customWidth="1"/>
    <col min="6" max="6" width="40" style="92" customWidth="1"/>
    <col min="7" max="16384" width="9.140625" style="92"/>
  </cols>
  <sheetData>
    <row r="2" spans="1:6" ht="21">
      <c r="A2" s="14" t="s">
        <v>82</v>
      </c>
    </row>
    <row r="3" spans="1:6" ht="15">
      <c r="A3" s="1" t="s">
        <v>87</v>
      </c>
    </row>
    <row r="4" spans="1:6" ht="15">
      <c r="A4" s="1" t="s">
        <v>84</v>
      </c>
    </row>
    <row r="5" spans="1:6" ht="15">
      <c r="A5" s="1" t="s">
        <v>85</v>
      </c>
    </row>
    <row r="6" spans="1:6" ht="15">
      <c r="A6" s="1" t="s">
        <v>83</v>
      </c>
    </row>
    <row r="7" spans="1:6" ht="15">
      <c r="A7" s="1" t="s">
        <v>86</v>
      </c>
    </row>
    <row r="9" spans="1:6" ht="21">
      <c r="A9" s="14" t="s">
        <v>123</v>
      </c>
    </row>
    <row r="11" spans="1:6" ht="30.75" customHeight="1">
      <c r="A11" s="93" t="s">
        <v>45</v>
      </c>
      <c r="B11" s="93" t="s">
        <v>32</v>
      </c>
      <c r="C11" s="93" t="s">
        <v>33</v>
      </c>
      <c r="D11" s="93" t="s">
        <v>34</v>
      </c>
      <c r="E11" s="93" t="s">
        <v>35</v>
      </c>
      <c r="F11" s="93" t="s">
        <v>36</v>
      </c>
    </row>
    <row r="12" spans="1:6" ht="15">
      <c r="A12" s="96"/>
      <c r="B12" s="95">
        <v>1</v>
      </c>
      <c r="C12" s="94" t="s">
        <v>39</v>
      </c>
      <c r="D12" s="96" t="s">
        <v>37</v>
      </c>
      <c r="E12" s="96" t="s">
        <v>97</v>
      </c>
      <c r="F12" s="94" t="s">
        <v>43</v>
      </c>
    </row>
    <row r="13" spans="1:6" ht="15">
      <c r="A13" s="96"/>
      <c r="B13" s="95">
        <v>2</v>
      </c>
      <c r="C13" s="94" t="s">
        <v>40</v>
      </c>
      <c r="D13" s="96" t="s">
        <v>38</v>
      </c>
      <c r="E13" s="97" t="s">
        <v>98</v>
      </c>
      <c r="F13" s="94" t="s">
        <v>46</v>
      </c>
    </row>
    <row r="14" spans="1:6" ht="30">
      <c r="A14" s="96"/>
      <c r="B14" s="95">
        <v>3</v>
      </c>
      <c r="C14" s="94" t="s">
        <v>41</v>
      </c>
      <c r="D14" s="96" t="s">
        <v>42</v>
      </c>
      <c r="E14" s="97" t="s">
        <v>99</v>
      </c>
      <c r="F14" s="94" t="s">
        <v>44</v>
      </c>
    </row>
    <row r="18" spans="1:6" ht="21">
      <c r="A18" s="14" t="s">
        <v>81</v>
      </c>
    </row>
    <row r="20" spans="1:6" ht="31.5">
      <c r="A20" s="93" t="s">
        <v>45</v>
      </c>
      <c r="B20" s="93" t="s">
        <v>32</v>
      </c>
      <c r="C20" s="93" t="s">
        <v>33</v>
      </c>
      <c r="D20" s="93" t="s">
        <v>34</v>
      </c>
      <c r="E20" s="93" t="s">
        <v>35</v>
      </c>
      <c r="F20" s="93" t="s">
        <v>36</v>
      </c>
    </row>
    <row r="21" spans="1:6" ht="27" customHeight="1">
      <c r="A21" s="374" t="s">
        <v>124</v>
      </c>
      <c r="B21" s="375"/>
      <c r="C21" s="375"/>
      <c r="D21" s="375"/>
      <c r="E21" s="375"/>
      <c r="F21" s="376"/>
    </row>
    <row r="22" spans="1:6" ht="30">
      <c r="A22" s="96"/>
      <c r="B22" s="95">
        <v>1</v>
      </c>
      <c r="C22" s="94" t="s">
        <v>48</v>
      </c>
      <c r="D22" s="96" t="s">
        <v>37</v>
      </c>
      <c r="E22" s="96" t="s">
        <v>49</v>
      </c>
      <c r="F22" s="94" t="s">
        <v>50</v>
      </c>
    </row>
    <row r="23" spans="1:6" ht="30">
      <c r="A23" s="96"/>
      <c r="B23" s="95">
        <f>B22+1</f>
        <v>2</v>
      </c>
      <c r="C23" s="94" t="s">
        <v>51</v>
      </c>
      <c r="D23" s="96" t="s">
        <v>37</v>
      </c>
      <c r="E23" s="97" t="s">
        <v>52</v>
      </c>
      <c r="F23" s="94" t="s">
        <v>53</v>
      </c>
    </row>
    <row r="24" spans="1:6" ht="30">
      <c r="A24" s="96"/>
      <c r="B24" s="95">
        <f>B23+1</f>
        <v>3</v>
      </c>
      <c r="C24" s="94" t="s">
        <v>115</v>
      </c>
      <c r="D24" s="96" t="s">
        <v>55</v>
      </c>
      <c r="E24" s="97" t="s">
        <v>56</v>
      </c>
      <c r="F24" s="94" t="s">
        <v>117</v>
      </c>
    </row>
    <row r="25" spans="1:6" ht="60">
      <c r="A25" s="96"/>
      <c r="B25" s="95">
        <f>B24+1</f>
        <v>4</v>
      </c>
      <c r="C25" s="94" t="s">
        <v>54</v>
      </c>
      <c r="D25" s="96" t="s">
        <v>55</v>
      </c>
      <c r="E25" s="97" t="s">
        <v>57</v>
      </c>
      <c r="F25" s="94" t="s">
        <v>58</v>
      </c>
    </row>
    <row r="26" spans="1:6" ht="45">
      <c r="A26" s="96"/>
      <c r="B26" s="95">
        <f>B25+1</f>
        <v>5</v>
      </c>
      <c r="C26" s="94" t="s">
        <v>76</v>
      </c>
      <c r="D26" s="96" t="s">
        <v>55</v>
      </c>
      <c r="E26" s="96" t="s">
        <v>116</v>
      </c>
      <c r="F26" s="94" t="s">
        <v>59</v>
      </c>
    </row>
    <row r="27" spans="1:6" ht="15">
      <c r="A27" s="135"/>
      <c r="B27" s="136"/>
      <c r="C27" s="137"/>
      <c r="D27" s="135"/>
      <c r="E27" s="135"/>
      <c r="F27" s="137"/>
    </row>
    <row r="28" spans="1:6" ht="31.5">
      <c r="A28" s="93" t="s">
        <v>45</v>
      </c>
      <c r="B28" s="93" t="s">
        <v>32</v>
      </c>
      <c r="C28" s="93" t="s">
        <v>33</v>
      </c>
      <c r="D28" s="93" t="s">
        <v>34</v>
      </c>
      <c r="E28" s="93" t="s">
        <v>35</v>
      </c>
      <c r="F28" s="93" t="s">
        <v>36</v>
      </c>
    </row>
    <row r="29" spans="1:6" ht="48.75" customHeight="1">
      <c r="A29" s="374" t="s">
        <v>125</v>
      </c>
      <c r="B29" s="375"/>
      <c r="C29" s="375"/>
      <c r="D29" s="375"/>
      <c r="E29" s="375"/>
      <c r="F29" s="376"/>
    </row>
    <row r="30" spans="1:6" ht="30">
      <c r="A30" s="96"/>
      <c r="B30" s="95">
        <f>B26+1</f>
        <v>6</v>
      </c>
      <c r="C30" s="94" t="s">
        <v>60</v>
      </c>
      <c r="D30" s="96" t="s">
        <v>61</v>
      </c>
      <c r="E30" s="96" t="s">
        <v>63</v>
      </c>
      <c r="F30" s="94" t="s">
        <v>80</v>
      </c>
    </row>
    <row r="31" spans="1:6" ht="30">
      <c r="A31" s="96"/>
      <c r="B31" s="95">
        <f t="shared" ref="B31:B39" si="0">B30+1</f>
        <v>7</v>
      </c>
      <c r="C31" s="94" t="s">
        <v>62</v>
      </c>
      <c r="D31" s="96" t="s">
        <v>65</v>
      </c>
      <c r="E31" s="96" t="s">
        <v>91</v>
      </c>
      <c r="F31" s="94" t="s">
        <v>79</v>
      </c>
    </row>
    <row r="32" spans="1:6" ht="60">
      <c r="A32" s="96"/>
      <c r="B32" s="95">
        <f t="shared" si="0"/>
        <v>8</v>
      </c>
      <c r="C32" s="94" t="s">
        <v>66</v>
      </c>
      <c r="D32" s="96" t="s">
        <v>65</v>
      </c>
      <c r="E32" s="96" t="s">
        <v>92</v>
      </c>
      <c r="F32" s="94" t="s">
        <v>78</v>
      </c>
    </row>
    <row r="33" spans="1:6" ht="45">
      <c r="A33" s="96"/>
      <c r="B33" s="95">
        <f t="shared" si="0"/>
        <v>9</v>
      </c>
      <c r="C33" s="94" t="s">
        <v>64</v>
      </c>
      <c r="D33" s="96" t="s">
        <v>61</v>
      </c>
      <c r="E33" s="96" t="s">
        <v>101</v>
      </c>
      <c r="F33" s="94" t="s">
        <v>88</v>
      </c>
    </row>
    <row r="34" spans="1:6" ht="30">
      <c r="A34" s="96"/>
      <c r="B34" s="95">
        <f t="shared" si="0"/>
        <v>10</v>
      </c>
      <c r="C34" s="94" t="s">
        <v>23</v>
      </c>
      <c r="D34" s="96" t="s">
        <v>61</v>
      </c>
      <c r="E34" s="96" t="s">
        <v>67</v>
      </c>
      <c r="F34" s="94" t="s">
        <v>77</v>
      </c>
    </row>
    <row r="35" spans="1:6" ht="30">
      <c r="A35" s="96"/>
      <c r="B35" s="95">
        <f t="shared" si="0"/>
        <v>11</v>
      </c>
      <c r="C35" s="94" t="s">
        <v>89</v>
      </c>
      <c r="D35" s="96" t="s">
        <v>61</v>
      </c>
      <c r="E35" s="96" t="s">
        <v>93</v>
      </c>
      <c r="F35" s="108" t="s">
        <v>96</v>
      </c>
    </row>
    <row r="36" spans="1:6" ht="30">
      <c r="A36" s="96"/>
      <c r="B36" s="95">
        <f t="shared" si="0"/>
        <v>12</v>
      </c>
      <c r="C36" s="94" t="s">
        <v>68</v>
      </c>
      <c r="D36" s="96" t="s">
        <v>61</v>
      </c>
      <c r="E36" s="96" t="s">
        <v>102</v>
      </c>
      <c r="F36" s="94" t="s">
        <v>72</v>
      </c>
    </row>
    <row r="37" spans="1:6" ht="30">
      <c r="A37" s="96"/>
      <c r="B37" s="95">
        <f t="shared" si="0"/>
        <v>13</v>
      </c>
      <c r="C37" s="94" t="s">
        <v>69</v>
      </c>
      <c r="D37" s="96" t="s">
        <v>61</v>
      </c>
      <c r="E37" s="96" t="s">
        <v>103</v>
      </c>
      <c r="F37" s="94" t="s">
        <v>73</v>
      </c>
    </row>
    <row r="38" spans="1:6" ht="30">
      <c r="A38" s="96"/>
      <c r="B38" s="95">
        <f t="shared" si="0"/>
        <v>14</v>
      </c>
      <c r="C38" s="94" t="s">
        <v>70</v>
      </c>
      <c r="D38" s="96" t="s">
        <v>61</v>
      </c>
      <c r="E38" s="96" t="s">
        <v>94</v>
      </c>
      <c r="F38" s="94" t="s">
        <v>74</v>
      </c>
    </row>
    <row r="39" spans="1:6" ht="30">
      <c r="A39" s="96"/>
      <c r="B39" s="95">
        <f t="shared" si="0"/>
        <v>15</v>
      </c>
      <c r="C39" s="94" t="s">
        <v>71</v>
      </c>
      <c r="D39" s="96" t="s">
        <v>61</v>
      </c>
      <c r="E39" s="96" t="s">
        <v>104</v>
      </c>
      <c r="F39" s="94" t="s">
        <v>75</v>
      </c>
    </row>
    <row r="40" spans="1:6" ht="45">
      <c r="A40" s="96"/>
      <c r="B40" s="95">
        <f>B39+1</f>
        <v>16</v>
      </c>
      <c r="C40" s="94" t="s">
        <v>12</v>
      </c>
      <c r="D40" s="96" t="s">
        <v>61</v>
      </c>
      <c r="E40" s="96" t="s">
        <v>105</v>
      </c>
      <c r="F40" s="108" t="s">
        <v>95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M62"/>
  <sheetViews>
    <sheetView showGridLines="0" view="pageLayout" topLeftCell="A77" zoomScaleNormal="100" zoomScaleSheetLayoutView="80" workbookViewId="0"/>
  </sheetViews>
  <sheetFormatPr defaultColWidth="12.140625" defaultRowHeight="15"/>
  <cols>
    <col min="1" max="1" width="51.28515625" style="1" customWidth="1"/>
    <col min="2" max="9" width="19.5703125" style="1" customWidth="1"/>
    <col min="10" max="16384" width="12.140625" style="1"/>
  </cols>
  <sheetData>
    <row r="1" spans="1:13">
      <c r="B1" s="13"/>
    </row>
    <row r="2" spans="1:13" ht="21">
      <c r="A2" s="14" t="s">
        <v>3</v>
      </c>
      <c r="B2" s="379" t="s">
        <v>161</v>
      </c>
      <c r="C2" s="380"/>
      <c r="D2" s="380"/>
      <c r="E2" s="381"/>
    </row>
    <row r="3" spans="1:13">
      <c r="B3" s="13"/>
    </row>
    <row r="4" spans="1:13" ht="18.75">
      <c r="A4" s="9" t="s">
        <v>5</v>
      </c>
      <c r="B4" s="382">
        <f>'Title Page'!B39:I39</f>
        <v>42887</v>
      </c>
      <c r="C4" s="383"/>
    </row>
    <row r="5" spans="1:13">
      <c r="B5" s="13"/>
    </row>
    <row r="6" spans="1:13" ht="18.75">
      <c r="A6" s="9" t="s">
        <v>18</v>
      </c>
      <c r="B6" s="2">
        <f>C6 - 1</f>
        <v>2010</v>
      </c>
      <c r="C6" s="2">
        <f>'Facility Detail'!$B$1708</f>
        <v>2011</v>
      </c>
      <c r="D6" s="2">
        <f>C6+1</f>
        <v>2012</v>
      </c>
      <c r="E6" s="2">
        <f>D6+1</f>
        <v>2013</v>
      </c>
      <c r="F6" s="2">
        <f>E6+1</f>
        <v>2014</v>
      </c>
      <c r="G6" s="2">
        <f>F6+1</f>
        <v>2015</v>
      </c>
      <c r="H6" s="2">
        <f>G6+1</f>
        <v>2016</v>
      </c>
      <c r="I6" s="2">
        <v>2017</v>
      </c>
      <c r="J6" s="22"/>
      <c r="K6" s="22"/>
      <c r="L6" s="22"/>
      <c r="M6" s="22"/>
    </row>
    <row r="7" spans="1:13">
      <c r="A7" s="90" t="s">
        <v>11</v>
      </c>
      <c r="B7" s="276">
        <v>3984631</v>
      </c>
      <c r="C7" s="277">
        <v>4005863</v>
      </c>
      <c r="D7" s="277">
        <v>4041898</v>
      </c>
      <c r="E7" s="277">
        <v>4092688</v>
      </c>
      <c r="F7" s="278">
        <v>4117646</v>
      </c>
      <c r="G7" s="278">
        <v>4108270</v>
      </c>
      <c r="H7" s="278">
        <v>3981653.9279999998</v>
      </c>
      <c r="I7" s="340"/>
      <c r="J7" s="15"/>
      <c r="K7" s="15"/>
      <c r="L7" s="15"/>
      <c r="M7" s="15"/>
    </row>
    <row r="8" spans="1:13">
      <c r="A8" s="90" t="s">
        <v>9</v>
      </c>
      <c r="B8" s="109"/>
      <c r="C8" s="110">
        <v>0</v>
      </c>
      <c r="D8" s="110">
        <v>0.03</v>
      </c>
      <c r="E8" s="110">
        <v>0.03</v>
      </c>
      <c r="F8" s="110">
        <v>0.03</v>
      </c>
      <c r="G8" s="110">
        <v>0.03</v>
      </c>
      <c r="H8" s="110">
        <v>0.09</v>
      </c>
      <c r="I8" s="110">
        <v>0.09</v>
      </c>
      <c r="J8" s="23"/>
      <c r="K8" s="23"/>
      <c r="L8" s="23"/>
      <c r="M8" s="23"/>
    </row>
    <row r="9" spans="1:13">
      <c r="A9" s="84" t="s">
        <v>7</v>
      </c>
      <c r="B9" s="279"/>
      <c r="C9" s="280">
        <f>ROUND(C7 * C8,0)</f>
        <v>0</v>
      </c>
      <c r="D9" s="280">
        <f t="shared" ref="D9:I9" si="0" xml:space="preserve"> IF( SUM(B7:C7) = 0, 0, AVERAGE(B7:C7) * D8 )</f>
        <v>119857.40999999999</v>
      </c>
      <c r="E9" s="280">
        <f t="shared" si="0"/>
        <v>120716.41499999999</v>
      </c>
      <c r="F9" s="280">
        <f t="shared" si="0"/>
        <v>122018.79</v>
      </c>
      <c r="G9" s="280">
        <f t="shared" si="0"/>
        <v>123155.01</v>
      </c>
      <c r="H9" s="280">
        <f t="shared" si="0"/>
        <v>370166.22</v>
      </c>
      <c r="I9" s="280">
        <f t="shared" si="0"/>
        <v>364046.57675999997</v>
      </c>
      <c r="J9" s="23"/>
      <c r="K9" s="23"/>
      <c r="L9" s="23"/>
      <c r="M9" s="23"/>
    </row>
    <row r="10" spans="1:13">
      <c r="E10" s="158"/>
      <c r="F10" s="158"/>
      <c r="G10" s="158"/>
      <c r="H10" s="158"/>
      <c r="I10" s="158"/>
      <c r="J10" s="24"/>
      <c r="K10" s="24"/>
      <c r="L10" s="24"/>
      <c r="M10" s="24"/>
    </row>
    <row r="11" spans="1:13" ht="18.75">
      <c r="A11" s="9" t="s">
        <v>19</v>
      </c>
      <c r="B11" s="2">
        <f>C11 - 1</f>
        <v>2010</v>
      </c>
      <c r="C11" s="2">
        <f>'Facility Detail'!$B$1708</f>
        <v>2011</v>
      </c>
      <c r="D11" s="2">
        <f t="shared" ref="D11:I11" si="1">C11+1</f>
        <v>2012</v>
      </c>
      <c r="E11" s="2">
        <f t="shared" si="1"/>
        <v>2013</v>
      </c>
      <c r="F11" s="2">
        <f t="shared" si="1"/>
        <v>2014</v>
      </c>
      <c r="G11" s="2">
        <f t="shared" si="1"/>
        <v>2015</v>
      </c>
      <c r="H11" s="2">
        <f t="shared" si="1"/>
        <v>2016</v>
      </c>
      <c r="I11" s="2">
        <f t="shared" si="1"/>
        <v>2017</v>
      </c>
      <c r="J11" s="24"/>
      <c r="K11" s="24"/>
      <c r="L11" s="24"/>
      <c r="M11" s="24"/>
    </row>
    <row r="12" spans="1:13">
      <c r="A12" s="90" t="s">
        <v>31</v>
      </c>
      <c r="B12" s="72"/>
      <c r="C12" s="11">
        <f xml:space="preserve"> 'Facility Detail'!D51 + 'Facility Detail'!D93 + 'Facility Detail'!D135 + 'Facility Detail'!D177 + 'Facility Detail'!D219 + 'Facility Detail'!D261 + 'Facility Detail'!D303 + 'Facility Detail'!D341 + 'Facility Detail'!D379 + 'Facility Detail'!D421 + 'Facility Detail'!D463 + 'Facility Detail'!D505 + 'Facility Detail'!D547 + 'Facility Detail'!D589 + 'Facility Detail'!D631 + 'Facility Detail'!D673 + 'Facility Detail'!D715 + 'Facility Detail'!D757 + 'Facility Detail'!D799 + 'Facility Detail'!D841 + 'Facility Detail'!D881 + 'Facility Detail'!D923 + 'Facility Detail'!D965 + 'Facility Detail'!D1007 + 'Facility Detail'!D1049 + 'Facility Detail'!D1091 + 'Facility Detail'!D1133 + 'Facility Detail'!D1175 + 'Facility Detail'!D1217 + 'Facility Detail'!D1258</f>
        <v>104826</v>
      </c>
      <c r="D12" s="11">
        <f xml:space="preserve"> 'Facility Detail'!E51 + 'Facility Detail'!E93 + 'Facility Detail'!E135 + 'Facility Detail'!E177 + 'Facility Detail'!E219 + 'Facility Detail'!E261 + 'Facility Detail'!E303 + 'Facility Detail'!E341 + 'Facility Detail'!E379 + 'Facility Detail'!E421 + 'Facility Detail'!E463 + 'Facility Detail'!E505 + 'Facility Detail'!E547 + 'Facility Detail'!E589 + 'Facility Detail'!E631 + 'Facility Detail'!E673 + 'Facility Detail'!E715 + 'Facility Detail'!E757 + 'Facility Detail'!E799 + 'Facility Detail'!E841 + 'Facility Detail'!E881 + 'Facility Detail'!E923 + 'Facility Detail'!E965 + 'Facility Detail'!E1007 + 'Facility Detail'!E1049 + 'Facility Detail'!E1091 + 'Facility Detail'!E1133 + 'Facility Detail'!E1175 + 'Facility Detail'!E1217 + 'Facility Detail'!E1258</f>
        <v>107711</v>
      </c>
      <c r="E12" s="11">
        <f xml:space="preserve"> 'Facility Detail'!F51 + 'Facility Detail'!F93 + 'Facility Detail'!F135 + 'Facility Detail'!F177 + 'Facility Detail'!F219 + 'Facility Detail'!F261 + 'Facility Detail'!F303 + 'Facility Detail'!F341 + 'Facility Detail'!F379 + 'Facility Detail'!F421 + 'Facility Detail'!F463 + 'Facility Detail'!F505 + 'Facility Detail'!F547 + 'Facility Detail'!F589 + 'Facility Detail'!F631 + 'Facility Detail'!F673 + 'Facility Detail'!F715 + 'Facility Detail'!F757 + 'Facility Detail'!F799 + 'Facility Detail'!F841 + 'Facility Detail'!F881 + 'Facility Detail'!F923 + 'Facility Detail'!F965 + 'Facility Detail'!F1007 + 'Facility Detail'!F1049 + 'Facility Detail'!F1091 + 'Facility Detail'!F1133 + 'Facility Detail'!F1175 + 'Facility Detail'!F1217 + 'Facility Detail'!F1258</f>
        <v>107158</v>
      </c>
      <c r="F12" s="11">
        <f xml:space="preserve"> 'Facility Detail'!G51 + 'Facility Detail'!G93 + 'Facility Detail'!G135 + 'Facility Detail'!G177 + 'Facility Detail'!G219 + 'Facility Detail'!G261 + 'Facility Detail'!G303 + 'Facility Detail'!G341 + 'Facility Detail'!G379 + 'Facility Detail'!G421 + 'Facility Detail'!G463 + 'Facility Detail'!G505 + 'Facility Detail'!G547 + 'Facility Detail'!G589 + 'Facility Detail'!G631 + 'Facility Detail'!G673 + 'Facility Detail'!G715 + 'Facility Detail'!G757 + 'Facility Detail'!G799 + 'Facility Detail'!G841 + 'Facility Detail'!G881 + 'Facility Detail'!G923 + 'Facility Detail'!G965 + 'Facility Detail'!G1007 + 'Facility Detail'!G1049 + 'Facility Detail'!G1091 + 'Facility Detail'!G1133 + 'Facility Detail'!G1175 + 'Facility Detail'!G1217 + 'Facility Detail'!G1258</f>
        <v>114902</v>
      </c>
      <c r="G12" s="11">
        <f xml:space="preserve"> 'Facility Detail'!H51 + 'Facility Detail'!H93 + 'Facility Detail'!H135 + 'Facility Detail'!H177 + 'Facility Detail'!H219 + 'Facility Detail'!H261 + 'Facility Detail'!H303 + 'Facility Detail'!H341 + 'Facility Detail'!H379 + 'Facility Detail'!H421 + 'Facility Detail'!H463 + 'Facility Detail'!H505 + 'Facility Detail'!H547 + 'Facility Detail'!H589 + 'Facility Detail'!H631 + 'Facility Detail'!H673 + 'Facility Detail'!H715 + 'Facility Detail'!H757 + 'Facility Detail'!H799 + 'Facility Detail'!H841 + 'Facility Detail'!H881 + 'Facility Detail'!H923 + 'Facility Detail'!H965 + 'Facility Detail'!H1007 + 'Facility Detail'!H1049 + 'Facility Detail'!H1091 + 'Facility Detail'!H1133 + 'Facility Detail'!H1175 + 'Facility Detail'!H1217 + 'Facility Detail'!H1258</f>
        <v>270792</v>
      </c>
      <c r="H12" s="198">
        <f>'Facility Detail'!I51+'Facility Detail'!I93+'Facility Detail'!I135+'Facility Detail'!I177+'Facility Detail'!I219+'Facility Detail'!I261+'Facility Detail'!I303+'Facility Detail'!I341+'Facility Detail'!I379+'Facility Detail'!I421+'Facility Detail'!I463+'Facility Detail'!I505+'Facility Detail'!I547+'Facility Detail'!I589+'Facility Detail'!I631+'Facility Detail'!I673+'Facility Detail'!I715+'Facility Detail'!I757+'Facility Detail'!I799+'Facility Detail'!I841+'Facility Detail'!I881+'Facility Detail'!I923+'Facility Detail'!I965+'Facility Detail'!I1007+'Facility Detail'!I1049+'Facility Detail'!I1091+'Facility Detail'!I1133+'Facility Detail'!I1175+'Facility Detail'!I1217+'Facility Detail'!I1258+'Facility Detail'!I1299+'Facility Detail'!I1340+'Facility Detail'!I1381+'Facility Detail'!I1422+'Facility Detail'!I1463+'Facility Detail'!I1543+'Facility Detail'!I1583</f>
        <v>221637</v>
      </c>
      <c r="I12" s="341"/>
      <c r="J12" s="25"/>
      <c r="K12" s="25"/>
      <c r="L12" s="25"/>
      <c r="M12" s="25"/>
    </row>
    <row r="13" spans="1:13">
      <c r="A13" s="90" t="s">
        <v>122</v>
      </c>
      <c r="B13" s="81"/>
      <c r="C13" s="82">
        <f xml:space="preserve"> 'Facility Detail'!D56 + 'Facility Detail'!D98 + 'Facility Detail'!D140 + 'Facility Detail'!D182 + 'Facility Detail'!D224 + 'Facility Detail'!D266 + 'Facility Detail'!D308 + 'Facility Detail'!D346 + 'Facility Detail'!D384 + 'Facility Detail'!D426 + 'Facility Detail'!D468 + 'Facility Detail'!D510 + 'Facility Detail'!D552 + 'Facility Detail'!D594 + 'Facility Detail'!D636 + 'Facility Detail'!D678 + 'Facility Detail'!D720 + 'Facility Detail'!D762 + 'Facility Detail'!D804 + 'Facility Detail'!D846 + 'Facility Detail'!D886 + 'Facility Detail'!D928 + 'Facility Detail'!D970 + 'Facility Detail'!D1012 + 'Facility Detail'!D1054 + 'Facility Detail'!D1096 + 'Facility Detail'!D1138 + 'Facility Detail'!D1180 + 'Facility Detail'!D1222 + 'Facility Detail'!D1263</f>
        <v>0</v>
      </c>
      <c r="D13" s="82">
        <f xml:space="preserve"> 'Facility Detail'!E56 + 'Facility Detail'!E98 + 'Facility Detail'!E140 + 'Facility Detail'!E182 + 'Facility Detail'!E224 + 'Facility Detail'!E266 + 'Facility Detail'!E308 + 'Facility Detail'!E346 + 'Facility Detail'!E384 + 'Facility Detail'!E426 + 'Facility Detail'!E468 + 'Facility Detail'!E510 + 'Facility Detail'!E552 + 'Facility Detail'!E594 + 'Facility Detail'!E636 + 'Facility Detail'!E678 + 'Facility Detail'!E720 + 'Facility Detail'!E762 + 'Facility Detail'!E804 + 'Facility Detail'!E846 + 'Facility Detail'!E886 + 'Facility Detail'!E928 + 'Facility Detail'!E970 + 'Facility Detail'!E1012 + 'Facility Detail'!E1054 + 'Facility Detail'!E1096 + 'Facility Detail'!E1138 + 'Facility Detail'!E1180 + 'Facility Detail'!E1222 + 'Facility Detail'!E1263</f>
        <v>0</v>
      </c>
      <c r="E13" s="82">
        <f xml:space="preserve"> 'Facility Detail'!F56 + 'Facility Detail'!F98 + 'Facility Detail'!F140 + 'Facility Detail'!F182 + 'Facility Detail'!F224 + 'Facility Detail'!F266 + 'Facility Detail'!F308 + 'Facility Detail'!F346 + 'Facility Detail'!F384 + 'Facility Detail'!F426 + 'Facility Detail'!F468 + 'Facility Detail'!F510 + 'Facility Detail'!F552 + 'Facility Detail'!F594 + 'Facility Detail'!F636 + 'Facility Detail'!F678 + 'Facility Detail'!F720 + 'Facility Detail'!F762 + 'Facility Detail'!F804 + 'Facility Detail'!F846 + 'Facility Detail'!F886 + 'Facility Detail'!F928 + 'Facility Detail'!F970 + 'Facility Detail'!F1012 + 'Facility Detail'!F1054 + 'Facility Detail'!F1096 + 'Facility Detail'!F1138 + 'Facility Detail'!F1180 + 'Facility Detail'!F1222 + 'Facility Detail'!F1263</f>
        <v>0</v>
      </c>
      <c r="F13" s="201">
        <f xml:space="preserve"> 'Facility Detail'!G56 + 'Facility Detail'!G98 + 'Facility Detail'!G140 + 'Facility Detail'!G182 + 'Facility Detail'!G224 + 'Facility Detail'!G266 + 'Facility Detail'!G308 + 'Facility Detail'!G346 + 'Facility Detail'!G384 + 'Facility Detail'!G426 + 'Facility Detail'!G468 + 'Facility Detail'!G510 + 'Facility Detail'!G552 + 'Facility Detail'!G594 + 'Facility Detail'!G636 + 'Facility Detail'!G678 + 'Facility Detail'!G720 + 'Facility Detail'!G762 + 'Facility Detail'!G804 + 'Facility Detail'!G846 + 'Facility Detail'!G886 + 'Facility Detail'!G928 + 'Facility Detail'!G970 + 'Facility Detail'!G1012 + 'Facility Detail'!G1054 + 'Facility Detail'!G1096 + 'Facility Detail'!G1138 + 'Facility Detail'!G1180 + 'Facility Detail'!G1222 + 'Facility Detail'!G1263</f>
        <v>0</v>
      </c>
      <c r="G13" s="201">
        <f xml:space="preserve"> 'Facility Detail'!H56 + 'Facility Detail'!H98 + 'Facility Detail'!H140 + 'Facility Detail'!H182 + 'Facility Detail'!H224 + 'Facility Detail'!H266 + 'Facility Detail'!H308 + 'Facility Detail'!H346 + 'Facility Detail'!H384 + 'Facility Detail'!H426 + 'Facility Detail'!H468 + 'Facility Detail'!H510 + 'Facility Detail'!H552 + 'Facility Detail'!H594 + 'Facility Detail'!H636 + 'Facility Detail'!H678 + 'Facility Detail'!H720 + 'Facility Detail'!H762 + 'Facility Detail'!H804 + 'Facility Detail'!H846 + 'Facility Detail'!H886 + 'Facility Detail'!H928 + 'Facility Detail'!H970 + 'Facility Detail'!H1012 + 'Facility Detail'!H1054 + 'Facility Detail'!H1096 + 'Facility Detail'!H1138 + 'Facility Detail'!H1180 + 'Facility Detail'!H1222 + 'Facility Detail'!H1263</f>
        <v>0</v>
      </c>
      <c r="H13" s="269">
        <f xml:space="preserve"> 'Facility Detail'!I56 + 'Facility Detail'!I98 + 'Facility Detail'!I140 + 'Facility Detail'!I182 + 'Facility Detail'!I224 + 'Facility Detail'!I266 + 'Facility Detail'!I308 + 'Facility Detail'!I346 + 'Facility Detail'!I384 + 'Facility Detail'!I426 + 'Facility Detail'!I468 + 'Facility Detail'!I510 + 'Facility Detail'!I552 + 'Facility Detail'!I594 + 'Facility Detail'!I636 + 'Facility Detail'!I678 + 'Facility Detail'!I720 + 'Facility Detail'!I762 + 'Facility Detail'!I804 + 'Facility Detail'!I846 + 'Facility Detail'!I886 + 'Facility Detail'!I928 + 'Facility Detail'!I970 + 'Facility Detail'!I1012 + 'Facility Detail'!I1054 + 'Facility Detail'!I1096 + 'Facility Detail'!I1138 + 'Facility Detail'!I1180 + 'Facility Detail'!I1222 + 'Facility Detail'!I1263</f>
        <v>0</v>
      </c>
      <c r="I13" s="269">
        <f xml:space="preserve"> 'Facility Detail'!J56 + 'Facility Detail'!J98 + 'Facility Detail'!J140 + 'Facility Detail'!J182 + 'Facility Detail'!J224 + 'Facility Detail'!J266 + 'Facility Detail'!J308 + 'Facility Detail'!J346 + 'Facility Detail'!J384 + 'Facility Detail'!J426 + 'Facility Detail'!J468 + 'Facility Detail'!J510 + 'Facility Detail'!J552 + 'Facility Detail'!J594 + 'Facility Detail'!J636 + 'Facility Detail'!J678 + 'Facility Detail'!J720 + 'Facility Detail'!J762 + 'Facility Detail'!J804 + 'Facility Detail'!J846 + 'Facility Detail'!J886 + 'Facility Detail'!J928 + 'Facility Detail'!J970 + 'Facility Detail'!J1012 + 'Facility Detail'!J1054 + 'Facility Detail'!J1096 + 'Facility Detail'!J1138 + 'Facility Detail'!J1180 + 'Facility Detail'!J1222 + 'Facility Detail'!J1263</f>
        <v>0</v>
      </c>
      <c r="J13" s="25"/>
      <c r="K13" s="25"/>
      <c r="L13" s="25"/>
      <c r="M13" s="25"/>
    </row>
    <row r="14" spans="1:13">
      <c r="A14" s="84" t="s">
        <v>24</v>
      </c>
      <c r="B14" s="52"/>
      <c r="C14" s="52">
        <f t="shared" ref="C14:H14" si="2">SUM(C12:C13)</f>
        <v>104826</v>
      </c>
      <c r="D14" s="52">
        <f t="shared" si="2"/>
        <v>107711</v>
      </c>
      <c r="E14" s="52">
        <f t="shared" si="2"/>
        <v>107158</v>
      </c>
      <c r="F14" s="52">
        <f t="shared" si="2"/>
        <v>114902</v>
      </c>
      <c r="G14" s="52">
        <f t="shared" si="2"/>
        <v>270792</v>
      </c>
      <c r="H14" s="52">
        <f t="shared" si="2"/>
        <v>221637</v>
      </c>
      <c r="I14" s="342">
        <f t="shared" ref="I14" si="3">SUM(I12:I13)</f>
        <v>0</v>
      </c>
      <c r="J14" s="25"/>
      <c r="K14" s="25"/>
      <c r="L14" s="25"/>
      <c r="M14" s="25"/>
    </row>
    <row r="15" spans="1:13">
      <c r="A15" s="6"/>
      <c r="B15" s="52"/>
      <c r="C15" s="52"/>
      <c r="D15" s="52"/>
      <c r="E15" s="157"/>
      <c r="F15" s="157"/>
      <c r="G15" s="157"/>
      <c r="H15" s="157"/>
      <c r="I15" s="157"/>
      <c r="J15" s="25"/>
      <c r="K15" s="25"/>
      <c r="L15" s="25"/>
      <c r="M15" s="25"/>
    </row>
    <row r="16" spans="1:13" ht="18.75">
      <c r="A16" s="45" t="s">
        <v>16</v>
      </c>
      <c r="B16" s="2">
        <f>C16 - 1</f>
        <v>2010</v>
      </c>
      <c r="C16" s="2">
        <f>'Facility Detail'!$B$1708</f>
        <v>2011</v>
      </c>
      <c r="D16" s="2">
        <f t="shared" ref="D16:I16" si="4">C16+1</f>
        <v>2012</v>
      </c>
      <c r="E16" s="2">
        <f t="shared" si="4"/>
        <v>2013</v>
      </c>
      <c r="F16" s="2">
        <f t="shared" si="4"/>
        <v>2014</v>
      </c>
      <c r="G16" s="2">
        <f t="shared" si="4"/>
        <v>2015</v>
      </c>
      <c r="H16" s="2">
        <f t="shared" si="4"/>
        <v>2016</v>
      </c>
      <c r="I16" s="2">
        <f t="shared" si="4"/>
        <v>2017</v>
      </c>
      <c r="J16" s="25"/>
      <c r="K16" s="25"/>
      <c r="L16" s="25"/>
      <c r="M16" s="25"/>
    </row>
    <row r="17" spans="1:13">
      <c r="A17" s="90" t="str">
        <f>'Facility Detail'!B59</f>
        <v>Quantity of RECs Sold</v>
      </c>
      <c r="B17" s="73"/>
      <c r="C17" s="77">
        <f xml:space="preserve"> -1 * ( 'Facility Detail'!D59 + 'Facility Detail'!D101 + 'Facility Detail'!D143 + 'Facility Detail'!D185 + 'Facility Detail'!D227 + 'Facility Detail'!D269 + 'Facility Detail'!D311 + 'Facility Detail'!D349 + 'Facility Detail'!D387 + 'Facility Detail'!D429 + 'Facility Detail'!D471 + 'Facility Detail'!D513 + 'Facility Detail'!D555 + 'Facility Detail'!D597 + 'Facility Detail'!D639 + 'Facility Detail'!D681 + 'Facility Detail'!D723 + 'Facility Detail'!D765 + 'Facility Detail'!D807 + 'Facility Detail'!D849 + 'Facility Detail'!D889 + 'Facility Detail'!D931 + 'Facility Detail'!D973 + 'Facility Detail'!D1015 + 'Facility Detail'!D1057 + 'Facility Detail'!D1099 + 'Facility Detail'!D1141 + 'Facility Detail'!D1183 + 'Facility Detail'!D1225 + 'Facility Detail'!D1266 )</f>
        <v>0</v>
      </c>
      <c r="D17" s="77">
        <f xml:space="preserve"> -1 * ( 'Facility Detail'!E59 + 'Facility Detail'!E101 + 'Facility Detail'!E143 + 'Facility Detail'!E185 + 'Facility Detail'!E227 + 'Facility Detail'!E269 + 'Facility Detail'!E311 + 'Facility Detail'!E349 + 'Facility Detail'!E387 + 'Facility Detail'!E429 + 'Facility Detail'!E471 + 'Facility Detail'!E513 + 'Facility Detail'!E555 + 'Facility Detail'!E597 + 'Facility Detail'!E639 + 'Facility Detail'!E681 + 'Facility Detail'!E723 + 'Facility Detail'!E765 + 'Facility Detail'!E807 + 'Facility Detail'!E849 + 'Facility Detail'!E889 + 'Facility Detail'!E931 + 'Facility Detail'!E973 + 'Facility Detail'!E1015 + 'Facility Detail'!E1057 + 'Facility Detail'!E1099 + 'Facility Detail'!E1141 + 'Facility Detail'!E1183 + 'Facility Detail'!E1225 + 'Facility Detail'!E1266 )</f>
        <v>0</v>
      </c>
      <c r="E17" s="77">
        <f xml:space="preserve"> -1 * ( 'Facility Detail'!F59 + 'Facility Detail'!F101 + 'Facility Detail'!F143 + 'Facility Detail'!F185 + 'Facility Detail'!F227 + 'Facility Detail'!F269 + 'Facility Detail'!F311 + 'Facility Detail'!F349 + 'Facility Detail'!F387 + 'Facility Detail'!F429 + 'Facility Detail'!F471 + 'Facility Detail'!F513 + 'Facility Detail'!F555 + 'Facility Detail'!F597 + 'Facility Detail'!F639 + 'Facility Detail'!F681 + 'Facility Detail'!F723 + 'Facility Detail'!F765 + 'Facility Detail'!F807 + 'Facility Detail'!F849 + 'Facility Detail'!F889 + 'Facility Detail'!F931 + 'Facility Detail'!F973 + 'Facility Detail'!F1015 + 'Facility Detail'!F1057 + 'Facility Detail'!F1099 + 'Facility Detail'!F1141 + 'Facility Detail'!F1183 + 'Facility Detail'!F1225 + 'Facility Detail'!F1266 )</f>
        <v>0</v>
      </c>
      <c r="F17" s="202">
        <f xml:space="preserve"> -1 * ( 'Facility Detail'!G59 + 'Facility Detail'!G101 + 'Facility Detail'!G143 + 'Facility Detail'!G185 + 'Facility Detail'!G227 + 'Facility Detail'!G269 + 'Facility Detail'!G311 + 'Facility Detail'!G349 + 'Facility Detail'!G387 + 'Facility Detail'!G429 + 'Facility Detail'!G471 + 'Facility Detail'!G513 + 'Facility Detail'!G555 + 'Facility Detail'!G597 + 'Facility Detail'!G639 + 'Facility Detail'!G681 + 'Facility Detail'!G723 + 'Facility Detail'!G765 + 'Facility Detail'!G807 + 'Facility Detail'!G849 + 'Facility Detail'!G889 + 'Facility Detail'!G931 + 'Facility Detail'!G973 + 'Facility Detail'!G1015 + 'Facility Detail'!G1057 + 'Facility Detail'!G1099 + 'Facility Detail'!G1141 + 'Facility Detail'!G1183 + 'Facility Detail'!G1225 + 'Facility Detail'!G1266 )</f>
        <v>0</v>
      </c>
      <c r="G17" s="202">
        <f xml:space="preserve"> -1 * ( 'Facility Detail'!H59 + 'Facility Detail'!H101 + 'Facility Detail'!H143 + 'Facility Detail'!H185 + 'Facility Detail'!H227 + 'Facility Detail'!H269 + 'Facility Detail'!H311 + 'Facility Detail'!H349 + 'Facility Detail'!H387 + 'Facility Detail'!H429 + 'Facility Detail'!H471 + 'Facility Detail'!H513 + 'Facility Detail'!H555 + 'Facility Detail'!H597 + 'Facility Detail'!H639 + 'Facility Detail'!H681 + 'Facility Detail'!H723 + 'Facility Detail'!H765 + 'Facility Detail'!H807 + 'Facility Detail'!H849 + 'Facility Detail'!H889 + 'Facility Detail'!H931 + 'Facility Detail'!H973 + 'Facility Detail'!H1015 + 'Facility Detail'!H1057 + 'Facility Detail'!H1099 + 'Facility Detail'!H1141 + 'Facility Detail'!H1183 + 'Facility Detail'!H1225 + 'Facility Detail'!H1266 )</f>
        <v>0</v>
      </c>
      <c r="H17" s="281">
        <f xml:space="preserve"> -1 * ( 'Facility Detail'!I59 + 'Facility Detail'!I101 + 'Facility Detail'!I143 + 'Facility Detail'!I185 + 'Facility Detail'!I227 + 'Facility Detail'!I269 + 'Facility Detail'!I311 + 'Facility Detail'!I349 + 'Facility Detail'!I387 + 'Facility Detail'!I429 + 'Facility Detail'!I471 + 'Facility Detail'!I513 + 'Facility Detail'!I555 + 'Facility Detail'!I597 + 'Facility Detail'!I639 + 'Facility Detail'!I681 + 'Facility Detail'!I723 + 'Facility Detail'!I765 + 'Facility Detail'!I807 + 'Facility Detail'!I849 + 'Facility Detail'!I889 + 'Facility Detail'!I931 + 'Facility Detail'!I973 + 'Facility Detail'!I1015 + 'Facility Detail'!I1057 + 'Facility Detail'!I1099 + 'Facility Detail'!I1141 + 'Facility Detail'!I1183 + 'Facility Detail'!I1225 + 'Facility Detail'!I1266 )</f>
        <v>0</v>
      </c>
      <c r="I17" s="281">
        <f xml:space="preserve"> -1 * ( 'Facility Detail'!J59 + 'Facility Detail'!J101 + 'Facility Detail'!J143 + 'Facility Detail'!J185 + 'Facility Detail'!J227 + 'Facility Detail'!J269 + 'Facility Detail'!J311 + 'Facility Detail'!J349 + 'Facility Detail'!J387 + 'Facility Detail'!J429 + 'Facility Detail'!J471 + 'Facility Detail'!J513 + 'Facility Detail'!J555 + 'Facility Detail'!J597 + 'Facility Detail'!J639 + 'Facility Detail'!J681 + 'Facility Detail'!J723 + 'Facility Detail'!J765 + 'Facility Detail'!J807 + 'Facility Detail'!J849 + 'Facility Detail'!J889 + 'Facility Detail'!J931 + 'Facility Detail'!J973 + 'Facility Detail'!J1015 + 'Facility Detail'!J1057 + 'Facility Detail'!J1099 + 'Facility Detail'!J1141 + 'Facility Detail'!J1183 + 'Facility Detail'!J1225 + 'Facility Detail'!J1266 )</f>
        <v>0</v>
      </c>
      <c r="J17" s="15"/>
      <c r="K17" s="15"/>
      <c r="L17" s="15"/>
      <c r="M17" s="15"/>
    </row>
    <row r="18" spans="1:13">
      <c r="A18" s="91" t="str">
        <f>'Facility Detail'!B60</f>
        <v>Bonus Incentives Transferred</v>
      </c>
      <c r="B18" s="106"/>
      <c r="C18" s="107">
        <f xml:space="preserve"> -1 * ( 'Facility Detail'!D60 + 'Facility Detail'!D102 + 'Facility Detail'!D144 + 'Facility Detail'!D186 + 'Facility Detail'!D228 + 'Facility Detail'!D270 + 'Facility Detail'!D312 + 'Facility Detail'!D350 + 'Facility Detail'!D388 + 'Facility Detail'!D430 + 'Facility Detail'!D472 + 'Facility Detail'!D514 + 'Facility Detail'!D556 + 'Facility Detail'!D598 + 'Facility Detail'!D640 + 'Facility Detail'!D682 + 'Facility Detail'!D724 + 'Facility Detail'!D766 + 'Facility Detail'!D808 + 'Facility Detail'!D850 + 'Facility Detail'!D890 + 'Facility Detail'!D932 + 'Facility Detail'!D974 + 'Facility Detail'!D1016 + 'Facility Detail'!D1058 + 'Facility Detail'!D1100 + 'Facility Detail'!D1142 + 'Facility Detail'!D1184 + 'Facility Detail'!D1226 + 'Facility Detail'!D1267 )</f>
        <v>0</v>
      </c>
      <c r="D18" s="107">
        <f xml:space="preserve"> -1 * ( 'Facility Detail'!E60 + 'Facility Detail'!E102 + 'Facility Detail'!E144 + 'Facility Detail'!E186 + 'Facility Detail'!E228 + 'Facility Detail'!E270 + 'Facility Detail'!E312 + 'Facility Detail'!E350 + 'Facility Detail'!E388 + 'Facility Detail'!E430 + 'Facility Detail'!E472 + 'Facility Detail'!E514 + 'Facility Detail'!E556 + 'Facility Detail'!E598 + 'Facility Detail'!E640 + 'Facility Detail'!E682 + 'Facility Detail'!E724 + 'Facility Detail'!E766 + 'Facility Detail'!E808 + 'Facility Detail'!E850 + 'Facility Detail'!E890 + 'Facility Detail'!E932 + 'Facility Detail'!E974 + 'Facility Detail'!E1016 + 'Facility Detail'!E1058 + 'Facility Detail'!E1100 + 'Facility Detail'!E1142 + 'Facility Detail'!E1184 + 'Facility Detail'!E1226 + 'Facility Detail'!E1267 )</f>
        <v>0</v>
      </c>
      <c r="E18" s="107">
        <f xml:space="preserve"> -1 * ( 'Facility Detail'!F60 + 'Facility Detail'!F102 + 'Facility Detail'!F144 + 'Facility Detail'!F186 + 'Facility Detail'!F228 + 'Facility Detail'!F270 + 'Facility Detail'!F312 + 'Facility Detail'!F350 + 'Facility Detail'!F388 + 'Facility Detail'!F430 + 'Facility Detail'!F472 + 'Facility Detail'!F514 + 'Facility Detail'!F556 + 'Facility Detail'!F598 + 'Facility Detail'!F640 + 'Facility Detail'!F682 + 'Facility Detail'!F724 + 'Facility Detail'!F766 + 'Facility Detail'!F808 + 'Facility Detail'!F850 + 'Facility Detail'!F890 + 'Facility Detail'!F932 + 'Facility Detail'!F974 + 'Facility Detail'!F1016 + 'Facility Detail'!F1058 + 'Facility Detail'!F1100 + 'Facility Detail'!F1142 + 'Facility Detail'!F1184 + 'Facility Detail'!F1226 + 'Facility Detail'!F1267 )</f>
        <v>0</v>
      </c>
      <c r="F18" s="203">
        <f xml:space="preserve"> -1 * ( 'Facility Detail'!G60 + 'Facility Detail'!G102 + 'Facility Detail'!G144 + 'Facility Detail'!G186 + 'Facility Detail'!G228 + 'Facility Detail'!G270 + 'Facility Detail'!G312 + 'Facility Detail'!G350 + 'Facility Detail'!G388 + 'Facility Detail'!G430 + 'Facility Detail'!G472 + 'Facility Detail'!G514 + 'Facility Detail'!G556 + 'Facility Detail'!G598 + 'Facility Detail'!G640 + 'Facility Detail'!G682 + 'Facility Detail'!G724 + 'Facility Detail'!G766 + 'Facility Detail'!G808 + 'Facility Detail'!G850 + 'Facility Detail'!G890 + 'Facility Detail'!G932 + 'Facility Detail'!G974 + 'Facility Detail'!G1016 + 'Facility Detail'!G1058 + 'Facility Detail'!G1100 + 'Facility Detail'!G1142 + 'Facility Detail'!G1184 + 'Facility Detail'!G1226 + 'Facility Detail'!G1267 )</f>
        <v>0</v>
      </c>
      <c r="G18" s="203">
        <f xml:space="preserve"> -1 * ( 'Facility Detail'!H60 + 'Facility Detail'!H102 + 'Facility Detail'!H144 + 'Facility Detail'!H186 + 'Facility Detail'!H228 + 'Facility Detail'!H270 + 'Facility Detail'!H312 + 'Facility Detail'!H350 + 'Facility Detail'!H388 + 'Facility Detail'!H430 + 'Facility Detail'!H472 + 'Facility Detail'!H514 + 'Facility Detail'!H556 + 'Facility Detail'!H598 + 'Facility Detail'!H640 + 'Facility Detail'!H682 + 'Facility Detail'!H724 + 'Facility Detail'!H766 + 'Facility Detail'!H808 + 'Facility Detail'!H850 + 'Facility Detail'!H890 + 'Facility Detail'!H932 + 'Facility Detail'!H974 + 'Facility Detail'!H1016 + 'Facility Detail'!H1058 + 'Facility Detail'!H1100 + 'Facility Detail'!H1142 + 'Facility Detail'!H1184 + 'Facility Detail'!H1226 + 'Facility Detail'!H1267 )</f>
        <v>0</v>
      </c>
      <c r="H18" s="270">
        <f xml:space="preserve"> -1 * ( 'Facility Detail'!I60 + 'Facility Detail'!I102 + 'Facility Detail'!I144 + 'Facility Detail'!I186 + 'Facility Detail'!I228 + 'Facility Detail'!I270 + 'Facility Detail'!I312 + 'Facility Detail'!I350 + 'Facility Detail'!I388 + 'Facility Detail'!I430 + 'Facility Detail'!I472 + 'Facility Detail'!I514 + 'Facility Detail'!I556 + 'Facility Detail'!I598 + 'Facility Detail'!I640 + 'Facility Detail'!I682 + 'Facility Detail'!I724 + 'Facility Detail'!I766 + 'Facility Detail'!I808 + 'Facility Detail'!I850 + 'Facility Detail'!I890 + 'Facility Detail'!I932 + 'Facility Detail'!I974 + 'Facility Detail'!I1016 + 'Facility Detail'!I1058 + 'Facility Detail'!I1100 + 'Facility Detail'!I1142 + 'Facility Detail'!I1184 + 'Facility Detail'!I1226 + 'Facility Detail'!I1267 )</f>
        <v>0</v>
      </c>
      <c r="I18" s="270">
        <f xml:space="preserve"> -1 * ( 'Facility Detail'!J60 + 'Facility Detail'!J102 + 'Facility Detail'!J144 + 'Facility Detail'!J186 + 'Facility Detail'!J228 + 'Facility Detail'!J270 + 'Facility Detail'!J312 + 'Facility Detail'!J350 + 'Facility Detail'!J388 + 'Facility Detail'!J430 + 'Facility Detail'!J472 + 'Facility Detail'!J514 + 'Facility Detail'!J556 + 'Facility Detail'!J598 + 'Facility Detail'!J640 + 'Facility Detail'!J682 + 'Facility Detail'!J724 + 'Facility Detail'!J766 + 'Facility Detail'!J808 + 'Facility Detail'!J850 + 'Facility Detail'!J890 + 'Facility Detail'!J932 + 'Facility Detail'!J974 + 'Facility Detail'!J1016 + 'Facility Detail'!J1058 + 'Facility Detail'!J1100 + 'Facility Detail'!J1142 + 'Facility Detail'!J1184 + 'Facility Detail'!J1226 + 'Facility Detail'!J1267 )</f>
        <v>0</v>
      </c>
      <c r="J18" s="15"/>
      <c r="K18" s="15"/>
      <c r="L18" s="15"/>
      <c r="M18" s="15"/>
    </row>
    <row r="19" spans="1:13">
      <c r="A19" s="105" t="str">
        <f>'Facility Detail'!B61</f>
        <v>Bonus Incentives Not Realized</v>
      </c>
      <c r="B19" s="74"/>
      <c r="C19" s="78">
        <f xml:space="preserve"> -1 * ( 'Facility Detail'!D61 + 'Facility Detail'!D103 + 'Facility Detail'!D145 + 'Facility Detail'!D187 + 'Facility Detail'!D229 + 'Facility Detail'!D271 + 'Facility Detail'!D313 + 'Facility Detail'!D351 + 'Facility Detail'!D389 + 'Facility Detail'!D431 + 'Facility Detail'!D473 + 'Facility Detail'!D515 + 'Facility Detail'!D557 + 'Facility Detail'!D599 + 'Facility Detail'!D641 + 'Facility Detail'!D683 + 'Facility Detail'!D725 + 'Facility Detail'!D767 + 'Facility Detail'!D809 + 'Facility Detail'!D851 + 'Facility Detail'!D891 + 'Facility Detail'!D933 + 'Facility Detail'!D975 + 'Facility Detail'!D1017 + 'Facility Detail'!D1059 + 'Facility Detail'!D1101 + 'Facility Detail'!D1143 + 'Facility Detail'!D1185 + 'Facility Detail'!D1227 + 'Facility Detail'!D1268 )</f>
        <v>0</v>
      </c>
      <c r="D19" s="78">
        <f xml:space="preserve"> -1 * ( 'Facility Detail'!E61 + 'Facility Detail'!E103 + 'Facility Detail'!E145 + 'Facility Detail'!E187 + 'Facility Detail'!E229 + 'Facility Detail'!E271 + 'Facility Detail'!E313 + 'Facility Detail'!E351 + 'Facility Detail'!E389 + 'Facility Detail'!E431 + 'Facility Detail'!E473 + 'Facility Detail'!E515 + 'Facility Detail'!E557 + 'Facility Detail'!E599 + 'Facility Detail'!E641 + 'Facility Detail'!E683 + 'Facility Detail'!E725 + 'Facility Detail'!E767 + 'Facility Detail'!E809 + 'Facility Detail'!E851 + 'Facility Detail'!E891 + 'Facility Detail'!E933 + 'Facility Detail'!E975 + 'Facility Detail'!E1017 + 'Facility Detail'!E1059 + 'Facility Detail'!E1101 + 'Facility Detail'!E1143 + 'Facility Detail'!E1185 + 'Facility Detail'!E1227 + 'Facility Detail'!E1268 )</f>
        <v>0</v>
      </c>
      <c r="E19" s="78">
        <f xml:space="preserve"> -1 * ( 'Facility Detail'!F61 + 'Facility Detail'!F103 + 'Facility Detail'!F145 + 'Facility Detail'!F187 + 'Facility Detail'!F229 + 'Facility Detail'!F271 + 'Facility Detail'!F313 + 'Facility Detail'!F351 + 'Facility Detail'!F389 + 'Facility Detail'!F431 + 'Facility Detail'!F473 + 'Facility Detail'!F515 + 'Facility Detail'!F557 + 'Facility Detail'!F599 + 'Facility Detail'!F641 + 'Facility Detail'!F683 + 'Facility Detail'!F725 + 'Facility Detail'!F767 + 'Facility Detail'!F809 + 'Facility Detail'!F851 + 'Facility Detail'!F891 + 'Facility Detail'!F933 + 'Facility Detail'!F975 + 'Facility Detail'!F1017 + 'Facility Detail'!F1059 + 'Facility Detail'!F1101 + 'Facility Detail'!F1143 + 'Facility Detail'!F1185 + 'Facility Detail'!F1227 + 'Facility Detail'!F1268 )</f>
        <v>0</v>
      </c>
      <c r="F19" s="204">
        <f xml:space="preserve"> -1 * ( 'Facility Detail'!G61 + 'Facility Detail'!G103 + 'Facility Detail'!G145 + 'Facility Detail'!G187 + 'Facility Detail'!G229 + 'Facility Detail'!G271 + 'Facility Detail'!G313 + 'Facility Detail'!G351 + 'Facility Detail'!G389 + 'Facility Detail'!G431 + 'Facility Detail'!G473 + 'Facility Detail'!G515 + 'Facility Detail'!G557 + 'Facility Detail'!G599 + 'Facility Detail'!G641 + 'Facility Detail'!G683 + 'Facility Detail'!G725 + 'Facility Detail'!G767 + 'Facility Detail'!G809 + 'Facility Detail'!G851 + 'Facility Detail'!G891 + 'Facility Detail'!G933 + 'Facility Detail'!G975 + 'Facility Detail'!G1017 + 'Facility Detail'!G1059 + 'Facility Detail'!G1101 + 'Facility Detail'!G1143 + 'Facility Detail'!G1185 + 'Facility Detail'!G1227 + 'Facility Detail'!G1268 )</f>
        <v>0</v>
      </c>
      <c r="G19" s="204">
        <f xml:space="preserve"> -1 * ( 'Facility Detail'!H61 + 'Facility Detail'!H103 + 'Facility Detail'!H145 + 'Facility Detail'!H187 + 'Facility Detail'!H229 + 'Facility Detail'!H271 + 'Facility Detail'!H313 + 'Facility Detail'!H351 + 'Facility Detail'!H389 + 'Facility Detail'!H431 + 'Facility Detail'!H473 + 'Facility Detail'!H515 + 'Facility Detail'!H557 + 'Facility Detail'!H599 + 'Facility Detail'!H641 + 'Facility Detail'!H683 + 'Facility Detail'!H725 + 'Facility Detail'!H767 + 'Facility Detail'!H809 + 'Facility Detail'!H851 + 'Facility Detail'!H891 + 'Facility Detail'!H933 + 'Facility Detail'!H975 + 'Facility Detail'!H1017 + 'Facility Detail'!H1059 + 'Facility Detail'!H1101 + 'Facility Detail'!H1143 + 'Facility Detail'!H1185 + 'Facility Detail'!H1227 + 'Facility Detail'!H1268 )</f>
        <v>0</v>
      </c>
      <c r="H19" s="271">
        <f xml:space="preserve"> -1 * ( 'Facility Detail'!I61 + 'Facility Detail'!I103 + 'Facility Detail'!I145 + 'Facility Detail'!I187 + 'Facility Detail'!I229 + 'Facility Detail'!I271 + 'Facility Detail'!I313 + 'Facility Detail'!I351 + 'Facility Detail'!I389 + 'Facility Detail'!I431 + 'Facility Detail'!I473 + 'Facility Detail'!I515 + 'Facility Detail'!I557 + 'Facility Detail'!I599 + 'Facility Detail'!I641 + 'Facility Detail'!I683 + 'Facility Detail'!I725 + 'Facility Detail'!I767 + 'Facility Detail'!I809 + 'Facility Detail'!I851 + 'Facility Detail'!I891 + 'Facility Detail'!I933 + 'Facility Detail'!I975 + 'Facility Detail'!I1017 + 'Facility Detail'!I1059 + 'Facility Detail'!I1101 + 'Facility Detail'!I1143 + 'Facility Detail'!I1185 + 'Facility Detail'!I1227 + 'Facility Detail'!I1268 )</f>
        <v>0</v>
      </c>
      <c r="I19" s="271">
        <f xml:space="preserve"> -1 * ( 'Facility Detail'!J61 + 'Facility Detail'!J103 + 'Facility Detail'!J145 + 'Facility Detail'!J187 + 'Facility Detail'!J229 + 'Facility Detail'!J271 + 'Facility Detail'!J313 + 'Facility Detail'!J351 + 'Facility Detail'!J389 + 'Facility Detail'!J431 + 'Facility Detail'!J473 + 'Facility Detail'!J515 + 'Facility Detail'!J557 + 'Facility Detail'!J599 + 'Facility Detail'!J641 + 'Facility Detail'!J683 + 'Facility Detail'!J725 + 'Facility Detail'!J767 + 'Facility Detail'!J809 + 'Facility Detail'!J851 + 'Facility Detail'!J891 + 'Facility Detail'!J933 + 'Facility Detail'!J975 + 'Facility Detail'!J1017 + 'Facility Detail'!J1059 + 'Facility Detail'!J1101 + 'Facility Detail'!J1143 + 'Facility Detail'!J1185 + 'Facility Detail'!J1227 + 'Facility Detail'!J1268 )</f>
        <v>0</v>
      </c>
      <c r="J19" s="15"/>
      <c r="K19" s="15"/>
      <c r="L19" s="15"/>
      <c r="M19" s="15"/>
    </row>
    <row r="20" spans="1:13">
      <c r="A20" s="84" t="str">
        <f>'Facility Detail'!B62</f>
        <v>Total Sold / Transferred / Unrealized</v>
      </c>
      <c r="B20" s="20"/>
      <c r="C20" s="20">
        <f t="shared" ref="C20:H20" si="5">SUM(C17:C19)</f>
        <v>0</v>
      </c>
      <c r="D20" s="20">
        <f t="shared" si="5"/>
        <v>0</v>
      </c>
      <c r="E20" s="20">
        <f t="shared" si="5"/>
        <v>0</v>
      </c>
      <c r="F20" s="160">
        <f t="shared" si="5"/>
        <v>0</v>
      </c>
      <c r="G20" s="160">
        <f t="shared" si="5"/>
        <v>0</v>
      </c>
      <c r="H20" s="160">
        <f t="shared" si="5"/>
        <v>0</v>
      </c>
      <c r="I20" s="160">
        <f t="shared" ref="I20" si="6">SUM(I17:I19)</f>
        <v>0</v>
      </c>
      <c r="J20" s="20"/>
      <c r="K20" s="20"/>
      <c r="L20" s="20"/>
      <c r="M20" s="20"/>
    </row>
    <row r="21" spans="1:13">
      <c r="B21" s="15"/>
      <c r="C21" s="15"/>
      <c r="D21" s="15"/>
      <c r="E21" s="161"/>
      <c r="F21" s="161"/>
      <c r="G21" s="161"/>
      <c r="H21" s="161"/>
      <c r="I21" s="161"/>
      <c r="J21" s="15"/>
      <c r="K21" s="15"/>
      <c r="L21" s="15"/>
      <c r="M21" s="15"/>
    </row>
    <row r="22" spans="1:13" ht="18.75">
      <c r="A22" s="9" t="s">
        <v>100</v>
      </c>
      <c r="B22" s="2">
        <f>C22 - 1</f>
        <v>2010</v>
      </c>
      <c r="C22" s="2">
        <f>'Facility Detail'!$B$1708</f>
        <v>2011</v>
      </c>
      <c r="D22" s="2">
        <f t="shared" ref="D22:I22" si="7">C22+1</f>
        <v>2012</v>
      </c>
      <c r="E22" s="2">
        <f t="shared" si="7"/>
        <v>2013</v>
      </c>
      <c r="F22" s="2">
        <f t="shared" si="7"/>
        <v>2014</v>
      </c>
      <c r="G22" s="2">
        <f t="shared" si="7"/>
        <v>2015</v>
      </c>
      <c r="H22" s="2">
        <f t="shared" si="7"/>
        <v>2016</v>
      </c>
      <c r="I22" s="2">
        <f t="shared" si="7"/>
        <v>2017</v>
      </c>
      <c r="J22" s="15"/>
      <c r="K22" s="15"/>
      <c r="L22" s="15"/>
      <c r="M22" s="15"/>
    </row>
    <row r="23" spans="1:13">
      <c r="A23" s="116" t="str">
        <f xml:space="preserve"> 'Facility Detail'!$B$1708 &amp; " Surplus Applied to " &amp; ( 'Facility Detail'!$B$1708 + 1 )</f>
        <v>2011 Surplus Applied to 2012</v>
      </c>
      <c r="B23" s="195"/>
      <c r="C23" s="68">
        <f xml:space="preserve"> -1 * ( 'Facility Detail'!D65 + 'Facility Detail'!D107 + 'Facility Detail'!D149 + 'Facility Detail'!D191 + 'Facility Detail'!D233 + 'Facility Detail'!D275 + 'Facility Detail'!D317 + 'Facility Detail'!D355 + 'Facility Detail'!D393 + 'Facility Detail'!D435 + 'Facility Detail'!D477 + 'Facility Detail'!D519 + 'Facility Detail'!D561 + 'Facility Detail'!D603 + 'Facility Detail'!D645 + 'Facility Detail'!D687 + 'Facility Detail'!D734 + 'Facility Detail'!D771 + 'Facility Detail'!D818 + 'Facility Detail'!D860 + 'Facility Detail'!D900 + 'Facility Detail'!D937 + 'Facility Detail'!D979 + 'Facility Detail'!D1021 + 'Facility Detail'!D1063 + 'Facility Detail'!D1105 + 'Facility Detail'!D1147 + 'Facility Detail'!D1189 + 'Facility Detail'!D1231 + 'Facility Detail'!D1272 )</f>
        <v>-104826</v>
      </c>
      <c r="D23" s="68">
        <f xml:space="preserve"> 'Facility Detail'!E65 + 'Facility Detail'!E107 + 'Facility Detail'!E149 + 'Facility Detail'!E191 + 'Facility Detail'!E233 + 'Facility Detail'!E275 + 'Facility Detail'!E317 + 'Facility Detail'!E355 + 'Facility Detail'!E393 + 'Facility Detail'!E435 + 'Facility Detail'!E477 + 'Facility Detail'!E519 + 'Facility Detail'!E561 + 'Facility Detail'!E603 + 'Facility Detail'!E645 + 'Facility Detail'!E687 + 'Facility Detail'!E734 + 'Facility Detail'!E771 + 'Facility Detail'!E818 + 'Facility Detail'!E860 + 'Facility Detail'!E900 + 'Facility Detail'!E937 + 'Facility Detail'!E979 + 'Facility Detail'!E1021 + 'Facility Detail'!E1063 + 'Facility Detail'!E1105 + 'Facility Detail'!E1147 + 'Facility Detail'!E1189 + 'Facility Detail'!E1231 + 'Facility Detail'!E1272</f>
        <v>104826</v>
      </c>
      <c r="E23" s="152"/>
      <c r="F23" s="152"/>
      <c r="G23" s="152"/>
      <c r="H23" s="272"/>
      <c r="I23" s="69"/>
      <c r="J23" s="15"/>
      <c r="K23" s="15"/>
      <c r="L23" s="15"/>
      <c r="M23" s="15"/>
    </row>
    <row r="24" spans="1:13">
      <c r="A24" s="116" t="str">
        <f xml:space="preserve"> ( 'Facility Detail'!$B$1708 + 1 ) &amp; " Surplus Applied to " &amp; ( 'Facility Detail'!$B$1708 )</f>
        <v>2012 Surplus Applied to 2011</v>
      </c>
      <c r="B24" s="196"/>
      <c r="C24" s="79">
        <f xml:space="preserve"> 'Facility Detail'!D66 + 'Facility Detail'!D108 + 'Facility Detail'!D150 + 'Facility Detail'!D192 + 'Facility Detail'!D234 + 'Facility Detail'!D276 + 'Facility Detail'!D318 + 'Facility Detail'!D356 + 'Facility Detail'!D394 + 'Facility Detail'!D436 + 'Facility Detail'!D478 + 'Facility Detail'!D520 + 'Facility Detail'!D562 + 'Facility Detail'!D604 + 'Facility Detail'!D646 + 'Facility Detail'!D688 + 'Facility Detail'!D735 + 'Facility Detail'!D775 + 'Facility Detail'!D819 + 'Facility Detail'!D861 + 'Facility Detail'!D901 + 'Facility Detail'!D938 + 'Facility Detail'!D980 + 'Facility Detail'!D1022 + 'Facility Detail'!D1064 + 'Facility Detail'!D1106 + 'Facility Detail'!D1148 + 'Facility Detail'!D1190 + 'Facility Detail'!D1232 + 'Facility Detail'!D1273</f>
        <v>0</v>
      </c>
      <c r="D24" s="79">
        <f xml:space="preserve"> -1 * ( 'Facility Detail'!E66 + 'Facility Detail'!E108 + 'Facility Detail'!E150 + 'Facility Detail'!E192 + 'Facility Detail'!E234 + 'Facility Detail'!E276 + 'Facility Detail'!E318 + 'Facility Detail'!E356 + 'Facility Detail'!E394 + 'Facility Detail'!E436 + 'Facility Detail'!E478 + 'Facility Detail'!E520 + 'Facility Detail'!E562 + 'Facility Detail'!E604 + 'Facility Detail'!E646 + 'Facility Detail'!E688 + 'Facility Detail'!E735 + 'Facility Detail'!E775 + 'Facility Detail'!E819 + 'Facility Detail'!E861 + 'Facility Detail'!E901 + 'Facility Detail'!E938 + 'Facility Detail'!E980 + 'Facility Detail'!E1022 + 'Facility Detail'!E1064 + 'Facility Detail'!E1106 + 'Facility Detail'!E1148 + 'Facility Detail'!E1190 + 'Facility Detail'!E1232 + 'Facility Detail'!E1273 )</f>
        <v>0</v>
      </c>
      <c r="E24" s="83"/>
      <c r="F24" s="83"/>
      <c r="G24" s="83"/>
      <c r="H24" s="273"/>
      <c r="I24" s="194"/>
      <c r="J24" s="15"/>
      <c r="K24" s="15"/>
      <c r="L24" s="15"/>
      <c r="M24" s="15"/>
    </row>
    <row r="25" spans="1:13">
      <c r="A25" s="116" t="str">
        <f xml:space="preserve"> ( 'Facility Detail'!$B$1708 + 1 ) &amp; " Surplus Applied to " &amp; ( 'Facility Detail'!$B$1708 + 2 )</f>
        <v>2012 Surplus Applied to 2013</v>
      </c>
      <c r="B25" s="196"/>
      <c r="C25" s="83"/>
      <c r="D25" s="79">
        <f xml:space="preserve"> -1 * ( 'Facility Detail'!E67 + 'Facility Detail'!E109 + 'Facility Detail'!E151 + 'Facility Detail'!E193 + 'Facility Detail'!E235 + 'Facility Detail'!E277 + 'Facility Detail'!E319 + 'Facility Detail'!E357 + 'Facility Detail'!E395 + 'Facility Detail'!E437 + 'Facility Detail'!E479 + 'Facility Detail'!E521 + 'Facility Detail'!E563 + 'Facility Detail'!E605 + 'Facility Detail'!E647 + 'Facility Detail'!E689 + 'Facility Detail'!E736 + 'Facility Detail'!E776 + 'Facility Detail'!E820 + 'Facility Detail'!E862 + 'Facility Detail'!E902 + 'Facility Detail'!E939 + 'Facility Detail'!E981 + 'Facility Detail'!E1023 + 'Facility Detail'!E1065 + 'Facility Detail'!E1107 + 'Facility Detail'!E1149 + 'Facility Detail'!E1191 + 'Facility Detail'!E1233 + 'Facility Detail'!E1274 )</f>
        <v>-92679</v>
      </c>
      <c r="E25" s="79">
        <f xml:space="preserve"> 'Facility Detail'!F67 + 'Facility Detail'!F109 + 'Facility Detail'!F151 + 'Facility Detail'!F193 + 'Facility Detail'!F235 + 'Facility Detail'!F277 + 'Facility Detail'!F319 + 'Facility Detail'!F357 + 'Facility Detail'!F395 + 'Facility Detail'!F437 + 'Facility Detail'!F479 + 'Facility Detail'!F521 + 'Facility Detail'!F563 + 'Facility Detail'!F605 + 'Facility Detail'!F647 + 'Facility Detail'!F689 + 'Facility Detail'!F736 + 'Facility Detail'!F776 + 'Facility Detail'!F820 + 'Facility Detail'!F862 + 'Facility Detail'!F902 + 'Facility Detail'!F939 + 'Facility Detail'!F981 + 'Facility Detail'!F1023 + 'Facility Detail'!F1065 + 'Facility Detail'!F1107 + 'Facility Detail'!F1149 + 'Facility Detail'!F1191 + 'Facility Detail'!F1233 + 'Facility Detail'!F1274</f>
        <v>92679</v>
      </c>
      <c r="F25" s="83"/>
      <c r="G25" s="83"/>
      <c r="H25" s="273"/>
      <c r="I25" s="194"/>
      <c r="J25" s="15"/>
      <c r="K25" s="15"/>
      <c r="L25" s="15"/>
      <c r="M25" s="15"/>
    </row>
    <row r="26" spans="1:13">
      <c r="A26" s="116" t="str">
        <f xml:space="preserve"> ( 'Facility Detail'!$B$1708 + 2 ) &amp; " Surplus Applied to " &amp; ( 'Facility Detail'!$B$1708 + 1 )</f>
        <v>2013 Surplus Applied to 2012</v>
      </c>
      <c r="B26" s="70"/>
      <c r="C26" s="83"/>
      <c r="D26" s="175"/>
      <c r="E26" s="79">
        <f xml:space="preserve"> -1 * ( 'Facility Detail'!F68 + 'Facility Detail'!F110 + 'Facility Detail'!F152 + 'Facility Detail'!F194 + 'Facility Detail'!F236 + 'Facility Detail'!F278 + 'Facility Detail'!F320 + 'Facility Detail'!F358 + 'Facility Detail'!F396 + 'Facility Detail'!F438 + 'Facility Detail'!F480 + 'Facility Detail'!F522 + 'Facility Detail'!F564 + 'Facility Detail'!F606 + 'Facility Detail'!F648 + 'Facility Detail'!F690 + 'Facility Detail'!F737 + 'Facility Detail'!F779 + 'Facility Detail'!F821 + 'Facility Detail'!F863 + 'Facility Detail'!F903 + 'Facility Detail'!F940 + 'Facility Detail'!F982 + 'Facility Detail'!F1024 + 'Facility Detail'!F1066 + 'Facility Detail'!F1108 + 'Facility Detail'!F1150 + 'Facility Detail'!F1192 + 'Facility Detail'!F1234 + 'Facility Detail'!F1275 )</f>
        <v>0</v>
      </c>
      <c r="F26" s="214"/>
      <c r="G26" s="214"/>
      <c r="H26" s="273"/>
      <c r="I26" s="194"/>
      <c r="J26" s="15"/>
      <c r="K26" s="15"/>
      <c r="L26" s="15"/>
      <c r="M26" s="15"/>
    </row>
    <row r="27" spans="1:13">
      <c r="A27" s="116" t="str">
        <f xml:space="preserve"> ( 'Facility Detail'!$B$1708 + 2 ) &amp; " Surplus Applied to " &amp; ( 'Facility Detail'!$B$1708 + 3 )</f>
        <v>2013 Surplus Applied to 2014</v>
      </c>
      <c r="B27" s="70"/>
      <c r="C27" s="83"/>
      <c r="D27" s="249"/>
      <c r="E27" s="79">
        <f xml:space="preserve"> -1 * ( 'Facility Detail'!F69 + 'Facility Detail'!F111 + 'Facility Detail'!F153 + 'Facility Detail'!F195 + 'Facility Detail'!F237 + 'Facility Detail'!F279 + 'Facility Detail'!F321 + 'Facility Detail'!F359 + 'Facility Detail'!F397 + 'Facility Detail'!F439 + 'Facility Detail'!F481 + 'Facility Detail'!F523 + 'Facility Detail'!F565 + 'Facility Detail'!F616 + 'Facility Detail'!F658 + 'Facility Detail'!F700 + 'Facility Detail'!F742 + 'Facility Detail'!F784 + 'Facility Detail'!F826 + 'Facility Detail'!F866 + 'Facility Detail'!F908 + 'Facility Detail'!F950 + 'Facility Detail'!F992 + 'Facility Detail'!F1034 + 'Facility Detail'!F1076 + 'Facility Detail'!F1118 + 'Facility Detail'!F1160 + 'Facility Detail'!F1202 + 'Facility Detail'!F1243 + 'Facility Detail'!F1285 )</f>
        <v>-79121</v>
      </c>
      <c r="F27" s="79">
        <f xml:space="preserve"> 'Facility Detail'!G69 + 'Facility Detail'!G111 + 'Facility Detail'!G153 + 'Facility Detail'!G195 + 'Facility Detail'!G237 + 'Facility Detail'!G279 + 'Facility Detail'!G321 + 'Facility Detail'!G359 + 'Facility Detail'!G397 + 'Facility Detail'!G439 + 'Facility Detail'!G481 + 'Facility Detail'!G523 + 'Facility Detail'!G565 + 'Facility Detail'!G607 + 'Facility Detail'!G649 + 'Facility Detail'!G700 + 'Facility Detail'!G742 + 'Facility Detail'!G784 + 'Facility Detail'!G826 + 'Facility Detail'!G866 + 'Facility Detail'!G908 + 'Facility Detail'!G950 + 'Facility Detail'!G992 + 'Facility Detail'!G1034 + 'Facility Detail'!G1076 + 'Facility Detail'!G1118 + 'Facility Detail'!G1160 + 'Facility Detail'!G1202 + 'Facility Detail'!G1243 + 'Facility Detail'!G1285</f>
        <v>79121</v>
      </c>
      <c r="G27" s="175"/>
      <c r="H27" s="274"/>
      <c r="I27" s="179"/>
      <c r="J27" s="15"/>
      <c r="K27" s="15"/>
      <c r="L27" s="15"/>
      <c r="M27" s="15"/>
    </row>
    <row r="28" spans="1:13">
      <c r="A28" s="116" t="str">
        <f xml:space="preserve"> ( 'Facility Detail'!$B$1708 + 3 ) &amp; " Surplus Applied to " &amp; ( 'Facility Detail'!$B$1708 + 2 )</f>
        <v>2014 Surplus Applied to 2013</v>
      </c>
      <c r="B28" s="70"/>
      <c r="C28" s="83"/>
      <c r="D28" s="83"/>
      <c r="E28" s="83"/>
      <c r="F28" s="79">
        <f xml:space="preserve"> -1 * ( 'Facility Detail'!G70 + 'Facility Detail'!G112 + 'Facility Detail'!G154 + 'Facility Detail'!G196 + 'Facility Detail'!G238 + 'Facility Detail'!G280 + 'Facility Detail'!G322 + 'Facility Detail'!G360 + 'Facility Detail'!G398 + 'Facility Detail'!G440 + 'Facility Detail'!G482 + 'Facility Detail'!G524 + 'Facility Detail'!G566 + 'Facility Detail'!G608 + 'Facility Detail'!G659 + 'Facility Detail'!G701 + 'Facility Detail'!G743 + 'Facility Detail'!G785 + 'Facility Detail'!G827 + 'Facility Detail'!G867 + 'Facility Detail'!G909 + 'Facility Detail'!G951 + 'Facility Detail'!G993 + 'Facility Detail'!G1035 + 'Facility Detail'!G1077 + 'Facility Detail'!G1119 + 'Facility Detail'!G1161 + 'Facility Detail'!G1203 + 'Facility Detail'!G1244 + 'Facility Detail'!G1286 )</f>
        <v>0</v>
      </c>
      <c r="G28" s="175"/>
      <c r="H28" s="274"/>
      <c r="I28" s="179"/>
      <c r="J28" s="15"/>
      <c r="K28" s="15"/>
      <c r="L28" s="15"/>
      <c r="M28" s="15"/>
    </row>
    <row r="29" spans="1:13">
      <c r="A29" s="116" t="str">
        <f xml:space="preserve"> ( 'Facility Detail'!$B$1708 + 3 ) &amp; " Surplus Applied to " &amp; ( 'Facility Detail'!$B$1708 + 4 )</f>
        <v>2014 Surplus Applied to 2015</v>
      </c>
      <c r="B29" s="70"/>
      <c r="C29" s="83"/>
      <c r="D29" s="83"/>
      <c r="E29" s="83"/>
      <c r="F29" s="79">
        <f xml:space="preserve"> -1 * ( 'Facility Detail'!G71 + 'Facility Detail'!G113 + 'Facility Detail'!G155 + 'Facility Detail'!G197 + 'Facility Detail'!G239 + 'Facility Detail'!G281 + 'Facility Detail'!G323 + 'Facility Detail'!G361 + 'Facility Detail'!G399 + 'Facility Detail'!G441 + 'Facility Detail'!G483 + 'Facility Detail'!G525 + 'Facility Detail'!G567 + 'Facility Detail'!G609 + 'Facility Detail'!G651 + 'Facility Detail'!G702 + 'Facility Detail'!G744 + 'Facility Detail'!G786 + 'Facility Detail'!G828 + 'Facility Detail'!G868 + 'Facility Detail'!G910 + 'Facility Detail'!G952 + 'Facility Detail'!G994 + 'Facility Detail'!G1036 + 'Facility Detail'!G1078 + 'Facility Detail'!G1120 + 'Facility Detail'!G1162 + 'Facility Detail'!G1204 + 'Facility Detail'!G1245 + 'Facility Detail'!G1287 )</f>
        <v>-72004</v>
      </c>
      <c r="G29" s="79">
        <f xml:space="preserve"> ( 'Facility Detail'!H71 + 'Facility Detail'!H113 + 'Facility Detail'!H155 + 'Facility Detail'!H197 + 'Facility Detail'!H239 + 'Facility Detail'!H281 + 'Facility Detail'!H323 + 'Facility Detail'!H361 + 'Facility Detail'!H399 + 'Facility Detail'!H441 + 'Facility Detail'!H483 + 'Facility Detail'!H525 + 'Facility Detail'!H567 + 'Facility Detail'!H609 + 'Facility Detail'!H651 + 'Facility Detail'!H702 + 'Facility Detail'!H744 + 'Facility Detail'!H786 + 'Facility Detail'!H828 + 'Facility Detail'!H868 + 'Facility Detail'!H910 + 'Facility Detail'!H952 + 'Facility Detail'!H994 + 'Facility Detail'!H1036 + 'Facility Detail'!H1078 + 'Facility Detail'!H1120 + 'Facility Detail'!H1162 + 'Facility Detail'!H1204 + 'Facility Detail'!H1245 + 'Facility Detail'!H1287 )</f>
        <v>72004</v>
      </c>
      <c r="H29" s="274"/>
      <c r="I29" s="179"/>
      <c r="J29" s="15"/>
      <c r="K29" s="15"/>
      <c r="L29" s="15"/>
      <c r="M29" s="15"/>
    </row>
    <row r="30" spans="1:13">
      <c r="A30" s="116" t="str">
        <f xml:space="preserve"> ( 'Facility Detail'!$B$1708 + 4 ) &amp; " Surplus Applied to " &amp; ( 'Facility Detail'!$B$1708 + 3 )</f>
        <v>2015 Surplus Applied to 2014</v>
      </c>
      <c r="B30" s="70"/>
      <c r="C30" s="83"/>
      <c r="D30" s="83"/>
      <c r="E30" s="83"/>
      <c r="F30" s="175"/>
      <c r="G30" s="79">
        <f xml:space="preserve"> ( 'Facility Detail'!H72 + 'Facility Detail'!H114 + 'Facility Detail'!H156 + 'Facility Detail'!H198 + 'Facility Detail'!H240 + 'Facility Detail'!H282 + 'Facility Detail'!H324 + 'Facility Detail'!H362 + 'Facility Detail'!H400 + 'Facility Detail'!H442 + 'Facility Detail'!H484 + 'Facility Detail'!H526 + 'Facility Detail'!H568 + 'Facility Detail'!H610 + 'Facility Detail'!H652 + 'Facility Detail'!H703 + 'Facility Detail'!H745 + 'Facility Detail'!H787 + 'Facility Detail'!H829 + 'Facility Detail'!H869 + 'Facility Detail'!H911 + 'Facility Detail'!H953 + 'Facility Detail'!H995 + 'Facility Detail'!H1037 + 'Facility Detail'!H1079 + 'Facility Detail'!H1121 + 'Facility Detail'!H1163 + 'Facility Detail'!H1205 + 'Facility Detail'!H1246 + 'Facility Detail'!H1288 )</f>
        <v>0</v>
      </c>
      <c r="H30" s="274"/>
      <c r="I30" s="179"/>
      <c r="J30" s="15"/>
      <c r="K30" s="15"/>
      <c r="L30" s="15"/>
      <c r="M30" s="15"/>
    </row>
    <row r="31" spans="1:13">
      <c r="A31" s="116" t="str">
        <f xml:space="preserve"> ( 'Facility Detail'!$B$1708 + 4 ) &amp; " Surplus Applied to " &amp; ( 'Facility Detail'!$B$1708 + 5 )</f>
        <v>2015 Surplus Applied to 2016</v>
      </c>
      <c r="B31" s="70"/>
      <c r="C31" s="83"/>
      <c r="D31" s="83"/>
      <c r="E31" s="83"/>
      <c r="F31" s="175"/>
      <c r="G31" s="79">
        <f xml:space="preserve"> -1 * ( 'Facility Detail'!H73 + 'Facility Detail'!H115 + 'Facility Detail'!H157 + 'Facility Detail'!H199 + 'Facility Detail'!H241 + 'Facility Detail'!H283 + 'Facility Detail'!H325 + 'Facility Detail'!H363 + 'Facility Detail'!H401 + 'Facility Detail'!H443 + 'Facility Detail'!H485 + 'Facility Detail'!H527 + 'Facility Detail'!H569 + 'Facility Detail'!H611 + 'Facility Detail'!H653 + 'Facility Detail'!H695 + 'Facility Detail'!H737 + 'Facility Detail'!H779 + 'Facility Detail'!H821 + 'Facility Detail'!H863 + 'Facility Detail'!H903+'Facility Detail'!H945+ 'Facility Detail'!H987+'Facility Detail'!H1029+'Facility Detail'!H1071+'Facility Detail'!H1113)</f>
        <v>-219641</v>
      </c>
      <c r="H31" s="275">
        <f xml:space="preserve"> ( 'Facility Detail'!I73 + 'Facility Detail'!I115 + 'Facility Detail'!I157 + 'Facility Detail'!I199 + 'Facility Detail'!I241 + 'Facility Detail'!I283 + 'Facility Detail'!I325 + 'Facility Detail'!I363 + 'Facility Detail'!I401 + 'Facility Detail'!I443 + 'Facility Detail'!I485 + 'Facility Detail'!I527 + 'Facility Detail'!I569 + 'Facility Detail'!I611 + 'Facility Detail'!I653 + 'Facility Detail'!I695 + 'Facility Detail'!I737 + 'Facility Detail'!I779 + 'Facility Detail'!I821 + 'Facility Detail'!I863 + 'Facility Detail'!I903+'Facility Detail'!I945+ 'Facility Detail'!I987+'Facility Detail'!I1029+'Facility Detail'!I1071+'Facility Detail'!I1113)</f>
        <v>219641</v>
      </c>
      <c r="I31" s="179"/>
      <c r="J31" s="15"/>
      <c r="K31" s="15"/>
      <c r="L31" s="15"/>
      <c r="M31" s="15"/>
    </row>
    <row r="32" spans="1:13">
      <c r="A32" s="116" t="str">
        <f xml:space="preserve"> ( 'Facility Detail'!$B$1708 + 5 ) &amp; " Surplus Applied to " &amp; ( 'Facility Detail'!$B$1708 + 4 )</f>
        <v>2016 Surplus Applied to 2015</v>
      </c>
      <c r="B32" s="170"/>
      <c r="C32" s="154"/>
      <c r="D32" s="154"/>
      <c r="E32" s="154"/>
      <c r="F32" s="172"/>
      <c r="G32" s="283"/>
      <c r="H32" s="207"/>
      <c r="I32" s="179"/>
      <c r="J32" s="15"/>
      <c r="K32" s="15"/>
      <c r="L32" s="15"/>
      <c r="M32" s="15"/>
    </row>
    <row r="33" spans="1:13">
      <c r="A33" s="116" t="str">
        <f xml:space="preserve"> ( 'Facility Detail'!$B$1708 + 5 ) &amp; " Surplus Applied to " &amp; ( 'Facility Detail'!$B$1708 + 6 )</f>
        <v>2016 Surplus Applied to 2017</v>
      </c>
      <c r="B33" s="170"/>
      <c r="C33" s="154"/>
      <c r="D33" s="154"/>
      <c r="E33" s="154"/>
      <c r="F33" s="172"/>
      <c r="G33" s="283"/>
      <c r="H33" s="207">
        <f xml:space="preserve"> -1 * ( 'Facility Detail'!I75 + 'Facility Detail'!I117 + 'Facility Detail'!I159 + 'Facility Detail'!I201 + 'Facility Detail'!I243+'Facility Detail'!I285 + 'Facility Detail'!I403 + 'Facility Detail'!I445 + 'Facility Detail'!I487 + 'Facility Detail'!I529 + 'Facility Detail'!I571 + 'Facility Detail'!I613 + 'Facility Detail'!I655 + 'Facility Detail'!I697 + 'Facility Detail'!I739 + 'Facility Detail'!I781 + 'Facility Detail'!I823 + 'Facility Detail'!I865 + 'Facility Detail'!I905+ 'Facility Detail'!I947 + 'Facility Detail'!I989 + 'Facility Detail'!I1031 + 'Facility Detail'!I1073 + 'Facility Detail'!I1115+'Facility Detail'!I1157+'Facility Detail'!I1199+'Facility Detail'!I1241+'Facility Detail'!I1282+'Facility Detail'!I1323+'Facility Detail'!I1364+'Facility Detail'!I1405+'Facility Detail'!I1446+'Facility Detail'!I1487+'Facility Detail'!I1527+'Facility Detail'!I1567+'Facility Detail'!I1607)</f>
        <v>-71112</v>
      </c>
      <c r="I33" s="284">
        <f xml:space="preserve"> ( 'Facility Detail'!J75 + 'Facility Detail'!J117 + 'Facility Detail'!J159 + 'Facility Detail'!J201 + 'Facility Detail'!J243+'Facility Detail'!J285 + 'Facility Detail'!J403 + 'Facility Detail'!J445 + 'Facility Detail'!J487 + 'Facility Detail'!J529 + 'Facility Detail'!J571 + 'Facility Detail'!J613 + 'Facility Detail'!J655 + 'Facility Detail'!J697 + 'Facility Detail'!J739 + 'Facility Detail'!J781 + 'Facility Detail'!J823 + 'Facility Detail'!J865 + 'Facility Detail'!J905+ 'Facility Detail'!J947 + 'Facility Detail'!J989 + 'Facility Detail'!J1031 + 'Facility Detail'!J1073 + 'Facility Detail'!J1115+'Facility Detail'!J1157+'Facility Detail'!J1199+'Facility Detail'!J1241+'Facility Detail'!J1282+'Facility Detail'!J1323+'Facility Detail'!J1364+'Facility Detail'!J1405+'Facility Detail'!J1446+'Facility Detail'!J1487+'Facility Detail'!J1527+'Facility Detail'!J1567+'Facility Detail'!J1607)</f>
        <v>71112</v>
      </c>
      <c r="J33" s="15"/>
      <c r="K33" s="15"/>
      <c r="L33" s="15"/>
      <c r="M33" s="15"/>
    </row>
    <row r="34" spans="1:13">
      <c r="A34" s="116" t="s">
        <v>190</v>
      </c>
      <c r="B34" s="170"/>
      <c r="C34" s="154"/>
      <c r="D34" s="154"/>
      <c r="E34" s="154"/>
      <c r="F34" s="172"/>
      <c r="G34" s="283"/>
      <c r="H34" s="286"/>
      <c r="I34" s="284"/>
      <c r="J34" s="15"/>
      <c r="K34" s="15"/>
      <c r="L34" s="15"/>
      <c r="M34" s="15"/>
    </row>
    <row r="35" spans="1:13">
      <c r="A35" s="116" t="s">
        <v>191</v>
      </c>
      <c r="B35" s="71"/>
      <c r="C35" s="248"/>
      <c r="D35" s="248"/>
      <c r="E35" s="248"/>
      <c r="F35" s="156"/>
      <c r="G35" s="285"/>
      <c r="H35" s="287"/>
      <c r="I35" s="343"/>
      <c r="J35" s="15"/>
      <c r="K35" s="15"/>
      <c r="L35" s="15"/>
      <c r="M35" s="15"/>
    </row>
    <row r="36" spans="1:13">
      <c r="A36" s="116"/>
      <c r="B36" s="301"/>
      <c r="C36" s="301"/>
      <c r="D36" s="301"/>
      <c r="E36" s="301"/>
      <c r="F36" s="216"/>
      <c r="G36" s="332"/>
      <c r="H36" s="216"/>
      <c r="I36" s="216"/>
      <c r="J36" s="15"/>
      <c r="K36" s="15"/>
      <c r="L36" s="15"/>
      <c r="M36" s="15"/>
    </row>
    <row r="37" spans="1:13">
      <c r="A37" s="116"/>
      <c r="B37" s="301"/>
      <c r="C37" s="301"/>
      <c r="D37" s="301"/>
      <c r="E37" s="301"/>
      <c r="F37" s="216"/>
      <c r="G37" s="332"/>
      <c r="H37" s="216"/>
      <c r="I37" s="216"/>
      <c r="J37" s="15"/>
      <c r="K37" s="15"/>
      <c r="L37" s="15"/>
      <c r="M37" s="15"/>
    </row>
    <row r="38" spans="1:13">
      <c r="A38" s="84" t="s">
        <v>17</v>
      </c>
      <c r="B38" s="52"/>
      <c r="C38" s="52">
        <f>SUM(C23:C24)</f>
        <v>-104826</v>
      </c>
      <c r="D38" s="52">
        <f>SUM(D23:D25)</f>
        <v>12147</v>
      </c>
      <c r="E38" s="52">
        <f>SUM(E23:E27)</f>
        <v>13558</v>
      </c>
      <c r="F38" s="52">
        <f>SUM(F23:F29)</f>
        <v>7117</v>
      </c>
      <c r="G38" s="52">
        <f>SUM(G23:G31)</f>
        <v>-147637</v>
      </c>
      <c r="H38" s="52">
        <f>SUM(H23:H33)</f>
        <v>148529</v>
      </c>
      <c r="I38" s="342"/>
      <c r="J38" s="15"/>
      <c r="K38" s="15"/>
      <c r="L38" s="15"/>
      <c r="M38" s="15"/>
    </row>
    <row r="39" spans="1:13">
      <c r="B39" s="52"/>
      <c r="C39" s="52"/>
      <c r="D39" s="52"/>
      <c r="E39" s="157"/>
      <c r="F39" s="157"/>
      <c r="G39" s="157"/>
      <c r="H39" s="157"/>
      <c r="I39" s="157"/>
      <c r="J39" s="15"/>
      <c r="K39" s="15"/>
      <c r="L39" s="15"/>
      <c r="M39" s="15"/>
    </row>
    <row r="40" spans="1:13">
      <c r="A40" s="117" t="s">
        <v>12</v>
      </c>
      <c r="B40" s="114"/>
      <c r="C40" s="115">
        <f xml:space="preserve"> 'Facility Detail'!D80 + 'Facility Detail'!D122 + 'Facility Detail'!D164 + 'Facility Detail'!D206 + 'Facility Detail'!D248 + 'Facility Detail'!D290 + 'Facility Detail'!D328 + 'Facility Detail'!D366 + 'Facility Detail'!D408 + 'Facility Detail'!D450 + 'Facility Detail'!D492 + 'Facility Detail'!D534 + 'Facility Detail'!D576 + 'Facility Detail'!D618 + 'Facility Detail'!D660 + 'Facility Detail'!D702 + 'Facility Detail'!D744 + 'Facility Detail'!D786 + 'Facility Detail'!D828 + 'Facility Detail'!D868 + 'Facility Detail'!D910 + 'Facility Detail'!D952 + 'Facility Detail'!D994 + 'Facility Detail'!D1036 + 'Facility Detail'!D1078 + 'Facility Detail'!D1120 + 'Facility Detail'!D1162 + 'Facility Detail'!D1204 + 'Facility Detail'!D1245 + 'Facility Detail'!D1287</f>
        <v>0</v>
      </c>
      <c r="D40" s="115">
        <f xml:space="preserve"> 'Facility Detail'!E80 + 'Facility Detail'!E122 + 'Facility Detail'!E164 + 'Facility Detail'!E206 + 'Facility Detail'!E248 + 'Facility Detail'!E290 + 'Facility Detail'!E328 + 'Facility Detail'!E366 + 'Facility Detail'!E408 + 'Facility Detail'!E450 + 'Facility Detail'!E492 + 'Facility Detail'!E534 + 'Facility Detail'!E576 + 'Facility Detail'!E618 + 'Facility Detail'!E660 + 'Facility Detail'!E702 + 'Facility Detail'!E744 + 'Facility Detail'!E786 + 'Facility Detail'!E828 + 'Facility Detail'!E868 + 'Facility Detail'!E910 + 'Facility Detail'!E952 + 'Facility Detail'!E994 + 'Facility Detail'!E1036 + 'Facility Detail'!E1078 + 'Facility Detail'!E1120 + 'Facility Detail'!E1162 + 'Facility Detail'!E1204 + 'Facility Detail'!E1245 + 'Facility Detail'!E1287</f>
        <v>0</v>
      </c>
      <c r="E40" s="115">
        <f xml:space="preserve"> 'Facility Detail'!F80 + 'Facility Detail'!F122 + 'Facility Detail'!F164 + 'Facility Detail'!F206 + 'Facility Detail'!F248 + 'Facility Detail'!F290 + 'Facility Detail'!F328 + 'Facility Detail'!F366 + 'Facility Detail'!F408 + 'Facility Detail'!F450 + 'Facility Detail'!F492 + 'Facility Detail'!F534 + 'Facility Detail'!F576 + 'Facility Detail'!F618 + 'Facility Detail'!F660 + 'Facility Detail'!F702 + 'Facility Detail'!F744 + 'Facility Detail'!F786 + 'Facility Detail'!F828 + 'Facility Detail'!F868 + 'Facility Detail'!F910 + 'Facility Detail'!F952 + 'Facility Detail'!F994 + 'Facility Detail'!F1036 + 'Facility Detail'!F1078 + 'Facility Detail'!F1120 + 'Facility Detail'!F1162 + 'Facility Detail'!F1204 + 'Facility Detail'!F1245 + 'Facility Detail'!F1287</f>
        <v>0</v>
      </c>
      <c r="F40" s="205">
        <f xml:space="preserve"> 'Facility Detail'!G80 + 'Facility Detail'!G122 + 'Facility Detail'!G164 + 'Facility Detail'!G206 + 'Facility Detail'!G248 + 'Facility Detail'!G290 + 'Facility Detail'!G328 + 'Facility Detail'!G366 + 'Facility Detail'!G408 + 'Facility Detail'!G450 + 'Facility Detail'!G492 + 'Facility Detail'!G534 + 'Facility Detail'!G576 + 'Facility Detail'!G618 + 'Facility Detail'!G660 + 'Facility Detail'!G702 + 'Facility Detail'!G744 + 'Facility Detail'!G786 + 'Facility Detail'!G828 + 'Facility Detail'!G868 + 'Facility Detail'!G910 + 'Facility Detail'!G952 + 'Facility Detail'!G994 + 'Facility Detail'!G1036 + 'Facility Detail'!G1078 + 'Facility Detail'!G1120 + 'Facility Detail'!G1162 + 'Facility Detail'!G1204 + 'Facility Detail'!G1245 + 'Facility Detail'!G1287</f>
        <v>0</v>
      </c>
      <c r="G40" s="205">
        <f xml:space="preserve"> 'Facility Detail'!H80 + 'Facility Detail'!H122 + 'Facility Detail'!H164 + 'Facility Detail'!H206 + 'Facility Detail'!H248 + 'Facility Detail'!H290 + 'Facility Detail'!H328 + 'Facility Detail'!H366 + 'Facility Detail'!H408 + 'Facility Detail'!H450 + 'Facility Detail'!H492 + 'Facility Detail'!H534 + 'Facility Detail'!H576 + 'Facility Detail'!H618 + 'Facility Detail'!H660 + 'Facility Detail'!H702 + 'Facility Detail'!H744 + 'Facility Detail'!H786 + 'Facility Detail'!H828 + 'Facility Detail'!H868 + 'Facility Detail'!H910 + 'Facility Detail'!H952 + 'Facility Detail'!H994 + 'Facility Detail'!H1036 + 'Facility Detail'!H1078 + 'Facility Detail'!H1120 + 'Facility Detail'!H1162 + 'Facility Detail'!H1204 + 'Facility Detail'!H1245 + 'Facility Detail'!H1287</f>
        <v>0</v>
      </c>
      <c r="H40" s="205">
        <f xml:space="preserve"> 'Facility Detail'!I80 + 'Facility Detail'!I122 + 'Facility Detail'!I164 + 'Facility Detail'!I206 + 'Facility Detail'!I248 + 'Facility Detail'!I290 + 'Facility Detail'!I328 + 'Facility Detail'!I366 + 'Facility Detail'!I408 + 'Facility Detail'!I450 + 'Facility Detail'!I492 + 'Facility Detail'!I534 + 'Facility Detail'!I576 + 'Facility Detail'!I618 + 'Facility Detail'!I660 + 'Facility Detail'!I702 + 'Facility Detail'!I744 + 'Facility Detail'!I786 + 'Facility Detail'!I828 + 'Facility Detail'!I868 + 'Facility Detail'!I910 + 'Facility Detail'!I952 + 'Facility Detail'!I994 + 'Facility Detail'!I1036 + 'Facility Detail'!I1078 + 'Facility Detail'!I1120 + 'Facility Detail'!I1162 + 'Facility Detail'!I1204 + 'Facility Detail'!I1245 + 'Facility Detail'!I1287</f>
        <v>0</v>
      </c>
      <c r="I40" s="205">
        <f xml:space="preserve"> 'Facility Detail'!J80 + 'Facility Detail'!J122 + 'Facility Detail'!J164 + 'Facility Detail'!J206 + 'Facility Detail'!J248 + 'Facility Detail'!J290 + 'Facility Detail'!J328 + 'Facility Detail'!J366 + 'Facility Detail'!J408 + 'Facility Detail'!J450 + 'Facility Detail'!J492 + 'Facility Detail'!J534 + 'Facility Detail'!J576 + 'Facility Detail'!J618 + 'Facility Detail'!J660 + 'Facility Detail'!J702 + 'Facility Detail'!J744 + 'Facility Detail'!J786 + 'Facility Detail'!J828 + 'Facility Detail'!J868 + 'Facility Detail'!J910 + 'Facility Detail'!J952 + 'Facility Detail'!J994 + 'Facility Detail'!J1036 + 'Facility Detail'!J1078 + 'Facility Detail'!J1120 + 'Facility Detail'!J1162 + 'Facility Detail'!J1204 + 'Facility Detail'!J1245 + 'Facility Detail'!J1287</f>
        <v>0</v>
      </c>
      <c r="J40" s="15"/>
      <c r="K40" s="15"/>
      <c r="L40" s="15"/>
      <c r="M40" s="15"/>
    </row>
    <row r="41" spans="1:13">
      <c r="B41" s="52"/>
      <c r="C41" s="52"/>
      <c r="D41" s="52"/>
      <c r="E41" s="157"/>
      <c r="F41" s="157"/>
      <c r="G41" s="157"/>
      <c r="H41" s="157"/>
      <c r="I41" s="157"/>
      <c r="J41" s="15"/>
      <c r="K41" s="15"/>
      <c r="L41" s="15"/>
      <c r="M41" s="15"/>
    </row>
    <row r="42" spans="1:13">
      <c r="B42" s="2">
        <f>C42 - 1</f>
        <v>2010</v>
      </c>
      <c r="C42" s="2">
        <f>'Facility Detail'!$B$1708</f>
        <v>2011</v>
      </c>
      <c r="D42" s="2">
        <f>C42+1</f>
        <v>2012</v>
      </c>
      <c r="E42" s="2">
        <f>D42+1</f>
        <v>2013</v>
      </c>
      <c r="F42" s="159" t="str">
        <f>C42+3 &amp; ""</f>
        <v>2014</v>
      </c>
      <c r="G42" s="159" t="str">
        <f>D42+3 &amp; ""</f>
        <v>2015</v>
      </c>
      <c r="H42" s="159" t="str">
        <f>E42+3 &amp; "*"</f>
        <v>2016*</v>
      </c>
      <c r="I42" s="159" t="str">
        <f>F42+3 &amp; "*"</f>
        <v>2017*</v>
      </c>
      <c r="J42" s="15"/>
      <c r="K42" s="15"/>
      <c r="L42" s="15"/>
      <c r="M42" s="15"/>
    </row>
    <row r="43" spans="1:13" ht="32.25" customHeight="1">
      <c r="A43" s="76" t="s">
        <v>27</v>
      </c>
      <c r="B43" s="75"/>
      <c r="C43" s="282">
        <f t="shared" ref="C43:H43" si="8">C14 + C20 - C9 + C38 + C40</f>
        <v>0</v>
      </c>
      <c r="D43" s="282">
        <f t="shared" si="8"/>
        <v>0.59000000001105946</v>
      </c>
      <c r="E43" s="282">
        <f t="shared" si="8"/>
        <v>-0.41499999999359716</v>
      </c>
      <c r="F43" s="282">
        <f t="shared" si="8"/>
        <v>0.21000000000640284</v>
      </c>
      <c r="G43" s="282">
        <f t="shared" si="8"/>
        <v>-1.0000000009313226E-2</v>
      </c>
      <c r="H43" s="282">
        <f t="shared" si="8"/>
        <v>-0.21999999997206032</v>
      </c>
      <c r="I43" s="282">
        <v>1</v>
      </c>
      <c r="J43" s="21"/>
      <c r="K43" s="21"/>
      <c r="L43" s="21"/>
      <c r="M43" s="21"/>
    </row>
    <row r="45" spans="1:13" ht="21.75" customHeight="1">
      <c r="A45" s="377" t="str">
        <f>"* Any surplus shown in " &amp; YEAR( B4 ) &amp; " or " &amp; YEAR( B4 ) + 1 &amp; " may be sold or used for compliance in subsequent years.  Compliance deficits shown " &amp; "in " &amp;  YEAR( B4 ) + 1 &amp; "  may be filled by REC procurement from subsequent years."</f>
        <v>* Any surplus shown in 2017 or 2018 may be sold or used for compliance in subsequent years.  Compliance deficits shown in 2018  may be filled by REC procurement from subsequent years.</v>
      </c>
      <c r="B45" s="377"/>
      <c r="C45" s="377"/>
      <c r="D45" s="377"/>
      <c r="E45" s="377"/>
      <c r="F45" s="377"/>
      <c r="G45" s="377"/>
      <c r="H45" s="377"/>
    </row>
    <row r="46" spans="1:13">
      <c r="A46" s="213"/>
      <c r="B46" s="213"/>
    </row>
    <row r="47" spans="1:13" ht="30.75" customHeight="1">
      <c r="A47" s="387" t="s">
        <v>127</v>
      </c>
      <c r="B47" s="387"/>
      <c r="C47" s="387"/>
      <c r="D47" s="387"/>
      <c r="E47" s="387"/>
      <c r="F47" s="387"/>
      <c r="G47" s="387"/>
      <c r="H47" s="387"/>
    </row>
    <row r="48" spans="1:13" s="268" customFormat="1" ht="18" customHeight="1"/>
    <row r="49" spans="1:9" ht="14.25" customHeight="1">
      <c r="A49" s="388" t="s">
        <v>225</v>
      </c>
      <c r="B49" s="388"/>
      <c r="C49" s="388"/>
      <c r="D49" s="388"/>
      <c r="E49" s="388"/>
      <c r="F49" s="388"/>
      <c r="G49" s="388"/>
      <c r="H49" s="388"/>
      <c r="I49" s="388"/>
    </row>
    <row r="51" spans="1:9">
      <c r="A51" s="384" t="s">
        <v>151</v>
      </c>
      <c r="B51" s="384"/>
      <c r="C51" s="384"/>
      <c r="D51" s="384"/>
      <c r="E51" s="384"/>
      <c r="F51" s="268"/>
      <c r="G51" s="268"/>
      <c r="H51" s="268"/>
      <c r="I51" s="268"/>
    </row>
    <row r="52" spans="1:9">
      <c r="A52" s="385" t="s">
        <v>159</v>
      </c>
      <c r="B52" s="385"/>
      <c r="C52" s="385"/>
      <c r="D52" s="385"/>
      <c r="E52" s="385"/>
      <c r="F52" s="268"/>
      <c r="G52" s="268"/>
      <c r="H52" s="268"/>
      <c r="I52" s="268"/>
    </row>
    <row r="53" spans="1:9" ht="15" customHeight="1">
      <c r="A53" s="385" t="s">
        <v>220</v>
      </c>
      <c r="B53" s="385"/>
      <c r="C53" s="385"/>
      <c r="D53" s="385"/>
      <c r="E53" s="385"/>
      <c r="F53" s="268"/>
      <c r="G53" s="268"/>
      <c r="H53" s="268"/>
      <c r="I53" s="268"/>
    </row>
    <row r="54" spans="1:9">
      <c r="A54" s="386" t="s">
        <v>160</v>
      </c>
      <c r="B54" s="385"/>
      <c r="C54" s="385"/>
      <c r="D54" s="385"/>
      <c r="E54" s="385"/>
      <c r="F54" s="268"/>
      <c r="G54" s="268"/>
      <c r="H54" s="268"/>
      <c r="I54" s="268"/>
    </row>
    <row r="55" spans="1:9" ht="6.75" customHeight="1">
      <c r="A55" s="385" t="s">
        <v>224</v>
      </c>
      <c r="B55" s="385"/>
      <c r="C55" s="385"/>
      <c r="D55" s="385"/>
      <c r="E55" s="385"/>
      <c r="F55" s="268"/>
      <c r="G55" s="268"/>
      <c r="H55" s="268"/>
      <c r="I55" s="268"/>
    </row>
    <row r="56" spans="1:9">
      <c r="A56" s="385"/>
      <c r="B56" s="385"/>
      <c r="C56" s="385"/>
      <c r="D56" s="385"/>
      <c r="E56" s="385"/>
      <c r="F56" s="268"/>
      <c r="G56" s="268"/>
      <c r="H56" s="268"/>
      <c r="I56" s="268"/>
    </row>
    <row r="57" spans="1:9">
      <c r="A57" s="385"/>
      <c r="B57" s="385"/>
      <c r="C57" s="385"/>
      <c r="D57" s="385"/>
      <c r="E57" s="385"/>
      <c r="F57" s="268"/>
      <c r="G57" s="268"/>
      <c r="H57" s="268"/>
      <c r="I57" s="268"/>
    </row>
    <row r="58" spans="1:9">
      <c r="A58" s="385"/>
      <c r="B58" s="385"/>
      <c r="C58" s="385"/>
      <c r="D58" s="385"/>
      <c r="E58" s="385"/>
      <c r="F58" s="268"/>
      <c r="G58" s="268"/>
      <c r="H58" s="268"/>
      <c r="I58" s="268"/>
    </row>
    <row r="59" spans="1:9" ht="32.25" customHeight="1">
      <c r="A59" s="385"/>
      <c r="B59" s="385"/>
      <c r="C59" s="385"/>
      <c r="D59" s="385"/>
      <c r="E59" s="385"/>
      <c r="F59" s="268"/>
      <c r="G59" s="268"/>
      <c r="H59" s="268"/>
      <c r="I59" s="268"/>
    </row>
    <row r="60" spans="1:9">
      <c r="A60" s="386" t="s">
        <v>152</v>
      </c>
      <c r="B60" s="385"/>
      <c r="C60" s="385"/>
      <c r="D60" s="385"/>
      <c r="E60" s="385"/>
      <c r="F60" s="268"/>
      <c r="G60" s="268"/>
      <c r="H60" s="268"/>
      <c r="I60" s="268"/>
    </row>
    <row r="61" spans="1:9" ht="15" customHeight="1">
      <c r="A61" s="385" t="s">
        <v>153</v>
      </c>
      <c r="B61" s="385"/>
      <c r="C61" s="385"/>
      <c r="D61" s="385"/>
      <c r="E61" s="385"/>
      <c r="F61" s="268"/>
      <c r="G61" s="268"/>
      <c r="H61" s="268"/>
      <c r="I61" s="268"/>
    </row>
    <row r="62" spans="1:9">
      <c r="A62" s="378"/>
      <c r="B62" s="378"/>
      <c r="C62" s="378"/>
      <c r="D62" s="378"/>
      <c r="E62" s="378"/>
      <c r="F62" s="268"/>
      <c r="G62" s="268"/>
      <c r="H62" s="268"/>
      <c r="I62" s="268"/>
    </row>
  </sheetData>
  <mergeCells count="13">
    <mergeCell ref="A45:H45"/>
    <mergeCell ref="A62:E62"/>
    <mergeCell ref="B2:E2"/>
    <mergeCell ref="B4:C4"/>
    <mergeCell ref="A51:E51"/>
    <mergeCell ref="A52:E52"/>
    <mergeCell ref="A53:E53"/>
    <mergeCell ref="A54:E54"/>
    <mergeCell ref="A55:E59"/>
    <mergeCell ref="A60:E60"/>
    <mergeCell ref="A61:E61"/>
    <mergeCell ref="A47:H47"/>
    <mergeCell ref="A49:I49"/>
  </mergeCells>
  <phoneticPr fontId="5" type="noConversion"/>
  <conditionalFormatting sqref="B43:M43">
    <cfRule type="cellIs" dxfId="0" priority="3" stopIfTrue="1" operator="lessThan">
      <formula>0</formula>
    </cfRule>
  </conditionalFormatting>
  <printOptions horizontalCentered="1"/>
  <pageMargins left="0" right="0" top="0" bottom="0.25" header="0.3" footer="0.3"/>
  <pageSetup scale="53" fitToHeight="0" orientation="portrait" r:id="rId1"/>
  <headerFooter alignWithMargins="0">
    <oddFooter>&amp;CCONFIDENTIAL PER WAC 480-07-160</oddFooter>
  </headerFooter>
  <ignoredErrors>
    <ignoredError sqref="D9:I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O1721"/>
  <sheetViews>
    <sheetView showGridLines="0" view="pageLayout" topLeftCell="C1610" zoomScaleNormal="70" workbookViewId="0"/>
  </sheetViews>
  <sheetFormatPr defaultRowHeight="15" outlineLevelRow="1"/>
  <cols>
    <col min="1" max="1" width="9" style="1" customWidth="1"/>
    <col min="2" max="2" width="47.5703125" style="1" customWidth="1"/>
    <col min="3" max="3" width="12.28515625" style="1" customWidth="1"/>
    <col min="4" max="11" width="19.42578125" style="1" customWidth="1"/>
    <col min="12" max="12" width="17.85546875" style="1" customWidth="1"/>
    <col min="13" max="13" width="16.42578125" style="1" customWidth="1"/>
    <col min="14" max="14" width="13.7109375" style="1" customWidth="1"/>
    <col min="15" max="25" width="12.140625" style="1" customWidth="1"/>
    <col min="26" max="16384" width="9.140625" style="1"/>
  </cols>
  <sheetData>
    <row r="1" spans="1:15" ht="47.25">
      <c r="B1" s="35" t="s">
        <v>4</v>
      </c>
      <c r="C1" s="35" t="s">
        <v>13</v>
      </c>
      <c r="D1" s="35" t="s">
        <v>115</v>
      </c>
      <c r="E1" s="35" t="s">
        <v>14</v>
      </c>
      <c r="F1" s="35" t="s">
        <v>15</v>
      </c>
      <c r="G1" s="35" t="s">
        <v>126</v>
      </c>
      <c r="H1" s="35"/>
      <c r="I1" s="35"/>
      <c r="M1" s="27"/>
      <c r="O1" s="32"/>
    </row>
    <row r="2" spans="1:15">
      <c r="B2" s="302" t="s">
        <v>128</v>
      </c>
      <c r="C2" s="37" t="s">
        <v>129</v>
      </c>
      <c r="D2" s="28" t="s">
        <v>107</v>
      </c>
      <c r="E2" s="28" t="s">
        <v>1</v>
      </c>
      <c r="F2" s="138" t="s">
        <v>1</v>
      </c>
      <c r="G2" s="141">
        <v>39599</v>
      </c>
      <c r="H2" s="163"/>
      <c r="I2" s="163"/>
      <c r="O2" s="26"/>
    </row>
    <row r="3" spans="1:15">
      <c r="B3" s="303" t="s">
        <v>130</v>
      </c>
      <c r="C3" s="38" t="s">
        <v>131</v>
      </c>
      <c r="D3" s="29" t="s">
        <v>107</v>
      </c>
      <c r="E3" s="29" t="s">
        <v>1</v>
      </c>
      <c r="F3" s="139" t="s">
        <v>1</v>
      </c>
      <c r="G3" s="142">
        <v>38974</v>
      </c>
      <c r="H3" s="163"/>
      <c r="I3" s="163"/>
      <c r="O3" s="26"/>
    </row>
    <row r="4" spans="1:15">
      <c r="B4" s="303" t="s">
        <v>132</v>
      </c>
      <c r="C4" s="38" t="s">
        <v>133</v>
      </c>
      <c r="D4" s="29" t="s">
        <v>107</v>
      </c>
      <c r="E4" s="29" t="s">
        <v>1</v>
      </c>
      <c r="F4" s="139" t="s">
        <v>1</v>
      </c>
      <c r="G4" s="142">
        <v>39295</v>
      </c>
      <c r="H4" s="163"/>
      <c r="I4" s="163"/>
      <c r="O4" s="26"/>
    </row>
    <row r="5" spans="1:15">
      <c r="B5" s="303" t="s">
        <v>134</v>
      </c>
      <c r="C5" s="38" t="s">
        <v>135</v>
      </c>
      <c r="D5" s="29" t="s">
        <v>107</v>
      </c>
      <c r="E5" s="29" t="s">
        <v>1</v>
      </c>
      <c r="F5" s="139" t="s">
        <v>1</v>
      </c>
      <c r="G5" s="142">
        <v>39627</v>
      </c>
      <c r="H5" s="163"/>
      <c r="I5" s="163"/>
      <c r="O5" s="26"/>
    </row>
    <row r="6" spans="1:15">
      <c r="B6" s="303" t="s">
        <v>136</v>
      </c>
      <c r="C6" s="38" t="s">
        <v>137</v>
      </c>
      <c r="D6" s="29" t="s">
        <v>107</v>
      </c>
      <c r="E6" s="29" t="s">
        <v>1</v>
      </c>
      <c r="F6" s="139" t="s">
        <v>1</v>
      </c>
      <c r="G6" s="142">
        <v>39721</v>
      </c>
      <c r="H6" s="163"/>
      <c r="I6" s="163"/>
      <c r="O6" s="26"/>
    </row>
    <row r="7" spans="1:15">
      <c r="B7" s="303" t="s">
        <v>138</v>
      </c>
      <c r="C7" s="38" t="s">
        <v>139</v>
      </c>
      <c r="D7" s="29" t="s">
        <v>107</v>
      </c>
      <c r="E7" s="29" t="s">
        <v>1</v>
      </c>
      <c r="F7" s="139" t="s">
        <v>1</v>
      </c>
      <c r="G7" s="142">
        <v>39721</v>
      </c>
      <c r="H7" s="163"/>
      <c r="I7" s="163"/>
      <c r="O7" s="26"/>
    </row>
    <row r="8" spans="1:15" ht="15.75">
      <c r="A8" s="215"/>
      <c r="B8" s="303" t="s">
        <v>164</v>
      </c>
      <c r="C8" s="38" t="s">
        <v>140</v>
      </c>
      <c r="D8" s="29" t="s">
        <v>107</v>
      </c>
      <c r="E8" s="29" t="s">
        <v>1</v>
      </c>
      <c r="F8" s="139" t="s">
        <v>1</v>
      </c>
      <c r="G8" s="142">
        <v>40312</v>
      </c>
      <c r="I8" s="163"/>
      <c r="O8" s="26"/>
    </row>
    <row r="9" spans="1:15">
      <c r="B9" s="303" t="s">
        <v>141</v>
      </c>
      <c r="C9" s="38" t="s">
        <v>142</v>
      </c>
      <c r="D9" s="29" t="s">
        <v>114</v>
      </c>
      <c r="E9" s="29" t="s">
        <v>1</v>
      </c>
      <c r="F9" s="139" t="s">
        <v>1</v>
      </c>
      <c r="G9" s="142">
        <v>23193</v>
      </c>
      <c r="H9" s="163"/>
      <c r="I9" s="163"/>
      <c r="O9" s="26"/>
    </row>
    <row r="10" spans="1:15">
      <c r="B10" s="303" t="s">
        <v>143</v>
      </c>
      <c r="C10" s="38" t="s">
        <v>148</v>
      </c>
      <c r="D10" s="29" t="s">
        <v>114</v>
      </c>
      <c r="E10" s="29" t="s">
        <v>1</v>
      </c>
      <c r="F10" s="139" t="s">
        <v>1</v>
      </c>
      <c r="G10" s="142">
        <v>21459</v>
      </c>
      <c r="H10" s="163"/>
      <c r="I10" s="163"/>
      <c r="O10" s="26"/>
    </row>
    <row r="11" spans="1:15">
      <c r="B11" s="303" t="s">
        <v>145</v>
      </c>
      <c r="C11" s="38" t="s">
        <v>146</v>
      </c>
      <c r="D11" s="29" t="s">
        <v>114</v>
      </c>
      <c r="E11" s="29" t="s">
        <v>1</v>
      </c>
      <c r="F11" s="139" t="s">
        <v>1</v>
      </c>
      <c r="G11" s="142">
        <v>20271</v>
      </c>
      <c r="H11" s="163"/>
      <c r="I11" s="163"/>
      <c r="O11" s="26"/>
    </row>
    <row r="12" spans="1:15">
      <c r="B12" s="303" t="s">
        <v>147</v>
      </c>
      <c r="C12" s="38" t="s">
        <v>144</v>
      </c>
      <c r="D12" s="29" t="s">
        <v>114</v>
      </c>
      <c r="E12" s="29" t="s">
        <v>1</v>
      </c>
      <c r="F12" s="139" t="s">
        <v>1</v>
      </c>
      <c r="G12" s="142">
        <v>10228</v>
      </c>
      <c r="H12" s="163"/>
      <c r="I12" s="163"/>
      <c r="O12" s="26"/>
    </row>
    <row r="13" spans="1:15">
      <c r="B13" s="303" t="s">
        <v>149</v>
      </c>
      <c r="C13" s="38" t="s">
        <v>150</v>
      </c>
      <c r="D13" s="29" t="s">
        <v>114</v>
      </c>
      <c r="E13" s="29" t="s">
        <v>1</v>
      </c>
      <c r="F13" s="139" t="s">
        <v>1</v>
      </c>
      <c r="G13" s="142">
        <v>20760</v>
      </c>
      <c r="H13" s="163"/>
      <c r="I13" s="163"/>
      <c r="O13" s="26"/>
    </row>
    <row r="14" spans="1:15">
      <c r="B14" s="303" t="s">
        <v>188</v>
      </c>
      <c r="C14" s="38" t="s">
        <v>189</v>
      </c>
      <c r="D14" s="29" t="s">
        <v>107</v>
      </c>
      <c r="E14" s="29" t="s">
        <v>1</v>
      </c>
      <c r="F14" s="139" t="s">
        <v>1</v>
      </c>
      <c r="G14" s="142">
        <v>39813</v>
      </c>
      <c r="H14" s="163"/>
      <c r="I14" s="163"/>
      <c r="O14" s="26"/>
    </row>
    <row r="15" spans="1:15">
      <c r="B15" s="303" t="s">
        <v>184</v>
      </c>
      <c r="C15" s="38" t="s">
        <v>186</v>
      </c>
      <c r="D15" s="29" t="s">
        <v>107</v>
      </c>
      <c r="E15" s="29" t="s">
        <v>1</v>
      </c>
      <c r="F15" s="139" t="s">
        <v>1</v>
      </c>
      <c r="G15" s="142">
        <v>37500</v>
      </c>
      <c r="H15" s="163"/>
      <c r="I15" s="163"/>
      <c r="O15" s="26"/>
    </row>
    <row r="16" spans="1:15">
      <c r="B16" s="303" t="s">
        <v>162</v>
      </c>
      <c r="C16" s="38" t="s">
        <v>163</v>
      </c>
      <c r="D16" s="29" t="s">
        <v>107</v>
      </c>
      <c r="E16" s="29" t="s">
        <v>1</v>
      </c>
      <c r="F16" s="139" t="s">
        <v>1</v>
      </c>
      <c r="G16" s="142">
        <v>40452</v>
      </c>
      <c r="H16" s="163"/>
      <c r="I16" s="163"/>
      <c r="O16" s="26"/>
    </row>
    <row r="17" spans="2:15">
      <c r="B17" s="303" t="s">
        <v>165</v>
      </c>
      <c r="C17" s="38" t="s">
        <v>166</v>
      </c>
      <c r="D17" s="29" t="s">
        <v>107</v>
      </c>
      <c r="E17" s="29" t="s">
        <v>1</v>
      </c>
      <c r="F17" s="139" t="s">
        <v>1</v>
      </c>
      <c r="G17" s="142">
        <v>40452</v>
      </c>
      <c r="H17" s="163"/>
      <c r="I17" s="163"/>
      <c r="O17" s="26"/>
    </row>
    <row r="18" spans="2:15">
      <c r="B18" s="303" t="s">
        <v>167</v>
      </c>
      <c r="C18" s="38" t="s">
        <v>168</v>
      </c>
      <c r="D18" s="29" t="s">
        <v>107</v>
      </c>
      <c r="E18" s="29" t="s">
        <v>1</v>
      </c>
      <c r="F18" s="139" t="s">
        <v>1</v>
      </c>
      <c r="G18" s="142">
        <v>40178</v>
      </c>
      <c r="H18" s="163"/>
      <c r="I18" s="163"/>
      <c r="O18" s="26"/>
    </row>
    <row r="19" spans="2:15">
      <c r="B19" s="303" t="s">
        <v>169</v>
      </c>
      <c r="C19" s="38" t="s">
        <v>170</v>
      </c>
      <c r="D19" s="29" t="s">
        <v>107</v>
      </c>
      <c r="E19" s="29" t="s">
        <v>1</v>
      </c>
      <c r="F19" s="139" t="s">
        <v>1</v>
      </c>
      <c r="G19" s="142">
        <v>39813</v>
      </c>
      <c r="H19" s="163"/>
      <c r="I19" s="163"/>
      <c r="O19" s="26"/>
    </row>
    <row r="20" spans="2:15">
      <c r="B20" s="303" t="s">
        <v>171</v>
      </c>
      <c r="C20" s="38" t="s">
        <v>172</v>
      </c>
      <c r="D20" s="29" t="s">
        <v>107</v>
      </c>
      <c r="E20" s="29" t="s">
        <v>1</v>
      </c>
      <c r="F20" s="139" t="s">
        <v>1</v>
      </c>
      <c r="G20" s="142">
        <v>39830</v>
      </c>
      <c r="H20" s="163"/>
      <c r="I20" s="163"/>
      <c r="O20" s="26"/>
    </row>
    <row r="21" spans="2:15">
      <c r="B21" s="303" t="s">
        <v>175</v>
      </c>
      <c r="C21" s="38" t="s">
        <v>178</v>
      </c>
      <c r="D21" s="29" t="s">
        <v>112</v>
      </c>
      <c r="E21" s="29" t="s">
        <v>1</v>
      </c>
      <c r="F21" s="139" t="s">
        <v>1</v>
      </c>
      <c r="G21" s="142">
        <v>37695</v>
      </c>
      <c r="H21" s="163"/>
      <c r="I21" s="163"/>
      <c r="O21" s="26"/>
    </row>
    <row r="22" spans="2:15">
      <c r="B22" s="303" t="s">
        <v>176</v>
      </c>
      <c r="C22" s="38" t="s">
        <v>177</v>
      </c>
      <c r="D22" s="29" t="s">
        <v>110</v>
      </c>
      <c r="E22" s="29" t="s">
        <v>1</v>
      </c>
      <c r="F22" s="139" t="s">
        <v>1</v>
      </c>
      <c r="G22" s="142">
        <v>38636</v>
      </c>
      <c r="H22" s="163"/>
      <c r="I22" s="163"/>
      <c r="O22" s="26"/>
    </row>
    <row r="23" spans="2:15">
      <c r="B23" s="303" t="s">
        <v>180</v>
      </c>
      <c r="C23" s="38" t="s">
        <v>179</v>
      </c>
      <c r="D23" s="29" t="s">
        <v>110</v>
      </c>
      <c r="E23" s="29" t="s">
        <v>1</v>
      </c>
      <c r="F23" s="139" t="s">
        <v>1</v>
      </c>
      <c r="G23" s="142">
        <v>40973</v>
      </c>
      <c r="H23" s="163"/>
      <c r="I23" s="163"/>
      <c r="O23" s="26"/>
    </row>
    <row r="24" spans="2:15">
      <c r="B24" s="303" t="s">
        <v>182</v>
      </c>
      <c r="C24" s="38" t="s">
        <v>185</v>
      </c>
      <c r="D24" s="29" t="s">
        <v>107</v>
      </c>
      <c r="E24" s="29" t="s">
        <v>1</v>
      </c>
      <c r="F24" s="139" t="s">
        <v>1</v>
      </c>
      <c r="G24" s="142">
        <v>40968</v>
      </c>
      <c r="H24" s="163"/>
      <c r="I24" s="163"/>
      <c r="O24" s="26"/>
    </row>
    <row r="25" spans="2:15">
      <c r="B25" s="303" t="s">
        <v>183</v>
      </c>
      <c r="C25" s="38" t="s">
        <v>187</v>
      </c>
      <c r="D25" s="29" t="s">
        <v>107</v>
      </c>
      <c r="E25" s="29" t="s">
        <v>1</v>
      </c>
      <c r="F25" s="139" t="s">
        <v>1</v>
      </c>
      <c r="G25" s="142">
        <v>39406</v>
      </c>
      <c r="H25" s="163"/>
      <c r="I25" s="163"/>
      <c r="O25" s="26"/>
    </row>
    <row r="26" spans="2:15">
      <c r="B26" s="303" t="s">
        <v>201</v>
      </c>
      <c r="C26" s="38" t="s">
        <v>202</v>
      </c>
      <c r="D26" s="29" t="s">
        <v>107</v>
      </c>
      <c r="E26" s="29" t="s">
        <v>1</v>
      </c>
      <c r="F26" s="139" t="s">
        <v>1</v>
      </c>
      <c r="G26" s="142">
        <v>37408</v>
      </c>
      <c r="H26" s="163"/>
      <c r="I26" s="163"/>
      <c r="O26" s="26"/>
    </row>
    <row r="27" spans="2:15">
      <c r="B27" s="303" t="s">
        <v>203</v>
      </c>
      <c r="C27" s="38" t="s">
        <v>204</v>
      </c>
      <c r="D27" s="29" t="s">
        <v>107</v>
      </c>
      <c r="E27" s="29" t="s">
        <v>1</v>
      </c>
      <c r="F27" s="139" t="s">
        <v>1</v>
      </c>
      <c r="G27" s="142">
        <v>37256</v>
      </c>
      <c r="H27" s="163"/>
      <c r="I27" s="163"/>
      <c r="O27" s="26"/>
    </row>
    <row r="28" spans="2:15">
      <c r="B28" s="303" t="s">
        <v>205</v>
      </c>
      <c r="C28" s="38" t="s">
        <v>206</v>
      </c>
      <c r="D28" s="29" t="s">
        <v>107</v>
      </c>
      <c r="E28" s="29" t="s">
        <v>1</v>
      </c>
      <c r="F28" s="139" t="s">
        <v>1</v>
      </c>
      <c r="G28" s="142">
        <v>37257</v>
      </c>
      <c r="H28" s="163"/>
      <c r="I28" s="163"/>
      <c r="O28" s="26"/>
    </row>
    <row r="29" spans="2:15">
      <c r="B29" s="303" t="s">
        <v>207</v>
      </c>
      <c r="C29" s="38" t="s">
        <v>200</v>
      </c>
      <c r="D29" s="29" t="s">
        <v>107</v>
      </c>
      <c r="E29" s="29" t="s">
        <v>1</v>
      </c>
      <c r="F29" s="139" t="s">
        <v>1</v>
      </c>
      <c r="G29" s="142">
        <v>41265</v>
      </c>
      <c r="H29" s="163"/>
      <c r="I29" s="163"/>
      <c r="O29" s="26"/>
    </row>
    <row r="30" spans="2:15">
      <c r="B30" s="303" t="s">
        <v>208</v>
      </c>
      <c r="C30" s="38" t="s">
        <v>209</v>
      </c>
      <c r="D30" s="29" t="s">
        <v>107</v>
      </c>
      <c r="E30" s="29" t="s">
        <v>1</v>
      </c>
      <c r="F30" s="139" t="s">
        <v>1</v>
      </c>
      <c r="G30" s="142">
        <v>41254</v>
      </c>
      <c r="H30" s="163"/>
      <c r="I30" s="163"/>
      <c r="O30" s="26"/>
    </row>
    <row r="31" spans="2:15">
      <c r="B31" s="303" t="s">
        <v>210</v>
      </c>
      <c r="C31" s="38" t="s">
        <v>211</v>
      </c>
      <c r="D31" s="29" t="s">
        <v>107</v>
      </c>
      <c r="E31" s="29" t="s">
        <v>1</v>
      </c>
      <c r="F31" s="139" t="s">
        <v>1</v>
      </c>
      <c r="G31" s="142">
        <v>39569</v>
      </c>
      <c r="H31" s="163"/>
      <c r="I31" s="163"/>
      <c r="O31" s="26"/>
    </row>
    <row r="32" spans="2:15">
      <c r="B32" s="303" t="s">
        <v>212</v>
      </c>
      <c r="C32" s="38" t="s">
        <v>213</v>
      </c>
      <c r="D32" s="29" t="s">
        <v>107</v>
      </c>
      <c r="E32" s="29" t="s">
        <v>1</v>
      </c>
      <c r="F32" s="139" t="s">
        <v>1</v>
      </c>
      <c r="G32" s="142">
        <v>37239</v>
      </c>
      <c r="H32" s="163"/>
      <c r="I32" s="163"/>
      <c r="O32" s="26"/>
    </row>
    <row r="33" spans="1:15">
      <c r="B33" s="303" t="s">
        <v>214</v>
      </c>
      <c r="C33" s="38" t="s">
        <v>174</v>
      </c>
      <c r="D33" s="29" t="s">
        <v>108</v>
      </c>
      <c r="E33" s="29" t="s">
        <v>1</v>
      </c>
      <c r="F33" s="139" t="s">
        <v>1</v>
      </c>
      <c r="G33" s="334" t="s">
        <v>222</v>
      </c>
      <c r="H33" s="163"/>
      <c r="I33" s="163"/>
      <c r="O33" s="26"/>
    </row>
    <row r="34" spans="1:15">
      <c r="B34" s="303" t="s">
        <v>215</v>
      </c>
      <c r="C34" s="38" t="s">
        <v>174</v>
      </c>
      <c r="D34" s="29" t="s">
        <v>108</v>
      </c>
      <c r="E34" s="29" t="s">
        <v>1</v>
      </c>
      <c r="F34" s="139" t="s">
        <v>1</v>
      </c>
      <c r="G34" s="334" t="s">
        <v>222</v>
      </c>
      <c r="H34" s="163"/>
      <c r="I34" s="163"/>
      <c r="O34" s="26"/>
    </row>
    <row r="35" spans="1:15">
      <c r="B35" s="303" t="s">
        <v>216</v>
      </c>
      <c r="C35" s="38" t="s">
        <v>174</v>
      </c>
      <c r="D35" s="29" t="s">
        <v>108</v>
      </c>
      <c r="E35" s="29" t="s">
        <v>1</v>
      </c>
      <c r="F35" s="139" t="s">
        <v>1</v>
      </c>
      <c r="G35" s="334" t="s">
        <v>222</v>
      </c>
      <c r="H35" s="163"/>
      <c r="I35" s="163"/>
      <c r="O35" s="26"/>
    </row>
    <row r="36" spans="1:15">
      <c r="B36" s="303" t="s">
        <v>217</v>
      </c>
      <c r="C36" s="38" t="s">
        <v>174</v>
      </c>
      <c r="D36" s="29" t="s">
        <v>108</v>
      </c>
      <c r="E36" s="29" t="s">
        <v>1</v>
      </c>
      <c r="F36" s="139" t="s">
        <v>1</v>
      </c>
      <c r="G36" s="334" t="s">
        <v>222</v>
      </c>
      <c r="H36" s="163"/>
      <c r="I36" s="163"/>
      <c r="O36" s="26"/>
    </row>
    <row r="37" spans="1:15">
      <c r="B37" s="303" t="s">
        <v>218</v>
      </c>
      <c r="C37" s="38" t="s">
        <v>223</v>
      </c>
      <c r="D37" s="29" t="s">
        <v>108</v>
      </c>
      <c r="E37" s="29" t="s">
        <v>1</v>
      </c>
      <c r="F37" s="139" t="s">
        <v>1</v>
      </c>
      <c r="G37" s="142">
        <v>42580</v>
      </c>
      <c r="H37" s="163"/>
      <c r="I37" s="163"/>
      <c r="O37" s="26"/>
    </row>
    <row r="38" spans="1:15">
      <c r="B38" s="303" t="s">
        <v>219</v>
      </c>
      <c r="C38" s="38" t="s">
        <v>221</v>
      </c>
      <c r="D38" s="29" t="s">
        <v>108</v>
      </c>
      <c r="E38" s="29" t="s">
        <v>1</v>
      </c>
      <c r="F38" s="139" t="s">
        <v>1</v>
      </c>
      <c r="G38" s="142">
        <v>42368</v>
      </c>
      <c r="H38" s="163"/>
      <c r="I38" s="163"/>
      <c r="O38" s="26"/>
    </row>
    <row r="39" spans="1:15">
      <c r="B39" s="303" t="s">
        <v>226</v>
      </c>
      <c r="C39" s="38" t="s">
        <v>174</v>
      </c>
      <c r="D39" s="29" t="s">
        <v>174</v>
      </c>
      <c r="E39" s="29" t="s">
        <v>2</v>
      </c>
      <c r="F39" s="139" t="s">
        <v>2</v>
      </c>
      <c r="G39" s="142"/>
      <c r="H39" s="163"/>
      <c r="I39" s="163"/>
      <c r="O39" s="26"/>
    </row>
    <row r="40" spans="1:15">
      <c r="B40" s="333"/>
      <c r="C40" s="39"/>
      <c r="D40" s="30"/>
      <c r="E40" s="30" t="s">
        <v>2</v>
      </c>
      <c r="F40" s="140" t="s">
        <v>2</v>
      </c>
      <c r="G40" s="143"/>
      <c r="H40" s="163"/>
      <c r="I40" s="163"/>
      <c r="O40" s="26"/>
    </row>
    <row r="41" spans="1:15" ht="16.5" customHeight="1">
      <c r="B41" s="389" t="s">
        <v>181</v>
      </c>
      <c r="C41" s="389"/>
      <c r="D41" s="389"/>
      <c r="E41" s="389"/>
      <c r="F41" s="389"/>
      <c r="G41" s="389"/>
    </row>
    <row r="42" spans="1:15" ht="31.5" customHeight="1" thickBot="1">
      <c r="B42" s="390" t="s">
        <v>127</v>
      </c>
      <c r="C42" s="390"/>
      <c r="D42" s="390"/>
      <c r="E42" s="390"/>
      <c r="F42" s="390"/>
      <c r="G42" s="390"/>
      <c r="J42" s="250"/>
      <c r="K42" s="250"/>
      <c r="L42" s="33"/>
      <c r="M42" s="33"/>
      <c r="N42" s="33"/>
    </row>
    <row r="43" spans="1:15">
      <c r="A43" s="8"/>
      <c r="B43" s="8"/>
      <c r="C43" s="8"/>
      <c r="D43" s="8"/>
      <c r="E43" s="8"/>
      <c r="F43" s="8"/>
      <c r="G43" s="8"/>
      <c r="H43" s="8"/>
      <c r="I43" s="8"/>
      <c r="J43" s="33"/>
      <c r="K43" s="33"/>
      <c r="L43" s="33"/>
      <c r="M43" s="33"/>
      <c r="N43" s="33"/>
    </row>
    <row r="44" spans="1:15">
      <c r="L44" s="33"/>
      <c r="M44" s="33"/>
      <c r="N44" s="33"/>
    </row>
    <row r="45" spans="1:15" ht="21">
      <c r="A45" s="14" t="s">
        <v>4</v>
      </c>
      <c r="C45" s="46" t="str">
        <f>B2</f>
        <v>Goodnoe Hills</v>
      </c>
      <c r="D45" s="47"/>
      <c r="E45" s="24"/>
      <c r="F45" s="24"/>
      <c r="L45" s="33"/>
      <c r="M45" s="33"/>
      <c r="N45" s="33"/>
    </row>
    <row r="46" spans="1:15">
      <c r="L46" s="33"/>
      <c r="M46" s="33"/>
      <c r="N46" s="33"/>
    </row>
    <row r="47" spans="1:15" ht="18.75">
      <c r="A47" s="9" t="s">
        <v>21</v>
      </c>
      <c r="D47" s="2">
        <f>'Facility Detail'!$B$1708</f>
        <v>2011</v>
      </c>
      <c r="E47" s="2">
        <f t="shared" ref="E47:K47" si="0">D47+1</f>
        <v>2012</v>
      </c>
      <c r="F47" s="2">
        <f t="shared" si="0"/>
        <v>2013</v>
      </c>
      <c r="G47" s="2">
        <f t="shared" si="0"/>
        <v>2014</v>
      </c>
      <c r="H47" s="2">
        <f t="shared" si="0"/>
        <v>2015</v>
      </c>
      <c r="I47" s="2">
        <f t="shared" si="0"/>
        <v>2016</v>
      </c>
      <c r="J47" s="2">
        <f t="shared" si="0"/>
        <v>2017</v>
      </c>
      <c r="K47" s="2">
        <f t="shared" si="0"/>
        <v>2018</v>
      </c>
      <c r="L47" s="26"/>
      <c r="M47" s="247"/>
      <c r="N47" s="33"/>
    </row>
    <row r="48" spans="1:15">
      <c r="B48" s="88" t="str">
        <f>"Total MWh Produced / Purchased from " &amp; C45</f>
        <v>Total MWh Produced / Purchased from Goodnoe Hills</v>
      </c>
      <c r="C48" s="80"/>
      <c r="D48" s="98">
        <v>239431</v>
      </c>
      <c r="E48" s="99">
        <v>221156</v>
      </c>
      <c r="F48" s="99">
        <v>227258</v>
      </c>
      <c r="G48" s="99">
        <v>216762</v>
      </c>
      <c r="H48" s="99">
        <v>186746</v>
      </c>
      <c r="I48" s="99">
        <v>223899</v>
      </c>
      <c r="J48" s="345"/>
      <c r="K48" s="165"/>
      <c r="L48" s="25"/>
      <c r="M48" s="25"/>
      <c r="N48" s="33"/>
    </row>
    <row r="49" spans="1:14">
      <c r="B49" s="88" t="s">
        <v>25</v>
      </c>
      <c r="C49" s="80"/>
      <c r="D49" s="292">
        <v>1</v>
      </c>
      <c r="E49" s="293">
        <v>1</v>
      </c>
      <c r="F49" s="294">
        <v>1</v>
      </c>
      <c r="G49" s="293">
        <v>1</v>
      </c>
      <c r="H49" s="293">
        <v>1</v>
      </c>
      <c r="I49" s="293">
        <v>1</v>
      </c>
      <c r="J49" s="293">
        <v>1</v>
      </c>
      <c r="K49" s="299"/>
      <c r="L49" s="25"/>
      <c r="M49" s="25"/>
      <c r="N49" s="33"/>
    </row>
    <row r="50" spans="1:14">
      <c r="B50" s="88" t="s">
        <v>20</v>
      </c>
      <c r="C50" s="80"/>
      <c r="D50" s="295">
        <v>7.8921000000000005E-2</v>
      </c>
      <c r="E50" s="296">
        <v>7.9619999999999996E-2</v>
      </c>
      <c r="F50" s="296">
        <v>7.8747999999999999E-2</v>
      </c>
      <c r="G50" s="296">
        <v>8.0235000000000001E-2</v>
      </c>
      <c r="H50" s="296">
        <v>8.0535999999999996E-2</v>
      </c>
      <c r="I50" s="296">
        <v>8.1698151927344531E-2</v>
      </c>
      <c r="J50" s="296">
        <v>7.9802870015373173E-2</v>
      </c>
      <c r="K50" s="297"/>
      <c r="L50" s="25"/>
      <c r="M50" s="25"/>
      <c r="N50" s="33"/>
    </row>
    <row r="51" spans="1:14">
      <c r="B51" s="85" t="s">
        <v>22</v>
      </c>
      <c r="C51" s="86"/>
      <c r="D51" s="298">
        <f>ROUND(D48 * D49 * D50,0)</f>
        <v>18896</v>
      </c>
      <c r="E51" s="298">
        <f t="shared" ref="E51:G51" si="1">ROUND(E48 * E49 * E50,0)</f>
        <v>17608</v>
      </c>
      <c r="F51" s="298">
        <f t="shared" si="1"/>
        <v>17896</v>
      </c>
      <c r="G51" s="298">
        <f t="shared" si="1"/>
        <v>17392</v>
      </c>
      <c r="H51" s="298">
        <v>15039</v>
      </c>
      <c r="I51" s="298">
        <v>18292</v>
      </c>
      <c r="J51" s="344"/>
      <c r="K51" s="298">
        <f t="shared" ref="K51" si="2">K48 * K49 * K50</f>
        <v>0</v>
      </c>
      <c r="L51" s="25"/>
      <c r="M51" s="25"/>
      <c r="N51" s="33"/>
    </row>
    <row r="52" spans="1:14">
      <c r="B52" s="24"/>
      <c r="C52" s="33"/>
      <c r="D52" s="40"/>
      <c r="E52" s="40"/>
      <c r="F52" s="40"/>
      <c r="G52" s="25"/>
      <c r="H52" s="25"/>
      <c r="I52" s="25"/>
      <c r="J52" s="25"/>
      <c r="K52" s="25"/>
      <c r="L52" s="25"/>
      <c r="M52" s="25"/>
      <c r="N52" s="33"/>
    </row>
    <row r="53" spans="1:14" ht="18.75">
      <c r="A53" s="48" t="s">
        <v>119</v>
      </c>
      <c r="C53" s="33"/>
      <c r="D53" s="2">
        <f t="shared" ref="D53:J53" si="3">D47</f>
        <v>2011</v>
      </c>
      <c r="E53" s="2">
        <f t="shared" si="3"/>
        <v>2012</v>
      </c>
      <c r="F53" s="2">
        <f t="shared" si="3"/>
        <v>2013</v>
      </c>
      <c r="G53" s="2">
        <f t="shared" si="3"/>
        <v>2014</v>
      </c>
      <c r="H53" s="2">
        <f t="shared" si="3"/>
        <v>2015</v>
      </c>
      <c r="I53" s="2">
        <f t="shared" si="3"/>
        <v>2016</v>
      </c>
      <c r="J53" s="2">
        <f t="shared" si="3"/>
        <v>2017</v>
      </c>
      <c r="K53" s="2">
        <f t="shared" ref="K53" si="4">K47</f>
        <v>2018</v>
      </c>
      <c r="L53" s="25"/>
      <c r="M53" s="25"/>
      <c r="N53" s="33"/>
    </row>
    <row r="54" spans="1:14">
      <c r="B54" s="88" t="s">
        <v>10</v>
      </c>
      <c r="C54" s="80"/>
      <c r="D54" s="57">
        <f>IF( $E2 = "Eligible", D51 * 'Facility Detail'!$B$1705, 0 )</f>
        <v>0</v>
      </c>
      <c r="E54" s="11">
        <f>IF( $E2 = "Eligible", E51 * 'Facility Detail'!$B$1705, 0 )</f>
        <v>0</v>
      </c>
      <c r="F54" s="11">
        <f>IF( $E2 = "Eligible", F51 * 'Facility Detail'!$B$1705, 0 )</f>
        <v>0</v>
      </c>
      <c r="G54" s="11">
        <f>IF( $E2 = "Eligible", G51 * 'Facility Detail'!$B$1705, 0 )</f>
        <v>0</v>
      </c>
      <c r="H54" s="11">
        <f>IF( $E2 = "Eligible", H51 * 'Facility Detail'!$B$1705, 0 )</f>
        <v>0</v>
      </c>
      <c r="I54" s="11">
        <f>IF( $E2 = "Eligible", I51 * 'Facility Detail'!$B$1705, 0 )</f>
        <v>0</v>
      </c>
      <c r="J54" s="11">
        <f>IF( $E2 = "Eligible", J51 * 'Facility Detail'!$B$1705, 0 )</f>
        <v>0</v>
      </c>
      <c r="K54" s="12">
        <f>IF( $E2 = "Eligible", K51 * 'Facility Detail'!$B$1705, 0 )</f>
        <v>0</v>
      </c>
      <c r="L54" s="25"/>
      <c r="M54" s="25"/>
      <c r="N54" s="33"/>
    </row>
    <row r="55" spans="1:14">
      <c r="B55" s="88" t="s">
        <v>6</v>
      </c>
      <c r="C55" s="80"/>
      <c r="D55" s="58">
        <f t="shared" ref="D55:K55" si="5">IF( $F2 = "Eligible", D51, 0 )</f>
        <v>0</v>
      </c>
      <c r="E55" s="59">
        <f t="shared" si="5"/>
        <v>0</v>
      </c>
      <c r="F55" s="59">
        <f t="shared" si="5"/>
        <v>0</v>
      </c>
      <c r="G55" s="59">
        <f t="shared" si="5"/>
        <v>0</v>
      </c>
      <c r="H55" s="59">
        <f t="shared" si="5"/>
        <v>0</v>
      </c>
      <c r="I55" s="59">
        <f t="shared" si="5"/>
        <v>0</v>
      </c>
      <c r="J55" s="59">
        <f t="shared" si="5"/>
        <v>0</v>
      </c>
      <c r="K55" s="60">
        <f t="shared" si="5"/>
        <v>0</v>
      </c>
      <c r="L55" s="25"/>
      <c r="M55" s="25"/>
      <c r="N55" s="33"/>
    </row>
    <row r="56" spans="1:14">
      <c r="B56" s="87" t="s">
        <v>121</v>
      </c>
      <c r="C56" s="86"/>
      <c r="D56" s="43">
        <f t="shared" ref="D56:I56" si="6">SUM(D54:D55)</f>
        <v>0</v>
      </c>
      <c r="E56" s="44">
        <f t="shared" si="6"/>
        <v>0</v>
      </c>
      <c r="F56" s="44">
        <f t="shared" si="6"/>
        <v>0</v>
      </c>
      <c r="G56" s="44">
        <f t="shared" si="6"/>
        <v>0</v>
      </c>
      <c r="H56" s="44">
        <f t="shared" si="6"/>
        <v>0</v>
      </c>
      <c r="I56" s="44">
        <f t="shared" si="6"/>
        <v>0</v>
      </c>
      <c r="J56" s="44">
        <f t="shared" ref="J56:K56" si="7">SUM(J54:J55)</f>
        <v>0</v>
      </c>
      <c r="K56" s="44">
        <f t="shared" si="7"/>
        <v>0</v>
      </c>
      <c r="L56" s="25"/>
      <c r="M56" s="25"/>
      <c r="N56" s="33"/>
    </row>
    <row r="57" spans="1:14">
      <c r="B57" s="33"/>
      <c r="C57" s="33"/>
      <c r="D57" s="42"/>
      <c r="E57" s="34"/>
      <c r="F57" s="34"/>
      <c r="G57" s="25"/>
      <c r="H57" s="25"/>
      <c r="I57" s="25"/>
      <c r="J57" s="25"/>
      <c r="K57" s="25"/>
      <c r="L57" s="25"/>
      <c r="M57" s="25"/>
      <c r="N57" s="33"/>
    </row>
    <row r="58" spans="1:14" ht="18.75">
      <c r="A58" s="45" t="s">
        <v>30</v>
      </c>
      <c r="C58" s="33"/>
      <c r="D58" s="2">
        <f t="shared" ref="D58:J58" si="8">D47</f>
        <v>2011</v>
      </c>
      <c r="E58" s="2">
        <f t="shared" si="8"/>
        <v>2012</v>
      </c>
      <c r="F58" s="2">
        <f t="shared" si="8"/>
        <v>2013</v>
      </c>
      <c r="G58" s="2">
        <f t="shared" si="8"/>
        <v>2014</v>
      </c>
      <c r="H58" s="2">
        <f t="shared" si="8"/>
        <v>2015</v>
      </c>
      <c r="I58" s="199">
        <f t="shared" si="8"/>
        <v>2016</v>
      </c>
      <c r="J58" s="199">
        <f t="shared" si="8"/>
        <v>2017</v>
      </c>
      <c r="K58" s="199">
        <f t="shared" ref="K58" si="9">K47</f>
        <v>2018</v>
      </c>
      <c r="L58" s="25"/>
      <c r="M58" s="25"/>
      <c r="N58" s="33"/>
    </row>
    <row r="59" spans="1:14">
      <c r="B59" s="88" t="s">
        <v>47</v>
      </c>
      <c r="C59" s="33"/>
      <c r="D59" s="98"/>
      <c r="E59" s="99"/>
      <c r="F59" s="99"/>
      <c r="G59" s="99"/>
      <c r="H59" s="99"/>
      <c r="I59" s="99"/>
      <c r="J59" s="99"/>
      <c r="K59" s="165"/>
      <c r="L59" s="25"/>
      <c r="M59" s="25"/>
      <c r="N59" s="33"/>
    </row>
    <row r="60" spans="1:14">
      <c r="B60" s="89" t="s">
        <v>23</v>
      </c>
      <c r="C60" s="210"/>
      <c r="D60" s="101"/>
      <c r="E60" s="102"/>
      <c r="F60" s="102"/>
      <c r="G60" s="102"/>
      <c r="H60" s="102"/>
      <c r="I60" s="102"/>
      <c r="J60" s="102"/>
      <c r="K60" s="166"/>
      <c r="L60" s="25"/>
      <c r="M60" s="25"/>
      <c r="N60" s="33"/>
    </row>
    <row r="61" spans="1:14">
      <c r="B61" s="104" t="s">
        <v>89</v>
      </c>
      <c r="C61" s="210"/>
      <c r="D61" s="65"/>
      <c r="E61" s="66"/>
      <c r="F61" s="66"/>
      <c r="G61" s="66"/>
      <c r="H61" s="66"/>
      <c r="I61" s="66"/>
      <c r="J61" s="66"/>
      <c r="K61" s="167"/>
      <c r="L61" s="25"/>
      <c r="M61" s="25"/>
      <c r="N61" s="33"/>
    </row>
    <row r="62" spans="1:14">
      <c r="B62" s="36" t="s">
        <v>90</v>
      </c>
      <c r="D62" s="7">
        <f t="shared" ref="D62:J62" si="10">SUM(D59:D61)</f>
        <v>0</v>
      </c>
      <c r="E62" s="7">
        <f t="shared" si="10"/>
        <v>0</v>
      </c>
      <c r="F62" s="7">
        <f t="shared" si="10"/>
        <v>0</v>
      </c>
      <c r="G62" s="7">
        <f t="shared" si="10"/>
        <v>0</v>
      </c>
      <c r="H62" s="7">
        <f t="shared" si="10"/>
        <v>0</v>
      </c>
      <c r="I62" s="220">
        <f t="shared" si="10"/>
        <v>0</v>
      </c>
      <c r="J62" s="220">
        <f t="shared" si="10"/>
        <v>0</v>
      </c>
      <c r="K62" s="220">
        <f t="shared" ref="K62" si="11">SUM(K59:K61)</f>
        <v>0</v>
      </c>
      <c r="L62" s="31"/>
      <c r="M62" s="31"/>
      <c r="N62" s="33"/>
    </row>
    <row r="63" spans="1:14">
      <c r="B63" s="6"/>
      <c r="D63" s="7"/>
      <c r="E63" s="7"/>
      <c r="F63" s="7"/>
      <c r="G63" s="31"/>
      <c r="H63" s="31"/>
      <c r="I63" s="31"/>
      <c r="J63" s="31"/>
      <c r="K63" s="31"/>
      <c r="L63" s="31"/>
      <c r="M63" s="31"/>
      <c r="N63" s="33"/>
    </row>
    <row r="64" spans="1:14" ht="18.75">
      <c r="A64" s="9" t="s">
        <v>100</v>
      </c>
      <c r="D64" s="200">
        <f>'Facility Detail'!$B$1708</f>
        <v>2011</v>
      </c>
      <c r="E64" s="200">
        <f t="shared" ref="E64:K64" si="12">D64+1</f>
        <v>2012</v>
      </c>
      <c r="F64" s="200">
        <f t="shared" si="12"/>
        <v>2013</v>
      </c>
      <c r="G64" s="200">
        <f t="shared" si="12"/>
        <v>2014</v>
      </c>
      <c r="H64" s="200">
        <f t="shared" si="12"/>
        <v>2015</v>
      </c>
      <c r="I64" s="200">
        <f t="shared" si="12"/>
        <v>2016</v>
      </c>
      <c r="J64" s="200">
        <f t="shared" si="12"/>
        <v>2017</v>
      </c>
      <c r="K64" s="200">
        <f t="shared" si="12"/>
        <v>2018</v>
      </c>
      <c r="L64" s="31"/>
      <c r="M64" s="31"/>
      <c r="N64" s="33"/>
    </row>
    <row r="65" spans="2:14">
      <c r="B65" s="88" t="str">
        <f xml:space="preserve"> 'Facility Detail'!$B$1708 &amp; " Surplus Applied to " &amp; ( 'Facility Detail'!$B$1708 + 1 )</f>
        <v>2011 Surplus Applied to 2012</v>
      </c>
      <c r="C65" s="33"/>
      <c r="D65" s="3">
        <f>D51</f>
        <v>18896</v>
      </c>
      <c r="E65" s="68">
        <f>D65</f>
        <v>18896</v>
      </c>
      <c r="F65" s="152"/>
      <c r="G65" s="152"/>
      <c r="H65" s="152"/>
      <c r="I65" s="152"/>
      <c r="J65" s="152"/>
      <c r="K65" s="69"/>
      <c r="L65" s="31"/>
      <c r="M65" s="31"/>
      <c r="N65" s="33"/>
    </row>
    <row r="66" spans="2:14">
      <c r="B66" s="88" t="str">
        <f xml:space="preserve"> ( 'Facility Detail'!$B$1708 + 1 ) &amp; " Surplus Applied to " &amp; ( 'Facility Detail'!$B$1708 )</f>
        <v>2012 Surplus Applied to 2011</v>
      </c>
      <c r="C66" s="33"/>
      <c r="D66" s="193">
        <f>E66</f>
        <v>0</v>
      </c>
      <c r="E66" s="10"/>
      <c r="F66" s="83"/>
      <c r="G66" s="83"/>
      <c r="H66" s="83"/>
      <c r="I66" s="83"/>
      <c r="J66" s="83"/>
      <c r="K66" s="194"/>
      <c r="L66" s="31"/>
      <c r="M66" s="31"/>
      <c r="N66" s="33"/>
    </row>
    <row r="67" spans="2:14">
      <c r="B67" s="88" t="str">
        <f xml:space="preserve"> ( 'Facility Detail'!$B$1708 + 1 ) &amp; " Surplus Applied to " &amp; ( 'Facility Detail'!$B$1708 + 2 )</f>
        <v>2012 Surplus Applied to 2013</v>
      </c>
      <c r="C67" s="33"/>
      <c r="D67" s="70"/>
      <c r="E67" s="10">
        <f>E51</f>
        <v>17608</v>
      </c>
      <c r="F67" s="79">
        <f>E67</f>
        <v>17608</v>
      </c>
      <c r="G67" s="83"/>
      <c r="H67" s="83"/>
      <c r="I67" s="83"/>
      <c r="J67" s="83"/>
      <c r="K67" s="194"/>
      <c r="L67" s="31"/>
      <c r="M67" s="31"/>
      <c r="N67" s="33"/>
    </row>
    <row r="68" spans="2:14">
      <c r="B68" s="88" t="str">
        <f xml:space="preserve"> ( 'Facility Detail'!$B$1708 + 2 ) &amp; " Surplus Applied to " &amp; ( 'Facility Detail'!$B$1708 + 1 )</f>
        <v>2013 Surplus Applied to 2012</v>
      </c>
      <c r="C68" s="33"/>
      <c r="D68" s="70"/>
      <c r="E68" s="79">
        <f>F68</f>
        <v>0</v>
      </c>
      <c r="F68" s="192"/>
      <c r="G68" s="83"/>
      <c r="H68" s="83"/>
      <c r="I68" s="83"/>
      <c r="J68" s="83"/>
      <c r="K68" s="194"/>
      <c r="L68" s="31"/>
      <c r="M68" s="31"/>
      <c r="N68" s="33"/>
    </row>
    <row r="69" spans="2:14">
      <c r="B69" s="88" t="str">
        <f xml:space="preserve"> ( 'Facility Detail'!$B$1708 + 2 ) &amp; " Surplus Applied to " &amp; ( 'Facility Detail'!$B$1708 + 3 )</f>
        <v>2013 Surplus Applied to 2014</v>
      </c>
      <c r="C69" s="33"/>
      <c r="D69" s="70"/>
      <c r="E69" s="175"/>
      <c r="F69" s="10">
        <f>F51</f>
        <v>17896</v>
      </c>
      <c r="G69" s="176">
        <f>F69</f>
        <v>17896</v>
      </c>
      <c r="H69" s="83"/>
      <c r="I69" s="83"/>
      <c r="J69" s="83"/>
      <c r="K69" s="194"/>
      <c r="L69" s="31"/>
      <c r="M69" s="31"/>
      <c r="N69" s="33"/>
    </row>
    <row r="70" spans="2:14">
      <c r="B70" s="88" t="str">
        <f xml:space="preserve"> ( 'Facility Detail'!$B$1708 + 3 ) &amp; " Surplus Applied to " &amp; ( 'Facility Detail'!$B$1708 + 2 )</f>
        <v>2014 Surplus Applied to 2013</v>
      </c>
      <c r="C70" s="33"/>
      <c r="D70" s="70"/>
      <c r="E70" s="175"/>
      <c r="F70" s="79">
        <f>G70</f>
        <v>0</v>
      </c>
      <c r="G70" s="10"/>
      <c r="H70" s="83"/>
      <c r="I70" s="83"/>
      <c r="J70" s="83"/>
      <c r="K70" s="194"/>
      <c r="L70" s="31"/>
      <c r="M70" s="31"/>
      <c r="N70" s="33"/>
    </row>
    <row r="71" spans="2:14">
      <c r="B71" s="88" t="str">
        <f xml:space="preserve"> ( 'Facility Detail'!$B$1708 + 3 ) &amp; " Surplus Applied to " &amp; ( 'Facility Detail'!$B$1708 + 4 )</f>
        <v>2014 Surplus Applied to 2015</v>
      </c>
      <c r="C71" s="33"/>
      <c r="D71" s="70"/>
      <c r="E71" s="175"/>
      <c r="F71" s="175"/>
      <c r="G71" s="10">
        <f>G51-6158</f>
        <v>11234</v>
      </c>
      <c r="H71" s="176">
        <f>G71</f>
        <v>11234</v>
      </c>
      <c r="I71" s="175"/>
      <c r="J71" s="83"/>
      <c r="K71" s="179"/>
      <c r="L71" s="31"/>
      <c r="M71" s="31"/>
      <c r="N71" s="33"/>
    </row>
    <row r="72" spans="2:14">
      <c r="B72" s="88" t="str">
        <f xml:space="preserve"> ( 'Facility Detail'!$B$1708 + 4 ) &amp; " Surplus Applied to " &amp; ( 'Facility Detail'!$B$1708 + 3 )</f>
        <v>2015 Surplus Applied to 2014</v>
      </c>
      <c r="C72" s="33"/>
      <c r="D72" s="70"/>
      <c r="E72" s="175"/>
      <c r="F72" s="175"/>
      <c r="G72" s="79">
        <f>H72</f>
        <v>0</v>
      </c>
      <c r="H72" s="10"/>
      <c r="I72" s="175"/>
      <c r="J72" s="83"/>
      <c r="K72" s="179"/>
      <c r="L72" s="31"/>
      <c r="M72" s="31"/>
      <c r="N72" s="33"/>
    </row>
    <row r="73" spans="2:14">
      <c r="B73" s="88" t="str">
        <f xml:space="preserve"> ( 'Facility Detail'!$B$1708 + 4 ) &amp; " Surplus Applied to " &amp; ( 'Facility Detail'!$B$1708 + 5 )</f>
        <v>2015 Surplus Applied to 2016</v>
      </c>
      <c r="C73" s="33"/>
      <c r="D73" s="70"/>
      <c r="E73" s="175"/>
      <c r="F73" s="175"/>
      <c r="G73" s="175"/>
      <c r="H73" s="10">
        <v>5383</v>
      </c>
      <c r="I73" s="176">
        <f>H73</f>
        <v>5383</v>
      </c>
      <c r="J73" s="83"/>
      <c r="K73" s="179"/>
      <c r="L73" s="31"/>
      <c r="M73" s="31"/>
      <c r="N73" s="33"/>
    </row>
    <row r="74" spans="2:14">
      <c r="B74" s="88" t="str">
        <f xml:space="preserve"> ( 'Facility Detail'!$B$1708 + 5 ) &amp; " Surplus Applied to " &amp; ( 'Facility Detail'!$B$1708 + 4 )</f>
        <v>2016 Surplus Applied to 2015</v>
      </c>
      <c r="C74" s="33"/>
      <c r="D74" s="70"/>
      <c r="E74" s="175"/>
      <c r="F74" s="175"/>
      <c r="G74" s="175"/>
      <c r="H74" s="79">
        <f>I74</f>
        <v>0</v>
      </c>
      <c r="I74" s="10"/>
      <c r="J74" s="83"/>
      <c r="K74" s="179"/>
      <c r="L74" s="31"/>
      <c r="M74" s="31"/>
      <c r="N74" s="33"/>
    </row>
    <row r="75" spans="2:14">
      <c r="B75" s="88" t="str">
        <f xml:space="preserve"> ( 'Facility Detail'!$B$1708 + 5 ) &amp; " Surplus Applied to " &amp; ( 'Facility Detail'!$B$1708 + 6 )</f>
        <v>2016 Surplus Applied to 2017</v>
      </c>
      <c r="C75" s="33"/>
      <c r="D75" s="70"/>
      <c r="E75" s="175"/>
      <c r="F75" s="175"/>
      <c r="G75" s="175"/>
      <c r="H75" s="175"/>
      <c r="I75" s="289">
        <v>0</v>
      </c>
      <c r="J75" s="177">
        <f>I75</f>
        <v>0</v>
      </c>
      <c r="K75" s="179"/>
      <c r="L75" s="31"/>
      <c r="M75" s="31"/>
      <c r="N75" s="33"/>
    </row>
    <row r="76" spans="2:14">
      <c r="B76" s="88" t="s">
        <v>190</v>
      </c>
      <c r="C76" s="33"/>
      <c r="D76" s="70"/>
      <c r="E76" s="175"/>
      <c r="F76" s="175"/>
      <c r="G76" s="175"/>
      <c r="H76" s="175"/>
      <c r="I76" s="290">
        <f>J76</f>
        <v>0</v>
      </c>
      <c r="J76" s="178"/>
      <c r="K76" s="179"/>
      <c r="L76" s="31"/>
      <c r="M76" s="31"/>
      <c r="N76" s="33"/>
    </row>
    <row r="77" spans="2:14">
      <c r="B77" s="88" t="s">
        <v>191</v>
      </c>
      <c r="C77" s="33"/>
      <c r="D77" s="71"/>
      <c r="E77" s="156"/>
      <c r="F77" s="156"/>
      <c r="G77" s="156"/>
      <c r="H77" s="156"/>
      <c r="I77" s="287"/>
      <c r="J77" s="181">
        <v>0</v>
      </c>
      <c r="K77" s="288">
        <f>J77</f>
        <v>0</v>
      </c>
      <c r="L77" s="31"/>
      <c r="M77" s="31"/>
      <c r="N77" s="33"/>
    </row>
    <row r="78" spans="2:14">
      <c r="B78" s="36" t="s">
        <v>17</v>
      </c>
      <c r="D78" s="220">
        <f xml:space="preserve"> D66 - D65</f>
        <v>-18896</v>
      </c>
      <c r="E78" s="220">
        <f xml:space="preserve"> E65 + E68 - E67 - E66</f>
        <v>1288</v>
      </c>
      <c r="F78" s="220">
        <f>F67 - F68 - F69</f>
        <v>-288</v>
      </c>
      <c r="G78" s="220">
        <f>G69-G70-G71</f>
        <v>6662</v>
      </c>
      <c r="H78" s="220">
        <f>H71-H72-H73</f>
        <v>5851</v>
      </c>
      <c r="I78" s="220">
        <f>I73-I74-I75</f>
        <v>5383</v>
      </c>
      <c r="J78" s="220">
        <f>J75-J76-J77</f>
        <v>0</v>
      </c>
      <c r="K78" s="220">
        <f>K77</f>
        <v>0</v>
      </c>
      <c r="L78" s="31"/>
      <c r="M78" s="31"/>
      <c r="N78" s="33"/>
    </row>
    <row r="79" spans="2:14">
      <c r="B79" s="6"/>
      <c r="D79" s="7"/>
      <c r="E79" s="7"/>
      <c r="F79" s="7"/>
      <c r="G79" s="7"/>
      <c r="H79" s="7"/>
      <c r="I79" s="7"/>
      <c r="J79" s="7"/>
      <c r="K79" s="7"/>
      <c r="L79" s="31"/>
      <c r="M79" s="31"/>
      <c r="N79" s="33"/>
    </row>
    <row r="80" spans="2:14">
      <c r="B80" s="85" t="s">
        <v>12</v>
      </c>
      <c r="C80" s="80"/>
      <c r="D80" s="111"/>
      <c r="E80" s="112"/>
      <c r="F80" s="112"/>
      <c r="G80" s="112"/>
      <c r="H80" s="112"/>
      <c r="I80" s="112"/>
      <c r="J80" s="112"/>
      <c r="K80" s="113"/>
      <c r="L80" s="31"/>
      <c r="M80" s="31"/>
      <c r="N80" s="33"/>
    </row>
    <row r="81" spans="1:14">
      <c r="B81" s="6"/>
      <c r="D81" s="7"/>
      <c r="E81" s="7"/>
      <c r="F81" s="7"/>
      <c r="G81" s="7"/>
      <c r="H81" s="7"/>
      <c r="I81" s="7"/>
      <c r="J81" s="7"/>
      <c r="K81" s="7"/>
      <c r="L81" s="31"/>
      <c r="M81" s="31"/>
      <c r="N81" s="33"/>
    </row>
    <row r="82" spans="1:14" ht="18.75">
      <c r="A82" s="45" t="s">
        <v>26</v>
      </c>
      <c r="C82" s="80"/>
      <c r="D82" s="49">
        <f t="shared" ref="D82:I82" si="13" xml:space="preserve"> D51 + D56 - D62 + D78 + D80</f>
        <v>0</v>
      </c>
      <c r="E82" s="50">
        <f t="shared" si="13"/>
        <v>18896</v>
      </c>
      <c r="F82" s="50">
        <f t="shared" si="13"/>
        <v>17608</v>
      </c>
      <c r="G82" s="50">
        <f t="shared" si="13"/>
        <v>24054</v>
      </c>
      <c r="H82" s="50">
        <f t="shared" si="13"/>
        <v>20890</v>
      </c>
      <c r="I82" s="50">
        <f t="shared" si="13"/>
        <v>23675</v>
      </c>
      <c r="J82" s="346"/>
      <c r="K82" s="169">
        <f t="shared" ref="K82" si="14" xml:space="preserve"> K51 + K56 - K62 + K78 + K80</f>
        <v>0</v>
      </c>
      <c r="L82" s="31"/>
      <c r="M82" s="31"/>
      <c r="N82" s="33"/>
    </row>
    <row r="83" spans="1:14">
      <c r="B83" s="6"/>
      <c r="D83" s="7"/>
      <c r="E83" s="7"/>
      <c r="F83" s="7"/>
      <c r="G83" s="31"/>
      <c r="H83" s="31"/>
      <c r="I83" s="31"/>
      <c r="J83" s="31"/>
      <c r="K83" s="31"/>
      <c r="L83" s="31"/>
      <c r="M83" s="31"/>
      <c r="N83" s="33"/>
    </row>
    <row r="84" spans="1:14" ht="15.75" thickBot="1">
      <c r="L84" s="33"/>
      <c r="M84" s="33"/>
      <c r="N84" s="33"/>
    </row>
    <row r="85" spans="1:14">
      <c r="A85" s="8"/>
      <c r="B85" s="8"/>
      <c r="C85" s="8"/>
      <c r="D85" s="8"/>
      <c r="E85" s="8"/>
      <c r="F85" s="8"/>
      <c r="G85" s="8"/>
      <c r="H85" s="8"/>
      <c r="I85" s="8"/>
      <c r="J85" s="8"/>
      <c r="K85" s="8"/>
      <c r="L85" s="33"/>
      <c r="M85" s="33"/>
      <c r="N85" s="33"/>
    </row>
    <row r="86" spans="1:14">
      <c r="B86" s="33"/>
      <c r="C86" s="33"/>
      <c r="D86" s="33"/>
      <c r="E86" s="33"/>
      <c r="F86" s="33"/>
      <c r="G86" s="33"/>
      <c r="H86" s="33"/>
      <c r="I86" s="33"/>
      <c r="J86" s="33"/>
      <c r="K86" s="33"/>
      <c r="L86" s="33"/>
      <c r="M86" s="33"/>
      <c r="N86" s="33"/>
    </row>
    <row r="87" spans="1:14" ht="21">
      <c r="A87" s="14" t="s">
        <v>4</v>
      </c>
      <c r="B87" s="14"/>
      <c r="C87" s="46" t="str">
        <f>B3</f>
        <v>Leaning Juniper</v>
      </c>
      <c r="D87" s="47"/>
      <c r="E87" s="24"/>
      <c r="F87" s="24"/>
      <c r="L87" s="33"/>
      <c r="M87" s="33"/>
      <c r="N87" s="33"/>
    </row>
    <row r="88" spans="1:14">
      <c r="L88" s="33"/>
      <c r="M88" s="33"/>
      <c r="N88" s="33"/>
    </row>
    <row r="89" spans="1:14" ht="18.75">
      <c r="A89" s="9" t="s">
        <v>21</v>
      </c>
      <c r="B89" s="9"/>
      <c r="D89" s="2">
        <f>'Facility Detail'!$B$1708</f>
        <v>2011</v>
      </c>
      <c r="E89" s="2">
        <f t="shared" ref="E89:K89" si="15">D89+1</f>
        <v>2012</v>
      </c>
      <c r="F89" s="2">
        <f t="shared" si="15"/>
        <v>2013</v>
      </c>
      <c r="G89" s="2">
        <f t="shared" si="15"/>
        <v>2014</v>
      </c>
      <c r="H89" s="2">
        <f t="shared" si="15"/>
        <v>2015</v>
      </c>
      <c r="I89" s="2">
        <f t="shared" si="15"/>
        <v>2016</v>
      </c>
      <c r="J89" s="2">
        <f t="shared" si="15"/>
        <v>2017</v>
      </c>
      <c r="K89" s="2">
        <f t="shared" si="15"/>
        <v>2018</v>
      </c>
      <c r="L89" s="26"/>
      <c r="M89" s="26"/>
      <c r="N89" s="33"/>
    </row>
    <row r="90" spans="1:14">
      <c r="B90" s="88" t="str">
        <f>"Total MWh Produced / Purchased from " &amp; C87</f>
        <v>Total MWh Produced / Purchased from Leaning Juniper</v>
      </c>
      <c r="C90" s="80"/>
      <c r="D90" s="3">
        <v>234789</v>
      </c>
      <c r="E90" s="4">
        <v>190905</v>
      </c>
      <c r="F90" s="4">
        <v>206164</v>
      </c>
      <c r="G90" s="4">
        <v>215245</v>
      </c>
      <c r="H90" s="211">
        <v>188567</v>
      </c>
      <c r="I90" s="99">
        <v>202605</v>
      </c>
      <c r="J90" s="345"/>
      <c r="K90" s="165"/>
      <c r="L90" s="25"/>
      <c r="M90" s="25"/>
      <c r="N90" s="33"/>
    </row>
    <row r="91" spans="1:14">
      <c r="B91" s="88" t="s">
        <v>25</v>
      </c>
      <c r="C91" s="80"/>
      <c r="D91" s="62">
        <v>1</v>
      </c>
      <c r="E91" s="63">
        <v>1</v>
      </c>
      <c r="F91" s="63">
        <v>1</v>
      </c>
      <c r="G91" s="63">
        <v>1</v>
      </c>
      <c r="H91" s="63">
        <v>1</v>
      </c>
      <c r="I91" s="293">
        <v>1</v>
      </c>
      <c r="J91" s="293">
        <v>1</v>
      </c>
      <c r="K91" s="299">
        <v>1</v>
      </c>
      <c r="L91" s="25"/>
      <c r="M91" s="25"/>
      <c r="N91" s="33"/>
    </row>
    <row r="92" spans="1:14">
      <c r="B92" s="88" t="s">
        <v>20</v>
      </c>
      <c r="C92" s="80"/>
      <c r="D92" s="54">
        <v>7.8921000000000005E-2</v>
      </c>
      <c r="E92" s="55">
        <v>7.9619999999999996E-2</v>
      </c>
      <c r="F92" s="55">
        <v>7.8747999999999999E-2</v>
      </c>
      <c r="G92" s="55">
        <v>8.0235000000000001E-2</v>
      </c>
      <c r="H92" s="55">
        <v>8.0535999999999996E-2</v>
      </c>
      <c r="I92" s="296">
        <v>8.1698151927344531E-2</v>
      </c>
      <c r="J92" s="296">
        <v>7.9802870015373173E-2</v>
      </c>
      <c r="K92" s="297"/>
      <c r="L92" s="25"/>
      <c r="M92" s="25"/>
      <c r="N92" s="33"/>
    </row>
    <row r="93" spans="1:14">
      <c r="B93" s="85" t="s">
        <v>22</v>
      </c>
      <c r="C93" s="86"/>
      <c r="D93" s="41">
        <f xml:space="preserve"> ROUND(D90 * D91 * D92,0)</f>
        <v>18530</v>
      </c>
      <c r="E93" s="41">
        <f t="shared" ref="E93:G93" si="16" xml:space="preserve"> ROUND(E90 * E91 * E92,0)</f>
        <v>15200</v>
      </c>
      <c r="F93" s="41">
        <f t="shared" si="16"/>
        <v>16235</v>
      </c>
      <c r="G93" s="41">
        <f t="shared" si="16"/>
        <v>17270</v>
      </c>
      <c r="H93" s="41">
        <v>15187</v>
      </c>
      <c r="I93" s="41">
        <v>16552</v>
      </c>
      <c r="J93" s="347"/>
      <c r="K93" s="41">
        <f t="shared" ref="K93" si="17" xml:space="preserve"> ROUND(K90 * K91 * K92,0)</f>
        <v>0</v>
      </c>
      <c r="L93" s="25"/>
      <c r="M93" s="25"/>
      <c r="N93" s="33"/>
    </row>
    <row r="94" spans="1:14">
      <c r="B94" s="24"/>
      <c r="C94" s="33"/>
      <c r="D94" s="40"/>
      <c r="E94" s="40"/>
      <c r="F94" s="40"/>
      <c r="G94" s="25"/>
      <c r="H94" s="25"/>
      <c r="I94" s="25"/>
      <c r="J94" s="25"/>
      <c r="K94" s="25"/>
      <c r="L94" s="25"/>
      <c r="M94" s="25"/>
      <c r="N94" s="33"/>
    </row>
    <row r="95" spans="1:14" ht="18.75">
      <c r="A95" s="48" t="s">
        <v>119</v>
      </c>
      <c r="C95" s="33"/>
      <c r="D95" s="2">
        <f>'Facility Detail'!$B$1708</f>
        <v>2011</v>
      </c>
      <c r="E95" s="2">
        <f>D95+1</f>
        <v>2012</v>
      </c>
      <c r="F95" s="2">
        <f>E95+1</f>
        <v>2013</v>
      </c>
      <c r="G95" s="2">
        <f>G89</f>
        <v>2014</v>
      </c>
      <c r="H95" s="2">
        <f>H89</f>
        <v>2015</v>
      </c>
      <c r="I95" s="2">
        <f>I89</f>
        <v>2016</v>
      </c>
      <c r="J95" s="2">
        <f>J89</f>
        <v>2017</v>
      </c>
      <c r="K95" s="2">
        <f>K89</f>
        <v>2018</v>
      </c>
      <c r="L95" s="25"/>
      <c r="M95" s="25"/>
      <c r="N95" s="33"/>
    </row>
    <row r="96" spans="1:14">
      <c r="B96" s="88" t="s">
        <v>10</v>
      </c>
      <c r="C96" s="80"/>
      <c r="D96" s="300">
        <f>IF( $E3 = "Eligible",D93 * 'Facility Detail'!$B$1705, 0 )</f>
        <v>0</v>
      </c>
      <c r="E96" s="11">
        <f>IF( $E3 = "Eligible",E93 * 'Facility Detail'!$B$1705, 0 )</f>
        <v>0</v>
      </c>
      <c r="F96" s="11">
        <f>IF( $E3 = "Eligible",F93 * 'Facility Detail'!$B$1705, 0 )</f>
        <v>0</v>
      </c>
      <c r="G96" s="11">
        <f>IF( $E3 = "Eligible",G93 * 'Facility Detail'!$B$1705, 0 )</f>
        <v>0</v>
      </c>
      <c r="H96" s="11">
        <f>IF( $E3 = "Eligible",H93 * 'Facility Detail'!$B$1705, 0 )</f>
        <v>0</v>
      </c>
      <c r="I96" s="11">
        <f>IF( $E3 = "Eligible",I93 * 'Facility Detail'!$B$1705, 0 )</f>
        <v>0</v>
      </c>
      <c r="J96" s="11">
        <f>IF( $E3 = "Eligible",J93 * 'Facility Detail'!$B$1705, 0 )</f>
        <v>0</v>
      </c>
      <c r="K96" s="12">
        <f>IF( $E3 = "Eligible",K93 * 'Facility Detail'!$B$1705, 0 )</f>
        <v>0</v>
      </c>
      <c r="L96" s="25"/>
      <c r="M96" s="25"/>
      <c r="N96" s="33"/>
    </row>
    <row r="97" spans="1:14">
      <c r="B97" s="88" t="s">
        <v>6</v>
      </c>
      <c r="C97" s="80"/>
      <c r="D97" s="58">
        <f t="shared" ref="D97:K97" si="18">IF( $F3 = "Eligible", D93, 0 )</f>
        <v>0</v>
      </c>
      <c r="E97" s="59">
        <f t="shared" si="18"/>
        <v>0</v>
      </c>
      <c r="F97" s="59">
        <f t="shared" si="18"/>
        <v>0</v>
      </c>
      <c r="G97" s="59">
        <f t="shared" si="18"/>
        <v>0</v>
      </c>
      <c r="H97" s="59">
        <f t="shared" si="18"/>
        <v>0</v>
      </c>
      <c r="I97" s="59">
        <f t="shared" si="18"/>
        <v>0</v>
      </c>
      <c r="J97" s="59">
        <f t="shared" si="18"/>
        <v>0</v>
      </c>
      <c r="K97" s="60">
        <f t="shared" si="18"/>
        <v>0</v>
      </c>
      <c r="L97" s="25"/>
      <c r="M97" s="25"/>
      <c r="N97" s="33"/>
    </row>
    <row r="98" spans="1:14">
      <c r="B98" s="87" t="s">
        <v>121</v>
      </c>
      <c r="C98" s="86"/>
      <c r="D98" s="43">
        <f t="shared" ref="D98:I98" si="19">SUM(D96:D97)</f>
        <v>0</v>
      </c>
      <c r="E98" s="44">
        <f t="shared" si="19"/>
        <v>0</v>
      </c>
      <c r="F98" s="44">
        <f t="shared" si="19"/>
        <v>0</v>
      </c>
      <c r="G98" s="44">
        <f t="shared" si="19"/>
        <v>0</v>
      </c>
      <c r="H98" s="44">
        <f t="shared" si="19"/>
        <v>0</v>
      </c>
      <c r="I98" s="44">
        <f t="shared" si="19"/>
        <v>0</v>
      </c>
      <c r="J98" s="44">
        <f t="shared" ref="J98:K98" si="20">SUM(J96:J97)</f>
        <v>0</v>
      </c>
      <c r="K98" s="44">
        <f t="shared" si="20"/>
        <v>0</v>
      </c>
      <c r="L98" s="25"/>
      <c r="M98" s="25"/>
      <c r="N98" s="33"/>
    </row>
    <row r="99" spans="1:14">
      <c r="B99" s="33"/>
      <c r="C99" s="33"/>
      <c r="D99" s="42"/>
      <c r="E99" s="34"/>
      <c r="F99" s="34"/>
      <c r="G99" s="25"/>
      <c r="H99" s="25"/>
      <c r="I99" s="25"/>
      <c r="J99" s="25"/>
      <c r="K99" s="25"/>
      <c r="L99" s="25"/>
      <c r="M99" s="25"/>
      <c r="N99" s="33"/>
    </row>
    <row r="100" spans="1:14" ht="18.75">
      <c r="A100" s="45" t="s">
        <v>30</v>
      </c>
      <c r="C100" s="33"/>
      <c r="D100" s="2">
        <f>'Facility Detail'!$B$1708</f>
        <v>2011</v>
      </c>
      <c r="E100" s="2">
        <f>D100+1</f>
        <v>2012</v>
      </c>
      <c r="F100" s="2">
        <f>E100+1</f>
        <v>2013</v>
      </c>
      <c r="G100" s="2">
        <f>G89</f>
        <v>2014</v>
      </c>
      <c r="H100" s="2">
        <f>H89</f>
        <v>2015</v>
      </c>
      <c r="I100" s="2">
        <f>I89</f>
        <v>2016</v>
      </c>
      <c r="J100" s="2">
        <f>J89</f>
        <v>2017</v>
      </c>
      <c r="K100" s="2">
        <f>K89</f>
        <v>2018</v>
      </c>
      <c r="L100" s="25"/>
      <c r="M100" s="25"/>
      <c r="N100" s="33"/>
    </row>
    <row r="101" spans="1:14">
      <c r="B101" s="88" t="s">
        <v>47</v>
      </c>
      <c r="C101" s="80"/>
      <c r="D101" s="98"/>
      <c r="E101" s="99"/>
      <c r="F101" s="99"/>
      <c r="G101" s="99"/>
      <c r="H101" s="99"/>
      <c r="I101" s="99"/>
      <c r="J101" s="99"/>
      <c r="K101" s="165"/>
      <c r="L101" s="25"/>
      <c r="M101" s="25"/>
      <c r="N101" s="33"/>
    </row>
    <row r="102" spans="1:14">
      <c r="B102" s="89" t="s">
        <v>23</v>
      </c>
      <c r="C102" s="212"/>
      <c r="D102" s="101"/>
      <c r="E102" s="102"/>
      <c r="F102" s="102"/>
      <c r="G102" s="102"/>
      <c r="H102" s="102"/>
      <c r="I102" s="102"/>
      <c r="J102" s="102"/>
      <c r="K102" s="166"/>
      <c r="L102" s="25"/>
      <c r="M102" s="25"/>
      <c r="N102" s="33"/>
    </row>
    <row r="103" spans="1:14">
      <c r="B103" s="104" t="s">
        <v>89</v>
      </c>
      <c r="C103" s="210"/>
      <c r="D103" s="65"/>
      <c r="E103" s="66"/>
      <c r="F103" s="66"/>
      <c r="G103" s="66"/>
      <c r="H103" s="66"/>
      <c r="I103" s="66"/>
      <c r="J103" s="66"/>
      <c r="K103" s="167"/>
      <c r="L103" s="25"/>
      <c r="M103" s="25"/>
      <c r="N103" s="33"/>
    </row>
    <row r="104" spans="1:14">
      <c r="B104" s="36" t="s">
        <v>90</v>
      </c>
      <c r="D104" s="7">
        <f t="shared" ref="D104:J104" si="21">SUM(D101:D103)</f>
        <v>0</v>
      </c>
      <c r="E104" s="7">
        <f t="shared" si="21"/>
        <v>0</v>
      </c>
      <c r="F104" s="7">
        <f t="shared" si="21"/>
        <v>0</v>
      </c>
      <c r="G104" s="7">
        <f t="shared" si="21"/>
        <v>0</v>
      </c>
      <c r="H104" s="7">
        <f t="shared" si="21"/>
        <v>0</v>
      </c>
      <c r="I104" s="7">
        <f t="shared" si="21"/>
        <v>0</v>
      </c>
      <c r="J104" s="7">
        <f t="shared" si="21"/>
        <v>0</v>
      </c>
      <c r="K104" s="7">
        <f t="shared" ref="K104" si="22">SUM(K101:K103)</f>
        <v>0</v>
      </c>
      <c r="L104" s="31"/>
      <c r="M104" s="31"/>
      <c r="N104" s="33"/>
    </row>
    <row r="105" spans="1:14">
      <c r="B105" s="6"/>
      <c r="D105" s="7"/>
      <c r="E105" s="7"/>
      <c r="F105" s="7"/>
      <c r="G105" s="31"/>
      <c r="H105" s="31"/>
      <c r="I105" s="31"/>
      <c r="J105" s="31"/>
      <c r="K105" s="31"/>
      <c r="L105" s="31"/>
      <c r="M105" s="31"/>
      <c r="N105" s="33"/>
    </row>
    <row r="106" spans="1:14" ht="18.75">
      <c r="A106" s="9" t="s">
        <v>100</v>
      </c>
      <c r="D106" s="2">
        <f>'Facility Detail'!$B$1708</f>
        <v>2011</v>
      </c>
      <c r="E106" s="2">
        <f t="shared" ref="E106:K106" si="23">D106+1</f>
        <v>2012</v>
      </c>
      <c r="F106" s="2">
        <f t="shared" si="23"/>
        <v>2013</v>
      </c>
      <c r="G106" s="2">
        <f t="shared" si="23"/>
        <v>2014</v>
      </c>
      <c r="H106" s="2">
        <f t="shared" si="23"/>
        <v>2015</v>
      </c>
      <c r="I106" s="2">
        <f t="shared" si="23"/>
        <v>2016</v>
      </c>
      <c r="J106" s="2">
        <f t="shared" si="23"/>
        <v>2017</v>
      </c>
      <c r="K106" s="2">
        <f t="shared" si="23"/>
        <v>2018</v>
      </c>
      <c r="L106" s="31"/>
      <c r="M106" s="31"/>
      <c r="N106" s="33"/>
    </row>
    <row r="107" spans="1:14">
      <c r="B107" s="88" t="str">
        <f xml:space="preserve"> 'Facility Detail'!$B$1708 &amp; " Surplus Applied to " &amp; ( 'Facility Detail'!$B$1708 + 1 )</f>
        <v>2011 Surplus Applied to 2012</v>
      </c>
      <c r="C107" s="33"/>
      <c r="D107" s="3">
        <v>18530</v>
      </c>
      <c r="E107" s="68">
        <f>D107</f>
        <v>18530</v>
      </c>
      <c r="F107" s="152"/>
      <c r="G107" s="152"/>
      <c r="H107" s="152"/>
      <c r="I107" s="152"/>
      <c r="J107" s="152"/>
      <c r="K107" s="69"/>
      <c r="L107" s="31"/>
      <c r="M107" s="31"/>
      <c r="N107" s="33"/>
    </row>
    <row r="108" spans="1:14">
      <c r="B108" s="88" t="str">
        <f xml:space="preserve"> ( 'Facility Detail'!$B$1708 + 1 ) &amp; " Surplus Applied to " &amp; ( 'Facility Detail'!$B$1708 )</f>
        <v>2012 Surplus Applied to 2011</v>
      </c>
      <c r="C108" s="33"/>
      <c r="D108" s="193">
        <f>E108</f>
        <v>0</v>
      </c>
      <c r="E108" s="10"/>
      <c r="F108" s="83"/>
      <c r="G108" s="83"/>
      <c r="H108" s="83"/>
      <c r="I108" s="83"/>
      <c r="J108" s="83"/>
      <c r="K108" s="194"/>
      <c r="L108" s="31"/>
      <c r="M108" s="31"/>
      <c r="N108" s="33"/>
    </row>
    <row r="109" spans="1:14">
      <c r="B109" s="88" t="str">
        <f xml:space="preserve"> ( 'Facility Detail'!$B$1708 + 1 ) &amp; " Surplus Applied to " &amp; ( 'Facility Detail'!$B$1708 + 2 )</f>
        <v>2012 Surplus Applied to 2013</v>
      </c>
      <c r="C109" s="33"/>
      <c r="D109" s="70"/>
      <c r="E109" s="10">
        <f>E93</f>
        <v>15200</v>
      </c>
      <c r="F109" s="79">
        <f>E109</f>
        <v>15200</v>
      </c>
      <c r="G109" s="83"/>
      <c r="H109" s="83"/>
      <c r="I109" s="83"/>
      <c r="J109" s="83"/>
      <c r="K109" s="194"/>
      <c r="L109" s="31"/>
      <c r="M109" s="31"/>
      <c r="N109" s="33"/>
    </row>
    <row r="110" spans="1:14">
      <c r="B110" s="88" t="str">
        <f xml:space="preserve"> ( 'Facility Detail'!$B$1708 + 2 ) &amp; " Surplus Applied to " &amp; ( 'Facility Detail'!$B$1708 + 1 )</f>
        <v>2013 Surplus Applied to 2012</v>
      </c>
      <c r="C110" s="33"/>
      <c r="D110" s="70"/>
      <c r="E110" s="79">
        <f>F110</f>
        <v>0</v>
      </c>
      <c r="F110" s="192"/>
      <c r="G110" s="83"/>
      <c r="H110" s="83"/>
      <c r="I110" s="83"/>
      <c r="J110" s="83"/>
      <c r="K110" s="194"/>
      <c r="L110" s="31"/>
      <c r="M110" s="31"/>
      <c r="N110" s="33"/>
    </row>
    <row r="111" spans="1:14">
      <c r="B111" s="88" t="str">
        <f xml:space="preserve"> ( 'Facility Detail'!$B$1708 + 2 ) &amp; " Surplus Applied to " &amp; ( 'Facility Detail'!$B$1708 + 3 )</f>
        <v>2013 Surplus Applied to 2014</v>
      </c>
      <c r="C111" s="33"/>
      <c r="D111" s="70"/>
      <c r="E111" s="175"/>
      <c r="F111" s="10">
        <f>F93</f>
        <v>16235</v>
      </c>
      <c r="G111" s="176">
        <f>F111</f>
        <v>16235</v>
      </c>
      <c r="H111" s="83"/>
      <c r="I111" s="83"/>
      <c r="J111" s="83"/>
      <c r="K111" s="194"/>
      <c r="L111" s="31"/>
      <c r="M111" s="31"/>
      <c r="N111" s="33"/>
    </row>
    <row r="112" spans="1:14">
      <c r="B112" s="88" t="str">
        <f xml:space="preserve"> ( 'Facility Detail'!$B$1708 + 3 ) &amp; " Surplus Applied to " &amp; ( 'Facility Detail'!$B$1708 + 2 )</f>
        <v>2014 Surplus Applied to 2013</v>
      </c>
      <c r="C112" s="33"/>
      <c r="D112" s="70"/>
      <c r="E112" s="175"/>
      <c r="F112" s="79">
        <f>G112</f>
        <v>0</v>
      </c>
      <c r="G112" s="10"/>
      <c r="H112" s="83"/>
      <c r="I112" s="83"/>
      <c r="J112" s="83"/>
      <c r="K112" s="194"/>
      <c r="L112" s="31"/>
      <c r="M112" s="31"/>
      <c r="N112" s="33"/>
    </row>
    <row r="113" spans="1:14">
      <c r="B113" s="88" t="str">
        <f xml:space="preserve"> ( 'Facility Detail'!$B$1708 + 3 ) &amp; " Surplus Applied to " &amp; ( 'Facility Detail'!$B$1708 + 4 )</f>
        <v>2014 Surplus Applied to 2015</v>
      </c>
      <c r="C113" s="33"/>
      <c r="D113" s="70"/>
      <c r="E113" s="175"/>
      <c r="F113" s="175"/>
      <c r="G113" s="10">
        <f>G93</f>
        <v>17270</v>
      </c>
      <c r="H113" s="176">
        <f>G113</f>
        <v>17270</v>
      </c>
      <c r="I113" s="175"/>
      <c r="J113" s="175"/>
      <c r="K113" s="179"/>
      <c r="L113" s="31"/>
      <c r="M113" s="31"/>
      <c r="N113" s="33"/>
    </row>
    <row r="114" spans="1:14">
      <c r="B114" s="88" t="str">
        <f xml:space="preserve"> ( 'Facility Detail'!$B$1708 + 4 ) &amp; " Surplus Applied to " &amp; ( 'Facility Detail'!$B$1708 + 3 )</f>
        <v>2015 Surplus Applied to 2014</v>
      </c>
      <c r="C114" s="33"/>
      <c r="D114" s="70"/>
      <c r="E114" s="175"/>
      <c r="F114" s="175"/>
      <c r="G114" s="79"/>
      <c r="H114" s="10"/>
      <c r="I114" s="175"/>
      <c r="J114" s="175"/>
      <c r="K114" s="179"/>
      <c r="L114" s="31"/>
      <c r="M114" s="31"/>
      <c r="N114" s="33"/>
    </row>
    <row r="115" spans="1:14">
      <c r="B115" s="88" t="str">
        <f xml:space="preserve"> ( 'Facility Detail'!$B$1708 + 4 ) &amp; " Surplus Applied to " &amp; ( 'Facility Detail'!$B$1708 + 5 )</f>
        <v>2015 Surplus Applied to 2016</v>
      </c>
      <c r="C115" s="33"/>
      <c r="D115" s="70"/>
      <c r="E115" s="175"/>
      <c r="F115" s="175"/>
      <c r="G115" s="175"/>
      <c r="H115" s="10">
        <f>H93</f>
        <v>15187</v>
      </c>
      <c r="I115" s="176">
        <f>H115</f>
        <v>15187</v>
      </c>
      <c r="J115" s="175"/>
      <c r="K115" s="179"/>
      <c r="L115" s="31"/>
      <c r="M115" s="31"/>
      <c r="N115" s="33"/>
    </row>
    <row r="116" spans="1:14">
      <c r="B116" s="88" t="str">
        <f xml:space="preserve"> ( 'Facility Detail'!$B$1708 + 5 ) &amp; " Surplus Applied to " &amp; ( 'Facility Detail'!$B$1708 + 4 )</f>
        <v>2016 Surplus Applied to 2015</v>
      </c>
      <c r="C116" s="33"/>
      <c r="D116" s="70"/>
      <c r="E116" s="175"/>
      <c r="F116" s="175"/>
      <c r="G116" s="175"/>
      <c r="H116" s="79"/>
      <c r="I116" s="178"/>
      <c r="J116" s="175"/>
      <c r="K116" s="179"/>
      <c r="L116" s="31"/>
      <c r="M116" s="31"/>
      <c r="N116" s="33"/>
    </row>
    <row r="117" spans="1:14">
      <c r="B117" s="88" t="str">
        <f xml:space="preserve"> ( 'Facility Detail'!$B$1708 + 5 ) &amp; " Surplus Applied to " &amp; ( 'Facility Detail'!$B$1708 + 6 )</f>
        <v>2016 Surplus Applied to 2017</v>
      </c>
      <c r="C117" s="33"/>
      <c r="D117" s="70"/>
      <c r="E117" s="175"/>
      <c r="F117" s="175"/>
      <c r="G117" s="175"/>
      <c r="H117" s="175"/>
      <c r="I117" s="178">
        <v>0</v>
      </c>
      <c r="J117" s="177">
        <f>I117</f>
        <v>0</v>
      </c>
      <c r="K117" s="179"/>
      <c r="L117" s="31"/>
      <c r="M117" s="31"/>
      <c r="N117" s="33"/>
    </row>
    <row r="118" spans="1:14">
      <c r="B118" s="88" t="s">
        <v>190</v>
      </c>
      <c r="C118" s="33"/>
      <c r="D118" s="70"/>
      <c r="E118" s="175"/>
      <c r="F118" s="175"/>
      <c r="G118" s="175"/>
      <c r="H118" s="175"/>
      <c r="I118" s="177">
        <f>J117</f>
        <v>0</v>
      </c>
      <c r="J118" s="178"/>
      <c r="K118" s="179"/>
      <c r="L118" s="31"/>
      <c r="M118" s="31"/>
      <c r="N118" s="33"/>
    </row>
    <row r="119" spans="1:14">
      <c r="B119" s="88" t="s">
        <v>191</v>
      </c>
      <c r="C119" s="33"/>
      <c r="D119" s="71"/>
      <c r="E119" s="156"/>
      <c r="F119" s="156"/>
      <c r="G119" s="156"/>
      <c r="H119" s="156"/>
      <c r="I119" s="287"/>
      <c r="J119" s="181">
        <v>0</v>
      </c>
      <c r="K119" s="288">
        <f>J119</f>
        <v>0</v>
      </c>
      <c r="L119" s="31"/>
      <c r="M119" s="31"/>
      <c r="N119" s="33"/>
    </row>
    <row r="120" spans="1:14">
      <c r="B120" s="36" t="s">
        <v>17</v>
      </c>
      <c r="D120" s="7">
        <f xml:space="preserve"> D108 - D107</f>
        <v>-18530</v>
      </c>
      <c r="E120" s="7">
        <f xml:space="preserve"> E107 + E110 - E109 - E108</f>
        <v>3330</v>
      </c>
      <c r="F120" s="7">
        <f>F109 - F110 -F111</f>
        <v>-1035</v>
      </c>
      <c r="G120" s="7">
        <f>G111-G112-G113</f>
        <v>-1035</v>
      </c>
      <c r="H120" s="7">
        <f>H113-H114-H115</f>
        <v>2083</v>
      </c>
      <c r="I120" s="7">
        <f>I115-I116-I117</f>
        <v>15187</v>
      </c>
      <c r="J120" s="7">
        <f>J117-J118-J119</f>
        <v>0</v>
      </c>
      <c r="K120" s="7">
        <f>K119</f>
        <v>0</v>
      </c>
      <c r="L120" s="31"/>
      <c r="M120" s="31"/>
      <c r="N120" s="33"/>
    </row>
    <row r="121" spans="1:14">
      <c r="B121" s="6"/>
      <c r="D121" s="7"/>
      <c r="E121" s="7"/>
      <c r="F121" s="7"/>
      <c r="G121" s="7"/>
      <c r="H121" s="7"/>
      <c r="I121" s="7"/>
      <c r="J121" s="7"/>
      <c r="K121" s="7"/>
      <c r="L121" s="31"/>
      <c r="M121" s="31"/>
      <c r="N121" s="33"/>
    </row>
    <row r="122" spans="1:14">
      <c r="B122" s="85" t="s">
        <v>12</v>
      </c>
      <c r="C122" s="80"/>
      <c r="D122" s="111"/>
      <c r="E122" s="112"/>
      <c r="F122" s="112"/>
      <c r="G122" s="112"/>
      <c r="H122" s="112"/>
      <c r="I122" s="112"/>
      <c r="J122" s="112"/>
      <c r="K122" s="113"/>
      <c r="L122" s="31"/>
      <c r="M122" s="31"/>
      <c r="N122" s="33"/>
    </row>
    <row r="123" spans="1:14">
      <c r="B123" s="6"/>
      <c r="D123" s="7"/>
      <c r="E123" s="7"/>
      <c r="F123" s="7"/>
      <c r="G123" s="7"/>
      <c r="H123" s="7"/>
      <c r="I123" s="7"/>
      <c r="J123" s="7"/>
      <c r="K123" s="7"/>
      <c r="L123" s="31"/>
      <c r="M123" s="31"/>
      <c r="N123" s="33"/>
    </row>
    <row r="124" spans="1:14" ht="18.75">
      <c r="A124" s="45" t="s">
        <v>26</v>
      </c>
      <c r="C124" s="80"/>
      <c r="D124" s="49">
        <f t="shared" ref="D124:K124" si="24" xml:space="preserve"> D93 + D98 - D104 + D120 + D122</f>
        <v>0</v>
      </c>
      <c r="E124" s="50">
        <f t="shared" si="24"/>
        <v>18530</v>
      </c>
      <c r="F124" s="50">
        <f t="shared" si="24"/>
        <v>15200</v>
      </c>
      <c r="G124" s="50">
        <f t="shared" si="24"/>
        <v>16235</v>
      </c>
      <c r="H124" s="187">
        <f t="shared" si="24"/>
        <v>17270</v>
      </c>
      <c r="I124" s="50">
        <f t="shared" si="24"/>
        <v>31739</v>
      </c>
      <c r="J124" s="346"/>
      <c r="K124" s="51">
        <f t="shared" si="24"/>
        <v>0</v>
      </c>
      <c r="L124" s="31"/>
      <c r="M124" s="31"/>
      <c r="N124" s="33"/>
    </row>
    <row r="125" spans="1:14">
      <c r="B125" s="6"/>
      <c r="D125" s="7"/>
      <c r="E125" s="7"/>
      <c r="F125" s="7"/>
      <c r="G125" s="31"/>
      <c r="H125" s="31"/>
      <c r="I125" s="31"/>
      <c r="J125" s="31"/>
      <c r="K125" s="31"/>
      <c r="L125" s="31"/>
      <c r="M125" s="31"/>
      <c r="N125" s="33"/>
    </row>
    <row r="126" spans="1:14" ht="15.75" thickBot="1">
      <c r="L126" s="33"/>
      <c r="M126" s="33"/>
      <c r="N126" s="33"/>
    </row>
    <row r="127" spans="1:14">
      <c r="A127" s="8"/>
      <c r="B127" s="8"/>
      <c r="C127" s="8"/>
      <c r="D127" s="8"/>
      <c r="E127" s="8"/>
      <c r="F127" s="8"/>
      <c r="G127" s="8"/>
      <c r="H127" s="8"/>
      <c r="I127" s="8"/>
      <c r="J127" s="8"/>
      <c r="K127" s="8"/>
      <c r="L127" s="33"/>
      <c r="M127" s="33"/>
      <c r="N127" s="33"/>
    </row>
    <row r="128" spans="1:14">
      <c r="B128" s="33"/>
      <c r="C128" s="33"/>
      <c r="D128" s="33"/>
      <c r="E128" s="33"/>
      <c r="F128" s="33"/>
      <c r="G128" s="33"/>
      <c r="H128" s="33"/>
      <c r="I128" s="33"/>
      <c r="J128" s="33"/>
      <c r="K128" s="33"/>
      <c r="L128" s="33"/>
      <c r="M128" s="33"/>
      <c r="N128" s="33"/>
    </row>
    <row r="129" spans="1:14" ht="21">
      <c r="A129" s="14" t="s">
        <v>4</v>
      </c>
      <c r="B129" s="14"/>
      <c r="C129" s="46" t="str">
        <f>B4</f>
        <v>Marengo I</v>
      </c>
      <c r="D129" s="47"/>
      <c r="E129" s="24"/>
      <c r="F129" s="24"/>
      <c r="L129" s="33"/>
      <c r="M129" s="33"/>
      <c r="N129" s="33"/>
    </row>
    <row r="130" spans="1:14">
      <c r="L130" s="33"/>
      <c r="M130" s="33"/>
      <c r="N130" s="33"/>
    </row>
    <row r="131" spans="1:14" ht="18.75">
      <c r="A131" s="9" t="s">
        <v>21</v>
      </c>
      <c r="B131" s="9"/>
      <c r="D131" s="2">
        <f>'Facility Detail'!$B$1708</f>
        <v>2011</v>
      </c>
      <c r="E131" s="2">
        <f t="shared" ref="E131:K131" si="25">D131+1</f>
        <v>2012</v>
      </c>
      <c r="F131" s="2">
        <f t="shared" si="25"/>
        <v>2013</v>
      </c>
      <c r="G131" s="2">
        <f t="shared" si="25"/>
        <v>2014</v>
      </c>
      <c r="H131" s="2">
        <f t="shared" si="25"/>
        <v>2015</v>
      </c>
      <c r="I131" s="2">
        <f t="shared" si="25"/>
        <v>2016</v>
      </c>
      <c r="J131" s="2">
        <f t="shared" si="25"/>
        <v>2017</v>
      </c>
      <c r="K131" s="2">
        <f t="shared" si="25"/>
        <v>2018</v>
      </c>
      <c r="L131" s="26"/>
      <c r="M131" s="26"/>
      <c r="N131" s="33"/>
    </row>
    <row r="132" spans="1:14">
      <c r="B132" s="88" t="str">
        <f>"Total MWh Produced / Purchased from " &amp; C129</f>
        <v>Total MWh Produced / Purchased from Marengo I</v>
      </c>
      <c r="C132" s="80"/>
      <c r="D132" s="3">
        <v>403408</v>
      </c>
      <c r="E132" s="4">
        <v>358669</v>
      </c>
      <c r="F132" s="4">
        <v>331240</v>
      </c>
      <c r="G132" s="4">
        <v>367390</v>
      </c>
      <c r="H132" s="4">
        <v>298771</v>
      </c>
      <c r="I132" s="99">
        <v>356053</v>
      </c>
      <c r="J132" s="345"/>
      <c r="K132" s="165"/>
      <c r="L132" s="25"/>
      <c r="M132" s="25"/>
      <c r="N132" s="33"/>
    </row>
    <row r="133" spans="1:14">
      <c r="B133" s="88" t="s">
        <v>25</v>
      </c>
      <c r="C133" s="80"/>
      <c r="D133" s="62">
        <v>1</v>
      </c>
      <c r="E133" s="63">
        <v>1</v>
      </c>
      <c r="F133" s="63">
        <v>1</v>
      </c>
      <c r="G133" s="63">
        <v>1</v>
      </c>
      <c r="H133" s="63">
        <v>1</v>
      </c>
      <c r="I133" s="293">
        <v>1</v>
      </c>
      <c r="J133" s="293">
        <v>1</v>
      </c>
      <c r="K133" s="299">
        <v>1</v>
      </c>
      <c r="L133" s="25"/>
      <c r="M133" s="25"/>
      <c r="N133" s="33"/>
    </row>
    <row r="134" spans="1:14">
      <c r="B134" s="88" t="s">
        <v>20</v>
      </c>
      <c r="C134" s="80"/>
      <c r="D134" s="54">
        <v>7.8921000000000005E-2</v>
      </c>
      <c r="E134" s="55">
        <v>7.9619999999999996E-2</v>
      </c>
      <c r="F134" s="55">
        <v>7.8747999999999999E-2</v>
      </c>
      <c r="G134" s="55">
        <v>8.0235000000000001E-2</v>
      </c>
      <c r="H134" s="55">
        <v>8.0535999999999996E-2</v>
      </c>
      <c r="I134" s="296">
        <v>8.1698151927344531E-2</v>
      </c>
      <c r="J134" s="296">
        <v>7.9802870015373173E-2</v>
      </c>
      <c r="K134" s="297"/>
      <c r="L134" s="25"/>
      <c r="M134" s="25"/>
      <c r="N134" s="33"/>
    </row>
    <row r="135" spans="1:14">
      <c r="B135" s="85" t="s">
        <v>22</v>
      </c>
      <c r="C135" s="86"/>
      <c r="D135" s="41">
        <f xml:space="preserve"> ROUND(D132 * D133 * D134,0)</f>
        <v>31837</v>
      </c>
      <c r="E135" s="41">
        <f t="shared" ref="E135:H135" si="26" xml:space="preserve"> ROUND(E132 * E133 * E134,)</f>
        <v>28557</v>
      </c>
      <c r="F135" s="41">
        <f t="shared" si="26"/>
        <v>26084</v>
      </c>
      <c r="G135" s="41">
        <f t="shared" si="26"/>
        <v>29478</v>
      </c>
      <c r="H135" s="41">
        <f t="shared" si="26"/>
        <v>24062</v>
      </c>
      <c r="I135" s="41">
        <v>29087</v>
      </c>
      <c r="J135" s="347"/>
      <c r="K135" s="41">
        <f t="shared" ref="K135" si="27" xml:space="preserve"> ROUND(K132 * K133 * K134,)</f>
        <v>0</v>
      </c>
      <c r="L135" s="25"/>
      <c r="M135" s="25"/>
      <c r="N135" s="33"/>
    </row>
    <row r="136" spans="1:14">
      <c r="B136" s="24"/>
      <c r="C136" s="33"/>
      <c r="D136" s="40"/>
      <c r="E136" s="40"/>
      <c r="F136" s="40"/>
      <c r="G136" s="25"/>
      <c r="H136" s="25"/>
      <c r="I136" s="25"/>
      <c r="J136" s="25"/>
      <c r="K136" s="25"/>
      <c r="L136" s="25"/>
      <c r="M136" s="25"/>
      <c r="N136" s="33"/>
    </row>
    <row r="137" spans="1:14" ht="18.75">
      <c r="A137" s="48" t="s">
        <v>119</v>
      </c>
      <c r="C137" s="33"/>
      <c r="D137" s="2">
        <f>'Facility Detail'!$B$1708</f>
        <v>2011</v>
      </c>
      <c r="E137" s="2">
        <f>D137+1</f>
        <v>2012</v>
      </c>
      <c r="F137" s="2">
        <f>E137+1</f>
        <v>2013</v>
      </c>
      <c r="G137" s="2">
        <f>G131</f>
        <v>2014</v>
      </c>
      <c r="H137" s="2">
        <f>H131</f>
        <v>2015</v>
      </c>
      <c r="I137" s="2">
        <f>I131</f>
        <v>2016</v>
      </c>
      <c r="J137" s="2">
        <f>J131</f>
        <v>2017</v>
      </c>
      <c r="K137" s="2">
        <f>K131</f>
        <v>2018</v>
      </c>
      <c r="L137" s="25"/>
      <c r="M137" s="25"/>
      <c r="N137" s="33"/>
    </row>
    <row r="138" spans="1:14">
      <c r="B138" s="88" t="s">
        <v>10</v>
      </c>
      <c r="C138" s="80"/>
      <c r="D138" s="57">
        <f>IF( $E4 = "Eligible", D135 * 'Facility Detail'!$B$1705, 0 )</f>
        <v>0</v>
      </c>
      <c r="E138" s="11">
        <f>IF( $E4 = "Eligible", E135 * 'Facility Detail'!$B$1705, 0 )</f>
        <v>0</v>
      </c>
      <c r="F138" s="11">
        <f>IF( $E4 = "Eligible", F135 * 'Facility Detail'!$B$1705, 0 )</f>
        <v>0</v>
      </c>
      <c r="G138" s="11">
        <f>IF( $E4 = "Eligible", G135 * 'Facility Detail'!$B$1705, 0 )</f>
        <v>0</v>
      </c>
      <c r="H138" s="11">
        <f>IF( $E4 = "Eligible", H135 * 'Facility Detail'!$B$1705, 0 )</f>
        <v>0</v>
      </c>
      <c r="I138" s="11">
        <f>IF( $E4 = "Eligible", I135 * 'Facility Detail'!$B$1705, 0 )</f>
        <v>0</v>
      </c>
      <c r="J138" s="11">
        <f>IF( $E4 = "Eligible", J135 * 'Facility Detail'!$B$1705, 0 )</f>
        <v>0</v>
      </c>
      <c r="K138" s="12">
        <f>IF( $E4 = "Eligible", K135 * 'Facility Detail'!$B$1705, 0 )</f>
        <v>0</v>
      </c>
      <c r="L138" s="25"/>
      <c r="M138" s="25"/>
      <c r="N138" s="33"/>
    </row>
    <row r="139" spans="1:14">
      <c r="B139" s="88" t="s">
        <v>6</v>
      </c>
      <c r="C139" s="80"/>
      <c r="D139" s="58">
        <f t="shared" ref="D139:K139" si="28">IF( $F4 = "Eligible", D135, 0 )</f>
        <v>0</v>
      </c>
      <c r="E139" s="59">
        <f t="shared" si="28"/>
        <v>0</v>
      </c>
      <c r="F139" s="59">
        <f t="shared" si="28"/>
        <v>0</v>
      </c>
      <c r="G139" s="59">
        <f t="shared" si="28"/>
        <v>0</v>
      </c>
      <c r="H139" s="59">
        <f t="shared" si="28"/>
        <v>0</v>
      </c>
      <c r="I139" s="59">
        <f t="shared" si="28"/>
        <v>0</v>
      </c>
      <c r="J139" s="59">
        <f t="shared" si="28"/>
        <v>0</v>
      </c>
      <c r="K139" s="60">
        <f t="shared" si="28"/>
        <v>0</v>
      </c>
      <c r="L139" s="25"/>
      <c r="M139" s="25"/>
      <c r="N139" s="33"/>
    </row>
    <row r="140" spans="1:14">
      <c r="B140" s="87" t="s">
        <v>121</v>
      </c>
      <c r="C140" s="86"/>
      <c r="D140" s="43">
        <f t="shared" ref="D140:I140" si="29">SUM(D138:D139)</f>
        <v>0</v>
      </c>
      <c r="E140" s="44">
        <f t="shared" si="29"/>
        <v>0</v>
      </c>
      <c r="F140" s="44">
        <f t="shared" si="29"/>
        <v>0</v>
      </c>
      <c r="G140" s="44">
        <f t="shared" si="29"/>
        <v>0</v>
      </c>
      <c r="H140" s="44">
        <f t="shared" si="29"/>
        <v>0</v>
      </c>
      <c r="I140" s="44">
        <f t="shared" si="29"/>
        <v>0</v>
      </c>
      <c r="J140" s="44">
        <f t="shared" ref="J140:K140" si="30">SUM(J138:J139)</f>
        <v>0</v>
      </c>
      <c r="K140" s="44">
        <f t="shared" si="30"/>
        <v>0</v>
      </c>
      <c r="L140" s="25"/>
      <c r="M140" s="25"/>
      <c r="N140" s="33"/>
    </row>
    <row r="141" spans="1:14">
      <c r="B141" s="33"/>
      <c r="C141" s="33"/>
      <c r="D141" s="42"/>
      <c r="E141" s="34"/>
      <c r="F141" s="34"/>
      <c r="G141" s="25"/>
      <c r="H141" s="25"/>
      <c r="I141" s="25"/>
      <c r="J141" s="25"/>
      <c r="K141" s="25"/>
      <c r="L141" s="25"/>
      <c r="M141" s="25"/>
      <c r="N141" s="33"/>
    </row>
    <row r="142" spans="1:14" ht="18.75">
      <c r="A142" s="45" t="s">
        <v>30</v>
      </c>
      <c r="C142" s="33"/>
      <c r="D142" s="2">
        <f>'Facility Detail'!$B$1708</f>
        <v>2011</v>
      </c>
      <c r="E142" s="2">
        <f>D142+1</f>
        <v>2012</v>
      </c>
      <c r="F142" s="2">
        <f>E142+1</f>
        <v>2013</v>
      </c>
      <c r="G142" s="2">
        <f>G131</f>
        <v>2014</v>
      </c>
      <c r="H142" s="2">
        <f>H131</f>
        <v>2015</v>
      </c>
      <c r="I142" s="2">
        <f>I131</f>
        <v>2016</v>
      </c>
      <c r="J142" s="2">
        <f>J131</f>
        <v>2017</v>
      </c>
      <c r="K142" s="2">
        <f>K131</f>
        <v>2018</v>
      </c>
      <c r="L142" s="25"/>
      <c r="M142" s="25"/>
      <c r="N142" s="33"/>
    </row>
    <row r="143" spans="1:14">
      <c r="B143" s="88" t="s">
        <v>47</v>
      </c>
      <c r="C143" s="80"/>
      <c r="D143" s="98"/>
      <c r="E143" s="99"/>
      <c r="F143" s="99"/>
      <c r="G143" s="99"/>
      <c r="H143" s="99"/>
      <c r="I143" s="99"/>
      <c r="J143" s="99"/>
      <c r="K143" s="165"/>
      <c r="L143" s="25"/>
      <c r="M143" s="25"/>
      <c r="N143" s="33"/>
    </row>
    <row r="144" spans="1:14">
      <c r="B144" s="89" t="s">
        <v>23</v>
      </c>
      <c r="C144" s="212"/>
      <c r="D144" s="101"/>
      <c r="E144" s="102"/>
      <c r="F144" s="102"/>
      <c r="G144" s="102"/>
      <c r="H144" s="102"/>
      <c r="I144" s="102"/>
      <c r="J144" s="102"/>
      <c r="K144" s="166"/>
      <c r="L144" s="25"/>
      <c r="M144" s="25"/>
      <c r="N144" s="33"/>
    </row>
    <row r="145" spans="1:14">
      <c r="B145" s="104" t="s">
        <v>89</v>
      </c>
      <c r="C145" s="210"/>
      <c r="D145" s="65"/>
      <c r="E145" s="66"/>
      <c r="F145" s="66"/>
      <c r="G145" s="66"/>
      <c r="H145" s="66"/>
      <c r="I145" s="66"/>
      <c r="J145" s="66"/>
      <c r="K145" s="167"/>
      <c r="L145" s="25"/>
      <c r="M145" s="25"/>
      <c r="N145" s="33"/>
    </row>
    <row r="146" spans="1:14">
      <c r="B146" s="36" t="s">
        <v>90</v>
      </c>
      <c r="D146" s="7">
        <f t="shared" ref="D146:J146" si="31">SUM(D143:D145)</f>
        <v>0</v>
      </c>
      <c r="E146" s="7">
        <f t="shared" si="31"/>
        <v>0</v>
      </c>
      <c r="F146" s="7">
        <f t="shared" si="31"/>
        <v>0</v>
      </c>
      <c r="G146" s="7">
        <f t="shared" si="31"/>
        <v>0</v>
      </c>
      <c r="H146" s="7">
        <f t="shared" si="31"/>
        <v>0</v>
      </c>
      <c r="I146" s="7">
        <f t="shared" si="31"/>
        <v>0</v>
      </c>
      <c r="J146" s="7">
        <f t="shared" si="31"/>
        <v>0</v>
      </c>
      <c r="K146" s="7">
        <f t="shared" ref="K146" si="32">SUM(K143:K145)</f>
        <v>0</v>
      </c>
      <c r="L146" s="31"/>
      <c r="M146" s="31"/>
      <c r="N146" s="33"/>
    </row>
    <row r="147" spans="1:14">
      <c r="B147" s="6"/>
      <c r="D147" s="7"/>
      <c r="E147" s="7"/>
      <c r="F147" s="7"/>
      <c r="G147" s="31"/>
      <c r="H147" s="31"/>
      <c r="I147" s="31"/>
      <c r="J147" s="31"/>
      <c r="K147" s="31"/>
      <c r="L147" s="31"/>
      <c r="M147" s="31"/>
      <c r="N147" s="33"/>
    </row>
    <row r="148" spans="1:14" ht="18.75">
      <c r="A148" s="9" t="s">
        <v>100</v>
      </c>
      <c r="D148" s="200">
        <f>'Facility Detail'!$B$1708</f>
        <v>2011</v>
      </c>
      <c r="E148" s="200">
        <f t="shared" ref="E148:K148" si="33">D148+1</f>
        <v>2012</v>
      </c>
      <c r="F148" s="200">
        <f t="shared" si="33"/>
        <v>2013</v>
      </c>
      <c r="G148" s="200">
        <f t="shared" si="33"/>
        <v>2014</v>
      </c>
      <c r="H148" s="200">
        <f t="shared" si="33"/>
        <v>2015</v>
      </c>
      <c r="I148" s="200">
        <f t="shared" si="33"/>
        <v>2016</v>
      </c>
      <c r="J148" s="200">
        <f t="shared" si="33"/>
        <v>2017</v>
      </c>
      <c r="K148" s="200">
        <f t="shared" si="33"/>
        <v>2018</v>
      </c>
      <c r="L148" s="31"/>
      <c r="M148" s="31"/>
      <c r="N148" s="33"/>
    </row>
    <row r="149" spans="1:14">
      <c r="B149" s="88" t="str">
        <f xml:space="preserve"> 'Facility Detail'!$B$1708 &amp; " Surplus Applied to " &amp; ( 'Facility Detail'!$B$1708 + 1 )</f>
        <v>2011 Surplus Applied to 2012</v>
      </c>
      <c r="C149" s="80"/>
      <c r="D149" s="3">
        <v>31837</v>
      </c>
      <c r="E149" s="68">
        <f>D149</f>
        <v>31837</v>
      </c>
      <c r="F149" s="152"/>
      <c r="G149" s="152"/>
      <c r="H149" s="152"/>
      <c r="I149" s="152"/>
      <c r="J149" s="152"/>
      <c r="K149" s="69"/>
      <c r="L149" s="31"/>
      <c r="M149" s="31"/>
      <c r="N149" s="33"/>
    </row>
    <row r="150" spans="1:14">
      <c r="B150" s="88" t="str">
        <f xml:space="preserve"> ( 'Facility Detail'!$B$1708 + 1 ) &amp; " Surplus Applied to " &amp; ( 'Facility Detail'!$B$1708 )</f>
        <v>2012 Surplus Applied to 2011</v>
      </c>
      <c r="C150" s="80"/>
      <c r="D150" s="193">
        <f>E150</f>
        <v>0</v>
      </c>
      <c r="E150" s="10"/>
      <c r="F150" s="83"/>
      <c r="G150" s="83"/>
      <c r="H150" s="83"/>
      <c r="I150" s="83"/>
      <c r="J150" s="83"/>
      <c r="K150" s="194"/>
      <c r="L150" s="31"/>
      <c r="M150" s="31"/>
      <c r="N150" s="33"/>
    </row>
    <row r="151" spans="1:14">
      <c r="B151" s="88" t="str">
        <f xml:space="preserve"> ( 'Facility Detail'!$B$1708 + 1 ) &amp; " Surplus Applied to " &amp; ( 'Facility Detail'!$B$1708 + 2 )</f>
        <v>2012 Surplus Applied to 2013</v>
      </c>
      <c r="C151" s="80"/>
      <c r="D151" s="70"/>
      <c r="E151" s="10">
        <f>E135</f>
        <v>28557</v>
      </c>
      <c r="F151" s="79">
        <f>E151</f>
        <v>28557</v>
      </c>
      <c r="G151" s="83"/>
      <c r="H151" s="83"/>
      <c r="I151" s="83"/>
      <c r="J151" s="83"/>
      <c r="K151" s="194"/>
      <c r="L151" s="31"/>
      <c r="M151" s="31"/>
      <c r="N151" s="33"/>
    </row>
    <row r="152" spans="1:14">
      <c r="B152" s="88" t="str">
        <f xml:space="preserve"> ( 'Facility Detail'!$B$1708 + 2 ) &amp; " Surplus Applied to " &amp; ( 'Facility Detail'!$B$1708 + 1 )</f>
        <v>2013 Surplus Applied to 2012</v>
      </c>
      <c r="C152" s="80"/>
      <c r="D152" s="70"/>
      <c r="E152" s="79">
        <f>F152</f>
        <v>0</v>
      </c>
      <c r="F152" s="192"/>
      <c r="G152" s="83"/>
      <c r="H152" s="83"/>
      <c r="I152" s="83"/>
      <c r="J152" s="83"/>
      <c r="K152" s="194"/>
      <c r="L152" s="31"/>
      <c r="M152" s="31"/>
      <c r="N152" s="33"/>
    </row>
    <row r="153" spans="1:14">
      <c r="B153" s="88" t="str">
        <f xml:space="preserve"> ( 'Facility Detail'!$B$1708 + 2 ) &amp; " Surplus Applied to " &amp; ( 'Facility Detail'!$B$1708 + 3 )</f>
        <v>2013 Surplus Applied to 2014</v>
      </c>
      <c r="C153" s="80"/>
      <c r="D153" s="70"/>
      <c r="E153" s="175"/>
      <c r="F153" s="10">
        <f>F135</f>
        <v>26084</v>
      </c>
      <c r="G153" s="176">
        <f>F153</f>
        <v>26084</v>
      </c>
      <c r="H153" s="83"/>
      <c r="I153" s="83"/>
      <c r="J153" s="83"/>
      <c r="K153" s="194"/>
      <c r="L153" s="31"/>
      <c r="M153" s="31"/>
      <c r="N153" s="33"/>
    </row>
    <row r="154" spans="1:14">
      <c r="B154" s="88" t="str">
        <f xml:space="preserve"> ( 'Facility Detail'!$B$1708 + 3 ) &amp; " Surplus Applied to " &amp; ( 'Facility Detail'!$B$1708 + 2 )</f>
        <v>2014 Surplus Applied to 2013</v>
      </c>
      <c r="C154" s="80"/>
      <c r="D154" s="70"/>
      <c r="E154" s="175"/>
      <c r="F154" s="79">
        <f>G154</f>
        <v>0</v>
      </c>
      <c r="G154" s="10"/>
      <c r="H154" s="83"/>
      <c r="I154" s="83"/>
      <c r="J154" s="83" t="s">
        <v>192</v>
      </c>
      <c r="K154" s="194"/>
      <c r="L154" s="31"/>
      <c r="M154" s="31"/>
      <c r="N154" s="33"/>
    </row>
    <row r="155" spans="1:14">
      <c r="B155" s="88" t="str">
        <f xml:space="preserve"> ( 'Facility Detail'!$B$1708 + 3 ) &amp; " Surplus Applied to " &amp; ( 'Facility Detail'!$B$1708 + 4 )</f>
        <v>2014 Surplus Applied to 2015</v>
      </c>
      <c r="C155" s="80"/>
      <c r="D155" s="70"/>
      <c r="E155" s="175"/>
      <c r="F155" s="175"/>
      <c r="G155" s="10">
        <f>G135</f>
        <v>29478</v>
      </c>
      <c r="H155" s="176">
        <f>G155</f>
        <v>29478</v>
      </c>
      <c r="I155" s="175"/>
      <c r="J155" s="175"/>
      <c r="K155" s="179"/>
      <c r="L155" s="31"/>
      <c r="M155" s="31"/>
      <c r="N155" s="33"/>
    </row>
    <row r="156" spans="1:14">
      <c r="B156" s="88" t="str">
        <f xml:space="preserve"> ( 'Facility Detail'!$B$1708 + 4 ) &amp; " Surplus Applied to " &amp; ( 'Facility Detail'!$B$1708 + 3 )</f>
        <v>2015 Surplus Applied to 2014</v>
      </c>
      <c r="C156" s="80"/>
      <c r="D156" s="70"/>
      <c r="E156" s="175"/>
      <c r="F156" s="175"/>
      <c r="G156" s="177"/>
      <c r="H156" s="178"/>
      <c r="I156" s="175"/>
      <c r="J156" s="175"/>
      <c r="K156" s="179"/>
      <c r="L156" s="31"/>
      <c r="M156" s="31"/>
      <c r="N156" s="33"/>
    </row>
    <row r="157" spans="1:14">
      <c r="B157" s="88" t="str">
        <f xml:space="preserve"> ( 'Facility Detail'!$B$1708 + 4 ) &amp; " Surplus Applied to " &amp; ( 'Facility Detail'!$B$1708 + 5 )</f>
        <v>2015 Surplus Applied to 2016</v>
      </c>
      <c r="C157" s="80"/>
      <c r="D157" s="70"/>
      <c r="E157" s="175"/>
      <c r="F157" s="175"/>
      <c r="G157" s="175"/>
      <c r="H157" s="178">
        <f>H135</f>
        <v>24062</v>
      </c>
      <c r="I157" s="176">
        <f>H157</f>
        <v>24062</v>
      </c>
      <c r="J157" s="83"/>
      <c r="K157" s="179"/>
      <c r="L157" s="31"/>
      <c r="M157" s="31"/>
      <c r="N157" s="33"/>
    </row>
    <row r="158" spans="1:14">
      <c r="B158" s="88" t="str">
        <f xml:space="preserve"> ( 'Facility Detail'!$B$1708 + 5 ) &amp; " Surplus Applied to " &amp; ( 'Facility Detail'!$B$1708 + 4 )</f>
        <v>2016 Surplus Applied to 2015</v>
      </c>
      <c r="C158" s="80"/>
      <c r="D158" s="70"/>
      <c r="E158" s="175"/>
      <c r="F158" s="175"/>
      <c r="G158" s="175"/>
      <c r="H158" s="79"/>
      <c r="I158" s="178"/>
      <c r="J158" s="83"/>
      <c r="K158" s="179"/>
      <c r="L158" s="31"/>
      <c r="M158" s="31"/>
      <c r="N158" s="33"/>
    </row>
    <row r="159" spans="1:14">
      <c r="B159" s="88" t="str">
        <f xml:space="preserve"> ( 'Facility Detail'!$B$1708 + 5 ) &amp; " Surplus Applied to " &amp; ( 'Facility Detail'!$B$1708 + 6 )</f>
        <v>2016 Surplus Applied to 2017</v>
      </c>
      <c r="C159" s="80"/>
      <c r="D159" s="70"/>
      <c r="E159" s="175"/>
      <c r="F159" s="175"/>
      <c r="G159" s="175"/>
      <c r="H159" s="175"/>
      <c r="I159" s="178">
        <v>0</v>
      </c>
      <c r="J159" s="177">
        <f>I159</f>
        <v>0</v>
      </c>
      <c r="K159" s="194"/>
      <c r="L159" s="31"/>
      <c r="M159" s="31"/>
      <c r="N159" s="33"/>
    </row>
    <row r="160" spans="1:14">
      <c r="B160" s="88" t="s">
        <v>190</v>
      </c>
      <c r="C160" s="33"/>
      <c r="D160" s="70"/>
      <c r="E160" s="175"/>
      <c r="F160" s="175"/>
      <c r="G160" s="175"/>
      <c r="H160" s="175"/>
      <c r="I160" s="177">
        <f>J159</f>
        <v>0</v>
      </c>
      <c r="J160" s="178"/>
      <c r="K160" s="194"/>
      <c r="L160" s="31"/>
      <c r="M160" s="31"/>
      <c r="N160" s="33"/>
    </row>
    <row r="161" spans="1:14">
      <c r="B161" s="88" t="s">
        <v>191</v>
      </c>
      <c r="C161" s="33"/>
      <c r="D161" s="71"/>
      <c r="E161" s="156"/>
      <c r="F161" s="156"/>
      <c r="G161" s="156"/>
      <c r="H161" s="156"/>
      <c r="I161" s="287"/>
      <c r="J161" s="181">
        <v>0</v>
      </c>
      <c r="K161" s="288">
        <f>J161</f>
        <v>0</v>
      </c>
      <c r="L161" s="31"/>
      <c r="M161" s="31"/>
      <c r="N161" s="33"/>
    </row>
    <row r="162" spans="1:14">
      <c r="B162" s="36" t="s">
        <v>17</v>
      </c>
      <c r="D162" s="220">
        <f xml:space="preserve"> D150 - D149</f>
        <v>-31837</v>
      </c>
      <c r="E162" s="220">
        <f xml:space="preserve"> E149 + E152 - E151 - E150</f>
        <v>3280</v>
      </c>
      <c r="F162" s="220">
        <f>F151 - F152 -F153</f>
        <v>2473</v>
      </c>
      <c r="G162" s="220">
        <f>G153-G154-G155</f>
        <v>-3394</v>
      </c>
      <c r="H162" s="220">
        <f>H155-H156-H157</f>
        <v>5416</v>
      </c>
      <c r="I162" s="220">
        <f>I157-I158-I159</f>
        <v>24062</v>
      </c>
      <c r="J162" s="220">
        <f>J159-J160-J161</f>
        <v>0</v>
      </c>
      <c r="K162" s="220">
        <f>K161</f>
        <v>0</v>
      </c>
      <c r="L162" s="31"/>
      <c r="M162" s="31"/>
      <c r="N162" s="33"/>
    </row>
    <row r="163" spans="1:14">
      <c r="B163" s="6"/>
      <c r="D163" s="7"/>
      <c r="E163" s="7"/>
      <c r="F163" s="7"/>
      <c r="G163" s="7"/>
      <c r="H163" s="7"/>
      <c r="I163" s="7"/>
      <c r="J163" s="7"/>
      <c r="K163" s="7"/>
      <c r="L163" s="31"/>
      <c r="M163" s="31"/>
      <c r="N163" s="33"/>
    </row>
    <row r="164" spans="1:14">
      <c r="B164" s="85" t="s">
        <v>12</v>
      </c>
      <c r="C164" s="80"/>
      <c r="D164" s="111"/>
      <c r="E164" s="112"/>
      <c r="F164" s="112"/>
      <c r="G164" s="112"/>
      <c r="H164" s="188"/>
      <c r="I164" s="112"/>
      <c r="J164" s="112"/>
      <c r="K164" s="168"/>
      <c r="L164" s="31"/>
      <c r="M164" s="31"/>
      <c r="N164" s="33"/>
    </row>
    <row r="165" spans="1:14">
      <c r="B165" s="6"/>
      <c r="D165" s="7"/>
      <c r="E165" s="7"/>
      <c r="F165" s="7"/>
      <c r="G165" s="7"/>
      <c r="H165" s="7"/>
      <c r="I165" s="7"/>
      <c r="J165" s="7"/>
      <c r="K165" s="7"/>
      <c r="L165" s="31"/>
      <c r="M165" s="31"/>
      <c r="N165" s="33"/>
    </row>
    <row r="166" spans="1:14" ht="18.75">
      <c r="A166" s="45" t="s">
        <v>26</v>
      </c>
      <c r="C166" s="80"/>
      <c r="D166" s="49">
        <f t="shared" ref="D166:I166" si="34" xml:space="preserve"> D135 + D140 - D146 + D162 + D164</f>
        <v>0</v>
      </c>
      <c r="E166" s="50">
        <f t="shared" si="34"/>
        <v>31837</v>
      </c>
      <c r="F166" s="50">
        <f t="shared" si="34"/>
        <v>28557</v>
      </c>
      <c r="G166" s="50">
        <f t="shared" si="34"/>
        <v>26084</v>
      </c>
      <c r="H166" s="187">
        <f t="shared" si="34"/>
        <v>29478</v>
      </c>
      <c r="I166" s="190">
        <f t="shared" si="34"/>
        <v>53149</v>
      </c>
      <c r="J166" s="348"/>
      <c r="K166" s="51">
        <f t="shared" ref="K166" si="35" xml:space="preserve"> K135 + K140 - K146 + K162 + K164</f>
        <v>0</v>
      </c>
      <c r="L166" s="31"/>
      <c r="M166" s="31"/>
      <c r="N166" s="33"/>
    </row>
    <row r="167" spans="1:14">
      <c r="B167" s="6"/>
      <c r="D167" s="7"/>
      <c r="E167" s="7"/>
      <c r="F167" s="7"/>
      <c r="G167" s="31"/>
      <c r="H167" s="31"/>
      <c r="I167" s="31"/>
      <c r="J167" s="31"/>
      <c r="K167" s="31"/>
      <c r="L167" s="31"/>
      <c r="M167" s="31"/>
      <c r="N167" s="33"/>
    </row>
    <row r="168" spans="1:14" ht="15.75" thickBot="1">
      <c r="L168" s="33"/>
      <c r="M168" s="33"/>
      <c r="N168" s="33"/>
    </row>
    <row r="169" spans="1:14">
      <c r="A169" s="8"/>
      <c r="B169" s="8"/>
      <c r="C169" s="8"/>
      <c r="D169" s="8"/>
      <c r="E169" s="8"/>
      <c r="F169" s="8"/>
      <c r="G169" s="8"/>
      <c r="H169" s="8"/>
      <c r="I169" s="8"/>
      <c r="J169" s="8"/>
      <c r="K169" s="8"/>
      <c r="L169" s="33"/>
      <c r="M169" s="33"/>
      <c r="N169" s="33"/>
    </row>
    <row r="170" spans="1:14">
      <c r="B170" s="33"/>
      <c r="C170" s="33"/>
      <c r="D170" s="33"/>
      <c r="E170" s="33"/>
      <c r="F170" s="33"/>
      <c r="G170" s="33"/>
      <c r="H170" s="33"/>
      <c r="I170" s="33"/>
      <c r="J170" s="33"/>
      <c r="K170" s="33"/>
      <c r="L170" s="33"/>
      <c r="M170" s="33"/>
      <c r="N170" s="33"/>
    </row>
    <row r="171" spans="1:14" ht="21">
      <c r="A171" s="14" t="s">
        <v>4</v>
      </c>
      <c r="B171" s="14"/>
      <c r="C171" s="46" t="str">
        <f>B5</f>
        <v>Marengo II</v>
      </c>
      <c r="D171" s="47"/>
      <c r="E171" s="24"/>
      <c r="F171" s="24"/>
      <c r="L171" s="33"/>
      <c r="M171" s="33"/>
      <c r="N171" s="33"/>
    </row>
    <row r="172" spans="1:14">
      <c r="L172" s="33"/>
      <c r="M172" s="33"/>
      <c r="N172" s="33"/>
    </row>
    <row r="173" spans="1:14" ht="18.75">
      <c r="A173" s="9" t="s">
        <v>21</v>
      </c>
      <c r="B173" s="9"/>
      <c r="D173" s="2">
        <f>'Facility Detail'!$B$1708</f>
        <v>2011</v>
      </c>
      <c r="E173" s="2">
        <f t="shared" ref="E173:K173" si="36">D173+1</f>
        <v>2012</v>
      </c>
      <c r="F173" s="2">
        <f t="shared" si="36"/>
        <v>2013</v>
      </c>
      <c r="G173" s="2">
        <f t="shared" si="36"/>
        <v>2014</v>
      </c>
      <c r="H173" s="2">
        <f t="shared" si="36"/>
        <v>2015</v>
      </c>
      <c r="I173" s="2">
        <f t="shared" si="36"/>
        <v>2016</v>
      </c>
      <c r="J173" s="2">
        <f t="shared" si="36"/>
        <v>2017</v>
      </c>
      <c r="K173" s="2">
        <f t="shared" si="36"/>
        <v>2018</v>
      </c>
      <c r="L173" s="26"/>
      <c r="M173" s="26"/>
      <c r="N173" s="33"/>
    </row>
    <row r="174" spans="1:14">
      <c r="B174" s="88" t="str">
        <f>"Total MWh Produced / Purchased from " &amp; C171</f>
        <v>Total MWh Produced / Purchased from Marengo II</v>
      </c>
      <c r="C174" s="80"/>
      <c r="D174" s="3">
        <v>194378</v>
      </c>
      <c r="E174" s="4">
        <v>177552</v>
      </c>
      <c r="F174" s="4">
        <v>154612</v>
      </c>
      <c r="G174" s="4">
        <v>174766</v>
      </c>
      <c r="H174" s="4">
        <v>137848</v>
      </c>
      <c r="I174" s="99">
        <v>170369</v>
      </c>
      <c r="J174" s="345"/>
      <c r="K174" s="165"/>
      <c r="L174" s="25"/>
      <c r="M174" s="25"/>
      <c r="N174" s="33"/>
    </row>
    <row r="175" spans="1:14">
      <c r="B175" s="88" t="s">
        <v>25</v>
      </c>
      <c r="C175" s="80"/>
      <c r="D175" s="62">
        <v>1</v>
      </c>
      <c r="E175" s="63">
        <v>1</v>
      </c>
      <c r="F175" s="63">
        <v>1</v>
      </c>
      <c r="G175" s="63">
        <v>1</v>
      </c>
      <c r="H175" s="63">
        <v>1</v>
      </c>
      <c r="I175" s="293">
        <v>1</v>
      </c>
      <c r="J175" s="293">
        <v>1</v>
      </c>
      <c r="K175" s="299">
        <v>1</v>
      </c>
      <c r="L175" s="25"/>
      <c r="M175" s="25"/>
      <c r="N175" s="33"/>
    </row>
    <row r="176" spans="1:14">
      <c r="B176" s="88" t="s">
        <v>20</v>
      </c>
      <c r="C176" s="80"/>
      <c r="D176" s="54">
        <v>7.8921000000000005E-2</v>
      </c>
      <c r="E176" s="55">
        <v>7.9619999999999996E-2</v>
      </c>
      <c r="F176" s="55">
        <v>7.8747999999999999E-2</v>
      </c>
      <c r="G176" s="55">
        <v>8.0235000000000001E-2</v>
      </c>
      <c r="H176" s="55">
        <v>8.0535999999999996E-2</v>
      </c>
      <c r="I176" s="296">
        <v>8.1698151927344531E-2</v>
      </c>
      <c r="J176" s="296">
        <v>7.9802870015373173E-2</v>
      </c>
      <c r="K176" s="297"/>
      <c r="L176" s="25"/>
      <c r="M176" s="25"/>
      <c r="N176" s="33"/>
    </row>
    <row r="177" spans="1:14">
      <c r="B177" s="85" t="s">
        <v>22</v>
      </c>
      <c r="C177" s="86"/>
      <c r="D177" s="41">
        <f xml:space="preserve"> ROUND(D174 * D175 * D176,0)</f>
        <v>15341</v>
      </c>
      <c r="E177" s="41">
        <f t="shared" ref="E177:H177" si="37" xml:space="preserve"> ROUND(E174 * E175 * E176,0)</f>
        <v>14137</v>
      </c>
      <c r="F177" s="41">
        <f t="shared" si="37"/>
        <v>12175</v>
      </c>
      <c r="G177" s="41">
        <f t="shared" si="37"/>
        <v>14022</v>
      </c>
      <c r="H177" s="41">
        <f t="shared" si="37"/>
        <v>11102</v>
      </c>
      <c r="I177" s="41">
        <v>13918</v>
      </c>
      <c r="J177" s="347"/>
      <c r="K177" s="41"/>
      <c r="L177" s="25"/>
      <c r="M177" s="25"/>
      <c r="N177" s="33"/>
    </row>
    <row r="178" spans="1:14">
      <c r="B178" s="24"/>
      <c r="C178" s="33"/>
      <c r="D178" s="40"/>
      <c r="E178" s="40"/>
      <c r="F178" s="40"/>
      <c r="G178" s="25"/>
      <c r="H178" s="25"/>
      <c r="I178" s="25"/>
      <c r="J178" s="25"/>
      <c r="K178" s="25"/>
      <c r="L178" s="25"/>
      <c r="M178" s="25"/>
      <c r="N178" s="33"/>
    </row>
    <row r="179" spans="1:14" ht="18.75">
      <c r="A179" s="48" t="s">
        <v>119</v>
      </c>
      <c r="C179" s="33"/>
      <c r="D179" s="2">
        <f>'Facility Detail'!$B$1708</f>
        <v>2011</v>
      </c>
      <c r="E179" s="2">
        <f>D179+1</f>
        <v>2012</v>
      </c>
      <c r="F179" s="2">
        <f>E179+1</f>
        <v>2013</v>
      </c>
      <c r="G179" s="2">
        <f>G173</f>
        <v>2014</v>
      </c>
      <c r="H179" s="2">
        <f>H173</f>
        <v>2015</v>
      </c>
      <c r="I179" s="2">
        <f>I173</f>
        <v>2016</v>
      </c>
      <c r="J179" s="2">
        <f>J173</f>
        <v>2017</v>
      </c>
      <c r="K179" s="2">
        <f>K173</f>
        <v>2018</v>
      </c>
      <c r="L179" s="25"/>
      <c r="M179" s="25"/>
      <c r="N179" s="33"/>
    </row>
    <row r="180" spans="1:14">
      <c r="B180" s="88" t="s">
        <v>10</v>
      </c>
      <c r="C180" s="80"/>
      <c r="D180" s="57">
        <f>IF( $E5 = "Eligible",D177 * 'Facility Detail'!$B$1705, 0 )</f>
        <v>0</v>
      </c>
      <c r="E180" s="11">
        <f>IF( $E5 = "Eligible",E177 * 'Facility Detail'!$B$1705, 0 )</f>
        <v>0</v>
      </c>
      <c r="F180" s="11">
        <f>IF( $E5 = "Eligible",F177 * 'Facility Detail'!$B$1705, 0 )</f>
        <v>0</v>
      </c>
      <c r="G180" s="11">
        <f>IF( $E5 = "Eligible",G177 * 'Facility Detail'!$B$1705, 0 )</f>
        <v>0</v>
      </c>
      <c r="H180" s="11">
        <f>IF( $E5 = "Eligible",H177 * 'Facility Detail'!$B$1705, 0 )</f>
        <v>0</v>
      </c>
      <c r="I180" s="11">
        <f>IF( $E5 = "Eligible",I177 * 'Facility Detail'!$B$1705, 0 )</f>
        <v>0</v>
      </c>
      <c r="J180" s="11">
        <f>IF( $E5 = "Eligible",J177 * 'Facility Detail'!$B$1705, 0 )</f>
        <v>0</v>
      </c>
      <c r="K180" s="12">
        <f>IF( $E5 = "Eligible",K177 * 'Facility Detail'!$B$1705, 0 )</f>
        <v>0</v>
      </c>
      <c r="L180" s="25"/>
      <c r="M180" s="25"/>
      <c r="N180" s="33"/>
    </row>
    <row r="181" spans="1:14">
      <c r="B181" s="88" t="s">
        <v>6</v>
      </c>
      <c r="C181" s="80"/>
      <c r="D181" s="58">
        <f t="shared" ref="D181:K181" si="38">IF( $F5 = "Eligible", D177, 0 )</f>
        <v>0</v>
      </c>
      <c r="E181" s="59">
        <f t="shared" si="38"/>
        <v>0</v>
      </c>
      <c r="F181" s="59">
        <f t="shared" si="38"/>
        <v>0</v>
      </c>
      <c r="G181" s="59">
        <f t="shared" si="38"/>
        <v>0</v>
      </c>
      <c r="H181" s="59">
        <f t="shared" si="38"/>
        <v>0</v>
      </c>
      <c r="I181" s="59">
        <f t="shared" si="38"/>
        <v>0</v>
      </c>
      <c r="J181" s="59">
        <f t="shared" si="38"/>
        <v>0</v>
      </c>
      <c r="K181" s="60">
        <f t="shared" si="38"/>
        <v>0</v>
      </c>
      <c r="L181" s="25"/>
      <c r="M181" s="25"/>
      <c r="N181" s="33"/>
    </row>
    <row r="182" spans="1:14">
      <c r="B182" s="87" t="s">
        <v>121</v>
      </c>
      <c r="C182" s="86"/>
      <c r="D182" s="43">
        <f t="shared" ref="D182:I182" si="39">SUM(D180:D181)</f>
        <v>0</v>
      </c>
      <c r="E182" s="44">
        <f t="shared" si="39"/>
        <v>0</v>
      </c>
      <c r="F182" s="44">
        <f t="shared" si="39"/>
        <v>0</v>
      </c>
      <c r="G182" s="44">
        <f t="shared" si="39"/>
        <v>0</v>
      </c>
      <c r="H182" s="44">
        <f t="shared" si="39"/>
        <v>0</v>
      </c>
      <c r="I182" s="44">
        <f t="shared" si="39"/>
        <v>0</v>
      </c>
      <c r="J182" s="44">
        <f t="shared" ref="J182:K182" si="40">SUM(J180:J181)</f>
        <v>0</v>
      </c>
      <c r="K182" s="44">
        <f t="shared" si="40"/>
        <v>0</v>
      </c>
      <c r="L182" s="25"/>
      <c r="M182" s="25"/>
      <c r="N182" s="33"/>
    </row>
    <row r="183" spans="1:14">
      <c r="B183" s="33"/>
      <c r="C183" s="33"/>
      <c r="D183" s="42"/>
      <c r="E183" s="34"/>
      <c r="F183" s="34"/>
      <c r="G183" s="25"/>
      <c r="H183" s="25"/>
      <c r="I183" s="25"/>
      <c r="J183" s="25"/>
      <c r="K183" s="25"/>
      <c r="L183" s="25"/>
      <c r="M183" s="25"/>
      <c r="N183" s="33"/>
    </row>
    <row r="184" spans="1:14" ht="18.75">
      <c r="A184" s="45" t="s">
        <v>30</v>
      </c>
      <c r="C184" s="33"/>
      <c r="D184" s="2">
        <f>'Facility Detail'!$B$1708</f>
        <v>2011</v>
      </c>
      <c r="E184" s="2">
        <f>D184+1</f>
        <v>2012</v>
      </c>
      <c r="F184" s="2">
        <f>E184+1</f>
        <v>2013</v>
      </c>
      <c r="G184" s="2">
        <f>G173</f>
        <v>2014</v>
      </c>
      <c r="H184" s="2">
        <f>H173</f>
        <v>2015</v>
      </c>
      <c r="I184" s="2">
        <f>I173</f>
        <v>2016</v>
      </c>
      <c r="J184" s="2">
        <f>J173</f>
        <v>2017</v>
      </c>
      <c r="K184" s="2">
        <f>K173</f>
        <v>2018</v>
      </c>
      <c r="L184" s="25"/>
      <c r="M184" s="25"/>
      <c r="N184" s="33"/>
    </row>
    <row r="185" spans="1:14">
      <c r="B185" s="88" t="s">
        <v>47</v>
      </c>
      <c r="C185" s="80"/>
      <c r="D185" s="98"/>
      <c r="E185" s="99"/>
      <c r="F185" s="99"/>
      <c r="G185" s="99"/>
      <c r="H185" s="184"/>
      <c r="I185" s="99"/>
      <c r="J185" s="99"/>
      <c r="K185" s="165"/>
      <c r="L185" s="25"/>
      <c r="M185" s="25"/>
      <c r="N185" s="33"/>
    </row>
    <row r="186" spans="1:14">
      <c r="B186" s="89" t="s">
        <v>23</v>
      </c>
      <c r="C186" s="212"/>
      <c r="D186" s="101"/>
      <c r="E186" s="102"/>
      <c r="F186" s="102"/>
      <c r="G186" s="102"/>
      <c r="H186" s="185"/>
      <c r="I186" s="102"/>
      <c r="J186" s="102"/>
      <c r="K186" s="166"/>
      <c r="L186" s="25"/>
      <c r="M186" s="25"/>
      <c r="N186" s="33"/>
    </row>
    <row r="187" spans="1:14">
      <c r="B187" s="104" t="s">
        <v>89</v>
      </c>
      <c r="C187" s="210"/>
      <c r="D187" s="65"/>
      <c r="E187" s="66"/>
      <c r="F187" s="66"/>
      <c r="G187" s="66"/>
      <c r="H187" s="186"/>
      <c r="I187" s="66"/>
      <c r="J187" s="66"/>
      <c r="K187" s="167"/>
      <c r="L187" s="25"/>
      <c r="M187" s="25"/>
      <c r="N187" s="33"/>
    </row>
    <row r="188" spans="1:14">
      <c r="B188" s="36" t="s">
        <v>90</v>
      </c>
      <c r="D188" s="7">
        <f t="shared" ref="D188:J188" si="41">SUM(D185:D187)</f>
        <v>0</v>
      </c>
      <c r="E188" s="7">
        <f t="shared" si="41"/>
        <v>0</v>
      </c>
      <c r="F188" s="7">
        <f t="shared" si="41"/>
        <v>0</v>
      </c>
      <c r="G188" s="7">
        <f t="shared" si="41"/>
        <v>0</v>
      </c>
      <c r="H188" s="44">
        <f t="shared" si="41"/>
        <v>0</v>
      </c>
      <c r="I188" s="44">
        <f t="shared" si="41"/>
        <v>0</v>
      </c>
      <c r="J188" s="7">
        <f t="shared" si="41"/>
        <v>0</v>
      </c>
      <c r="K188" s="7">
        <f t="shared" ref="K188" si="42">SUM(K185:K187)</f>
        <v>0</v>
      </c>
      <c r="L188" s="31"/>
      <c r="M188" s="31"/>
      <c r="N188" s="33"/>
    </row>
    <row r="189" spans="1:14">
      <c r="B189" s="6"/>
      <c r="D189" s="7"/>
      <c r="E189" s="7"/>
      <c r="F189" s="7"/>
      <c r="G189" s="31"/>
      <c r="H189" s="31"/>
      <c r="I189" s="31"/>
      <c r="J189" s="31"/>
      <c r="K189" s="31"/>
      <c r="L189" s="31"/>
      <c r="M189" s="31"/>
      <c r="N189" s="33"/>
    </row>
    <row r="190" spans="1:14" ht="18.75">
      <c r="A190" s="9" t="s">
        <v>100</v>
      </c>
      <c r="D190" s="200">
        <f>'Facility Detail'!$B$1708</f>
        <v>2011</v>
      </c>
      <c r="E190" s="200">
        <f t="shared" ref="E190:K190" si="43">D190+1</f>
        <v>2012</v>
      </c>
      <c r="F190" s="200">
        <f t="shared" si="43"/>
        <v>2013</v>
      </c>
      <c r="G190" s="200">
        <f t="shared" si="43"/>
        <v>2014</v>
      </c>
      <c r="H190" s="200">
        <f t="shared" si="43"/>
        <v>2015</v>
      </c>
      <c r="I190" s="200">
        <f t="shared" si="43"/>
        <v>2016</v>
      </c>
      <c r="J190" s="200">
        <f t="shared" si="43"/>
        <v>2017</v>
      </c>
      <c r="K190" s="200">
        <f t="shared" si="43"/>
        <v>2018</v>
      </c>
      <c r="L190" s="31"/>
      <c r="M190" s="31"/>
      <c r="N190" s="33"/>
    </row>
    <row r="191" spans="1:14">
      <c r="B191" s="88" t="str">
        <f xml:space="preserve"> 'Facility Detail'!$B$1708 &amp; " Surplus Applied to " &amp; ( 'Facility Detail'!$B$1708 + 1 )</f>
        <v>2011 Surplus Applied to 2012</v>
      </c>
      <c r="C191" s="80"/>
      <c r="D191" s="233">
        <f>D177</f>
        <v>15341</v>
      </c>
      <c r="E191" s="234">
        <f>D191</f>
        <v>15341</v>
      </c>
      <c r="F191" s="235"/>
      <c r="G191" s="235"/>
      <c r="H191" s="235"/>
      <c r="I191" s="235"/>
      <c r="J191" s="152"/>
      <c r="K191" s="69"/>
      <c r="L191" s="31"/>
      <c r="M191" s="31"/>
      <c r="N191" s="33"/>
    </row>
    <row r="192" spans="1:14">
      <c r="B192" s="88" t="str">
        <f xml:space="preserve"> ( 'Facility Detail'!$B$1708 + 1 ) &amp; " Surplus Applied to " &amp; ( 'Facility Detail'!$B$1708 )</f>
        <v>2012 Surplus Applied to 2011</v>
      </c>
      <c r="C192" s="80"/>
      <c r="D192" s="232">
        <f>E192</f>
        <v>0</v>
      </c>
      <c r="E192" s="10"/>
      <c r="F192" s="83"/>
      <c r="G192" s="83"/>
      <c r="H192" s="83"/>
      <c r="I192" s="83"/>
      <c r="J192" s="83"/>
      <c r="K192" s="194"/>
      <c r="L192" s="31"/>
      <c r="M192" s="31"/>
      <c r="N192" s="33"/>
    </row>
    <row r="193" spans="1:14">
      <c r="B193" s="88" t="str">
        <f xml:space="preserve"> ( 'Facility Detail'!$B$1708 + 1 ) &amp; " Surplus Applied to " &amp; ( 'Facility Detail'!$B$1708 + 2 )</f>
        <v>2012 Surplus Applied to 2013</v>
      </c>
      <c r="C193" s="80"/>
      <c r="D193" s="209"/>
      <c r="E193" s="10">
        <f>E177</f>
        <v>14137</v>
      </c>
      <c r="F193" s="79">
        <f>E193</f>
        <v>14137</v>
      </c>
      <c r="G193" s="83"/>
      <c r="H193" s="83"/>
      <c r="I193" s="83"/>
      <c r="J193" s="83"/>
      <c r="K193" s="194"/>
      <c r="L193" s="31"/>
      <c r="M193" s="31"/>
      <c r="N193" s="33"/>
    </row>
    <row r="194" spans="1:14">
      <c r="B194" s="88" t="str">
        <f xml:space="preserve"> ( 'Facility Detail'!$B$1708 + 2 ) &amp; " Surplus Applied to " &amp; ( 'Facility Detail'!$B$1708 + 1 )</f>
        <v>2013 Surplus Applied to 2012</v>
      </c>
      <c r="C194" s="80"/>
      <c r="D194" s="209"/>
      <c r="E194" s="79">
        <f>F194</f>
        <v>0</v>
      </c>
      <c r="F194" s="192"/>
      <c r="G194" s="83"/>
      <c r="H194" s="83"/>
      <c r="I194" s="83"/>
      <c r="J194" s="83"/>
      <c r="K194" s="194"/>
      <c r="L194" s="31"/>
      <c r="M194" s="31"/>
      <c r="N194" s="33"/>
    </row>
    <row r="195" spans="1:14">
      <c r="B195" s="88" t="str">
        <f xml:space="preserve"> ( 'Facility Detail'!$B$1708 + 2 ) &amp; " Surplus Applied to " &amp; ( 'Facility Detail'!$B$1708 + 3 )</f>
        <v>2013 Surplus Applied to 2014</v>
      </c>
      <c r="C195" s="80"/>
      <c r="D195" s="209"/>
      <c r="E195" s="175"/>
      <c r="F195" s="10">
        <f>F177</f>
        <v>12175</v>
      </c>
      <c r="G195" s="176">
        <f>F195</f>
        <v>12175</v>
      </c>
      <c r="H195" s="83"/>
      <c r="I195" s="83"/>
      <c r="J195" s="83"/>
      <c r="K195" s="194"/>
      <c r="L195" s="31"/>
      <c r="M195" s="31"/>
      <c r="N195" s="33"/>
    </row>
    <row r="196" spans="1:14">
      <c r="B196" s="88" t="str">
        <f xml:space="preserve"> ( 'Facility Detail'!$B$1708 + 3 ) &amp; " Surplus Applied to " &amp; ( 'Facility Detail'!$B$1708 + 2 )</f>
        <v>2014 Surplus Applied to 2013</v>
      </c>
      <c r="C196" s="80"/>
      <c r="D196" s="209"/>
      <c r="E196" s="175"/>
      <c r="F196" s="79">
        <f>G196</f>
        <v>0</v>
      </c>
      <c r="G196" s="10"/>
      <c r="H196" s="83"/>
      <c r="I196" s="83"/>
      <c r="J196" s="83" t="s">
        <v>192</v>
      </c>
      <c r="K196" s="194"/>
      <c r="L196" s="31"/>
      <c r="M196" s="31"/>
      <c r="N196" s="33"/>
    </row>
    <row r="197" spans="1:14">
      <c r="B197" s="88" t="str">
        <f xml:space="preserve"> ( 'Facility Detail'!$B$1708 + 3 ) &amp; " Surplus Applied to " &amp; ( 'Facility Detail'!$B$1708 + 4 )</f>
        <v>2014 Surplus Applied to 2015</v>
      </c>
      <c r="C197" s="80"/>
      <c r="D197" s="209"/>
      <c r="E197" s="175"/>
      <c r="F197" s="175"/>
      <c r="G197" s="10">
        <f>G177</f>
        <v>14022</v>
      </c>
      <c r="H197" s="176">
        <f>G197</f>
        <v>14022</v>
      </c>
      <c r="I197" s="175"/>
      <c r="J197" s="175"/>
      <c r="K197" s="179"/>
      <c r="L197" s="31"/>
      <c r="M197" s="31"/>
      <c r="N197" s="33"/>
    </row>
    <row r="198" spans="1:14">
      <c r="B198" s="88" t="str">
        <f xml:space="preserve"> ( 'Facility Detail'!$B$1708 + 4 ) &amp; " Surplus Applied to " &amp; ( 'Facility Detail'!$B$1708 + 3 )</f>
        <v>2015 Surplus Applied to 2014</v>
      </c>
      <c r="C198" s="80"/>
      <c r="D198" s="209"/>
      <c r="E198" s="175"/>
      <c r="F198" s="175"/>
      <c r="G198" s="177"/>
      <c r="H198" s="178"/>
      <c r="I198" s="175"/>
      <c r="J198" s="175"/>
      <c r="K198" s="179"/>
      <c r="L198" s="31"/>
      <c r="M198" s="31"/>
      <c r="N198" s="33"/>
    </row>
    <row r="199" spans="1:14">
      <c r="B199" s="88" t="str">
        <f xml:space="preserve"> ( 'Facility Detail'!$B$1708 + 4 ) &amp; " Surplus Applied to " &amp; ( 'Facility Detail'!$B$1708 + 5 )</f>
        <v>2015 Surplus Applied to 2016</v>
      </c>
      <c r="C199" s="80"/>
      <c r="D199" s="209"/>
      <c r="E199" s="175"/>
      <c r="F199" s="175"/>
      <c r="G199" s="175"/>
      <c r="H199" s="178">
        <f>H177</f>
        <v>11102</v>
      </c>
      <c r="I199" s="176">
        <f>H199</f>
        <v>11102</v>
      </c>
      <c r="J199" s="83"/>
      <c r="K199" s="179"/>
      <c r="L199" s="31"/>
      <c r="M199" s="31"/>
      <c r="N199" s="33"/>
    </row>
    <row r="200" spans="1:14">
      <c r="B200" s="88" t="str">
        <f xml:space="preserve"> ( 'Facility Detail'!$B$1708 + 5 ) &amp; " Surplus Applied to " &amp; ( 'Facility Detail'!$B$1708 + 4 )</f>
        <v>2016 Surplus Applied to 2015</v>
      </c>
      <c r="C200" s="80"/>
      <c r="D200" s="209"/>
      <c r="E200" s="175"/>
      <c r="F200" s="175"/>
      <c r="G200" s="175"/>
      <c r="H200" s="79"/>
      <c r="I200" s="178"/>
      <c r="J200" s="83"/>
      <c r="K200" s="179"/>
      <c r="L200" s="31"/>
      <c r="M200" s="31"/>
      <c r="N200" s="33"/>
    </row>
    <row r="201" spans="1:14">
      <c r="B201" s="88" t="str">
        <f xml:space="preserve"> ( 'Facility Detail'!$B$1708 + 5 ) &amp; " Surplus Applied to " &amp; ( 'Facility Detail'!$B$1708 + 6 )</f>
        <v>2016 Surplus Applied to 2017</v>
      </c>
      <c r="C201" s="80"/>
      <c r="D201" s="209"/>
      <c r="E201" s="175"/>
      <c r="F201" s="175"/>
      <c r="G201" s="175"/>
      <c r="H201" s="175"/>
      <c r="I201" s="178">
        <v>0</v>
      </c>
      <c r="J201" s="177">
        <f>I201</f>
        <v>0</v>
      </c>
      <c r="K201" s="194"/>
      <c r="L201" s="31"/>
      <c r="M201" s="31"/>
      <c r="N201" s="33"/>
    </row>
    <row r="202" spans="1:14">
      <c r="B202" s="88" t="s">
        <v>190</v>
      </c>
      <c r="C202" s="33"/>
      <c r="D202" s="70"/>
      <c r="E202" s="175"/>
      <c r="F202" s="175"/>
      <c r="G202" s="175"/>
      <c r="H202" s="175"/>
      <c r="I202" s="177">
        <f>J201</f>
        <v>0</v>
      </c>
      <c r="J202" s="178"/>
      <c r="K202" s="194"/>
      <c r="L202" s="31"/>
      <c r="M202" s="31"/>
      <c r="N202" s="33"/>
    </row>
    <row r="203" spans="1:14">
      <c r="B203" s="88" t="s">
        <v>191</v>
      </c>
      <c r="C203" s="33"/>
      <c r="D203" s="71"/>
      <c r="E203" s="156"/>
      <c r="F203" s="156"/>
      <c r="G203" s="156"/>
      <c r="H203" s="156"/>
      <c r="I203" s="287"/>
      <c r="J203" s="181">
        <v>0</v>
      </c>
      <c r="K203" s="288">
        <f>J203</f>
        <v>0</v>
      </c>
      <c r="L203" s="31"/>
      <c r="M203" s="31"/>
      <c r="N203" s="33"/>
    </row>
    <row r="204" spans="1:14">
      <c r="B204" s="36" t="s">
        <v>17</v>
      </c>
      <c r="D204" s="220">
        <f xml:space="preserve"> D192 - D191</f>
        <v>-15341</v>
      </c>
      <c r="E204" s="220">
        <f xml:space="preserve"> E191 + E194 - E193 - E192</f>
        <v>1204</v>
      </c>
      <c r="F204" s="220">
        <f>F193 - F194 -F195</f>
        <v>1962</v>
      </c>
      <c r="G204" s="220">
        <f>G195-G196-G197</f>
        <v>-1847</v>
      </c>
      <c r="H204" s="220">
        <f>H197-H198-H199</f>
        <v>2920</v>
      </c>
      <c r="I204" s="220">
        <f>I199-I200-I201</f>
        <v>11102</v>
      </c>
      <c r="J204" s="220">
        <f>J201-J202-J203</f>
        <v>0</v>
      </c>
      <c r="K204" s="220">
        <f>K203</f>
        <v>0</v>
      </c>
      <c r="L204" s="31"/>
      <c r="M204" s="31"/>
      <c r="N204" s="33"/>
    </row>
    <row r="205" spans="1:14">
      <c r="B205" s="6"/>
      <c r="D205" s="7"/>
      <c r="E205" s="7"/>
      <c r="F205" s="7"/>
      <c r="G205" s="7"/>
      <c r="H205" s="7"/>
      <c r="I205" s="7"/>
      <c r="J205" s="7"/>
      <c r="K205" s="7"/>
      <c r="L205" s="31"/>
      <c r="M205" s="31"/>
      <c r="N205" s="33"/>
    </row>
    <row r="206" spans="1:14">
      <c r="B206" s="85" t="s">
        <v>12</v>
      </c>
      <c r="C206" s="80"/>
      <c r="D206" s="111"/>
      <c r="E206" s="112"/>
      <c r="F206" s="112"/>
      <c r="G206" s="112"/>
      <c r="H206" s="188"/>
      <c r="I206" s="189"/>
      <c r="J206" s="189"/>
      <c r="K206" s="113"/>
      <c r="L206" s="31"/>
      <c r="M206" s="31"/>
      <c r="N206" s="33"/>
    </row>
    <row r="207" spans="1:14">
      <c r="B207" s="6"/>
      <c r="D207" s="7"/>
      <c r="E207" s="7"/>
      <c r="F207" s="7"/>
      <c r="G207" s="7"/>
      <c r="H207" s="7"/>
      <c r="I207" s="7"/>
      <c r="J207" s="7"/>
      <c r="K207" s="7"/>
      <c r="L207" s="31"/>
      <c r="M207" s="31"/>
      <c r="N207" s="33"/>
    </row>
    <row r="208" spans="1:14" ht="18.75">
      <c r="A208" s="45" t="s">
        <v>26</v>
      </c>
      <c r="C208" s="80"/>
      <c r="D208" s="49">
        <f t="shared" ref="D208:I208" si="44" xml:space="preserve"> D177 + D182 - D188 + D204 + D206</f>
        <v>0</v>
      </c>
      <c r="E208" s="50">
        <f t="shared" si="44"/>
        <v>15341</v>
      </c>
      <c r="F208" s="50">
        <f t="shared" si="44"/>
        <v>14137</v>
      </c>
      <c r="G208" s="50">
        <f t="shared" si="44"/>
        <v>12175</v>
      </c>
      <c r="H208" s="187">
        <f t="shared" si="44"/>
        <v>14022</v>
      </c>
      <c r="I208" s="190">
        <f t="shared" si="44"/>
        <v>25020</v>
      </c>
      <c r="J208" s="348"/>
      <c r="K208" s="51">
        <f t="shared" ref="K208" si="45" xml:space="preserve"> K177 + K182 - K188 + K204 + K206</f>
        <v>0</v>
      </c>
      <c r="L208" s="31"/>
      <c r="M208" s="31"/>
      <c r="N208" s="33"/>
    </row>
    <row r="209" spans="1:14">
      <c r="B209" s="6"/>
      <c r="D209" s="7"/>
      <c r="E209" s="7"/>
      <c r="F209" s="7"/>
      <c r="G209" s="31"/>
      <c r="H209" s="31"/>
      <c r="I209" s="31"/>
      <c r="J209" s="31"/>
      <c r="K209" s="31"/>
      <c r="L209" s="31"/>
      <c r="M209" s="31"/>
      <c r="N209" s="33"/>
    </row>
    <row r="210" spans="1:14" ht="15.75" thickBot="1">
      <c r="L210" s="33"/>
      <c r="M210" s="33"/>
      <c r="N210" s="33"/>
    </row>
    <row r="211" spans="1:14" ht="15" customHeight="1">
      <c r="A211" s="8"/>
      <c r="B211" s="8"/>
      <c r="C211" s="8"/>
      <c r="D211" s="8"/>
      <c r="E211" s="8"/>
      <c r="F211" s="8"/>
      <c r="G211" s="8"/>
      <c r="H211" s="8"/>
      <c r="I211" s="8"/>
      <c r="J211" s="8"/>
      <c r="K211" s="8"/>
      <c r="L211" s="33"/>
      <c r="M211" s="33"/>
      <c r="N211" s="33"/>
    </row>
    <row r="212" spans="1:14" ht="15" customHeight="1">
      <c r="B212" s="33"/>
      <c r="C212" s="33"/>
      <c r="D212" s="33"/>
      <c r="E212" s="33"/>
      <c r="F212" s="33"/>
      <c r="G212" s="33"/>
      <c r="H212" s="33"/>
      <c r="I212" s="33"/>
      <c r="J212" s="33"/>
      <c r="K212" s="33"/>
      <c r="L212" s="33"/>
      <c r="M212" s="33"/>
      <c r="N212" s="33"/>
    </row>
    <row r="213" spans="1:14" ht="21" customHeight="1">
      <c r="A213" s="14" t="s">
        <v>4</v>
      </c>
      <c r="B213" s="14"/>
      <c r="C213" s="46" t="str">
        <f>B6</f>
        <v>Bennett Creek Windfarm - REC Only</v>
      </c>
      <c r="D213" s="47"/>
      <c r="E213" s="24"/>
      <c r="F213" s="24"/>
      <c r="L213" s="33"/>
      <c r="M213" s="33"/>
      <c r="N213" s="33"/>
    </row>
    <row r="214" spans="1:14" ht="15" customHeight="1">
      <c r="L214" s="33"/>
      <c r="M214" s="33"/>
      <c r="N214" s="33"/>
    </row>
    <row r="215" spans="1:14" ht="18.75" customHeight="1">
      <c r="A215" s="9" t="s">
        <v>21</v>
      </c>
      <c r="B215" s="9"/>
      <c r="D215" s="2">
        <f>'Facility Detail'!$B$1708</f>
        <v>2011</v>
      </c>
      <c r="E215" s="2">
        <f t="shared" ref="E215:K215" si="46">D215+1</f>
        <v>2012</v>
      </c>
      <c r="F215" s="2">
        <f t="shared" si="46"/>
        <v>2013</v>
      </c>
      <c r="G215" s="2">
        <f t="shared" si="46"/>
        <v>2014</v>
      </c>
      <c r="H215" s="2">
        <f t="shared" si="46"/>
        <v>2015</v>
      </c>
      <c r="I215" s="2">
        <f t="shared" si="46"/>
        <v>2016</v>
      </c>
      <c r="J215" s="2">
        <f t="shared" si="46"/>
        <v>2017</v>
      </c>
      <c r="K215" s="2">
        <f t="shared" si="46"/>
        <v>2018</v>
      </c>
      <c r="L215" s="26"/>
      <c r="M215" s="26"/>
      <c r="N215" s="33"/>
    </row>
    <row r="216" spans="1:14" ht="15" customHeight="1">
      <c r="B216" s="88" t="str">
        <f>"Total MWh Produced / Purchased from " &amp; C213</f>
        <v>Total MWh Produced / Purchased from Bennett Creek Windfarm - REC Only</v>
      </c>
      <c r="C216" s="80"/>
      <c r="D216" s="3">
        <v>12259</v>
      </c>
      <c r="E216" s="4"/>
      <c r="F216" s="4"/>
      <c r="G216" s="4"/>
      <c r="H216" s="4">
        <v>8656</v>
      </c>
      <c r="I216" s="349"/>
      <c r="J216" s="99"/>
      <c r="K216" s="165"/>
      <c r="L216" s="25"/>
      <c r="M216" s="25"/>
      <c r="N216" s="33"/>
    </row>
    <row r="217" spans="1:14" ht="15" customHeight="1">
      <c r="B217" s="88" t="s">
        <v>25</v>
      </c>
      <c r="C217" s="80"/>
      <c r="D217" s="62">
        <v>1</v>
      </c>
      <c r="E217" s="63"/>
      <c r="F217" s="63"/>
      <c r="G217" s="63"/>
      <c r="H217" s="63">
        <v>1</v>
      </c>
      <c r="I217" s="63">
        <v>1</v>
      </c>
      <c r="J217" s="293"/>
      <c r="K217" s="299"/>
      <c r="L217" s="25"/>
      <c r="M217" s="25"/>
      <c r="N217" s="33"/>
    </row>
    <row r="218" spans="1:14" ht="15" customHeight="1">
      <c r="B218" s="88" t="s">
        <v>20</v>
      </c>
      <c r="C218" s="80"/>
      <c r="D218" s="54">
        <v>1</v>
      </c>
      <c r="E218" s="55"/>
      <c r="F218" s="55"/>
      <c r="G218" s="55"/>
      <c r="H218" s="55">
        <v>1</v>
      </c>
      <c r="I218" s="55">
        <v>1</v>
      </c>
      <c r="J218" s="296"/>
      <c r="K218" s="297"/>
      <c r="L218" s="25"/>
      <c r="M218" s="25"/>
      <c r="N218" s="33"/>
    </row>
    <row r="219" spans="1:14" ht="15" customHeight="1">
      <c r="B219" s="85" t="s">
        <v>22</v>
      </c>
      <c r="C219" s="86"/>
      <c r="D219" s="41">
        <f xml:space="preserve"> ROUND(D216 * D217 * D218,0)</f>
        <v>12259</v>
      </c>
      <c r="E219" s="41">
        <f xml:space="preserve"> E216 * E217 * E218</f>
        <v>0</v>
      </c>
      <c r="F219" s="41">
        <f xml:space="preserve"> F216 * F217 * F218</f>
        <v>0</v>
      </c>
      <c r="G219" s="41">
        <f>G216 * G217 * G218</f>
        <v>0</v>
      </c>
      <c r="H219" s="41">
        <f>H216 * H217 * H218</f>
        <v>8656</v>
      </c>
      <c r="I219" s="347"/>
      <c r="J219" s="41">
        <f>J216 * J217 * J218</f>
        <v>0</v>
      </c>
      <c r="K219" s="41">
        <f>K216 * K217 * K218</f>
        <v>0</v>
      </c>
      <c r="L219" s="25"/>
      <c r="M219" s="25"/>
      <c r="N219" s="33"/>
    </row>
    <row r="220" spans="1:14" ht="15" customHeight="1">
      <c r="B220" s="24"/>
      <c r="C220" s="33"/>
      <c r="D220" s="40"/>
      <c r="E220" s="40"/>
      <c r="F220" s="40"/>
      <c r="G220" s="25"/>
      <c r="H220" s="25"/>
      <c r="I220" s="25"/>
      <c r="J220" s="25"/>
      <c r="K220" s="25"/>
      <c r="L220" s="25"/>
      <c r="M220" s="25"/>
      <c r="N220" s="33"/>
    </row>
    <row r="221" spans="1:14" ht="18.75" customHeight="1">
      <c r="A221" s="48" t="s">
        <v>119</v>
      </c>
      <c r="C221" s="33"/>
      <c r="D221" s="2">
        <f>'Facility Detail'!$B$1708</f>
        <v>2011</v>
      </c>
      <c r="E221" s="2">
        <f>D221+1</f>
        <v>2012</v>
      </c>
      <c r="F221" s="2">
        <f>E221+1</f>
        <v>2013</v>
      </c>
      <c r="G221" s="2">
        <f>G215</f>
        <v>2014</v>
      </c>
      <c r="H221" s="2">
        <f>H215</f>
        <v>2015</v>
      </c>
      <c r="I221" s="2">
        <f>I215</f>
        <v>2016</v>
      </c>
      <c r="J221" s="2">
        <f>J215</f>
        <v>2017</v>
      </c>
      <c r="K221" s="2">
        <f>K215</f>
        <v>2018</v>
      </c>
      <c r="L221" s="25"/>
      <c r="M221" s="25"/>
      <c r="N221" s="33"/>
    </row>
    <row r="222" spans="1:14" ht="15" customHeight="1">
      <c r="B222" s="88" t="s">
        <v>10</v>
      </c>
      <c r="C222" s="80"/>
      <c r="D222" s="57">
        <f>IF( $E6 = "Eligible", D219 * 'Facility Detail'!$B$1705, 0 )</f>
        <v>0</v>
      </c>
      <c r="E222" s="11">
        <f>IF( $E6 = "Eligible", E219 * 'Facility Detail'!$B$1705, 0 )</f>
        <v>0</v>
      </c>
      <c r="F222" s="11">
        <f>IF( $E6 = "Eligible", F219 * 'Facility Detail'!$B$1705, 0 )</f>
        <v>0</v>
      </c>
      <c r="G222" s="11">
        <f>IF( $E6 = "Eligible", G219 * 'Facility Detail'!$B$1705, 0 )</f>
        <v>0</v>
      </c>
      <c r="H222" s="11">
        <f>IF( $E6 = "Eligible", H219 * 'Facility Detail'!$B$1705, 0 )</f>
        <v>0</v>
      </c>
      <c r="I222" s="11">
        <f>IF( $E6 = "Eligible", I219 * 'Facility Detail'!$B$1705, 0 )</f>
        <v>0</v>
      </c>
      <c r="J222" s="11">
        <f>IF( $E6 = "Eligible", J219 * 'Facility Detail'!$B$1705, 0 )</f>
        <v>0</v>
      </c>
      <c r="K222" s="12">
        <f>IF( $E6 = "Eligible", K219 * 'Facility Detail'!$B$1705, 0 )</f>
        <v>0</v>
      </c>
      <c r="L222" s="25"/>
      <c r="M222" s="25"/>
      <c r="N222" s="33"/>
    </row>
    <row r="223" spans="1:14" ht="15" customHeight="1">
      <c r="B223" s="88" t="s">
        <v>6</v>
      </c>
      <c r="C223" s="80"/>
      <c r="D223" s="58">
        <f t="shared" ref="D223:K223" si="47">IF( $F6 = "Eligible", D219, 0 )</f>
        <v>0</v>
      </c>
      <c r="E223" s="59">
        <f t="shared" si="47"/>
        <v>0</v>
      </c>
      <c r="F223" s="59">
        <f t="shared" si="47"/>
        <v>0</v>
      </c>
      <c r="G223" s="59">
        <f t="shared" si="47"/>
        <v>0</v>
      </c>
      <c r="H223" s="59">
        <f t="shared" si="47"/>
        <v>0</v>
      </c>
      <c r="I223" s="59">
        <f t="shared" si="47"/>
        <v>0</v>
      </c>
      <c r="J223" s="59">
        <f t="shared" si="47"/>
        <v>0</v>
      </c>
      <c r="K223" s="60">
        <f t="shared" si="47"/>
        <v>0</v>
      </c>
      <c r="L223" s="25"/>
      <c r="M223" s="25"/>
      <c r="N223" s="33"/>
    </row>
    <row r="224" spans="1:14" ht="15" customHeight="1">
      <c r="B224" s="87" t="s">
        <v>121</v>
      </c>
      <c r="C224" s="86"/>
      <c r="D224" s="43">
        <f t="shared" ref="D224:I224" si="48">SUM(D222:D223)</f>
        <v>0</v>
      </c>
      <c r="E224" s="44">
        <f t="shared" si="48"/>
        <v>0</v>
      </c>
      <c r="F224" s="44">
        <f t="shared" si="48"/>
        <v>0</v>
      </c>
      <c r="G224" s="44">
        <f t="shared" si="48"/>
        <v>0</v>
      </c>
      <c r="H224" s="44">
        <f t="shared" si="48"/>
        <v>0</v>
      </c>
      <c r="I224" s="44">
        <f t="shared" si="48"/>
        <v>0</v>
      </c>
      <c r="J224" s="44">
        <f t="shared" ref="J224:K224" si="49">SUM(J222:J223)</f>
        <v>0</v>
      </c>
      <c r="K224" s="44">
        <f t="shared" si="49"/>
        <v>0</v>
      </c>
      <c r="L224" s="25"/>
      <c r="M224" s="25"/>
      <c r="N224" s="33"/>
    </row>
    <row r="225" spans="1:14" ht="15" customHeight="1">
      <c r="B225" s="33"/>
      <c r="C225" s="33"/>
      <c r="D225" s="42"/>
      <c r="E225" s="34"/>
      <c r="F225" s="34"/>
      <c r="G225" s="25"/>
      <c r="H225" s="25"/>
      <c r="I225" s="25"/>
      <c r="J225" s="25"/>
      <c r="K225" s="25"/>
      <c r="L225" s="25"/>
      <c r="M225" s="25"/>
      <c r="N225" s="33"/>
    </row>
    <row r="226" spans="1:14" ht="18.75" customHeight="1">
      <c r="A226" s="45" t="s">
        <v>30</v>
      </c>
      <c r="C226" s="33"/>
      <c r="D226" s="2">
        <f>'Facility Detail'!$B$1708</f>
        <v>2011</v>
      </c>
      <c r="E226" s="2">
        <f>D226+1</f>
        <v>2012</v>
      </c>
      <c r="F226" s="2">
        <f>E226+1</f>
        <v>2013</v>
      </c>
      <c r="G226" s="2">
        <f>G215</f>
        <v>2014</v>
      </c>
      <c r="H226" s="2">
        <f>H215</f>
        <v>2015</v>
      </c>
      <c r="I226" s="2">
        <f>I215</f>
        <v>2016</v>
      </c>
      <c r="J226" s="2">
        <f>J215</f>
        <v>2017</v>
      </c>
      <c r="K226" s="2">
        <f>K215</f>
        <v>2018</v>
      </c>
      <c r="L226" s="25"/>
      <c r="M226" s="25"/>
      <c r="N226" s="33"/>
    </row>
    <row r="227" spans="1:14" ht="15" customHeight="1">
      <c r="B227" s="88" t="s">
        <v>47</v>
      </c>
      <c r="C227" s="80"/>
      <c r="D227" s="98"/>
      <c r="E227" s="99"/>
      <c r="F227" s="99"/>
      <c r="G227" s="99"/>
      <c r="H227" s="99"/>
      <c r="I227" s="99"/>
      <c r="J227" s="99"/>
      <c r="K227" s="165"/>
      <c r="L227" s="25"/>
      <c r="M227" s="25"/>
      <c r="N227" s="33"/>
    </row>
    <row r="228" spans="1:14" ht="15" customHeight="1">
      <c r="B228" s="89" t="s">
        <v>23</v>
      </c>
      <c r="C228" s="212"/>
      <c r="D228" s="101"/>
      <c r="E228" s="102"/>
      <c r="F228" s="102"/>
      <c r="G228" s="102"/>
      <c r="H228" s="102"/>
      <c r="I228" s="102"/>
      <c r="J228" s="102"/>
      <c r="K228" s="166"/>
      <c r="L228" s="25"/>
      <c r="M228" s="25"/>
      <c r="N228" s="33"/>
    </row>
    <row r="229" spans="1:14" ht="15" customHeight="1">
      <c r="B229" s="104" t="s">
        <v>89</v>
      </c>
      <c r="C229" s="210"/>
      <c r="D229" s="65"/>
      <c r="E229" s="66"/>
      <c r="F229" s="66"/>
      <c r="G229" s="66"/>
      <c r="H229" s="66"/>
      <c r="I229" s="66"/>
      <c r="J229" s="66"/>
      <c r="K229" s="167"/>
      <c r="L229" s="25"/>
      <c r="M229" s="25"/>
      <c r="N229" s="33"/>
    </row>
    <row r="230" spans="1:14" ht="15" customHeight="1">
      <c r="B230" s="36" t="s">
        <v>90</v>
      </c>
      <c r="D230" s="7">
        <f t="shared" ref="D230:I230" si="50">SUM(D227:D229)</f>
        <v>0</v>
      </c>
      <c r="E230" s="7">
        <f t="shared" si="50"/>
        <v>0</v>
      </c>
      <c r="F230" s="7">
        <f t="shared" si="50"/>
        <v>0</v>
      </c>
      <c r="G230" s="7">
        <f t="shared" si="50"/>
        <v>0</v>
      </c>
      <c r="H230" s="7">
        <f t="shared" si="50"/>
        <v>0</v>
      </c>
      <c r="I230" s="7">
        <f t="shared" si="50"/>
        <v>0</v>
      </c>
      <c r="J230" s="7">
        <f t="shared" ref="J230" si="51">SUM(J227:J229)</f>
        <v>0</v>
      </c>
      <c r="K230" s="7"/>
      <c r="L230" s="31"/>
      <c r="M230" s="31"/>
      <c r="N230" s="33"/>
    </row>
    <row r="231" spans="1:14" ht="15" customHeight="1">
      <c r="B231" s="6"/>
      <c r="D231" s="7"/>
      <c r="E231" s="7"/>
      <c r="F231" s="7"/>
      <c r="G231" s="31"/>
      <c r="H231" s="31"/>
      <c r="I231" s="31"/>
      <c r="J231" s="31"/>
      <c r="K231" s="31"/>
      <c r="L231" s="31"/>
      <c r="M231" s="31"/>
      <c r="N231" s="33"/>
    </row>
    <row r="232" spans="1:14" ht="18.75" customHeight="1">
      <c r="A232" s="9" t="s">
        <v>100</v>
      </c>
      <c r="D232" s="2">
        <f>'Facility Detail'!$B$1708</f>
        <v>2011</v>
      </c>
      <c r="E232" s="2">
        <f t="shared" ref="E232:K232" si="52">D232+1</f>
        <v>2012</v>
      </c>
      <c r="F232" s="2">
        <f t="shared" si="52"/>
        <v>2013</v>
      </c>
      <c r="G232" s="2">
        <f t="shared" si="52"/>
        <v>2014</v>
      </c>
      <c r="H232" s="2">
        <f t="shared" si="52"/>
        <v>2015</v>
      </c>
      <c r="I232" s="2">
        <f t="shared" si="52"/>
        <v>2016</v>
      </c>
      <c r="J232" s="2">
        <f t="shared" si="52"/>
        <v>2017</v>
      </c>
      <c r="K232" s="2">
        <f t="shared" si="52"/>
        <v>2018</v>
      </c>
      <c r="L232" s="31"/>
      <c r="M232" s="31"/>
      <c r="N232" s="33"/>
    </row>
    <row r="233" spans="1:14" ht="15" customHeight="1">
      <c r="B233" s="88" t="str">
        <f xml:space="preserve"> 'Facility Detail'!$B$1708 &amp; " Surplus Applied to " &amp; ( 'Facility Detail'!$B$1708 + 1 )</f>
        <v>2011 Surplus Applied to 2012</v>
      </c>
      <c r="C233" s="33"/>
      <c r="D233" s="3">
        <f>D219</f>
        <v>12259</v>
      </c>
      <c r="E233" s="68">
        <f>D233</f>
        <v>12259</v>
      </c>
      <c r="F233" s="152"/>
      <c r="G233" s="152"/>
      <c r="H233" s="152"/>
      <c r="I233" s="152"/>
      <c r="J233" s="152"/>
      <c r="K233" s="69"/>
      <c r="L233" s="31"/>
      <c r="M233" s="31"/>
      <c r="N233" s="33"/>
    </row>
    <row r="234" spans="1:14" ht="15" customHeight="1">
      <c r="B234" s="88" t="str">
        <f xml:space="preserve"> ( 'Facility Detail'!$B$1708 + 1 ) &amp; " Surplus Applied to " &amp; ( 'Facility Detail'!$B$1708 )</f>
        <v>2012 Surplus Applied to 2011</v>
      </c>
      <c r="C234" s="33"/>
      <c r="D234" s="53">
        <f>E234</f>
        <v>0</v>
      </c>
      <c r="E234" s="61"/>
      <c r="F234" s="154"/>
      <c r="G234" s="154"/>
      <c r="H234" s="154"/>
      <c r="I234" s="154"/>
      <c r="J234" s="83"/>
      <c r="K234" s="194"/>
      <c r="L234" s="31"/>
      <c r="M234" s="31"/>
      <c r="N234" s="33"/>
    </row>
    <row r="235" spans="1:14" ht="15" customHeight="1">
      <c r="B235" s="88" t="str">
        <f xml:space="preserve"> ( 'Facility Detail'!$B$1708 + 1 ) &amp; " Surplus Applied to " &amp; ( 'Facility Detail'!$B$1708 + 2 )</f>
        <v>2012 Surplus Applied to 2013</v>
      </c>
      <c r="C235" s="33"/>
      <c r="D235" s="70"/>
      <c r="E235" s="10">
        <f>E219</f>
        <v>0</v>
      </c>
      <c r="F235" s="79">
        <f>E235</f>
        <v>0</v>
      </c>
      <c r="G235" s="154"/>
      <c r="H235" s="154"/>
      <c r="I235" s="154"/>
      <c r="J235" s="83"/>
      <c r="K235" s="194"/>
      <c r="L235" s="31"/>
      <c r="M235" s="31"/>
      <c r="N235" s="33"/>
    </row>
    <row r="236" spans="1:14" ht="15" customHeight="1">
      <c r="B236" s="88" t="str">
        <f xml:space="preserve"> ( 'Facility Detail'!$B$1708 + 2 ) &amp; " Surplus Applied to " &amp; ( 'Facility Detail'!$B$1708 + 1 )</f>
        <v>2013 Surplus Applied to 2012</v>
      </c>
      <c r="C236" s="33"/>
      <c r="D236" s="70"/>
      <c r="E236" s="79">
        <f>F236</f>
        <v>0</v>
      </c>
      <c r="F236" s="162"/>
      <c r="G236" s="154"/>
      <c r="H236" s="154"/>
      <c r="I236" s="154"/>
      <c r="J236" s="83"/>
      <c r="K236" s="194"/>
      <c r="L236" s="31"/>
      <c r="M236" s="31"/>
      <c r="N236" s="33"/>
    </row>
    <row r="237" spans="1:14" ht="15" customHeight="1">
      <c r="B237" s="88" t="str">
        <f xml:space="preserve"> ( 'Facility Detail'!$B$1708 + 2 ) &amp; " Surplus Applied to " &amp; ( 'Facility Detail'!$B$1708 + 3 )</f>
        <v>2013 Surplus Applied to 2014</v>
      </c>
      <c r="C237" s="33"/>
      <c r="D237" s="170"/>
      <c r="E237" s="172"/>
      <c r="F237" s="61">
        <f>F219</f>
        <v>0</v>
      </c>
      <c r="G237" s="173">
        <f>F237</f>
        <v>0</v>
      </c>
      <c r="H237" s="154"/>
      <c r="I237" s="154"/>
      <c r="J237" s="83"/>
      <c r="K237" s="194"/>
      <c r="L237" s="31"/>
      <c r="M237" s="31"/>
      <c r="N237" s="33"/>
    </row>
    <row r="238" spans="1:14" ht="15" customHeight="1">
      <c r="B238" s="88" t="str">
        <f xml:space="preserve"> ( 'Facility Detail'!$B$1708 + 3 ) &amp; " Surplus Applied to " &amp; ( 'Facility Detail'!$B$1708 + 2 )</f>
        <v>2014 Surplus Applied to 2013</v>
      </c>
      <c r="C238" s="33"/>
      <c r="D238" s="170"/>
      <c r="E238" s="191"/>
      <c r="F238" s="207">
        <f>G238</f>
        <v>0</v>
      </c>
      <c r="G238" s="61"/>
      <c r="H238" s="154"/>
      <c r="I238" s="154"/>
      <c r="J238" s="83" t="s">
        <v>192</v>
      </c>
      <c r="K238" s="194"/>
      <c r="L238" s="31"/>
      <c r="M238" s="31"/>
      <c r="N238" s="33"/>
    </row>
    <row r="239" spans="1:14" ht="15" customHeight="1">
      <c r="B239" s="88" t="str">
        <f xml:space="preserve"> ( 'Facility Detail'!$B$1708 + 3 ) &amp; " Surplus Applied to " &amp; ( 'Facility Detail'!$B$1708 + 4 )</f>
        <v>2014 Surplus Applied to 2015</v>
      </c>
      <c r="C239" s="33"/>
      <c r="D239" s="170"/>
      <c r="E239" s="172"/>
      <c r="F239" s="208"/>
      <c r="G239" s="61">
        <f>G219</f>
        <v>0</v>
      </c>
      <c r="H239" s="183">
        <f>G239</f>
        <v>0</v>
      </c>
      <c r="I239" s="172"/>
      <c r="J239" s="175"/>
      <c r="K239" s="179"/>
      <c r="L239" s="31"/>
      <c r="M239" s="31"/>
      <c r="N239" s="33"/>
    </row>
    <row r="240" spans="1:14" ht="15" customHeight="1">
      <c r="B240" s="88" t="str">
        <f xml:space="preserve"> ( 'Facility Detail'!$B$1708 + 4 ) &amp; " Surplus Applied to " &amp; ( 'Facility Detail'!$B$1708 + 3 )</f>
        <v>2015 Surplus Applied to 2014</v>
      </c>
      <c r="C240" s="33"/>
      <c r="D240" s="70"/>
      <c r="E240" s="175"/>
      <c r="F240" s="206"/>
      <c r="G240" s="177">
        <f>H240</f>
        <v>0</v>
      </c>
      <c r="H240" s="178"/>
      <c r="I240" s="175"/>
      <c r="J240" s="175"/>
      <c r="K240" s="179"/>
      <c r="L240" s="31"/>
      <c r="M240" s="31"/>
      <c r="N240" s="33"/>
    </row>
    <row r="241" spans="1:14" ht="15" customHeight="1">
      <c r="B241" s="88" t="str">
        <f xml:space="preserve"> ( 'Facility Detail'!$B$1708 + 4 ) &amp; " Surplus Applied to " &amp; ( 'Facility Detail'!$B$1708 + 5 )</f>
        <v>2015 Surplus Applied to 2016</v>
      </c>
      <c r="C241" s="33"/>
      <c r="D241" s="251"/>
      <c r="E241" s="252"/>
      <c r="F241" s="216"/>
      <c r="G241" s="252"/>
      <c r="H241" s="253">
        <f>H219</f>
        <v>8656</v>
      </c>
      <c r="I241" s="254">
        <f>H241</f>
        <v>8656</v>
      </c>
      <c r="J241" s="83"/>
      <c r="K241" s="179"/>
      <c r="L241" s="31"/>
      <c r="M241" s="31"/>
      <c r="N241" s="33"/>
    </row>
    <row r="242" spans="1:14" ht="15" customHeight="1">
      <c r="B242" s="88" t="str">
        <f xml:space="preserve"> ( 'Facility Detail'!$B$1708 + 5 ) &amp; " Surplus Applied to " &amp; ( 'Facility Detail'!$B$1708 + 4 )</f>
        <v>2016 Surplus Applied to 2015</v>
      </c>
      <c r="C242" s="80"/>
      <c r="D242" s="209"/>
      <c r="E242" s="175"/>
      <c r="F242" s="175"/>
      <c r="G242" s="175"/>
      <c r="H242" s="79">
        <f>I242</f>
        <v>0</v>
      </c>
      <c r="I242" s="178"/>
      <c r="J242" s="83"/>
      <c r="K242" s="179"/>
      <c r="L242" s="31"/>
      <c r="M242" s="31"/>
      <c r="N242" s="33"/>
    </row>
    <row r="243" spans="1:14" ht="15" customHeight="1">
      <c r="B243" s="88" t="str">
        <f xml:space="preserve"> ( 'Facility Detail'!$B$1708 + 5 ) &amp; " Surplus Applied to " &amp; ( 'Facility Detail'!$B$1708 + 6 )</f>
        <v>2016 Surplus Applied to 2017</v>
      </c>
      <c r="C243" s="80"/>
      <c r="D243" s="209"/>
      <c r="E243" s="175"/>
      <c r="F243" s="175"/>
      <c r="G243" s="175"/>
      <c r="H243" s="175"/>
      <c r="I243" s="350"/>
      <c r="J243" s="350"/>
      <c r="K243" s="194"/>
      <c r="L243" s="31"/>
      <c r="M243" s="31"/>
      <c r="N243" s="33"/>
    </row>
    <row r="244" spans="1:14" ht="15" customHeight="1">
      <c r="B244" s="88" t="s">
        <v>190</v>
      </c>
      <c r="C244" s="33"/>
      <c r="D244" s="70"/>
      <c r="E244" s="175"/>
      <c r="F244" s="175"/>
      <c r="G244" s="175"/>
      <c r="H244" s="175"/>
      <c r="I244" s="177"/>
      <c r="J244" s="178"/>
      <c r="K244" s="194"/>
      <c r="L244" s="31"/>
      <c r="M244" s="31"/>
      <c r="N244" s="33"/>
    </row>
    <row r="245" spans="1:14" ht="15" customHeight="1">
      <c r="B245" s="88" t="s">
        <v>191</v>
      </c>
      <c r="C245" s="33"/>
      <c r="D245" s="71"/>
      <c r="E245" s="156"/>
      <c r="F245" s="156"/>
      <c r="G245" s="156"/>
      <c r="H245" s="156"/>
      <c r="I245" s="287"/>
      <c r="J245" s="181">
        <v>0</v>
      </c>
      <c r="K245" s="288">
        <f>J245</f>
        <v>0</v>
      </c>
      <c r="L245" s="31"/>
      <c r="M245" s="31"/>
      <c r="N245" s="33"/>
    </row>
    <row r="246" spans="1:14" ht="15" customHeight="1">
      <c r="B246" s="36" t="s">
        <v>17</v>
      </c>
      <c r="D246" s="7">
        <f xml:space="preserve"> D234 - D233</f>
        <v>-12259</v>
      </c>
      <c r="E246" s="7">
        <f xml:space="preserve"> E233 + E236 - E235 - E234</f>
        <v>12259</v>
      </c>
      <c r="F246" s="7">
        <f>F235 - F236 -F237</f>
        <v>0</v>
      </c>
      <c r="G246" s="7">
        <f>G237-G238-G239</f>
        <v>0</v>
      </c>
      <c r="H246" s="7">
        <f>H239-H240-H241</f>
        <v>-8656</v>
      </c>
      <c r="I246" s="7">
        <f>I241-I242-I243</f>
        <v>8656</v>
      </c>
      <c r="J246" s="351"/>
      <c r="K246" s="7">
        <f>K245</f>
        <v>0</v>
      </c>
      <c r="L246" s="31"/>
      <c r="M246" s="31"/>
      <c r="N246" s="33"/>
    </row>
    <row r="247" spans="1:14" ht="15" customHeight="1">
      <c r="B247" s="6"/>
      <c r="D247" s="7"/>
      <c r="E247" s="7"/>
      <c r="F247" s="7"/>
      <c r="G247" s="7"/>
      <c r="H247" s="7"/>
      <c r="I247" s="7"/>
      <c r="J247" s="7"/>
      <c r="K247" s="7"/>
      <c r="L247" s="31"/>
      <c r="M247" s="31"/>
      <c r="N247" s="33"/>
    </row>
    <row r="248" spans="1:14" ht="15" customHeight="1">
      <c r="B248" s="85" t="s">
        <v>12</v>
      </c>
      <c r="C248" s="80"/>
      <c r="D248" s="111"/>
      <c r="E248" s="112"/>
      <c r="F248" s="112"/>
      <c r="G248" s="112"/>
      <c r="H248" s="189"/>
      <c r="I248" s="112"/>
      <c r="J248" s="112"/>
      <c r="K248" s="168"/>
      <c r="L248" s="31"/>
      <c r="M248" s="31"/>
      <c r="N248" s="33"/>
    </row>
    <row r="249" spans="1:14" ht="15" customHeight="1">
      <c r="B249" s="6"/>
      <c r="D249" s="7"/>
      <c r="E249" s="7"/>
      <c r="F249" s="7"/>
      <c r="G249" s="7"/>
      <c r="H249" s="7"/>
      <c r="I249" s="7"/>
      <c r="J249" s="7"/>
      <c r="K249" s="7"/>
      <c r="L249" s="31"/>
      <c r="M249" s="31"/>
      <c r="N249" s="33"/>
    </row>
    <row r="250" spans="1:14" ht="18.75" customHeight="1">
      <c r="A250" s="45" t="s">
        <v>26</v>
      </c>
      <c r="C250" s="80"/>
      <c r="D250" s="49">
        <f t="shared" ref="D250:I250" si="53" xml:space="preserve"> D219 + D224 - D230 + D246 + D248</f>
        <v>0</v>
      </c>
      <c r="E250" s="50">
        <f t="shared" si="53"/>
        <v>12259</v>
      </c>
      <c r="F250" s="50">
        <f t="shared" si="53"/>
        <v>0</v>
      </c>
      <c r="G250" s="50">
        <f t="shared" si="53"/>
        <v>0</v>
      </c>
      <c r="H250" s="50">
        <f t="shared" si="53"/>
        <v>0</v>
      </c>
      <c r="I250" s="50">
        <f t="shared" si="53"/>
        <v>8656</v>
      </c>
      <c r="J250" s="346"/>
      <c r="K250" s="169">
        <f t="shared" ref="K250" si="54" xml:space="preserve"> K219 + K224 - K230 + K246 + K248</f>
        <v>0</v>
      </c>
      <c r="L250" s="31"/>
      <c r="M250" s="31"/>
      <c r="N250" s="33"/>
    </row>
    <row r="251" spans="1:14" ht="15" customHeight="1">
      <c r="B251" s="6"/>
      <c r="D251" s="7"/>
      <c r="E251" s="7"/>
      <c r="F251" s="7"/>
      <c r="G251" s="31"/>
      <c r="H251" s="31"/>
      <c r="I251" s="31"/>
      <c r="J251" s="31"/>
      <c r="K251" s="31"/>
      <c r="L251" s="31"/>
      <c r="M251" s="31"/>
      <c r="N251" s="33"/>
    </row>
    <row r="252" spans="1:14" ht="15.75" customHeight="1" thickBot="1">
      <c r="L252" s="33"/>
      <c r="M252" s="33"/>
      <c r="N252" s="33"/>
    </row>
    <row r="253" spans="1:14">
      <c r="A253" s="8"/>
      <c r="B253" s="8"/>
      <c r="C253" s="8"/>
      <c r="D253" s="8"/>
      <c r="E253" s="8"/>
      <c r="F253" s="8"/>
      <c r="G253" s="8"/>
      <c r="H253" s="8"/>
      <c r="I253" s="8"/>
      <c r="J253" s="8"/>
      <c r="K253" s="8"/>
      <c r="L253" s="33"/>
      <c r="M253" s="33"/>
      <c r="N253" s="33"/>
    </row>
    <row r="254" spans="1:14">
      <c r="B254" s="33"/>
      <c r="C254" s="33"/>
      <c r="D254" s="33"/>
      <c r="E254" s="33"/>
      <c r="F254" s="33"/>
      <c r="G254" s="33"/>
      <c r="H254" s="33"/>
      <c r="I254" s="33"/>
      <c r="J254" s="33"/>
      <c r="K254" s="33"/>
      <c r="L254" s="33"/>
      <c r="M254" s="33"/>
      <c r="N254" s="33"/>
    </row>
    <row r="255" spans="1:14" ht="21">
      <c r="A255" s="14" t="s">
        <v>4</v>
      </c>
      <c r="B255" s="14"/>
      <c r="C255" s="46" t="str">
        <f>B7</f>
        <v>Hot Springs Windfarm - REC Only</v>
      </c>
      <c r="D255" s="47"/>
      <c r="E255" s="24"/>
      <c r="F255" s="24"/>
      <c r="L255" s="33"/>
      <c r="M255" s="33"/>
      <c r="N255" s="33"/>
    </row>
    <row r="256" spans="1:14">
      <c r="L256" s="33"/>
      <c r="M256" s="33"/>
      <c r="N256" s="33"/>
    </row>
    <row r="257" spans="1:14" ht="18.75">
      <c r="A257" s="9" t="s">
        <v>21</v>
      </c>
      <c r="B257" s="9"/>
      <c r="D257" s="2">
        <f>'Facility Detail'!$B$1708</f>
        <v>2011</v>
      </c>
      <c r="E257" s="2">
        <f t="shared" ref="E257:K257" si="55">D257+1</f>
        <v>2012</v>
      </c>
      <c r="F257" s="2">
        <f t="shared" si="55"/>
        <v>2013</v>
      </c>
      <c r="G257" s="2">
        <f t="shared" si="55"/>
        <v>2014</v>
      </c>
      <c r="H257" s="2">
        <f t="shared" si="55"/>
        <v>2015</v>
      </c>
      <c r="I257" s="2">
        <f t="shared" si="55"/>
        <v>2016</v>
      </c>
      <c r="J257" s="2">
        <f t="shared" si="55"/>
        <v>2017</v>
      </c>
      <c r="K257" s="2">
        <f t="shared" si="55"/>
        <v>2018</v>
      </c>
      <c r="L257" s="26"/>
      <c r="M257" s="26"/>
      <c r="N257" s="33"/>
    </row>
    <row r="258" spans="1:14">
      <c r="B258" s="88" t="str">
        <f>"Total MWh Produced / Purchased from " &amp; C255</f>
        <v>Total MWh Produced / Purchased from Hot Springs Windfarm - REC Only</v>
      </c>
      <c r="C258" s="80"/>
      <c r="D258" s="3">
        <v>7963</v>
      </c>
      <c r="E258" s="4"/>
      <c r="F258" s="4"/>
      <c r="G258" s="4"/>
      <c r="H258" s="4">
        <v>8028</v>
      </c>
      <c r="I258" s="349"/>
      <c r="J258" s="99"/>
      <c r="K258" s="165"/>
      <c r="L258" s="25"/>
      <c r="M258" s="25"/>
      <c r="N258" s="33"/>
    </row>
    <row r="259" spans="1:14">
      <c r="B259" s="88" t="s">
        <v>25</v>
      </c>
      <c r="C259" s="80"/>
      <c r="D259" s="62">
        <v>1</v>
      </c>
      <c r="E259" s="63"/>
      <c r="F259" s="63"/>
      <c r="G259" s="63"/>
      <c r="H259" s="63">
        <v>1</v>
      </c>
      <c r="I259" s="63">
        <v>1</v>
      </c>
      <c r="J259" s="293"/>
      <c r="K259" s="299"/>
      <c r="L259" s="25"/>
      <c r="M259" s="25"/>
      <c r="N259" s="33"/>
    </row>
    <row r="260" spans="1:14">
      <c r="B260" s="88" t="s">
        <v>20</v>
      </c>
      <c r="C260" s="80"/>
      <c r="D260" s="54">
        <v>1</v>
      </c>
      <c r="E260" s="55"/>
      <c r="F260" s="55"/>
      <c r="G260" s="55"/>
      <c r="H260" s="55">
        <v>1</v>
      </c>
      <c r="I260" s="55">
        <v>1</v>
      </c>
      <c r="J260" s="296"/>
      <c r="K260" s="297"/>
      <c r="L260" s="25"/>
      <c r="M260" s="25"/>
      <c r="N260" s="33"/>
    </row>
    <row r="261" spans="1:14">
      <c r="B261" s="85" t="s">
        <v>22</v>
      </c>
      <c r="C261" s="86"/>
      <c r="D261" s="41">
        <f xml:space="preserve"> ROUND(D258 * D259 * D260,0)</f>
        <v>7963</v>
      </c>
      <c r="E261" s="41">
        <f xml:space="preserve"> E258 * E259 * E260</f>
        <v>0</v>
      </c>
      <c r="F261" s="41">
        <f xml:space="preserve"> F258 * F259 * F260</f>
        <v>0</v>
      </c>
      <c r="G261" s="41">
        <f>G258 * G259 * G260</f>
        <v>0</v>
      </c>
      <c r="H261" s="41">
        <f>H258 * H259 * H260</f>
        <v>8028</v>
      </c>
      <c r="I261" s="347"/>
      <c r="J261" s="41">
        <f>J258 * J259 * J260</f>
        <v>0</v>
      </c>
      <c r="K261" s="41">
        <f>K258 * K259 * K260</f>
        <v>0</v>
      </c>
      <c r="L261" s="25"/>
      <c r="M261" s="25"/>
      <c r="N261" s="33"/>
    </row>
    <row r="262" spans="1:14">
      <c r="B262" s="24"/>
      <c r="C262" s="33"/>
      <c r="D262" s="40"/>
      <c r="E262" s="40"/>
      <c r="F262" s="40"/>
      <c r="G262" s="25"/>
      <c r="H262" s="25"/>
      <c r="I262" s="25"/>
      <c r="J262" s="25"/>
      <c r="K262" s="25"/>
      <c r="L262" s="25"/>
      <c r="M262" s="25"/>
      <c r="N262" s="33"/>
    </row>
    <row r="263" spans="1:14" ht="18.75">
      <c r="A263" s="48" t="s">
        <v>119</v>
      </c>
      <c r="C263" s="33"/>
      <c r="D263" s="2">
        <f>'Facility Detail'!$B$1708</f>
        <v>2011</v>
      </c>
      <c r="E263" s="2">
        <f>D263+1</f>
        <v>2012</v>
      </c>
      <c r="F263" s="2">
        <f>E263+1</f>
        <v>2013</v>
      </c>
      <c r="G263" s="2">
        <f>G257</f>
        <v>2014</v>
      </c>
      <c r="H263" s="2">
        <f>H257</f>
        <v>2015</v>
      </c>
      <c r="I263" s="2">
        <f>I257</f>
        <v>2016</v>
      </c>
      <c r="J263" s="2">
        <f>J257</f>
        <v>2017</v>
      </c>
      <c r="K263" s="2">
        <f>K257</f>
        <v>2018</v>
      </c>
      <c r="L263" s="25"/>
      <c r="M263" s="25"/>
      <c r="N263" s="33"/>
    </row>
    <row r="264" spans="1:14">
      <c r="B264" s="88" t="s">
        <v>10</v>
      </c>
      <c r="C264" s="80"/>
      <c r="D264" s="57">
        <f>IF( $E7 = "Eligible", D261 * 'Facility Detail'!$B$1705, 0 )</f>
        <v>0</v>
      </c>
      <c r="E264" s="11">
        <f>IF( $E7 = "Eligible", E261 * 'Facility Detail'!$B$1705, 0 )</f>
        <v>0</v>
      </c>
      <c r="F264" s="11">
        <f>IF( $E7 = "Eligible", F261 * 'Facility Detail'!$B$1705, 0 )</f>
        <v>0</v>
      </c>
      <c r="G264" s="11">
        <f>IF( $E7 = "Eligible", G261 * 'Facility Detail'!$B$1705, 0 )</f>
        <v>0</v>
      </c>
      <c r="H264" s="11">
        <f>IF( $E7 = "Eligible", H261 * 'Facility Detail'!$B$1705, 0 )</f>
        <v>0</v>
      </c>
      <c r="I264" s="11">
        <f>IF( $E7 = "Eligible", I261 * 'Facility Detail'!$B$1705, 0 )</f>
        <v>0</v>
      </c>
      <c r="J264" s="11">
        <f>IF( $E7 = "Eligible", J261 * 'Facility Detail'!$B$1705, 0 )</f>
        <v>0</v>
      </c>
      <c r="K264" s="12">
        <f>IF( $E7 = "Eligible", K261 * 'Facility Detail'!$B$1705, 0 )</f>
        <v>0</v>
      </c>
      <c r="L264" s="25"/>
      <c r="M264" s="25"/>
      <c r="N264" s="33"/>
    </row>
    <row r="265" spans="1:14">
      <c r="B265" s="88" t="s">
        <v>6</v>
      </c>
      <c r="C265" s="80"/>
      <c r="D265" s="58">
        <f t="shared" ref="D265:K265" si="56">IF( $F7 = "Eligible", D261, 0 )</f>
        <v>0</v>
      </c>
      <c r="E265" s="59">
        <f t="shared" si="56"/>
        <v>0</v>
      </c>
      <c r="F265" s="59">
        <f t="shared" si="56"/>
        <v>0</v>
      </c>
      <c r="G265" s="59">
        <f t="shared" si="56"/>
        <v>0</v>
      </c>
      <c r="H265" s="59">
        <f t="shared" si="56"/>
        <v>0</v>
      </c>
      <c r="I265" s="59">
        <f t="shared" si="56"/>
        <v>0</v>
      </c>
      <c r="J265" s="59">
        <f t="shared" si="56"/>
        <v>0</v>
      </c>
      <c r="K265" s="60">
        <f t="shared" si="56"/>
        <v>0</v>
      </c>
      <c r="L265" s="25"/>
      <c r="M265" s="25"/>
      <c r="N265" s="33"/>
    </row>
    <row r="266" spans="1:14">
      <c r="B266" s="87" t="s">
        <v>121</v>
      </c>
      <c r="C266" s="86"/>
      <c r="D266" s="43">
        <f t="shared" ref="D266:I266" si="57">SUM(D264:D265)</f>
        <v>0</v>
      </c>
      <c r="E266" s="44">
        <f t="shared" si="57"/>
        <v>0</v>
      </c>
      <c r="F266" s="44">
        <f t="shared" si="57"/>
        <v>0</v>
      </c>
      <c r="G266" s="44">
        <f t="shared" si="57"/>
        <v>0</v>
      </c>
      <c r="H266" s="44">
        <f t="shared" si="57"/>
        <v>0</v>
      </c>
      <c r="I266" s="44">
        <f t="shared" si="57"/>
        <v>0</v>
      </c>
      <c r="J266" s="44">
        <f t="shared" ref="J266" si="58">SUM(J264:J265)</f>
        <v>0</v>
      </c>
      <c r="K266" s="44">
        <f t="shared" ref="K266" si="59">SUM(K264:K265)</f>
        <v>0</v>
      </c>
      <c r="L266" s="25"/>
      <c r="M266" s="25"/>
      <c r="N266" s="33"/>
    </row>
    <row r="267" spans="1:14">
      <c r="B267" s="33"/>
      <c r="C267" s="33"/>
      <c r="D267" s="42"/>
      <c r="E267" s="34"/>
      <c r="F267" s="34"/>
      <c r="G267" s="25"/>
      <c r="H267" s="25"/>
      <c r="I267" s="25"/>
      <c r="J267" s="25"/>
      <c r="K267" s="25"/>
      <c r="L267" s="25"/>
      <c r="M267" s="25"/>
      <c r="N267" s="33"/>
    </row>
    <row r="268" spans="1:14" ht="18.75">
      <c r="A268" s="45" t="s">
        <v>30</v>
      </c>
      <c r="C268" s="33"/>
      <c r="D268" s="2">
        <f>'Facility Detail'!$B$1708</f>
        <v>2011</v>
      </c>
      <c r="E268" s="2">
        <f>D268+1</f>
        <v>2012</v>
      </c>
      <c r="F268" s="2">
        <f>E268+1</f>
        <v>2013</v>
      </c>
      <c r="G268" s="2">
        <f>G257</f>
        <v>2014</v>
      </c>
      <c r="H268" s="2">
        <f>H257</f>
        <v>2015</v>
      </c>
      <c r="I268" s="2">
        <f>I257</f>
        <v>2016</v>
      </c>
      <c r="J268" s="2">
        <f>J257</f>
        <v>2017</v>
      </c>
      <c r="K268" s="2">
        <f>K257</f>
        <v>2018</v>
      </c>
      <c r="L268" s="25"/>
      <c r="M268" s="25"/>
      <c r="N268" s="33"/>
    </row>
    <row r="269" spans="1:14">
      <c r="B269" s="88" t="s">
        <v>47</v>
      </c>
      <c r="C269" s="80"/>
      <c r="D269" s="98"/>
      <c r="E269" s="99"/>
      <c r="F269" s="99"/>
      <c r="G269" s="99"/>
      <c r="H269" s="99"/>
      <c r="I269" s="219"/>
      <c r="J269" s="219"/>
      <c r="K269" s="100"/>
      <c r="L269" s="25"/>
      <c r="M269" s="25"/>
      <c r="N269" s="33"/>
    </row>
    <row r="270" spans="1:14">
      <c r="B270" s="89" t="s">
        <v>23</v>
      </c>
      <c r="C270" s="212"/>
      <c r="D270" s="101"/>
      <c r="E270" s="102"/>
      <c r="F270" s="102"/>
      <c r="G270" s="102"/>
      <c r="H270" s="102"/>
      <c r="I270" s="102"/>
      <c r="J270" s="102"/>
      <c r="K270" s="166"/>
      <c r="L270" s="25"/>
      <c r="M270" s="25"/>
      <c r="N270" s="33"/>
    </row>
    <row r="271" spans="1:14">
      <c r="B271" s="104" t="s">
        <v>89</v>
      </c>
      <c r="C271" s="210"/>
      <c r="D271" s="65"/>
      <c r="E271" s="66"/>
      <c r="F271" s="66"/>
      <c r="G271" s="66"/>
      <c r="H271" s="66"/>
      <c r="I271" s="66"/>
      <c r="J271" s="66"/>
      <c r="K271" s="167"/>
      <c r="L271" s="25"/>
      <c r="M271" s="25"/>
      <c r="N271" s="33"/>
    </row>
    <row r="272" spans="1:14">
      <c r="B272" s="36" t="s">
        <v>90</v>
      </c>
      <c r="D272" s="7">
        <f t="shared" ref="D272:I272" si="60">SUM(D269:D271)</f>
        <v>0</v>
      </c>
      <c r="E272" s="7">
        <f t="shared" si="60"/>
        <v>0</v>
      </c>
      <c r="F272" s="7">
        <f t="shared" si="60"/>
        <v>0</v>
      </c>
      <c r="G272" s="7">
        <f t="shared" si="60"/>
        <v>0</v>
      </c>
      <c r="H272" s="7">
        <f t="shared" si="60"/>
        <v>0</v>
      </c>
      <c r="I272" s="7">
        <f t="shared" si="60"/>
        <v>0</v>
      </c>
      <c r="J272" s="7">
        <f t="shared" ref="J272" si="61">SUM(J269:J271)</f>
        <v>0</v>
      </c>
      <c r="K272" s="7">
        <f t="shared" ref="K272" si="62">SUM(K269:K271)</f>
        <v>0</v>
      </c>
      <c r="L272" s="31"/>
      <c r="M272" s="31"/>
      <c r="N272" s="33"/>
    </row>
    <row r="273" spans="1:14">
      <c r="B273" s="6"/>
      <c r="D273" s="7"/>
      <c r="E273" s="7"/>
      <c r="F273" s="7"/>
      <c r="G273" s="31"/>
      <c r="H273" s="31"/>
      <c r="I273" s="31"/>
      <c r="J273" s="31"/>
      <c r="K273" s="31"/>
      <c r="L273" s="31"/>
      <c r="M273" s="31"/>
      <c r="N273" s="33"/>
    </row>
    <row r="274" spans="1:14" ht="18.75">
      <c r="A274" s="9" t="s">
        <v>100</v>
      </c>
      <c r="D274" s="2">
        <f>'Facility Detail'!$B$1708</f>
        <v>2011</v>
      </c>
      <c r="E274" s="2">
        <f t="shared" ref="E274:K274" si="63">D274+1</f>
        <v>2012</v>
      </c>
      <c r="F274" s="2">
        <f t="shared" si="63"/>
        <v>2013</v>
      </c>
      <c r="G274" s="2">
        <f t="shared" si="63"/>
        <v>2014</v>
      </c>
      <c r="H274" s="2">
        <f t="shared" si="63"/>
        <v>2015</v>
      </c>
      <c r="I274" s="2">
        <f t="shared" si="63"/>
        <v>2016</v>
      </c>
      <c r="J274" s="2">
        <f t="shared" si="63"/>
        <v>2017</v>
      </c>
      <c r="K274" s="2">
        <f t="shared" si="63"/>
        <v>2018</v>
      </c>
      <c r="L274" s="31"/>
      <c r="M274" s="31"/>
      <c r="N274" s="33"/>
    </row>
    <row r="275" spans="1:14">
      <c r="B275" s="88" t="str">
        <f xml:space="preserve"> 'Facility Detail'!$B$1708 &amp; " Surplus Applied to " &amp; ( 'Facility Detail'!$B$1708 + 1 )</f>
        <v>2011 Surplus Applied to 2012</v>
      </c>
      <c r="C275" s="33"/>
      <c r="D275" s="3">
        <f>D261</f>
        <v>7963</v>
      </c>
      <c r="E275" s="68">
        <f>D275</f>
        <v>7963</v>
      </c>
      <c r="F275" s="152"/>
      <c r="G275" s="152"/>
      <c r="H275" s="152"/>
      <c r="I275" s="152"/>
      <c r="J275" s="152"/>
      <c r="K275" s="69"/>
      <c r="L275" s="31"/>
      <c r="M275" s="31"/>
      <c r="N275" s="33"/>
    </row>
    <row r="276" spans="1:14">
      <c r="B276" s="88" t="str">
        <f xml:space="preserve"> ( 'Facility Detail'!$B$1708 + 1 ) &amp; " Surplus Applied to " &amp; ( 'Facility Detail'!$B$1708 )</f>
        <v>2012 Surplus Applied to 2011</v>
      </c>
      <c r="C276" s="33"/>
      <c r="D276" s="53">
        <f>E276</f>
        <v>0</v>
      </c>
      <c r="E276" s="61"/>
      <c r="F276" s="154"/>
      <c r="G276" s="154"/>
      <c r="H276" s="154"/>
      <c r="I276" s="154"/>
      <c r="J276" s="83"/>
      <c r="K276" s="194"/>
      <c r="L276" s="31"/>
      <c r="M276" s="31"/>
      <c r="N276" s="33"/>
    </row>
    <row r="277" spans="1:14">
      <c r="B277" s="88" t="str">
        <f xml:space="preserve"> ( 'Facility Detail'!$B$1708 + 1 ) &amp; " Surplus Applied to " &amp; ( 'Facility Detail'!$B$1708 + 2 )</f>
        <v>2012 Surplus Applied to 2013</v>
      </c>
      <c r="C277" s="33"/>
      <c r="D277" s="70"/>
      <c r="E277" s="10"/>
      <c r="F277" s="79">
        <f>E277</f>
        <v>0</v>
      </c>
      <c r="G277" s="154"/>
      <c r="H277" s="154"/>
      <c r="I277" s="154"/>
      <c r="J277" s="83"/>
      <c r="K277" s="194"/>
      <c r="L277" s="31"/>
      <c r="M277" s="31"/>
      <c r="N277" s="33"/>
    </row>
    <row r="278" spans="1:14">
      <c r="B278" s="88" t="str">
        <f xml:space="preserve"> ( 'Facility Detail'!$B$1708 + 2 ) &amp; " Surplus Applied to " &amp; ( 'Facility Detail'!$B$1708 + 1 )</f>
        <v>2013 Surplus Applied to 2012</v>
      </c>
      <c r="C278" s="33"/>
      <c r="D278" s="70"/>
      <c r="E278" s="79">
        <f>F278</f>
        <v>0</v>
      </c>
      <c r="F278" s="162"/>
      <c r="G278" s="154"/>
      <c r="H278" s="154"/>
      <c r="I278" s="154"/>
      <c r="J278" s="83"/>
      <c r="K278" s="194"/>
      <c r="L278" s="31"/>
      <c r="M278" s="31"/>
      <c r="N278" s="33"/>
    </row>
    <row r="279" spans="1:14">
      <c r="B279" s="88" t="str">
        <f xml:space="preserve"> ( 'Facility Detail'!$B$1708 + 2 ) &amp; " Surplus Applied to " &amp; ( 'Facility Detail'!$B$1708 + 3 )</f>
        <v>2013 Surplus Applied to 2014</v>
      </c>
      <c r="C279" s="33"/>
      <c r="D279" s="170"/>
      <c r="E279" s="172"/>
      <c r="F279" s="61"/>
      <c r="G279" s="173">
        <f>F279</f>
        <v>0</v>
      </c>
      <c r="H279" s="154"/>
      <c r="I279" s="154"/>
      <c r="J279" s="83"/>
      <c r="K279" s="194"/>
      <c r="L279" s="31"/>
      <c r="M279" s="31"/>
      <c r="N279" s="33"/>
    </row>
    <row r="280" spans="1:14">
      <c r="B280" s="88" t="str">
        <f xml:space="preserve"> ( 'Facility Detail'!$B$1708 + 3 ) &amp; " Surplus Applied to " &amp; ( 'Facility Detail'!$B$1708 + 2 )</f>
        <v>2014 Surplus Applied to 2013</v>
      </c>
      <c r="C280" s="33"/>
      <c r="D280" s="170"/>
      <c r="E280" s="172"/>
      <c r="F280" s="171">
        <f>G280</f>
        <v>0</v>
      </c>
      <c r="G280" s="61"/>
      <c r="H280" s="154"/>
      <c r="I280" s="172"/>
      <c r="J280" s="83" t="s">
        <v>192</v>
      </c>
      <c r="K280" s="194"/>
      <c r="L280" s="31"/>
      <c r="M280" s="31"/>
      <c r="N280" s="33"/>
    </row>
    <row r="281" spans="1:14">
      <c r="B281" s="88" t="str">
        <f xml:space="preserve"> ( 'Facility Detail'!$B$1708 + 3 ) &amp; " Surplus Applied to " &amp; ( 'Facility Detail'!$B$1708 + 4 )</f>
        <v>2014 Surplus Applied to 2015</v>
      </c>
      <c r="C281" s="33"/>
      <c r="D281" s="70"/>
      <c r="E281" s="175"/>
      <c r="F281" s="175"/>
      <c r="G281" s="10">
        <f>G261</f>
        <v>0</v>
      </c>
      <c r="H281" s="176">
        <f>G281</f>
        <v>0</v>
      </c>
      <c r="I281" s="175"/>
      <c r="J281" s="175"/>
      <c r="K281" s="179"/>
      <c r="L281" s="31"/>
      <c r="M281" s="31"/>
      <c r="N281" s="33"/>
    </row>
    <row r="282" spans="1:14">
      <c r="B282" s="88" t="str">
        <f xml:space="preserve"> ( 'Facility Detail'!$B$1708 + 4 ) &amp; " Surplus Applied to " &amp; ( 'Facility Detail'!$B$1708 + 3 )</f>
        <v>2015 Surplus Applied to 2014</v>
      </c>
      <c r="C282" s="33"/>
      <c r="D282" s="70"/>
      <c r="E282" s="175"/>
      <c r="F282" s="175"/>
      <c r="G282" s="79">
        <f>H282</f>
        <v>0</v>
      </c>
      <c r="H282" s="178"/>
      <c r="I282" s="175"/>
      <c r="J282" s="175"/>
      <c r="K282" s="179"/>
      <c r="L282" s="31"/>
      <c r="M282" s="31"/>
      <c r="N282" s="33"/>
    </row>
    <row r="283" spans="1:14">
      <c r="B283" s="88" t="str">
        <f xml:space="preserve"> ( 'Facility Detail'!$B$1708 + 4 ) &amp; " Surplus Applied to " &amp; ( 'Facility Detail'!$B$1708 + 5 )</f>
        <v>2015 Surplus Applied to 2016</v>
      </c>
      <c r="C283" s="33"/>
      <c r="D283" s="70"/>
      <c r="E283" s="175"/>
      <c r="F283" s="175"/>
      <c r="G283" s="175"/>
      <c r="H283" s="178">
        <f>H261</f>
        <v>8028</v>
      </c>
      <c r="I283" s="79">
        <f>H283</f>
        <v>8028</v>
      </c>
      <c r="J283" s="83"/>
      <c r="K283" s="179"/>
      <c r="L283" s="31"/>
      <c r="M283" s="31"/>
      <c r="N283" s="33"/>
    </row>
    <row r="284" spans="1:14">
      <c r="B284" s="88" t="str">
        <f xml:space="preserve"> ( 'Facility Detail'!$B$1708 + 5 ) &amp; " Surplus Applied to " &amp; ( 'Facility Detail'!$B$1708 + 4 )</f>
        <v>2016 Surplus Applied to 2015</v>
      </c>
      <c r="C284" s="80"/>
      <c r="D284" s="209"/>
      <c r="E284" s="175"/>
      <c r="F284" s="175"/>
      <c r="G284" s="175"/>
      <c r="H284" s="79">
        <f>I284</f>
        <v>0</v>
      </c>
      <c r="I284" s="178"/>
      <c r="J284" s="83"/>
      <c r="K284" s="179"/>
      <c r="L284" s="31"/>
      <c r="M284" s="31"/>
      <c r="N284" s="33"/>
    </row>
    <row r="285" spans="1:14">
      <c r="B285" s="88" t="str">
        <f xml:space="preserve"> ( 'Facility Detail'!$B$1708 + 5 ) &amp; " Surplus Applied to " &amp; ( 'Facility Detail'!$B$1708 + 6 )</f>
        <v>2016 Surplus Applied to 2017</v>
      </c>
      <c r="C285" s="80"/>
      <c r="D285" s="209"/>
      <c r="E285" s="175"/>
      <c r="F285" s="175"/>
      <c r="G285" s="175"/>
      <c r="H285" s="175"/>
      <c r="I285" s="350"/>
      <c r="J285" s="350"/>
      <c r="K285" s="194"/>
      <c r="L285" s="31"/>
      <c r="M285" s="31"/>
      <c r="N285" s="33"/>
    </row>
    <row r="286" spans="1:14">
      <c r="B286" s="88" t="s">
        <v>190</v>
      </c>
      <c r="C286" s="33"/>
      <c r="D286" s="209"/>
      <c r="E286" s="175"/>
      <c r="F286" s="175"/>
      <c r="G286" s="175"/>
      <c r="H286" s="175"/>
      <c r="I286" s="177"/>
      <c r="J286" s="178"/>
      <c r="K286" s="194"/>
      <c r="L286" s="31"/>
      <c r="M286" s="31"/>
      <c r="N286" s="33"/>
    </row>
    <row r="287" spans="1:14">
      <c r="B287" s="88" t="s">
        <v>191</v>
      </c>
      <c r="C287" s="33"/>
      <c r="D287" s="71"/>
      <c r="E287" s="156"/>
      <c r="F287" s="156"/>
      <c r="G287" s="156"/>
      <c r="H287" s="156"/>
      <c r="I287" s="287"/>
      <c r="J287" s="181">
        <v>0</v>
      </c>
      <c r="K287" s="288">
        <f>J287</f>
        <v>0</v>
      </c>
      <c r="L287" s="31"/>
      <c r="M287" s="31"/>
      <c r="N287" s="33"/>
    </row>
    <row r="288" spans="1:14">
      <c r="B288" s="36" t="s">
        <v>17</v>
      </c>
      <c r="D288" s="7">
        <f xml:space="preserve"> D276 - D275</f>
        <v>-7963</v>
      </c>
      <c r="E288" s="7">
        <f xml:space="preserve"> E275 + E278 - E277 - E276</f>
        <v>7963</v>
      </c>
      <c r="F288" s="7">
        <f>F277 - F278 -F279</f>
        <v>0</v>
      </c>
      <c r="G288" s="7">
        <f>G279-G280-G281</f>
        <v>0</v>
      </c>
      <c r="H288" s="44">
        <f>H281-H282-H283</f>
        <v>-8028</v>
      </c>
      <c r="I288" s="7">
        <f>I283-I284-I285</f>
        <v>8028</v>
      </c>
      <c r="J288" s="351"/>
      <c r="K288" s="7">
        <f>K287</f>
        <v>0</v>
      </c>
      <c r="L288" s="31"/>
      <c r="M288" s="31"/>
      <c r="N288" s="33"/>
    </row>
    <row r="289" spans="1:14">
      <c r="B289" s="6"/>
      <c r="D289" s="7"/>
      <c r="E289" s="7"/>
      <c r="F289" s="7"/>
      <c r="G289" s="7"/>
      <c r="H289" s="255"/>
      <c r="I289" s="7"/>
      <c r="J289" s="7"/>
      <c r="K289" s="7"/>
      <c r="L289" s="31"/>
      <c r="M289" s="31"/>
      <c r="N289" s="33"/>
    </row>
    <row r="290" spans="1:14">
      <c r="B290" s="85" t="s">
        <v>12</v>
      </c>
      <c r="C290" s="80"/>
      <c r="D290" s="111"/>
      <c r="E290" s="112"/>
      <c r="F290" s="112"/>
      <c r="G290" s="112"/>
      <c r="H290" s="112"/>
      <c r="I290" s="188"/>
      <c r="J290" s="188"/>
      <c r="K290" s="113"/>
      <c r="L290" s="31"/>
      <c r="M290" s="31"/>
      <c r="N290" s="33"/>
    </row>
    <row r="291" spans="1:14">
      <c r="B291" s="6"/>
      <c r="D291" s="7"/>
      <c r="E291" s="7"/>
      <c r="F291" s="7"/>
      <c r="G291" s="7"/>
      <c r="H291" s="256"/>
      <c r="I291" s="7"/>
      <c r="J291" s="7"/>
      <c r="K291" s="7"/>
      <c r="L291" s="31"/>
      <c r="M291" s="31"/>
      <c r="N291" s="33"/>
    </row>
    <row r="292" spans="1:14" ht="18.75">
      <c r="A292" s="45" t="s">
        <v>26</v>
      </c>
      <c r="C292" s="80"/>
      <c r="D292" s="49">
        <f t="shared" ref="D292:I292" si="64" xml:space="preserve"> D261 + D266 - D272 + D288 + D290</f>
        <v>0</v>
      </c>
      <c r="E292" s="50">
        <f t="shared" si="64"/>
        <v>7963</v>
      </c>
      <c r="F292" s="50">
        <f t="shared" si="64"/>
        <v>0</v>
      </c>
      <c r="G292" s="50">
        <f t="shared" si="64"/>
        <v>0</v>
      </c>
      <c r="H292" s="50">
        <f t="shared" si="64"/>
        <v>0</v>
      </c>
      <c r="I292" s="187">
        <f t="shared" si="64"/>
        <v>8028</v>
      </c>
      <c r="J292" s="352"/>
      <c r="K292" s="169">
        <f t="shared" ref="K292" si="65" xml:space="preserve"> K261 + K266 - K272 + K288 + K290</f>
        <v>0</v>
      </c>
      <c r="L292" s="31"/>
      <c r="M292" s="31"/>
      <c r="N292" s="33"/>
    </row>
    <row r="293" spans="1:14">
      <c r="B293" s="6"/>
      <c r="D293" s="7"/>
      <c r="E293" s="7"/>
      <c r="F293" s="7"/>
      <c r="G293" s="31"/>
      <c r="H293" s="31"/>
      <c r="I293" s="31"/>
      <c r="J293" s="31"/>
      <c r="K293" s="31"/>
      <c r="L293" s="31"/>
      <c r="M293" s="31"/>
      <c r="N293" s="33"/>
    </row>
    <row r="294" spans="1:14" ht="15.75" thickBot="1">
      <c r="L294" s="33"/>
      <c r="M294" s="33"/>
      <c r="N294" s="33"/>
    </row>
    <row r="295" spans="1:14">
      <c r="A295" s="8"/>
      <c r="B295" s="8"/>
      <c r="C295" s="8"/>
      <c r="D295" s="8"/>
      <c r="E295" s="8"/>
      <c r="F295" s="8"/>
      <c r="G295" s="8"/>
      <c r="H295" s="8"/>
      <c r="I295" s="8"/>
      <c r="J295" s="8"/>
      <c r="K295" s="8"/>
      <c r="L295" s="33"/>
      <c r="M295" s="33"/>
      <c r="N295" s="33"/>
    </row>
    <row r="296" spans="1:14">
      <c r="B296" s="33"/>
      <c r="C296" s="33"/>
      <c r="D296" s="33"/>
      <c r="E296" s="33"/>
      <c r="F296" s="33"/>
      <c r="G296" s="33"/>
      <c r="H296" s="33"/>
      <c r="I296" s="33"/>
      <c r="J296" s="33"/>
      <c r="K296" s="33"/>
      <c r="L296" s="33"/>
      <c r="M296" s="33"/>
      <c r="N296" s="33"/>
    </row>
    <row r="297" spans="1:14" ht="21">
      <c r="A297" s="14" t="s">
        <v>4</v>
      </c>
      <c r="B297" s="14"/>
      <c r="C297" s="46" t="str">
        <f>B8</f>
        <v>*Tuana Springs - REC Only</v>
      </c>
      <c r="D297" s="47"/>
      <c r="E297" s="24"/>
      <c r="F297" s="24"/>
      <c r="L297" s="33"/>
      <c r="M297" s="33"/>
      <c r="N297" s="33"/>
    </row>
    <row r="298" spans="1:14">
      <c r="L298" s="33"/>
      <c r="M298" s="33"/>
      <c r="N298" s="33"/>
    </row>
    <row r="299" spans="1:14" ht="18.75">
      <c r="A299" s="9" t="s">
        <v>21</v>
      </c>
      <c r="B299" s="9"/>
      <c r="D299" s="2">
        <f>'Facility Detail'!$B$1708</f>
        <v>2011</v>
      </c>
      <c r="E299" s="2">
        <f t="shared" ref="E299:K299" si="66">D299+1</f>
        <v>2012</v>
      </c>
      <c r="F299" s="2">
        <f t="shared" si="66"/>
        <v>2013</v>
      </c>
      <c r="G299" s="2">
        <f t="shared" si="66"/>
        <v>2014</v>
      </c>
      <c r="H299" s="2">
        <f t="shared" si="66"/>
        <v>2015</v>
      </c>
      <c r="I299" s="2">
        <f t="shared" si="66"/>
        <v>2016</v>
      </c>
      <c r="J299" s="2">
        <f t="shared" si="66"/>
        <v>2017</v>
      </c>
      <c r="K299" s="2">
        <f t="shared" si="66"/>
        <v>2018</v>
      </c>
      <c r="L299" s="26"/>
      <c r="M299" s="26"/>
      <c r="N299" s="33"/>
    </row>
    <row r="300" spans="1:14">
      <c r="B300" s="88" t="str">
        <f>"Total MWh Produced / Purchased from " &amp; C297</f>
        <v>Total MWh Produced / Purchased from *Tuana Springs - REC Only</v>
      </c>
      <c r="C300" s="80"/>
      <c r="D300" s="3"/>
      <c r="E300" s="4">
        <v>29430</v>
      </c>
      <c r="F300" s="4">
        <v>32556</v>
      </c>
      <c r="G300" s="4">
        <v>35021</v>
      </c>
      <c r="H300" s="4"/>
      <c r="I300" s="4"/>
      <c r="J300" s="99"/>
      <c r="K300" s="165"/>
      <c r="L300" s="25"/>
      <c r="M300" s="25"/>
      <c r="N300" s="33"/>
    </row>
    <row r="301" spans="1:14">
      <c r="B301" s="88" t="s">
        <v>25</v>
      </c>
      <c r="C301" s="80"/>
      <c r="D301" s="62"/>
      <c r="E301" s="63">
        <v>1</v>
      </c>
      <c r="F301" s="63">
        <v>1</v>
      </c>
      <c r="G301" s="63">
        <v>1</v>
      </c>
      <c r="H301" s="63"/>
      <c r="I301" s="63"/>
      <c r="J301" s="293"/>
      <c r="K301" s="299"/>
      <c r="L301" s="25"/>
      <c r="M301" s="25"/>
      <c r="N301" s="33"/>
    </row>
    <row r="302" spans="1:14">
      <c r="B302" s="88" t="s">
        <v>20</v>
      </c>
      <c r="C302" s="80"/>
      <c r="D302" s="54"/>
      <c r="E302" s="55">
        <v>1</v>
      </c>
      <c r="F302" s="55">
        <v>1</v>
      </c>
      <c r="G302" s="55">
        <v>1</v>
      </c>
      <c r="H302" s="55"/>
      <c r="I302" s="55"/>
      <c r="J302" s="296"/>
      <c r="K302" s="297"/>
      <c r="L302" s="25"/>
      <c r="M302" s="25"/>
      <c r="N302" s="33"/>
    </row>
    <row r="303" spans="1:14">
      <c r="B303" s="85" t="s">
        <v>22</v>
      </c>
      <c r="C303" s="86"/>
      <c r="D303" s="41">
        <f>ROUND(D300 * D301 * D302,0)</f>
        <v>0</v>
      </c>
      <c r="E303" s="41">
        <f t="shared" ref="E303:J303" si="67">ROUND(E300 * E301 * E302,0)</f>
        <v>29430</v>
      </c>
      <c r="F303" s="41">
        <f t="shared" si="67"/>
        <v>32556</v>
      </c>
      <c r="G303" s="41">
        <f t="shared" si="67"/>
        <v>35021</v>
      </c>
      <c r="H303" s="41">
        <f t="shared" si="67"/>
        <v>0</v>
      </c>
      <c r="I303" s="41">
        <f t="shared" si="67"/>
        <v>0</v>
      </c>
      <c r="J303" s="41">
        <f t="shared" si="67"/>
        <v>0</v>
      </c>
      <c r="K303" s="41">
        <f t="shared" ref="K303" si="68">ROUND(K300 * K301 * K302,0)</f>
        <v>0</v>
      </c>
      <c r="L303" s="25"/>
      <c r="M303" s="25"/>
      <c r="N303" s="33"/>
    </row>
    <row r="304" spans="1:14">
      <c r="B304" s="24"/>
      <c r="C304" s="33"/>
      <c r="D304" s="40"/>
      <c r="E304" s="40"/>
      <c r="F304" s="40"/>
      <c r="G304" s="25"/>
      <c r="H304" s="25"/>
      <c r="I304" s="25"/>
      <c r="J304" s="25"/>
      <c r="K304" s="25"/>
      <c r="L304" s="25"/>
      <c r="M304" s="25"/>
      <c r="N304" s="33"/>
    </row>
    <row r="305" spans="1:14" ht="18.75">
      <c r="A305" s="48" t="s">
        <v>119</v>
      </c>
      <c r="C305" s="33"/>
      <c r="D305" s="2">
        <f>'Facility Detail'!$B$1708</f>
        <v>2011</v>
      </c>
      <c r="E305" s="2">
        <f>D305+1</f>
        <v>2012</v>
      </c>
      <c r="F305" s="2">
        <f>E305+1</f>
        <v>2013</v>
      </c>
      <c r="G305" s="2">
        <f>G299</f>
        <v>2014</v>
      </c>
      <c r="H305" s="2">
        <f>H299</f>
        <v>2015</v>
      </c>
      <c r="I305" s="2">
        <f>I299</f>
        <v>2016</v>
      </c>
      <c r="J305" s="2">
        <f>J299</f>
        <v>2017</v>
      </c>
      <c r="K305" s="2">
        <f>K299</f>
        <v>2018</v>
      </c>
      <c r="L305" s="25"/>
      <c r="M305" s="25"/>
      <c r="N305" s="33"/>
    </row>
    <row r="306" spans="1:14">
      <c r="B306" s="88" t="s">
        <v>10</v>
      </c>
      <c r="C306" s="80"/>
      <c r="D306" s="57">
        <f>IF( $E8 = "Eligible", D303 * 'Facility Detail'!$B$1705, 0 )</f>
        <v>0</v>
      </c>
      <c r="E306" s="11">
        <f>IF( $E8 = "Eligible", E303 * 'Facility Detail'!$B$1705, 0 )</f>
        <v>0</v>
      </c>
      <c r="F306" s="11">
        <f>IF( $E8 = "Eligible", F303 * 'Facility Detail'!$B$1705, 0 )</f>
        <v>0</v>
      </c>
      <c r="G306" s="11">
        <f>IF( $E8 = "Eligible", G303 * 'Facility Detail'!$B$1705, 0 )</f>
        <v>0</v>
      </c>
      <c r="H306" s="11">
        <f>IF( $E8 = "Eligible", H303 * 'Facility Detail'!$B$1705, 0 )</f>
        <v>0</v>
      </c>
      <c r="I306" s="11">
        <f>IF( $E8 = "Eligible", I303 * 'Facility Detail'!$B$1705, 0 )</f>
        <v>0</v>
      </c>
      <c r="J306" s="11">
        <f>IF( $E8 = "Eligible", J303 * 'Facility Detail'!$B$1705, 0 )</f>
        <v>0</v>
      </c>
      <c r="K306" s="12">
        <f>IF( $E8 = "Eligible", K303 * 'Facility Detail'!$B$1705, 0 )</f>
        <v>0</v>
      </c>
      <c r="L306" s="25"/>
      <c r="M306" s="25"/>
      <c r="N306" s="33"/>
    </row>
    <row r="307" spans="1:14">
      <c r="B307" s="88" t="s">
        <v>6</v>
      </c>
      <c r="C307" s="80"/>
      <c r="D307" s="58">
        <f t="shared" ref="D307:K307" si="69">IF( $F8 = "Eligible", D303, 0 )</f>
        <v>0</v>
      </c>
      <c r="E307" s="59">
        <f t="shared" si="69"/>
        <v>0</v>
      </c>
      <c r="F307" s="59">
        <f t="shared" si="69"/>
        <v>0</v>
      </c>
      <c r="G307" s="59">
        <f t="shared" si="69"/>
        <v>0</v>
      </c>
      <c r="H307" s="59">
        <f t="shared" si="69"/>
        <v>0</v>
      </c>
      <c r="I307" s="59">
        <f t="shared" si="69"/>
        <v>0</v>
      </c>
      <c r="J307" s="59">
        <f t="shared" si="69"/>
        <v>0</v>
      </c>
      <c r="K307" s="60">
        <f t="shared" si="69"/>
        <v>0</v>
      </c>
      <c r="L307" s="25"/>
      <c r="M307" s="25"/>
      <c r="N307" s="33"/>
    </row>
    <row r="308" spans="1:14">
      <c r="B308" s="87" t="s">
        <v>121</v>
      </c>
      <c r="C308" s="86"/>
      <c r="D308" s="43">
        <f t="shared" ref="D308:I308" si="70">SUM(D306:D307)</f>
        <v>0</v>
      </c>
      <c r="E308" s="44">
        <f t="shared" si="70"/>
        <v>0</v>
      </c>
      <c r="F308" s="44">
        <f t="shared" si="70"/>
        <v>0</v>
      </c>
      <c r="G308" s="44">
        <f t="shared" si="70"/>
        <v>0</v>
      </c>
      <c r="H308" s="44">
        <f t="shared" si="70"/>
        <v>0</v>
      </c>
      <c r="I308" s="44">
        <f t="shared" si="70"/>
        <v>0</v>
      </c>
      <c r="J308" s="44">
        <f t="shared" ref="J308" si="71">SUM(J306:J307)</f>
        <v>0</v>
      </c>
      <c r="K308" s="44">
        <f t="shared" ref="K308" si="72">SUM(K306:K307)</f>
        <v>0</v>
      </c>
      <c r="L308" s="25"/>
      <c r="M308" s="25"/>
      <c r="N308" s="33"/>
    </row>
    <row r="309" spans="1:14">
      <c r="B309" s="33"/>
      <c r="C309" s="33"/>
      <c r="D309" s="42"/>
      <c r="E309" s="34"/>
      <c r="F309" s="34"/>
      <c r="G309" s="25"/>
      <c r="H309" s="25"/>
      <c r="I309" s="25"/>
      <c r="J309" s="25"/>
      <c r="K309" s="25"/>
      <c r="L309" s="25"/>
      <c r="M309" s="25"/>
      <c r="N309" s="33"/>
    </row>
    <row r="310" spans="1:14" ht="18.75">
      <c r="A310" s="45" t="s">
        <v>30</v>
      </c>
      <c r="C310" s="33"/>
      <c r="D310" s="2">
        <f>'Facility Detail'!$B$1708</f>
        <v>2011</v>
      </c>
      <c r="E310" s="2">
        <f>D310+1</f>
        <v>2012</v>
      </c>
      <c r="F310" s="2">
        <f>E310+1</f>
        <v>2013</v>
      </c>
      <c r="G310" s="2">
        <f>G299</f>
        <v>2014</v>
      </c>
      <c r="H310" s="2">
        <f>H299</f>
        <v>2015</v>
      </c>
      <c r="I310" s="2">
        <f>I299</f>
        <v>2016</v>
      </c>
      <c r="J310" s="2">
        <f>J299</f>
        <v>2017</v>
      </c>
      <c r="K310" s="2">
        <f>K299</f>
        <v>2018</v>
      </c>
      <c r="L310" s="25"/>
      <c r="M310" s="25"/>
      <c r="N310" s="33"/>
    </row>
    <row r="311" spans="1:14">
      <c r="B311" s="88" t="s">
        <v>47</v>
      </c>
      <c r="C311" s="80"/>
      <c r="D311" s="98"/>
      <c r="E311" s="99"/>
      <c r="F311" s="99"/>
      <c r="G311" s="99"/>
      <c r="H311" s="99"/>
      <c r="I311" s="99"/>
      <c r="J311" s="99"/>
      <c r="K311" s="165"/>
      <c r="L311" s="25"/>
      <c r="M311" s="25"/>
      <c r="N311" s="33"/>
    </row>
    <row r="312" spans="1:14">
      <c r="B312" s="89" t="s">
        <v>23</v>
      </c>
      <c r="C312" s="212"/>
      <c r="D312" s="101"/>
      <c r="E312" s="102"/>
      <c r="F312" s="102"/>
      <c r="G312" s="102"/>
      <c r="H312" s="102"/>
      <c r="I312" s="102"/>
      <c r="J312" s="102"/>
      <c r="K312" s="166"/>
      <c r="L312" s="25"/>
      <c r="M312" s="25"/>
      <c r="N312" s="33"/>
    </row>
    <row r="313" spans="1:14">
      <c r="B313" s="104" t="s">
        <v>89</v>
      </c>
      <c r="C313" s="210"/>
      <c r="D313" s="65"/>
      <c r="E313" s="66"/>
      <c r="F313" s="66"/>
      <c r="G313" s="66"/>
      <c r="H313" s="66"/>
      <c r="I313" s="66"/>
      <c r="J313" s="66"/>
      <c r="K313" s="167"/>
      <c r="L313" s="25"/>
      <c r="M313" s="25"/>
      <c r="N313" s="33"/>
    </row>
    <row r="314" spans="1:14">
      <c r="B314" s="36" t="s">
        <v>90</v>
      </c>
      <c r="D314" s="7">
        <f t="shared" ref="D314:I314" si="73">SUM(D311:D313)</f>
        <v>0</v>
      </c>
      <c r="E314" s="7">
        <f t="shared" si="73"/>
        <v>0</v>
      </c>
      <c r="F314" s="7">
        <f t="shared" si="73"/>
        <v>0</v>
      </c>
      <c r="G314" s="7">
        <f t="shared" si="73"/>
        <v>0</v>
      </c>
      <c r="H314" s="7">
        <f t="shared" si="73"/>
        <v>0</v>
      </c>
      <c r="I314" s="7">
        <f t="shared" si="73"/>
        <v>0</v>
      </c>
      <c r="J314" s="7">
        <f t="shared" ref="J314" si="74">SUM(J311:J313)</f>
        <v>0</v>
      </c>
      <c r="K314" s="7"/>
      <c r="L314" s="31"/>
      <c r="M314" s="31"/>
      <c r="N314" s="33"/>
    </row>
    <row r="315" spans="1:14">
      <c r="B315" s="6"/>
      <c r="D315" s="7"/>
      <c r="E315" s="7"/>
      <c r="F315" s="7"/>
      <c r="G315" s="31"/>
      <c r="H315" s="31"/>
      <c r="I315" s="31"/>
      <c r="J315" s="31"/>
      <c r="K315" s="31"/>
      <c r="L315" s="31"/>
      <c r="M315" s="31"/>
      <c r="N315" s="33"/>
    </row>
    <row r="316" spans="1:14" ht="18.75">
      <c r="A316" s="9" t="s">
        <v>100</v>
      </c>
      <c r="D316" s="2">
        <f>'Facility Detail'!$B$1708</f>
        <v>2011</v>
      </c>
      <c r="E316" s="2">
        <f t="shared" ref="E316:K316" si="75">D316+1</f>
        <v>2012</v>
      </c>
      <c r="F316" s="2">
        <f t="shared" si="75"/>
        <v>2013</v>
      </c>
      <c r="G316" s="2">
        <f t="shared" si="75"/>
        <v>2014</v>
      </c>
      <c r="H316" s="2">
        <f t="shared" si="75"/>
        <v>2015</v>
      </c>
      <c r="I316" s="2">
        <f t="shared" si="75"/>
        <v>2016</v>
      </c>
      <c r="J316" s="2">
        <f t="shared" si="75"/>
        <v>2017</v>
      </c>
      <c r="K316" s="2">
        <f t="shared" si="75"/>
        <v>2018</v>
      </c>
      <c r="L316" s="31"/>
      <c r="M316" s="31"/>
      <c r="N316" s="33"/>
    </row>
    <row r="317" spans="1:14">
      <c r="B317" s="88" t="str">
        <f xml:space="preserve"> 'Facility Detail'!$B$1708 &amp; " Surplus Applied to " &amp; ( 'Facility Detail'!$B$1708 + 1 )</f>
        <v>2011 Surplus Applied to 2012</v>
      </c>
      <c r="C317" s="33"/>
      <c r="D317" s="3"/>
      <c r="E317" s="68">
        <f>D317</f>
        <v>0</v>
      </c>
      <c r="F317" s="152"/>
      <c r="G317" s="152"/>
      <c r="H317" s="152"/>
      <c r="I317" s="152"/>
      <c r="J317" s="152"/>
      <c r="K317" s="153"/>
      <c r="L317" s="31"/>
      <c r="M317" s="31"/>
      <c r="N317" s="33"/>
    </row>
    <row r="318" spans="1:14">
      <c r="B318" s="88" t="str">
        <f xml:space="preserve"> ( 'Facility Detail'!$B$1708 + 1 ) &amp; " Surplus Applied to " &amp; ( 'Facility Detail'!$B$1708 )</f>
        <v>2012 Surplus Applied to 2011</v>
      </c>
      <c r="C318" s="33"/>
      <c r="D318" s="53">
        <f>E318</f>
        <v>0</v>
      </c>
      <c r="E318" s="61"/>
      <c r="F318" s="154"/>
      <c r="G318" s="154"/>
      <c r="H318" s="154"/>
      <c r="I318" s="154"/>
      <c r="J318" s="154"/>
      <c r="K318" s="155"/>
      <c r="L318" s="31"/>
      <c r="M318" s="31"/>
      <c r="N318" s="33"/>
    </row>
    <row r="319" spans="1:14">
      <c r="B319" s="88" t="str">
        <f xml:space="preserve"> ( 'Facility Detail'!$B$1708 + 1 ) &amp; " Surplus Applied to " &amp; ( 'Facility Detail'!$B$1708 + 2 )</f>
        <v>2012 Surplus Applied to 2013</v>
      </c>
      <c r="C319" s="33"/>
      <c r="D319" s="70"/>
      <c r="E319" s="10">
        <v>17177</v>
      </c>
      <c r="F319" s="79">
        <f>E319</f>
        <v>17177</v>
      </c>
      <c r="G319" s="154"/>
      <c r="H319" s="154"/>
      <c r="I319" s="154"/>
      <c r="J319" s="154"/>
      <c r="K319" s="155"/>
      <c r="L319" s="31"/>
      <c r="M319" s="31"/>
      <c r="N319" s="33"/>
    </row>
    <row r="320" spans="1:14">
      <c r="B320" s="88" t="str">
        <f xml:space="preserve"> ( 'Facility Detail'!$B$1708 + 2 ) &amp; " Surplus Applied to " &amp; ( 'Facility Detail'!$B$1708 + 1 )</f>
        <v>2013 Surplus Applied to 2012</v>
      </c>
      <c r="C320" s="33"/>
      <c r="D320" s="70"/>
      <c r="E320" s="79">
        <f>F320</f>
        <v>0</v>
      </c>
      <c r="F320" s="162"/>
      <c r="G320" s="154"/>
      <c r="H320" s="154"/>
      <c r="I320" s="154"/>
      <c r="J320" s="154"/>
      <c r="K320" s="155"/>
      <c r="L320" s="31"/>
      <c r="M320" s="31"/>
      <c r="N320" s="33"/>
    </row>
    <row r="321" spans="1:14">
      <c r="B321" s="88" t="str">
        <f xml:space="preserve"> ( 'Facility Detail'!$B$1708 + 2 ) &amp; " Surplus Applied to " &amp; ( 'Facility Detail'!$B$1708 + 3 )</f>
        <v>2013 Surplus Applied to 2014</v>
      </c>
      <c r="C321" s="33"/>
      <c r="D321" s="170"/>
      <c r="E321" s="172"/>
      <c r="F321" s="61">
        <v>6731</v>
      </c>
      <c r="G321" s="173">
        <f>F321</f>
        <v>6731</v>
      </c>
      <c r="H321" s="154"/>
      <c r="I321" s="154"/>
      <c r="J321" s="154"/>
      <c r="K321" s="155"/>
      <c r="L321" s="31"/>
      <c r="M321" s="31"/>
      <c r="N321" s="33"/>
    </row>
    <row r="322" spans="1:14">
      <c r="B322" s="88" t="str">
        <f xml:space="preserve"> ( 'Facility Detail'!$B$1708 + 3 ) &amp; " Surplus Applied to " &amp; ( 'Facility Detail'!$B$1708 + 2 )</f>
        <v>2014 Surplus Applied to 2013</v>
      </c>
      <c r="C322" s="33"/>
      <c r="D322" s="170"/>
      <c r="E322" s="172"/>
      <c r="F322" s="171">
        <f>G322</f>
        <v>0</v>
      </c>
      <c r="G322" s="61"/>
      <c r="H322" s="154"/>
      <c r="I322" s="172"/>
      <c r="J322" s="172"/>
      <c r="K322" s="180"/>
      <c r="L322" s="31"/>
      <c r="M322" s="31"/>
      <c r="N322" s="33"/>
    </row>
    <row r="323" spans="1:14">
      <c r="B323" s="88" t="str">
        <f xml:space="preserve"> ( 'Facility Detail'!$B$1708 + 3 ) &amp; " Surplus Applied to " &amp; ( 'Facility Detail'!$B$1708 + 4 )</f>
        <v>2014 Surplus Applied to 2015</v>
      </c>
      <c r="C323" s="33"/>
      <c r="D323" s="170"/>
      <c r="E323" s="172"/>
      <c r="F323" s="172"/>
      <c r="G323" s="61">
        <v>0</v>
      </c>
      <c r="H323" s="183">
        <f>G323</f>
        <v>0</v>
      </c>
      <c r="I323" s="172"/>
      <c r="J323" s="172"/>
      <c r="K323" s="180"/>
      <c r="L323" s="31"/>
      <c r="M323" s="31"/>
      <c r="N323" s="33"/>
    </row>
    <row r="324" spans="1:14">
      <c r="B324" s="88" t="str">
        <f xml:space="preserve"> ( 'Facility Detail'!$B$1708 + 4 ) &amp; " Surplus Applied to " &amp; ( 'Facility Detail'!$B$1708 + 3 )</f>
        <v>2015 Surplus Applied to 2014</v>
      </c>
      <c r="C324" s="33"/>
      <c r="D324" s="70"/>
      <c r="E324" s="175"/>
      <c r="F324" s="175"/>
      <c r="G324" s="79">
        <f>H324</f>
        <v>0</v>
      </c>
      <c r="H324" s="178"/>
      <c r="I324" s="175"/>
      <c r="J324" s="175"/>
      <c r="K324" s="174"/>
      <c r="L324" s="31"/>
      <c r="M324" s="31"/>
      <c r="N324" s="33"/>
    </row>
    <row r="325" spans="1:14">
      <c r="B325" s="88" t="str">
        <f xml:space="preserve"> ( 'Facility Detail'!$B$1708 + 4 ) &amp; " Surplus Applied to " &amp; ( 'Facility Detail'!$B$1708 + 5 )</f>
        <v>2015 Surplus Applied to 2016</v>
      </c>
      <c r="C325" s="33"/>
      <c r="D325" s="71"/>
      <c r="E325" s="156"/>
      <c r="F325" s="156"/>
      <c r="G325" s="156"/>
      <c r="H325" s="181"/>
      <c r="I325" s="59">
        <f>H325</f>
        <v>0</v>
      </c>
      <c r="J325" s="59"/>
      <c r="K325" s="164"/>
      <c r="L325" s="31"/>
      <c r="M325" s="31"/>
      <c r="N325" s="33"/>
    </row>
    <row r="326" spans="1:14">
      <c r="B326" s="36" t="s">
        <v>17</v>
      </c>
      <c r="D326" s="7">
        <f xml:space="preserve"> D318 - D317</f>
        <v>0</v>
      </c>
      <c r="E326" s="7">
        <f xml:space="preserve"> E317 + E320 - E319 - E318</f>
        <v>-17177</v>
      </c>
      <c r="F326" s="7">
        <f>F319 - F320 -F321</f>
        <v>10446</v>
      </c>
      <c r="G326" s="7">
        <f>G321-G322-G323</f>
        <v>6731</v>
      </c>
      <c r="H326" s="7">
        <f>H323-H324-H325</f>
        <v>0</v>
      </c>
      <c r="I326" s="7">
        <f>I323</f>
        <v>0</v>
      </c>
      <c r="J326" s="7"/>
      <c r="K326" s="7"/>
      <c r="L326" s="31"/>
      <c r="M326" s="31"/>
      <c r="N326" s="33"/>
    </row>
    <row r="327" spans="1:14">
      <c r="B327" s="6"/>
      <c r="D327" s="7"/>
      <c r="E327" s="7"/>
      <c r="F327" s="7"/>
      <c r="G327" s="7"/>
      <c r="H327" s="7"/>
      <c r="I327" s="7"/>
      <c r="J327" s="7"/>
      <c r="K327" s="7"/>
      <c r="L327" s="31"/>
      <c r="M327" s="31"/>
      <c r="N327" s="33"/>
    </row>
    <row r="328" spans="1:14">
      <c r="B328" s="85" t="s">
        <v>12</v>
      </c>
      <c r="C328" s="80"/>
      <c r="D328" s="111"/>
      <c r="E328" s="112"/>
      <c r="F328" s="112"/>
      <c r="G328" s="112"/>
      <c r="H328" s="112"/>
      <c r="I328" s="188"/>
      <c r="J328" s="188"/>
      <c r="K328" s="113"/>
      <c r="L328" s="31"/>
      <c r="M328" s="31"/>
      <c r="N328" s="33"/>
    </row>
    <row r="329" spans="1:14">
      <c r="B329" s="6"/>
      <c r="D329" s="7"/>
      <c r="E329" s="7"/>
      <c r="F329" s="7"/>
      <c r="G329" s="7"/>
      <c r="H329" s="7"/>
      <c r="I329" s="7"/>
      <c r="J329" s="7"/>
      <c r="K329" s="7"/>
      <c r="L329" s="31"/>
      <c r="M329" s="31"/>
      <c r="N329" s="33"/>
    </row>
    <row r="330" spans="1:14" ht="18.75">
      <c r="A330" s="45" t="s">
        <v>26</v>
      </c>
      <c r="C330" s="80"/>
      <c r="D330" s="49">
        <f t="shared" ref="D330:I330" si="76" xml:space="preserve"> D303 + D308 - D314 + D326 + D328</f>
        <v>0</v>
      </c>
      <c r="E330" s="50">
        <f t="shared" si="76"/>
        <v>12253</v>
      </c>
      <c r="F330" s="50">
        <f t="shared" si="76"/>
        <v>43002</v>
      </c>
      <c r="G330" s="50">
        <f t="shared" si="76"/>
        <v>41752</v>
      </c>
      <c r="H330" s="50">
        <f t="shared" si="76"/>
        <v>0</v>
      </c>
      <c r="I330" s="187">
        <f t="shared" si="76"/>
        <v>0</v>
      </c>
      <c r="J330" s="187">
        <f t="shared" ref="J330" si="77" xml:space="preserve"> J303 + J308 - J314 + J326 + J328</f>
        <v>0</v>
      </c>
      <c r="K330" s="51"/>
      <c r="L330" s="31"/>
      <c r="M330" s="31"/>
      <c r="N330" s="33"/>
    </row>
    <row r="331" spans="1:14">
      <c r="B331" s="6"/>
      <c r="D331" s="7"/>
      <c r="E331" s="7"/>
      <c r="F331" s="7"/>
      <c r="G331" s="241" t="s">
        <v>173</v>
      </c>
      <c r="H331" s="31"/>
      <c r="I331" s="31"/>
      <c r="J331" s="31"/>
      <c r="K331" s="31"/>
      <c r="L331" s="31"/>
      <c r="M331" s="31"/>
      <c r="N331" s="33"/>
    </row>
    <row r="332" spans="1:14" ht="15.75" thickBot="1">
      <c r="L332" s="33"/>
      <c r="M332" s="33"/>
      <c r="N332" s="33"/>
    </row>
    <row r="333" spans="1:14">
      <c r="A333" s="8"/>
      <c r="B333" s="8"/>
      <c r="C333" s="8"/>
      <c r="D333" s="8"/>
      <c r="E333" s="8"/>
      <c r="F333" s="8"/>
      <c r="G333" s="8"/>
      <c r="H333" s="8"/>
      <c r="I333" s="8"/>
      <c r="J333" s="8"/>
      <c r="K333" s="8"/>
      <c r="L333" s="33"/>
      <c r="M333" s="33"/>
      <c r="N333" s="33"/>
    </row>
    <row r="334" spans="1:14">
      <c r="B334" s="33"/>
      <c r="C334" s="33"/>
      <c r="D334" s="33"/>
      <c r="E334" s="33"/>
      <c r="F334" s="33"/>
      <c r="G334" s="33"/>
      <c r="H334" s="33"/>
      <c r="I334" s="33"/>
      <c r="J334" s="33"/>
      <c r="K334" s="33"/>
      <c r="L334" s="33"/>
      <c r="M334" s="33"/>
      <c r="N334" s="33"/>
    </row>
    <row r="335" spans="1:14" ht="21">
      <c r="A335" s="14" t="s">
        <v>4</v>
      </c>
      <c r="B335" s="14"/>
      <c r="C335" s="46" t="str">
        <f>B9</f>
        <v>Wanapum (Upgrade)</v>
      </c>
      <c r="D335" s="47"/>
      <c r="E335" s="24"/>
      <c r="F335" s="24"/>
      <c r="L335" s="33"/>
      <c r="M335" s="33"/>
      <c r="N335" s="33"/>
    </row>
    <row r="336" spans="1:14">
      <c r="L336" s="33"/>
      <c r="M336" s="33"/>
      <c r="N336" s="33"/>
    </row>
    <row r="337" spans="1:14" ht="18.75">
      <c r="A337" s="9" t="s">
        <v>21</v>
      </c>
      <c r="B337" s="9"/>
      <c r="D337" s="2">
        <f>'Facility Detail'!$B$1708</f>
        <v>2011</v>
      </c>
      <c r="E337" s="2">
        <f t="shared" ref="E337:K337" si="78">D337+1</f>
        <v>2012</v>
      </c>
      <c r="F337" s="2">
        <f t="shared" si="78"/>
        <v>2013</v>
      </c>
      <c r="G337" s="2">
        <f t="shared" si="78"/>
        <v>2014</v>
      </c>
      <c r="H337" s="199">
        <f t="shared" si="78"/>
        <v>2015</v>
      </c>
      <c r="I337" s="200">
        <f t="shared" si="78"/>
        <v>2016</v>
      </c>
      <c r="J337" s="200">
        <f t="shared" si="78"/>
        <v>2017</v>
      </c>
      <c r="K337" s="200">
        <f t="shared" si="78"/>
        <v>2018</v>
      </c>
      <c r="L337" s="26"/>
      <c r="M337" s="26"/>
      <c r="N337" s="33"/>
    </row>
    <row r="338" spans="1:14">
      <c r="B338" s="88" t="str">
        <f>"Total MWh Produced / Purchased from " &amp; C335</f>
        <v>Total MWh Produced / Purchased from Wanapum (Upgrade)</v>
      </c>
      <c r="C338" s="80"/>
      <c r="D338" s="3"/>
      <c r="E338" s="4">
        <v>8509.334807773188</v>
      </c>
      <c r="F338" s="4">
        <v>8015.2443995799058</v>
      </c>
      <c r="G338" s="4"/>
      <c r="H338" s="4"/>
      <c r="I338" s="4"/>
      <c r="J338" s="99"/>
      <c r="K338" s="165"/>
      <c r="L338" s="25"/>
      <c r="M338" s="25"/>
      <c r="N338" s="33"/>
    </row>
    <row r="339" spans="1:14">
      <c r="B339" s="88" t="s">
        <v>25</v>
      </c>
      <c r="C339" s="80"/>
      <c r="D339" s="62"/>
      <c r="E339" s="63">
        <v>1</v>
      </c>
      <c r="F339" s="63">
        <v>1</v>
      </c>
      <c r="G339" s="63"/>
      <c r="H339" s="63"/>
      <c r="I339" s="63"/>
      <c r="J339" s="293"/>
      <c r="K339" s="299"/>
      <c r="L339" s="25"/>
      <c r="M339" s="25"/>
      <c r="N339" s="33"/>
    </row>
    <row r="340" spans="1:14">
      <c r="B340" s="88" t="s">
        <v>20</v>
      </c>
      <c r="C340" s="80"/>
      <c r="D340" s="54"/>
      <c r="E340" s="55">
        <v>7.9619999999999996E-2</v>
      </c>
      <c r="F340" s="55">
        <v>7.8747999999999999E-2</v>
      </c>
      <c r="G340" s="55"/>
      <c r="H340" s="55"/>
      <c r="I340" s="55"/>
      <c r="J340" s="296"/>
      <c r="K340" s="297"/>
      <c r="L340" s="25"/>
      <c r="M340" s="25"/>
      <c r="N340" s="33"/>
    </row>
    <row r="341" spans="1:14">
      <c r="B341" s="85" t="s">
        <v>22</v>
      </c>
      <c r="C341" s="86"/>
      <c r="D341" s="41">
        <f>ROUND(D338 * D339 * D340,0)</f>
        <v>0</v>
      </c>
      <c r="E341" s="41">
        <f t="shared" ref="E341:J341" si="79">ROUND(E338 * E339 * E340,0)</f>
        <v>678</v>
      </c>
      <c r="F341" s="41">
        <f t="shared" si="79"/>
        <v>631</v>
      </c>
      <c r="G341" s="41">
        <f t="shared" si="79"/>
        <v>0</v>
      </c>
      <c r="H341" s="41">
        <f t="shared" si="79"/>
        <v>0</v>
      </c>
      <c r="I341" s="41">
        <f t="shared" si="79"/>
        <v>0</v>
      </c>
      <c r="J341" s="41">
        <f t="shared" si="79"/>
        <v>0</v>
      </c>
      <c r="K341" s="41">
        <f t="shared" ref="K341" si="80">ROUND(K338 * K339 * K340,0)</f>
        <v>0</v>
      </c>
      <c r="L341" s="25"/>
      <c r="M341" s="25"/>
      <c r="N341" s="33"/>
    </row>
    <row r="342" spans="1:14">
      <c r="B342" s="24"/>
      <c r="C342" s="33"/>
      <c r="D342" s="40"/>
      <c r="E342" s="40"/>
      <c r="F342" s="40"/>
      <c r="G342" s="25"/>
      <c r="H342" s="25"/>
      <c r="I342" s="25"/>
      <c r="J342" s="25"/>
      <c r="K342" s="25"/>
      <c r="L342" s="25"/>
      <c r="M342" s="25"/>
      <c r="N342" s="33"/>
    </row>
    <row r="343" spans="1:14" ht="18.75">
      <c r="A343" s="48" t="s">
        <v>119</v>
      </c>
      <c r="C343" s="33"/>
      <c r="D343" s="2">
        <f>'Facility Detail'!$B$1708</f>
        <v>2011</v>
      </c>
      <c r="E343" s="2">
        <f>D343+1</f>
        <v>2012</v>
      </c>
      <c r="F343" s="2">
        <f>E343+1</f>
        <v>2013</v>
      </c>
      <c r="G343" s="2">
        <f>G337</f>
        <v>2014</v>
      </c>
      <c r="H343" s="2">
        <f>H337</f>
        <v>2015</v>
      </c>
      <c r="I343" s="2">
        <f>I337</f>
        <v>2016</v>
      </c>
      <c r="J343" s="2">
        <f t="shared" ref="J343:K343" si="81">J337</f>
        <v>2017</v>
      </c>
      <c r="K343" s="2">
        <f t="shared" si="81"/>
        <v>2018</v>
      </c>
      <c r="L343" s="25"/>
      <c r="M343" s="25"/>
      <c r="N343" s="33"/>
    </row>
    <row r="344" spans="1:14">
      <c r="B344" s="88" t="s">
        <v>10</v>
      </c>
      <c r="C344" s="80"/>
      <c r="D344" s="57">
        <f>IF( $E9 = "Eligible", D341 * 'Facility Detail'!$B$1705, 0 )</f>
        <v>0</v>
      </c>
      <c r="E344" s="11">
        <f>IF( $E9 = "Eligible", E341 * 'Facility Detail'!$B$1705, 0 )</f>
        <v>0</v>
      </c>
      <c r="F344" s="11">
        <f>IF( $E9 = "Eligible", F341 * 'Facility Detail'!$B$1705, 0 )</f>
        <v>0</v>
      </c>
      <c r="G344" s="11">
        <v>0</v>
      </c>
      <c r="H344" s="11">
        <v>0</v>
      </c>
      <c r="I344" s="11"/>
      <c r="J344" s="11"/>
      <c r="K344" s="182"/>
      <c r="L344" s="25"/>
      <c r="M344" s="25"/>
      <c r="N344" s="33"/>
    </row>
    <row r="345" spans="1:14">
      <c r="B345" s="88" t="s">
        <v>6</v>
      </c>
      <c r="C345" s="80"/>
      <c r="D345" s="58">
        <f>IF( $F9 = "Eligible", D341, 0 )</f>
        <v>0</v>
      </c>
      <c r="E345" s="59">
        <f>IF( $F9 = "Eligible", E341, 0 )</f>
        <v>0</v>
      </c>
      <c r="F345" s="59">
        <f>IF( $F9 = "Eligible", F341, 0 )</f>
        <v>0</v>
      </c>
      <c r="G345" s="59">
        <f>IF( $E297 = "Eligible", G341, 0 )</f>
        <v>0</v>
      </c>
      <c r="H345" s="59">
        <f>IF( $E297 = "Eligible", H341, 0 )</f>
        <v>0</v>
      </c>
      <c r="I345" s="59">
        <f>IF( $E297 = "Eligible", I341, 0 )</f>
        <v>0</v>
      </c>
      <c r="J345" s="59">
        <f>IF( $E297 = "Eligible", J341, 0 )</f>
        <v>0</v>
      </c>
      <c r="K345" s="164"/>
      <c r="L345" s="25"/>
      <c r="M345" s="25"/>
      <c r="N345" s="33"/>
    </row>
    <row r="346" spans="1:14">
      <c r="B346" s="87" t="s">
        <v>121</v>
      </c>
      <c r="C346" s="86"/>
      <c r="D346" s="43">
        <f t="shared" ref="D346:I346" si="82">SUM(D344:D345)</f>
        <v>0</v>
      </c>
      <c r="E346" s="44">
        <f t="shared" si="82"/>
        <v>0</v>
      </c>
      <c r="F346" s="44">
        <f t="shared" si="82"/>
        <v>0</v>
      </c>
      <c r="G346" s="44">
        <f t="shared" si="82"/>
        <v>0</v>
      </c>
      <c r="H346" s="44">
        <f t="shared" si="82"/>
        <v>0</v>
      </c>
      <c r="I346" s="44">
        <f t="shared" si="82"/>
        <v>0</v>
      </c>
      <c r="J346" s="44">
        <f t="shared" ref="J346" si="83">SUM(J344:J345)</f>
        <v>0</v>
      </c>
      <c r="K346" s="44"/>
      <c r="L346" s="25"/>
      <c r="M346" s="25"/>
      <c r="N346" s="33"/>
    </row>
    <row r="347" spans="1:14">
      <c r="B347" s="33"/>
      <c r="C347" s="33"/>
      <c r="D347" s="42"/>
      <c r="E347" s="34"/>
      <c r="F347" s="34"/>
      <c r="G347" s="25"/>
      <c r="H347" s="25"/>
      <c r="I347" s="25"/>
      <c r="J347" s="25"/>
      <c r="K347" s="25"/>
      <c r="L347" s="25"/>
      <c r="M347" s="25"/>
      <c r="N347" s="33"/>
    </row>
    <row r="348" spans="1:14" ht="18.75">
      <c r="A348" s="45" t="s">
        <v>30</v>
      </c>
      <c r="C348" s="33"/>
      <c r="D348" s="2">
        <f>'Facility Detail'!$B$1708</f>
        <v>2011</v>
      </c>
      <c r="E348" s="2">
        <f>D348+1</f>
        <v>2012</v>
      </c>
      <c r="F348" s="2">
        <f>E348+1</f>
        <v>2013</v>
      </c>
      <c r="G348" s="2">
        <f>G337</f>
        <v>2014</v>
      </c>
      <c r="H348" s="2">
        <f>H337</f>
        <v>2015</v>
      </c>
      <c r="I348" s="2">
        <f>I337</f>
        <v>2016</v>
      </c>
      <c r="J348" s="2">
        <f>J337</f>
        <v>2017</v>
      </c>
      <c r="K348" s="2">
        <f t="shared" ref="K348" si="84">K337</f>
        <v>2018</v>
      </c>
      <c r="L348" s="25"/>
      <c r="M348" s="25"/>
      <c r="N348" s="33"/>
    </row>
    <row r="349" spans="1:14">
      <c r="B349" s="88" t="s">
        <v>47</v>
      </c>
      <c r="C349" s="80"/>
      <c r="D349" s="98"/>
      <c r="E349" s="99"/>
      <c r="F349" s="99"/>
      <c r="G349" s="99"/>
      <c r="H349" s="99"/>
      <c r="I349" s="99"/>
      <c r="J349" s="99"/>
      <c r="K349" s="165"/>
      <c r="L349" s="25"/>
      <c r="M349" s="25"/>
      <c r="N349" s="33"/>
    </row>
    <row r="350" spans="1:14">
      <c r="B350" s="89" t="s">
        <v>23</v>
      </c>
      <c r="C350" s="212"/>
      <c r="D350" s="101"/>
      <c r="E350" s="102"/>
      <c r="F350" s="102"/>
      <c r="G350" s="102"/>
      <c r="H350" s="102"/>
      <c r="I350" s="102"/>
      <c r="J350" s="102"/>
      <c r="K350" s="166"/>
      <c r="L350" s="25"/>
      <c r="M350" s="25"/>
      <c r="N350" s="33"/>
    </row>
    <row r="351" spans="1:14">
      <c r="B351" s="104" t="s">
        <v>89</v>
      </c>
      <c r="C351" s="210"/>
      <c r="D351" s="65"/>
      <c r="E351" s="66"/>
      <c r="F351" s="66"/>
      <c r="G351" s="66"/>
      <c r="H351" s="66"/>
      <c r="I351" s="66"/>
      <c r="J351" s="66"/>
      <c r="K351" s="167"/>
      <c r="L351" s="25"/>
      <c r="M351" s="25"/>
      <c r="N351" s="33"/>
    </row>
    <row r="352" spans="1:14">
      <c r="B352" s="36" t="s">
        <v>90</v>
      </c>
      <c r="D352" s="7">
        <f t="shared" ref="D352:I352" si="85">SUM(D349:D351)</f>
        <v>0</v>
      </c>
      <c r="E352" s="7">
        <f t="shared" si="85"/>
        <v>0</v>
      </c>
      <c r="F352" s="7">
        <f t="shared" si="85"/>
        <v>0</v>
      </c>
      <c r="G352" s="7">
        <f t="shared" si="85"/>
        <v>0</v>
      </c>
      <c r="H352" s="7">
        <f t="shared" si="85"/>
        <v>0</v>
      </c>
      <c r="I352" s="7">
        <f t="shared" si="85"/>
        <v>0</v>
      </c>
      <c r="J352" s="7">
        <f t="shared" ref="J352" si="86">SUM(J349:J351)</f>
        <v>0</v>
      </c>
      <c r="K352" s="7"/>
      <c r="L352" s="31"/>
      <c r="M352" s="31"/>
      <c r="N352" s="33"/>
    </row>
    <row r="353" spans="1:14">
      <c r="B353" s="6"/>
      <c r="D353" s="7"/>
      <c r="E353" s="7"/>
      <c r="F353" s="7"/>
      <c r="G353" s="31"/>
      <c r="H353" s="31"/>
      <c r="I353" s="31"/>
      <c r="J353" s="31"/>
      <c r="K353" s="31"/>
      <c r="L353" s="31"/>
      <c r="M353" s="31"/>
      <c r="N353" s="33"/>
    </row>
    <row r="354" spans="1:14" ht="18.75">
      <c r="A354" s="9" t="s">
        <v>100</v>
      </c>
      <c r="D354" s="2">
        <f>'Facility Detail'!$B$1708</f>
        <v>2011</v>
      </c>
      <c r="E354" s="2">
        <f>D354+1</f>
        <v>2012</v>
      </c>
      <c r="F354" s="2">
        <f>E354+1</f>
        <v>2013</v>
      </c>
      <c r="G354" s="2">
        <f>F354+1</f>
        <v>2014</v>
      </c>
      <c r="H354" s="2">
        <f>G354+1</f>
        <v>2015</v>
      </c>
      <c r="I354" s="2">
        <f>H354+1</f>
        <v>2016</v>
      </c>
      <c r="J354" s="2">
        <f t="shared" ref="J354:K354" si="87">I354+1</f>
        <v>2017</v>
      </c>
      <c r="K354" s="2">
        <f t="shared" si="87"/>
        <v>2018</v>
      </c>
      <c r="L354" s="31"/>
      <c r="M354" s="31"/>
      <c r="N354" s="33"/>
    </row>
    <row r="355" spans="1:14">
      <c r="B355" s="88" t="str">
        <f xml:space="preserve"> 'Facility Detail'!$B$1708 &amp; " Surplus Applied to " &amp; ( 'Facility Detail'!$B$1708 + 1 )</f>
        <v>2011 Surplus Applied to 2012</v>
      </c>
      <c r="C355" s="33"/>
      <c r="D355" s="3"/>
      <c r="E355" s="68">
        <f>D355</f>
        <v>0</v>
      </c>
      <c r="F355" s="152"/>
      <c r="G355" s="152"/>
      <c r="H355" s="152"/>
      <c r="I355" s="152"/>
      <c r="J355" s="152"/>
      <c r="K355" s="153"/>
      <c r="L355" s="31"/>
      <c r="M355" s="31"/>
      <c r="N355" s="33"/>
    </row>
    <row r="356" spans="1:14">
      <c r="B356" s="88" t="str">
        <f xml:space="preserve"> ( 'Facility Detail'!$B$1708 + 1 ) &amp; " Surplus Applied to " &amp; ( 'Facility Detail'!$B$1708 )</f>
        <v>2012 Surplus Applied to 2011</v>
      </c>
      <c r="C356" s="33"/>
      <c r="D356" s="53">
        <f>E356</f>
        <v>0</v>
      </c>
      <c r="E356" s="61"/>
      <c r="F356" s="154"/>
      <c r="G356" s="154"/>
      <c r="H356" s="154"/>
      <c r="I356" s="154"/>
      <c r="J356" s="154"/>
      <c r="K356" s="155"/>
      <c r="L356" s="31"/>
      <c r="M356" s="31"/>
      <c r="N356" s="33"/>
    </row>
    <row r="357" spans="1:14">
      <c r="B357" s="88" t="str">
        <f xml:space="preserve"> ( 'Facility Detail'!$B$1708 + 1 ) &amp; " Surplus Applied to " &amp; ( 'Facility Detail'!$B$1708 + 2 )</f>
        <v>2012 Surplus Applied to 2013</v>
      </c>
      <c r="C357" s="33"/>
      <c r="D357" s="70"/>
      <c r="E357" s="10"/>
      <c r="F357" s="79">
        <f>E357</f>
        <v>0</v>
      </c>
      <c r="G357" s="154"/>
      <c r="H357" s="154"/>
      <c r="I357" s="154"/>
      <c r="J357" s="154"/>
      <c r="K357" s="155"/>
      <c r="L357" s="31"/>
      <c r="M357" s="31"/>
      <c r="N357" s="33"/>
    </row>
    <row r="358" spans="1:14">
      <c r="B358" s="88" t="str">
        <f xml:space="preserve"> ( 'Facility Detail'!$B$1708 + 2 ) &amp; " Surplus Applied to " &amp; ( 'Facility Detail'!$B$1708 + 1 )</f>
        <v>2013 Surplus Applied to 2012</v>
      </c>
      <c r="C358" s="33"/>
      <c r="D358" s="70"/>
      <c r="E358" s="79">
        <f>F358</f>
        <v>0</v>
      </c>
      <c r="F358" s="162"/>
      <c r="G358" s="154"/>
      <c r="H358" s="154"/>
      <c r="I358" s="154"/>
      <c r="J358" s="154"/>
      <c r="K358" s="155"/>
      <c r="L358" s="31"/>
      <c r="M358" s="31"/>
      <c r="N358" s="33"/>
    </row>
    <row r="359" spans="1:14">
      <c r="B359" s="88" t="str">
        <f xml:space="preserve"> ( 'Facility Detail'!$B$1708 + 2 ) &amp; " Surplus Applied to " &amp; ( 'Facility Detail'!$B$1708 + 3 )</f>
        <v>2013 Surplus Applied to 2014</v>
      </c>
      <c r="C359" s="33"/>
      <c r="D359" s="170"/>
      <c r="E359" s="172"/>
      <c r="F359" s="61"/>
      <c r="G359" s="173">
        <f>F359</f>
        <v>0</v>
      </c>
      <c r="H359" s="154"/>
      <c r="I359" s="154"/>
      <c r="J359" s="154"/>
      <c r="K359" s="155"/>
      <c r="L359" s="31"/>
      <c r="M359" s="31"/>
      <c r="N359" s="33"/>
    </row>
    <row r="360" spans="1:14">
      <c r="B360" s="88" t="str">
        <f xml:space="preserve"> ( 'Facility Detail'!$B$1708 + 3 ) &amp; " Surplus Applied to " &amp; ( 'Facility Detail'!$B$1708 + 2 )</f>
        <v>2014 Surplus Applied to 2013</v>
      </c>
      <c r="C360" s="33"/>
      <c r="D360" s="70"/>
      <c r="E360" s="175"/>
      <c r="F360" s="79">
        <f>G360</f>
        <v>0</v>
      </c>
      <c r="G360" s="10"/>
      <c r="H360" s="83"/>
      <c r="I360" s="175"/>
      <c r="J360" s="175"/>
      <c r="K360" s="174"/>
      <c r="L360" s="31"/>
      <c r="M360" s="31"/>
      <c r="N360" s="33"/>
    </row>
    <row r="361" spans="1:14">
      <c r="B361" s="88" t="str">
        <f xml:space="preserve"> ( 'Facility Detail'!$B$1708 + 3 ) &amp; " Surplus Applied to " &amp; ( 'Facility Detail'!$B$1708 + 4 )</f>
        <v>2014 Surplus Applied to 2015</v>
      </c>
      <c r="C361" s="33"/>
      <c r="D361" s="70"/>
      <c r="E361" s="175"/>
      <c r="F361" s="175"/>
      <c r="G361" s="10"/>
      <c r="H361" s="176">
        <f>G361</f>
        <v>0</v>
      </c>
      <c r="I361" s="175"/>
      <c r="J361" s="175"/>
      <c r="K361" s="174"/>
      <c r="L361" s="31"/>
      <c r="M361" s="31"/>
      <c r="N361" s="33"/>
    </row>
    <row r="362" spans="1:14">
      <c r="B362" s="88" t="str">
        <f xml:space="preserve"> ( 'Facility Detail'!$B$1708 + 4 ) &amp; " Surplus Applied to " &amp; ( 'Facility Detail'!$B$1708 + 3 )</f>
        <v>2015 Surplus Applied to 2014</v>
      </c>
      <c r="C362" s="33"/>
      <c r="D362" s="70"/>
      <c r="E362" s="175"/>
      <c r="F362" s="175"/>
      <c r="G362" s="177"/>
      <c r="H362" s="178"/>
      <c r="I362" s="175"/>
      <c r="J362" s="175"/>
      <c r="K362" s="174"/>
      <c r="L362" s="31"/>
      <c r="M362" s="31"/>
      <c r="N362" s="33"/>
    </row>
    <row r="363" spans="1:14">
      <c r="B363" s="88" t="str">
        <f xml:space="preserve"> ( 'Facility Detail'!$B$1708 + 4 ) &amp; " Surplus Applied to " &amp; ( 'Facility Detail'!$B$1708 + 5 )</f>
        <v>2015 Surplus Applied to 2016</v>
      </c>
      <c r="C363" s="33"/>
      <c r="D363" s="71"/>
      <c r="E363" s="156"/>
      <c r="F363" s="156"/>
      <c r="G363" s="156"/>
      <c r="H363" s="181"/>
      <c r="I363" s="59"/>
      <c r="J363" s="59"/>
      <c r="K363" s="164"/>
      <c r="L363" s="31"/>
      <c r="M363" s="31"/>
      <c r="N363" s="33"/>
    </row>
    <row r="364" spans="1:14">
      <c r="B364" s="36" t="s">
        <v>17</v>
      </c>
      <c r="D364" s="7">
        <f xml:space="preserve"> D356 - D355</f>
        <v>0</v>
      </c>
      <c r="E364" s="7">
        <f xml:space="preserve"> E355 + E358 - E357 - E356</f>
        <v>0</v>
      </c>
      <c r="F364" s="7">
        <f>F357 - F358 -F359</f>
        <v>0</v>
      </c>
      <c r="G364" s="7">
        <f>G359-G360-G361</f>
        <v>0</v>
      </c>
      <c r="H364" s="7">
        <f>H361</f>
        <v>0</v>
      </c>
      <c r="I364" s="7"/>
      <c r="J364" s="7"/>
      <c r="K364" s="7"/>
      <c r="L364" s="31"/>
      <c r="M364" s="31"/>
      <c r="N364" s="33"/>
    </row>
    <row r="365" spans="1:14">
      <c r="B365" s="6"/>
      <c r="D365" s="7"/>
      <c r="E365" s="7"/>
      <c r="F365" s="7"/>
      <c r="G365" s="7"/>
      <c r="H365" s="7"/>
      <c r="I365" s="7"/>
      <c r="J365" s="7"/>
      <c r="K365" s="7"/>
      <c r="L365" s="31"/>
      <c r="M365" s="31"/>
      <c r="N365" s="33"/>
    </row>
    <row r="366" spans="1:14">
      <c r="B366" s="85" t="s">
        <v>12</v>
      </c>
      <c r="C366" s="80"/>
      <c r="D366" s="111"/>
      <c r="E366" s="112"/>
      <c r="F366" s="112"/>
      <c r="G366" s="112"/>
      <c r="H366" s="112"/>
      <c r="I366" s="112"/>
      <c r="J366" s="112"/>
      <c r="K366" s="168"/>
      <c r="L366" s="31"/>
      <c r="M366" s="31"/>
      <c r="N366" s="33"/>
    </row>
    <row r="367" spans="1:14">
      <c r="B367" s="6"/>
      <c r="D367" s="7"/>
      <c r="E367" s="7"/>
      <c r="F367" s="7"/>
      <c r="G367" s="7"/>
      <c r="H367" s="7"/>
      <c r="I367" s="7"/>
      <c r="J367" s="7"/>
      <c r="K367" s="7"/>
      <c r="L367" s="31"/>
      <c r="M367" s="31"/>
      <c r="N367" s="33"/>
    </row>
    <row r="368" spans="1:14" ht="18.75">
      <c r="A368" s="45" t="s">
        <v>26</v>
      </c>
      <c r="C368" s="80"/>
      <c r="D368" s="49">
        <f t="shared" ref="D368:I368" si="88" xml:space="preserve"> D341 + D346 - D352 + D364 + D366</f>
        <v>0</v>
      </c>
      <c r="E368" s="50">
        <f t="shared" si="88"/>
        <v>678</v>
      </c>
      <c r="F368" s="50">
        <f t="shared" si="88"/>
        <v>631</v>
      </c>
      <c r="G368" s="50">
        <f t="shared" si="88"/>
        <v>0</v>
      </c>
      <c r="H368" s="190">
        <f t="shared" si="88"/>
        <v>0</v>
      </c>
      <c r="I368" s="50">
        <f t="shared" si="88"/>
        <v>0</v>
      </c>
      <c r="J368" s="50">
        <f t="shared" ref="J368" si="89" xml:space="preserve"> J341 + J346 - J352 + J364 + J366</f>
        <v>0</v>
      </c>
      <c r="K368" s="169"/>
      <c r="L368" s="31"/>
      <c r="M368" s="31"/>
      <c r="N368" s="33"/>
    </row>
    <row r="369" spans="1:14">
      <c r="B369" s="6"/>
      <c r="D369" s="7"/>
      <c r="E369" s="7"/>
      <c r="F369" s="7"/>
      <c r="G369" s="31"/>
      <c r="H369" s="31"/>
      <c r="I369" s="31"/>
      <c r="J369" s="31"/>
      <c r="K369" s="31"/>
      <c r="L369" s="31"/>
      <c r="M369" s="31"/>
      <c r="N369" s="33"/>
    </row>
    <row r="370" spans="1:14" ht="15.75" thickBot="1">
      <c r="L370" s="33"/>
      <c r="M370" s="33"/>
      <c r="N370" s="33"/>
    </row>
    <row r="371" spans="1:14">
      <c r="A371" s="8"/>
      <c r="B371" s="8"/>
      <c r="C371" s="8"/>
      <c r="D371" s="8"/>
      <c r="E371" s="8"/>
      <c r="F371" s="8"/>
      <c r="G371" s="8"/>
      <c r="H371" s="8"/>
      <c r="I371" s="8"/>
      <c r="J371" s="8"/>
      <c r="K371" s="8"/>
      <c r="L371" s="33"/>
      <c r="M371" s="33"/>
      <c r="N371" s="33"/>
    </row>
    <row r="372" spans="1:14">
      <c r="B372" s="33"/>
      <c r="C372" s="33"/>
      <c r="D372" s="33"/>
      <c r="E372" s="33"/>
      <c r="F372" s="33"/>
      <c r="G372" s="33"/>
      <c r="H372" s="33"/>
      <c r="I372" s="33"/>
      <c r="J372" s="33"/>
      <c r="K372" s="33"/>
      <c r="L372" s="33"/>
      <c r="M372" s="33"/>
      <c r="N372" s="33"/>
    </row>
    <row r="373" spans="1:14" ht="21">
      <c r="A373" s="14" t="s">
        <v>4</v>
      </c>
      <c r="B373" s="14"/>
      <c r="C373" s="46" t="str">
        <f>B10</f>
        <v>Prospect 2 (Upgrade 1999)</v>
      </c>
      <c r="D373" s="47"/>
      <c r="E373" s="24"/>
      <c r="F373" s="24"/>
      <c r="L373" s="33"/>
      <c r="M373" s="33"/>
      <c r="N373" s="33"/>
    </row>
    <row r="374" spans="1:14">
      <c r="L374" s="33"/>
      <c r="M374" s="33"/>
      <c r="N374" s="33"/>
    </row>
    <row r="375" spans="1:14" ht="18.75">
      <c r="A375" s="9" t="s">
        <v>21</v>
      </c>
      <c r="B375" s="9"/>
      <c r="D375" s="2">
        <f>'Facility Detail'!$B$1708</f>
        <v>2011</v>
      </c>
      <c r="E375" s="2">
        <f t="shared" ref="E375:K375" si="90">D375+1</f>
        <v>2012</v>
      </c>
      <c r="F375" s="2">
        <f t="shared" si="90"/>
        <v>2013</v>
      </c>
      <c r="G375" s="2">
        <f t="shared" si="90"/>
        <v>2014</v>
      </c>
      <c r="H375" s="2">
        <f t="shared" si="90"/>
        <v>2015</v>
      </c>
      <c r="I375" s="2">
        <f t="shared" si="90"/>
        <v>2016</v>
      </c>
      <c r="J375" s="2">
        <f t="shared" si="90"/>
        <v>2017</v>
      </c>
      <c r="K375" s="2">
        <f t="shared" si="90"/>
        <v>2018</v>
      </c>
      <c r="L375" s="26"/>
      <c r="M375" s="26"/>
      <c r="N375" s="33"/>
    </row>
    <row r="376" spans="1:14">
      <c r="B376" s="88" t="str">
        <f>"Total MWh Produced / Purchased from " &amp; C373</f>
        <v>Total MWh Produced / Purchased from Prospect 2 (Upgrade 1999)</v>
      </c>
      <c r="C376" s="80"/>
      <c r="D376" s="3"/>
      <c r="E376" s="4">
        <v>4118.213099999999</v>
      </c>
      <c r="F376" s="4">
        <v>3721.9047</v>
      </c>
      <c r="G376" s="4">
        <v>3469</v>
      </c>
      <c r="H376" s="4">
        <v>2802</v>
      </c>
      <c r="I376" s="99">
        <v>4030.1855999999998</v>
      </c>
      <c r="J376" s="345"/>
      <c r="K376" s="165"/>
      <c r="L376" s="25"/>
      <c r="M376" s="25"/>
      <c r="N376" s="33"/>
    </row>
    <row r="377" spans="1:14">
      <c r="B377" s="88" t="s">
        <v>25</v>
      </c>
      <c r="C377" s="80"/>
      <c r="D377" s="62"/>
      <c r="E377" s="63">
        <v>1</v>
      </c>
      <c r="F377" s="63">
        <v>1</v>
      </c>
      <c r="G377" s="63">
        <v>1</v>
      </c>
      <c r="H377" s="63">
        <v>1</v>
      </c>
      <c r="I377" s="63">
        <v>1</v>
      </c>
      <c r="J377" s="63">
        <v>1</v>
      </c>
      <c r="K377" s="64">
        <v>1</v>
      </c>
      <c r="L377" s="25"/>
      <c r="M377" s="25"/>
      <c r="N377" s="33"/>
    </row>
    <row r="378" spans="1:14">
      <c r="B378" s="88" t="s">
        <v>20</v>
      </c>
      <c r="C378" s="80"/>
      <c r="D378" s="54"/>
      <c r="E378" s="55">
        <v>7.9619999999999996E-2</v>
      </c>
      <c r="F378" s="55">
        <v>7.8747999999999999E-2</v>
      </c>
      <c r="G378" s="55">
        <v>8.0235000000000001E-2</v>
      </c>
      <c r="H378" s="55">
        <v>8.0535999999999996E-2</v>
      </c>
      <c r="I378" s="296">
        <v>8.1698151927344531E-2</v>
      </c>
      <c r="J378" s="296">
        <v>7.9802870015373173E-2</v>
      </c>
      <c r="K378" s="297"/>
      <c r="L378" s="25"/>
      <c r="M378" s="25"/>
      <c r="N378" s="33"/>
    </row>
    <row r="379" spans="1:14">
      <c r="B379" s="85" t="s">
        <v>22</v>
      </c>
      <c r="C379" s="86"/>
      <c r="D379" s="41">
        <f xml:space="preserve"> ROUND(D376 * D377 * D378,0)</f>
        <v>0</v>
      </c>
      <c r="E379" s="41">
        <f t="shared" ref="E379:I379" si="91" xml:space="preserve"> ROUND(E376 * E377 * E378,0)</f>
        <v>328</v>
      </c>
      <c r="F379" s="41">
        <f t="shared" si="91"/>
        <v>293</v>
      </c>
      <c r="G379" s="41">
        <f t="shared" si="91"/>
        <v>278</v>
      </c>
      <c r="H379" s="41">
        <f t="shared" si="91"/>
        <v>226</v>
      </c>
      <c r="I379" s="41">
        <f t="shared" si="91"/>
        <v>329</v>
      </c>
      <c r="J379" s="347"/>
      <c r="K379" s="41">
        <f t="shared" ref="K379" si="92" xml:space="preserve"> ROUND(K376 * K377 * K378,0)</f>
        <v>0</v>
      </c>
      <c r="L379" s="25"/>
      <c r="M379" s="25"/>
      <c r="N379" s="33"/>
    </row>
    <row r="380" spans="1:14">
      <c r="B380" s="24"/>
      <c r="C380" s="33"/>
      <c r="D380" s="40"/>
      <c r="E380" s="40"/>
      <c r="F380" s="40"/>
      <c r="G380" s="25"/>
      <c r="H380" s="25"/>
      <c r="I380" s="25"/>
      <c r="J380" s="25"/>
      <c r="K380" s="25"/>
      <c r="L380" s="25"/>
      <c r="M380" s="25"/>
      <c r="N380" s="33"/>
    </row>
    <row r="381" spans="1:14" ht="18.75">
      <c r="A381" s="48" t="s">
        <v>119</v>
      </c>
      <c r="C381" s="33"/>
      <c r="D381" s="2">
        <f>'Facility Detail'!$B$1708</f>
        <v>2011</v>
      </c>
      <c r="E381" s="2">
        <f>D381+1</f>
        <v>2012</v>
      </c>
      <c r="F381" s="2">
        <f>E381+1</f>
        <v>2013</v>
      </c>
      <c r="G381" s="2">
        <f>G375</f>
        <v>2014</v>
      </c>
      <c r="H381" s="2">
        <f>H375</f>
        <v>2015</v>
      </c>
      <c r="I381" s="2">
        <f>I375</f>
        <v>2016</v>
      </c>
      <c r="J381" s="2">
        <f>J375</f>
        <v>2017</v>
      </c>
      <c r="K381" s="2">
        <f>K375</f>
        <v>2018</v>
      </c>
      <c r="L381" s="25"/>
      <c r="M381" s="25"/>
      <c r="N381" s="33"/>
    </row>
    <row r="382" spans="1:14">
      <c r="B382" s="88" t="s">
        <v>10</v>
      </c>
      <c r="C382" s="80"/>
      <c r="D382" s="57">
        <f>IF( $E10 = "Eligible", D379 * 'Facility Detail'!$B$1705, 0 )</f>
        <v>0</v>
      </c>
      <c r="E382" s="11">
        <f>IF( $E10 = "Eligible", E379 * 'Facility Detail'!$B$1705, 0 )</f>
        <v>0</v>
      </c>
      <c r="F382" s="11">
        <f>IF( $E10 = "Eligible", F379 * 'Facility Detail'!$B$1705, 0 )</f>
        <v>0</v>
      </c>
      <c r="G382" s="11">
        <v>0</v>
      </c>
      <c r="H382" s="11">
        <v>0</v>
      </c>
      <c r="I382" s="11">
        <v>0</v>
      </c>
      <c r="J382" s="11">
        <v>0</v>
      </c>
      <c r="K382" s="12">
        <v>0</v>
      </c>
      <c r="L382" s="25"/>
      <c r="M382" s="25"/>
      <c r="N382" s="33"/>
    </row>
    <row r="383" spans="1:14">
      <c r="B383" s="88" t="s">
        <v>6</v>
      </c>
      <c r="C383" s="80"/>
      <c r="D383" s="58">
        <f>IF( $F10 = "Eligible", D379, 0 )</f>
        <v>0</v>
      </c>
      <c r="E383" s="59">
        <f>IF( $F10 = "Eligible", E379, 0 )</f>
        <v>0</v>
      </c>
      <c r="F383" s="59">
        <f>IF( $F10 = "Eligible", F379, 0 )</f>
        <v>0</v>
      </c>
      <c r="G383" s="59">
        <f>IF( $E335 = "Eligible", G379, 0 )</f>
        <v>0</v>
      </c>
      <c r="H383" s="59">
        <f>IF( $E335 = "Eligible", H379, 0 )</f>
        <v>0</v>
      </c>
      <c r="I383" s="59">
        <f>IF( $E335 = "Eligible", I379, 0 )</f>
        <v>0</v>
      </c>
      <c r="J383" s="59">
        <f>IF( $E335 = "Eligible", J379, 0 )</f>
        <v>0</v>
      </c>
      <c r="K383" s="60">
        <f>IF( $E335 = "Eligible", K379, 0 )</f>
        <v>0</v>
      </c>
      <c r="L383" s="25"/>
      <c r="M383" s="25"/>
      <c r="N383" s="33"/>
    </row>
    <row r="384" spans="1:14">
      <c r="B384" s="87" t="s">
        <v>121</v>
      </c>
      <c r="C384" s="86"/>
      <c r="D384" s="43">
        <f t="shared" ref="D384:I384" si="93">SUM(D382:D383)</f>
        <v>0</v>
      </c>
      <c r="E384" s="44">
        <f t="shared" si="93"/>
        <v>0</v>
      </c>
      <c r="F384" s="44">
        <f t="shared" si="93"/>
        <v>0</v>
      </c>
      <c r="G384" s="44">
        <f t="shared" si="93"/>
        <v>0</v>
      </c>
      <c r="H384" s="44">
        <f t="shared" si="93"/>
        <v>0</v>
      </c>
      <c r="I384" s="44">
        <f t="shared" si="93"/>
        <v>0</v>
      </c>
      <c r="J384" s="44">
        <f t="shared" ref="J384:K384" si="94">SUM(J382:J383)</f>
        <v>0</v>
      </c>
      <c r="K384" s="44">
        <f t="shared" si="94"/>
        <v>0</v>
      </c>
      <c r="L384" s="25"/>
      <c r="M384" s="25"/>
      <c r="N384" s="33"/>
    </row>
    <row r="385" spans="1:14">
      <c r="B385" s="33"/>
      <c r="C385" s="33"/>
      <c r="D385" s="42"/>
      <c r="E385" s="34"/>
      <c r="F385" s="34"/>
      <c r="G385" s="25"/>
      <c r="H385" s="25"/>
      <c r="I385" s="25"/>
      <c r="J385" s="25"/>
      <c r="K385" s="25"/>
      <c r="L385" s="25"/>
      <c r="M385" s="25"/>
      <c r="N385" s="33"/>
    </row>
    <row r="386" spans="1:14" ht="18.75">
      <c r="A386" s="45" t="s">
        <v>30</v>
      </c>
      <c r="C386" s="33"/>
      <c r="D386" s="2">
        <f>'Facility Detail'!$B$1708</f>
        <v>2011</v>
      </c>
      <c r="E386" s="2">
        <f>D386+1</f>
        <v>2012</v>
      </c>
      <c r="F386" s="2">
        <f>E386+1</f>
        <v>2013</v>
      </c>
      <c r="G386" s="2">
        <f>G375</f>
        <v>2014</v>
      </c>
      <c r="H386" s="2">
        <f>H375</f>
        <v>2015</v>
      </c>
      <c r="I386" s="2">
        <f>I375</f>
        <v>2016</v>
      </c>
      <c r="J386" s="2">
        <f>J375</f>
        <v>2017</v>
      </c>
      <c r="K386" s="2">
        <f>K375</f>
        <v>2018</v>
      </c>
      <c r="L386" s="25"/>
      <c r="M386" s="25"/>
      <c r="N386" s="33"/>
    </row>
    <row r="387" spans="1:14">
      <c r="B387" s="88" t="s">
        <v>47</v>
      </c>
      <c r="C387" s="80"/>
      <c r="D387" s="98"/>
      <c r="E387" s="99"/>
      <c r="F387" s="99"/>
      <c r="G387" s="99"/>
      <c r="H387" s="99"/>
      <c r="I387" s="99"/>
      <c r="J387" s="99"/>
      <c r="K387" s="100"/>
      <c r="L387" s="25"/>
      <c r="M387" s="25"/>
      <c r="N387" s="33"/>
    </row>
    <row r="388" spans="1:14">
      <c r="B388" s="89" t="s">
        <v>23</v>
      </c>
      <c r="C388" s="212"/>
      <c r="D388" s="101"/>
      <c r="E388" s="102"/>
      <c r="F388" s="102"/>
      <c r="G388" s="102"/>
      <c r="H388" s="102"/>
      <c r="I388" s="102"/>
      <c r="J388" s="102"/>
      <c r="K388" s="103"/>
      <c r="L388" s="25"/>
      <c r="M388" s="25"/>
      <c r="N388" s="33"/>
    </row>
    <row r="389" spans="1:14">
      <c r="B389" s="104" t="s">
        <v>89</v>
      </c>
      <c r="C389" s="210"/>
      <c r="D389" s="65"/>
      <c r="E389" s="66"/>
      <c r="F389" s="66"/>
      <c r="G389" s="66"/>
      <c r="H389" s="66"/>
      <c r="I389" s="66"/>
      <c r="J389" s="66"/>
      <c r="K389" s="67"/>
      <c r="L389" s="25"/>
      <c r="M389" s="25"/>
      <c r="N389" s="33"/>
    </row>
    <row r="390" spans="1:14">
      <c r="B390" s="36" t="s">
        <v>90</v>
      </c>
      <c r="D390" s="7">
        <f t="shared" ref="D390:I390" si="95">SUM(D387:D389)</f>
        <v>0</v>
      </c>
      <c r="E390" s="7">
        <f t="shared" si="95"/>
        <v>0</v>
      </c>
      <c r="F390" s="7">
        <f t="shared" si="95"/>
        <v>0</v>
      </c>
      <c r="G390" s="7">
        <f t="shared" si="95"/>
        <v>0</v>
      </c>
      <c r="H390" s="7">
        <f t="shared" si="95"/>
        <v>0</v>
      </c>
      <c r="I390" s="7">
        <f t="shared" si="95"/>
        <v>0</v>
      </c>
      <c r="J390" s="7">
        <f t="shared" ref="J390:K390" si="96">SUM(J387:J389)</f>
        <v>0</v>
      </c>
      <c r="K390" s="7">
        <f t="shared" si="96"/>
        <v>0</v>
      </c>
      <c r="L390" s="31"/>
      <c r="M390" s="31"/>
      <c r="N390" s="33"/>
    </row>
    <row r="391" spans="1:14">
      <c r="B391" s="6"/>
      <c r="D391" s="7"/>
      <c r="E391" s="7"/>
      <c r="F391" s="7"/>
      <c r="G391" s="31"/>
      <c r="H391" s="31"/>
      <c r="I391" s="31"/>
      <c r="J391" s="31"/>
      <c r="K391" s="31"/>
      <c r="L391" s="31"/>
      <c r="M391" s="31"/>
      <c r="N391" s="33"/>
    </row>
    <row r="392" spans="1:14" ht="18.75">
      <c r="A392" s="9" t="s">
        <v>100</v>
      </c>
      <c r="D392" s="2">
        <f>'Facility Detail'!$B$1708</f>
        <v>2011</v>
      </c>
      <c r="E392" s="2">
        <f t="shared" ref="E392:K392" si="97">D392+1</f>
        <v>2012</v>
      </c>
      <c r="F392" s="2">
        <f t="shared" si="97"/>
        <v>2013</v>
      </c>
      <c r="G392" s="2">
        <f t="shared" si="97"/>
        <v>2014</v>
      </c>
      <c r="H392" s="2">
        <f t="shared" si="97"/>
        <v>2015</v>
      </c>
      <c r="I392" s="2">
        <f t="shared" si="97"/>
        <v>2016</v>
      </c>
      <c r="J392" s="2">
        <f t="shared" si="97"/>
        <v>2017</v>
      </c>
      <c r="K392" s="2">
        <f t="shared" si="97"/>
        <v>2018</v>
      </c>
      <c r="L392" s="31"/>
      <c r="M392" s="31"/>
      <c r="N392" s="33"/>
    </row>
    <row r="393" spans="1:14">
      <c r="B393" s="88" t="str">
        <f xml:space="preserve"> 'Facility Detail'!$B$1708 &amp; " Surplus Applied to " &amp; ( 'Facility Detail'!$B$1708 + 1 )</f>
        <v>2011 Surplus Applied to 2012</v>
      </c>
      <c r="C393" s="33"/>
      <c r="D393" s="3"/>
      <c r="E393" s="68">
        <f>D393</f>
        <v>0</v>
      </c>
      <c r="F393" s="152"/>
      <c r="G393" s="152"/>
      <c r="H393" s="152"/>
      <c r="I393" s="152"/>
      <c r="J393" s="152"/>
      <c r="K393" s="69"/>
      <c r="L393" s="31"/>
      <c r="M393" s="31"/>
      <c r="N393" s="33"/>
    </row>
    <row r="394" spans="1:14">
      <c r="B394" s="88" t="str">
        <f xml:space="preserve"> ( 'Facility Detail'!$B$1708 + 1 ) &amp; " Surplus Applied to " &amp; ( 'Facility Detail'!$B$1708 )</f>
        <v>2012 Surplus Applied to 2011</v>
      </c>
      <c r="C394" s="33"/>
      <c r="D394" s="193">
        <f>E394</f>
        <v>0</v>
      </c>
      <c r="E394" s="10"/>
      <c r="F394" s="83"/>
      <c r="G394" s="83"/>
      <c r="H394" s="83"/>
      <c r="I394" s="83"/>
      <c r="J394" s="83"/>
      <c r="K394" s="194"/>
      <c r="L394" s="31"/>
      <c r="M394" s="31"/>
      <c r="N394" s="33"/>
    </row>
    <row r="395" spans="1:14">
      <c r="B395" s="88" t="str">
        <f xml:space="preserve"> ( 'Facility Detail'!$B$1708 + 1 ) &amp; " Surplus Applied to " &amp; ( 'Facility Detail'!$B$1708 + 2 )</f>
        <v>2012 Surplus Applied to 2013</v>
      </c>
      <c r="C395" s="33"/>
      <c r="D395" s="70"/>
      <c r="E395" s="10"/>
      <c r="F395" s="79">
        <f>E395</f>
        <v>0</v>
      </c>
      <c r="G395" s="83"/>
      <c r="H395" s="83"/>
      <c r="I395" s="83"/>
      <c r="J395" s="83"/>
      <c r="K395" s="194"/>
      <c r="L395" s="31"/>
      <c r="M395" s="31"/>
      <c r="N395" s="33"/>
    </row>
    <row r="396" spans="1:14">
      <c r="B396" s="88" t="str">
        <f xml:space="preserve"> ( 'Facility Detail'!$B$1708 + 2 ) &amp; " Surplus Applied to " &amp; ( 'Facility Detail'!$B$1708 + 1 )</f>
        <v>2013 Surplus Applied to 2012</v>
      </c>
      <c r="C396" s="33"/>
      <c r="D396" s="70"/>
      <c r="E396" s="79">
        <f>F396</f>
        <v>0</v>
      </c>
      <c r="F396" s="192"/>
      <c r="G396" s="83"/>
      <c r="H396" s="83"/>
      <c r="I396" s="83"/>
      <c r="J396" s="83"/>
      <c r="K396" s="194"/>
      <c r="L396" s="31"/>
      <c r="M396" s="31"/>
      <c r="N396" s="33"/>
    </row>
    <row r="397" spans="1:14">
      <c r="B397" s="88" t="str">
        <f xml:space="preserve"> ( 'Facility Detail'!$B$1708 + 2 ) &amp; " Surplus Applied to " &amp; ( 'Facility Detail'!$B$1708 + 3 )</f>
        <v>2013 Surplus Applied to 2014</v>
      </c>
      <c r="C397" s="33"/>
      <c r="D397" s="70"/>
      <c r="E397" s="175"/>
      <c r="F397" s="10"/>
      <c r="G397" s="176">
        <f>F397</f>
        <v>0</v>
      </c>
      <c r="H397" s="83"/>
      <c r="I397" s="83"/>
      <c r="J397" s="83"/>
      <c r="K397" s="194"/>
      <c r="L397" s="31"/>
      <c r="M397" s="31"/>
      <c r="N397" s="33"/>
    </row>
    <row r="398" spans="1:14">
      <c r="B398" s="88" t="str">
        <f xml:space="preserve"> ( 'Facility Detail'!$B$1708 + 3 ) &amp; " Surplus Applied to " &amp; ( 'Facility Detail'!$B$1708 + 2 )</f>
        <v>2014 Surplus Applied to 2013</v>
      </c>
      <c r="C398" s="33"/>
      <c r="D398" s="70"/>
      <c r="E398" s="175"/>
      <c r="F398" s="79">
        <f>G398</f>
        <v>0</v>
      </c>
      <c r="G398" s="10"/>
      <c r="H398" s="83"/>
      <c r="I398" s="83"/>
      <c r="J398" s="83" t="s">
        <v>192</v>
      </c>
      <c r="K398" s="194"/>
      <c r="L398" s="31"/>
      <c r="M398" s="31"/>
      <c r="N398" s="33"/>
    </row>
    <row r="399" spans="1:14">
      <c r="B399" s="88" t="str">
        <f xml:space="preserve"> ( 'Facility Detail'!$B$1708 + 3 ) &amp; " Surplus Applied to " &amp; ( 'Facility Detail'!$B$1708 + 4 )</f>
        <v>2014 Surplus Applied to 2015</v>
      </c>
      <c r="C399" s="33"/>
      <c r="D399" s="70"/>
      <c r="E399" s="175"/>
      <c r="F399" s="175"/>
      <c r="G399" s="10"/>
      <c r="H399" s="176">
        <f>G399</f>
        <v>0</v>
      </c>
      <c r="I399" s="175"/>
      <c r="J399" s="175"/>
      <c r="K399" s="179"/>
      <c r="L399" s="31"/>
      <c r="M399" s="31"/>
      <c r="N399" s="33"/>
    </row>
    <row r="400" spans="1:14">
      <c r="B400" s="88" t="str">
        <f xml:space="preserve"> ( 'Facility Detail'!$B$1708 + 4 ) &amp; " Surplus Applied to " &amp; ( 'Facility Detail'!$B$1708 + 3 )</f>
        <v>2015 Surplus Applied to 2014</v>
      </c>
      <c r="C400" s="33"/>
      <c r="D400" s="70"/>
      <c r="E400" s="175"/>
      <c r="F400" s="175"/>
      <c r="G400" s="79">
        <f>H400</f>
        <v>0</v>
      </c>
      <c r="H400" s="178"/>
      <c r="I400" s="175"/>
      <c r="J400" s="175"/>
      <c r="K400" s="179"/>
      <c r="L400" s="31"/>
      <c r="M400" s="31"/>
      <c r="N400" s="33"/>
    </row>
    <row r="401" spans="1:14">
      <c r="B401" s="88" t="str">
        <f xml:space="preserve"> ( 'Facility Detail'!$B$1708 + 4 ) &amp; " Surplus Applied to " &amp; ( 'Facility Detail'!$B$1708 + 5 )</f>
        <v>2015 Surplus Applied to 2016</v>
      </c>
      <c r="C401" s="33"/>
      <c r="D401" s="70"/>
      <c r="E401" s="175"/>
      <c r="F401" s="175"/>
      <c r="G401" s="175"/>
      <c r="H401" s="178"/>
      <c r="I401" s="176">
        <f>H401</f>
        <v>0</v>
      </c>
      <c r="J401" s="83"/>
      <c r="K401" s="179"/>
      <c r="L401" s="31"/>
      <c r="M401" s="31"/>
      <c r="N401" s="33"/>
    </row>
    <row r="402" spans="1:14">
      <c r="B402" s="88" t="str">
        <f xml:space="preserve"> ( 'Facility Detail'!$B$1708 + 5 ) &amp; " Surplus Applied to " &amp; ( 'Facility Detail'!$B$1708 + 4 )</f>
        <v>2016 Surplus Applied to 2015</v>
      </c>
      <c r="C402" s="33"/>
      <c r="D402" s="70"/>
      <c r="E402" s="175"/>
      <c r="F402" s="175"/>
      <c r="G402" s="175"/>
      <c r="H402" s="79">
        <f>I402</f>
        <v>0</v>
      </c>
      <c r="I402" s="178"/>
      <c r="J402" s="83"/>
      <c r="K402" s="179"/>
      <c r="L402" s="31"/>
      <c r="M402" s="31"/>
      <c r="N402" s="33"/>
    </row>
    <row r="403" spans="1:14">
      <c r="B403" s="88" t="str">
        <f xml:space="preserve"> ( 'Facility Detail'!$B$1708 + 5 ) &amp; " Surplus Applied to " &amp; ( 'Facility Detail'!$B$1708 + 6 )</f>
        <v>2016 Surplus Applied to 2017</v>
      </c>
      <c r="C403" s="33"/>
      <c r="D403" s="70"/>
      <c r="E403" s="175"/>
      <c r="F403" s="175"/>
      <c r="G403" s="175"/>
      <c r="H403" s="175"/>
      <c r="I403" s="178">
        <f>J403</f>
        <v>0</v>
      </c>
      <c r="J403" s="177"/>
      <c r="K403" s="194"/>
      <c r="L403" s="31"/>
      <c r="M403" s="31"/>
      <c r="N403" s="33"/>
    </row>
    <row r="404" spans="1:14">
      <c r="B404" s="88" t="s">
        <v>190</v>
      </c>
      <c r="C404" s="33"/>
      <c r="D404" s="70"/>
      <c r="E404" s="175"/>
      <c r="F404" s="175"/>
      <c r="G404" s="175"/>
      <c r="H404" s="175"/>
      <c r="I404" s="177">
        <f>J403</f>
        <v>0</v>
      </c>
      <c r="J404" s="178"/>
      <c r="K404" s="194"/>
      <c r="L404" s="31"/>
      <c r="M404" s="31"/>
      <c r="N404" s="33"/>
    </row>
    <row r="405" spans="1:14">
      <c r="B405" s="88" t="s">
        <v>191</v>
      </c>
      <c r="C405" s="33"/>
      <c r="D405" s="71"/>
      <c r="E405" s="156"/>
      <c r="F405" s="156"/>
      <c r="G405" s="156"/>
      <c r="H405" s="156"/>
      <c r="I405" s="287"/>
      <c r="J405" s="181">
        <v>0</v>
      </c>
      <c r="K405" s="288">
        <f>J405</f>
        <v>0</v>
      </c>
      <c r="L405" s="31"/>
      <c r="M405" s="31"/>
      <c r="N405" s="33"/>
    </row>
    <row r="406" spans="1:14">
      <c r="B406" s="36" t="s">
        <v>17</v>
      </c>
      <c r="D406" s="7">
        <f xml:space="preserve"> D394 - D393</f>
        <v>0</v>
      </c>
      <c r="E406" s="7">
        <f xml:space="preserve"> E393 + E396 - E395 - E394</f>
        <v>0</v>
      </c>
      <c r="F406" s="7">
        <f>F395 - F396 -F397</f>
        <v>0</v>
      </c>
      <c r="G406" s="7">
        <f>G397-G398-G399</f>
        <v>0</v>
      </c>
      <c r="H406" s="7">
        <f>H399</f>
        <v>0</v>
      </c>
      <c r="I406" s="7">
        <f>I399</f>
        <v>0</v>
      </c>
      <c r="J406" s="7">
        <f>J403-J404-J405</f>
        <v>0</v>
      </c>
      <c r="K406" s="7">
        <f>K405</f>
        <v>0</v>
      </c>
      <c r="L406" s="31"/>
      <c r="M406" s="31"/>
      <c r="N406" s="33"/>
    </row>
    <row r="407" spans="1:14">
      <c r="B407" s="6"/>
      <c r="D407" s="7"/>
      <c r="E407" s="7"/>
      <c r="F407" s="7"/>
      <c r="G407" s="7"/>
      <c r="H407" s="7"/>
      <c r="I407" s="7"/>
      <c r="J407" s="7"/>
      <c r="K407" s="7"/>
      <c r="L407" s="31"/>
      <c r="M407" s="31"/>
      <c r="N407" s="33"/>
    </row>
    <row r="408" spans="1:14">
      <c r="B408" s="85" t="s">
        <v>12</v>
      </c>
      <c r="C408" s="80"/>
      <c r="D408" s="111"/>
      <c r="E408" s="112"/>
      <c r="F408" s="112"/>
      <c r="G408" s="112"/>
      <c r="H408" s="189"/>
      <c r="I408" s="112"/>
      <c r="J408" s="112"/>
      <c r="K408" s="168"/>
      <c r="L408" s="31"/>
      <c r="M408" s="31"/>
      <c r="N408" s="33"/>
    </row>
    <row r="409" spans="1:14">
      <c r="B409" s="6"/>
      <c r="D409" s="7"/>
      <c r="E409" s="7"/>
      <c r="F409" s="7"/>
      <c r="G409" s="7"/>
      <c r="H409" s="7"/>
      <c r="I409" s="7"/>
      <c r="J409" s="7"/>
      <c r="K409" s="7"/>
      <c r="L409" s="31"/>
      <c r="M409" s="31"/>
      <c r="N409" s="33"/>
    </row>
    <row r="410" spans="1:14" ht="18.75">
      <c r="A410" s="45" t="s">
        <v>26</v>
      </c>
      <c r="C410" s="80"/>
      <c r="D410" s="49">
        <f t="shared" ref="D410:I410" si="98" xml:space="preserve"> D379 + D384 - D390 + D406 + D408</f>
        <v>0</v>
      </c>
      <c r="E410" s="50">
        <f t="shared" si="98"/>
        <v>328</v>
      </c>
      <c r="F410" s="50">
        <f t="shared" si="98"/>
        <v>293</v>
      </c>
      <c r="G410" s="50">
        <f t="shared" si="98"/>
        <v>278</v>
      </c>
      <c r="H410" s="190">
        <f t="shared" si="98"/>
        <v>226</v>
      </c>
      <c r="I410" s="190">
        <f t="shared" si="98"/>
        <v>329</v>
      </c>
      <c r="J410" s="348"/>
      <c r="K410" s="51">
        <f t="shared" ref="K410" si="99" xml:space="preserve"> K379 + K384 - K390 + K406 + K408</f>
        <v>0</v>
      </c>
      <c r="L410" s="31"/>
      <c r="M410" s="31"/>
      <c r="N410" s="33"/>
    </row>
    <row r="411" spans="1:14">
      <c r="B411" s="6"/>
      <c r="D411" s="7"/>
      <c r="E411" s="7"/>
      <c r="F411" s="7"/>
      <c r="G411" s="31"/>
      <c r="H411" s="31"/>
      <c r="I411" s="31"/>
      <c r="J411" s="31"/>
      <c r="K411" s="31"/>
      <c r="L411" s="31"/>
      <c r="M411" s="31"/>
      <c r="N411" s="33"/>
    </row>
    <row r="412" spans="1:14" ht="15.75" thickBot="1">
      <c r="L412" s="33"/>
      <c r="M412" s="33"/>
      <c r="N412" s="33"/>
    </row>
    <row r="413" spans="1:14">
      <c r="A413" s="8"/>
      <c r="B413" s="8"/>
      <c r="C413" s="8"/>
      <c r="D413" s="8"/>
      <c r="E413" s="8"/>
      <c r="F413" s="8"/>
      <c r="G413" s="8"/>
      <c r="H413" s="8"/>
      <c r="I413" s="8"/>
      <c r="J413" s="8"/>
      <c r="K413" s="8"/>
      <c r="L413" s="33"/>
      <c r="M413" s="33"/>
      <c r="N413" s="33"/>
    </row>
    <row r="414" spans="1:14">
      <c r="B414" s="33"/>
      <c r="C414" s="33"/>
      <c r="D414" s="33"/>
      <c r="E414" s="33"/>
      <c r="F414" s="33"/>
      <c r="G414" s="33"/>
      <c r="H414" s="33"/>
      <c r="I414" s="33"/>
      <c r="J414" s="33"/>
      <c r="K414" s="33"/>
      <c r="L414" s="33"/>
      <c r="M414" s="33"/>
      <c r="N414" s="33"/>
    </row>
    <row r="415" spans="1:14" ht="21">
      <c r="A415" s="14" t="s">
        <v>4</v>
      </c>
      <c r="B415" s="14"/>
      <c r="C415" s="46" t="str">
        <f>B11</f>
        <v>Lemolo 1 (Upgrade 2003)</v>
      </c>
      <c r="D415" s="47"/>
      <c r="E415" s="24"/>
      <c r="F415" s="24"/>
      <c r="L415" s="33"/>
      <c r="M415" s="33"/>
      <c r="N415" s="33"/>
    </row>
    <row r="416" spans="1:14">
      <c r="L416" s="33"/>
      <c r="M416" s="33"/>
      <c r="N416" s="33"/>
    </row>
    <row r="417" spans="1:14" ht="18.75">
      <c r="A417" s="9" t="s">
        <v>21</v>
      </c>
      <c r="B417" s="9"/>
      <c r="D417" s="2">
        <f>'Facility Detail'!$B$1708</f>
        <v>2011</v>
      </c>
      <c r="E417" s="2">
        <f t="shared" ref="E417:K417" si="100">D417+1</f>
        <v>2012</v>
      </c>
      <c r="F417" s="2">
        <f t="shared" si="100"/>
        <v>2013</v>
      </c>
      <c r="G417" s="2">
        <f t="shared" si="100"/>
        <v>2014</v>
      </c>
      <c r="H417" s="2">
        <f t="shared" si="100"/>
        <v>2015</v>
      </c>
      <c r="I417" s="2">
        <f t="shared" si="100"/>
        <v>2016</v>
      </c>
      <c r="J417" s="2">
        <f t="shared" si="100"/>
        <v>2017</v>
      </c>
      <c r="K417" s="2">
        <f t="shared" si="100"/>
        <v>2018</v>
      </c>
      <c r="L417" s="26"/>
      <c r="M417" s="26"/>
      <c r="N417" s="33"/>
    </row>
    <row r="418" spans="1:14">
      <c r="B418" s="88" t="str">
        <f>"Total MWh Produced / Purchased from " &amp; C415</f>
        <v>Total MWh Produced / Purchased from Lemolo 1 (Upgrade 2003)</v>
      </c>
      <c r="C418" s="80"/>
      <c r="D418" s="3"/>
      <c r="E418" s="4">
        <v>17021.001199999999</v>
      </c>
      <c r="F418" s="4">
        <v>12661.3536</v>
      </c>
      <c r="G418" s="4">
        <v>14311</v>
      </c>
      <c r="H418" s="4">
        <v>12553</v>
      </c>
      <c r="I418" s="99">
        <v>13621</v>
      </c>
      <c r="J418" s="345"/>
      <c r="K418" s="165"/>
      <c r="L418" s="25"/>
      <c r="M418" s="25"/>
      <c r="N418" s="33"/>
    </row>
    <row r="419" spans="1:14">
      <c r="B419" s="88" t="s">
        <v>25</v>
      </c>
      <c r="C419" s="80"/>
      <c r="D419" s="62"/>
      <c r="E419" s="63">
        <v>1</v>
      </c>
      <c r="F419" s="63">
        <v>1</v>
      </c>
      <c r="G419" s="63">
        <v>1</v>
      </c>
      <c r="H419" s="63">
        <v>1</v>
      </c>
      <c r="I419" s="63">
        <v>1</v>
      </c>
      <c r="J419" s="63">
        <v>1</v>
      </c>
      <c r="K419" s="64">
        <v>1</v>
      </c>
      <c r="L419" s="25"/>
      <c r="M419" s="25"/>
      <c r="N419" s="33"/>
    </row>
    <row r="420" spans="1:14">
      <c r="B420" s="88" t="s">
        <v>20</v>
      </c>
      <c r="C420" s="80"/>
      <c r="D420" s="54"/>
      <c r="E420" s="55">
        <v>7.9619999999999996E-2</v>
      </c>
      <c r="F420" s="55">
        <v>7.8747999999999999E-2</v>
      </c>
      <c r="G420" s="55">
        <v>8.0235000000000001E-2</v>
      </c>
      <c r="H420" s="55">
        <v>8.0535999999999996E-2</v>
      </c>
      <c r="I420" s="296">
        <v>8.1698151927344531E-2</v>
      </c>
      <c r="J420" s="296">
        <v>7.9802870015373173E-2</v>
      </c>
      <c r="K420" s="297"/>
      <c r="L420" s="25"/>
      <c r="M420" s="25"/>
      <c r="N420" s="33"/>
    </row>
    <row r="421" spans="1:14">
      <c r="B421" s="85" t="s">
        <v>22</v>
      </c>
      <c r="C421" s="86"/>
      <c r="D421" s="41">
        <f xml:space="preserve"> ROUND(D418 * D419 * D420,0)</f>
        <v>0</v>
      </c>
      <c r="E421" s="41">
        <f t="shared" ref="E421:I421" si="101" xml:space="preserve"> ROUND(E418 * E419 * E420,0)</f>
        <v>1355</v>
      </c>
      <c r="F421" s="41">
        <f t="shared" si="101"/>
        <v>997</v>
      </c>
      <c r="G421" s="41">
        <f t="shared" si="101"/>
        <v>1148</v>
      </c>
      <c r="H421" s="41">
        <f t="shared" si="101"/>
        <v>1011</v>
      </c>
      <c r="I421" s="41">
        <f t="shared" si="101"/>
        <v>1113</v>
      </c>
      <c r="J421" s="347"/>
      <c r="K421" s="41">
        <f t="shared" ref="K421" si="102" xml:space="preserve"> ROUND(K418 * K419 * K420,0)</f>
        <v>0</v>
      </c>
      <c r="L421" s="25"/>
      <c r="M421" s="25"/>
      <c r="N421" s="33"/>
    </row>
    <row r="422" spans="1:14">
      <c r="B422" s="24"/>
      <c r="C422" s="33"/>
      <c r="D422" s="40"/>
      <c r="E422" s="40"/>
      <c r="F422" s="40"/>
      <c r="G422" s="25"/>
      <c r="H422" s="25"/>
      <c r="I422" s="25"/>
      <c r="J422" s="25"/>
      <c r="K422" s="25"/>
      <c r="L422" s="25"/>
      <c r="M422" s="25"/>
      <c r="N422" s="33"/>
    </row>
    <row r="423" spans="1:14" ht="18.75">
      <c r="A423" s="48" t="s">
        <v>119</v>
      </c>
      <c r="C423" s="33"/>
      <c r="D423" s="2">
        <f>'Facility Detail'!$B$1708</f>
        <v>2011</v>
      </c>
      <c r="E423" s="2">
        <f>D423+1</f>
        <v>2012</v>
      </c>
      <c r="F423" s="2">
        <f>E423+1</f>
        <v>2013</v>
      </c>
      <c r="G423" s="2">
        <f>G417</f>
        <v>2014</v>
      </c>
      <c r="H423" s="2">
        <f>H417</f>
        <v>2015</v>
      </c>
      <c r="I423" s="2">
        <f>I417</f>
        <v>2016</v>
      </c>
      <c r="J423" s="2">
        <f>J417</f>
        <v>2017</v>
      </c>
      <c r="K423" s="2">
        <f>K417</f>
        <v>2018</v>
      </c>
      <c r="L423" s="25"/>
      <c r="M423" s="25"/>
      <c r="N423" s="33"/>
    </row>
    <row r="424" spans="1:14">
      <c r="B424" s="88" t="s">
        <v>10</v>
      </c>
      <c r="C424" s="80"/>
      <c r="D424" s="57">
        <f>IF( $E11 = "Eligible", D421 * 'Facility Detail'!$B$1705, 0 )</f>
        <v>0</v>
      </c>
      <c r="E424" s="11">
        <f>IF( $E11 = "Eligible", E421 * 'Facility Detail'!$B$1705, 0 )</f>
        <v>0</v>
      </c>
      <c r="F424" s="11">
        <f>IF( $E11 = "Eligible", F421 * 'Facility Detail'!$B$1705, 0 )</f>
        <v>0</v>
      </c>
      <c r="G424" s="11">
        <v>0</v>
      </c>
      <c r="H424" s="198">
        <v>0</v>
      </c>
      <c r="I424" s="11">
        <v>0</v>
      </c>
      <c r="J424" s="11">
        <v>0</v>
      </c>
      <c r="K424" s="12"/>
      <c r="L424" s="25"/>
      <c r="M424" s="25"/>
      <c r="N424" s="33"/>
    </row>
    <row r="425" spans="1:14">
      <c r="B425" s="88" t="s">
        <v>6</v>
      </c>
      <c r="C425" s="80"/>
      <c r="D425" s="58">
        <f>IF( $F11 = "Eligible", D421, 0 )</f>
        <v>0</v>
      </c>
      <c r="E425" s="59">
        <f>IF( $F11 = "Eligible", E421, 0 )</f>
        <v>0</v>
      </c>
      <c r="F425" s="59">
        <f>IF( $F11 = "Eligible", F421, 0 )</f>
        <v>0</v>
      </c>
      <c r="G425" s="59">
        <f>IF( $E373 = "Eligible", G421, 0 )</f>
        <v>0</v>
      </c>
      <c r="H425" s="59">
        <f>IF( $E373 = "Eligible", H421, 0 )</f>
        <v>0</v>
      </c>
      <c r="I425" s="59">
        <f>IF( $E373 = "Eligible", I421, 0 )</f>
        <v>0</v>
      </c>
      <c r="J425" s="59">
        <f>IF( $E373 = "Eligible", J421, 0 )</f>
        <v>0</v>
      </c>
      <c r="K425" s="60"/>
      <c r="L425" s="25"/>
      <c r="M425" s="25"/>
      <c r="N425" s="33"/>
    </row>
    <row r="426" spans="1:14">
      <c r="B426" s="87" t="s">
        <v>121</v>
      </c>
      <c r="C426" s="86"/>
      <c r="D426" s="43">
        <f t="shared" ref="D426:J426" si="103">SUM(D424:D425)</f>
        <v>0</v>
      </c>
      <c r="E426" s="44">
        <f t="shared" si="103"/>
        <v>0</v>
      </c>
      <c r="F426" s="44">
        <f t="shared" si="103"/>
        <v>0</v>
      </c>
      <c r="G426" s="44">
        <f t="shared" si="103"/>
        <v>0</v>
      </c>
      <c r="H426" s="44">
        <f t="shared" si="103"/>
        <v>0</v>
      </c>
      <c r="I426" s="44">
        <f t="shared" si="103"/>
        <v>0</v>
      </c>
      <c r="J426" s="44">
        <f t="shared" si="103"/>
        <v>0</v>
      </c>
      <c r="K426" s="44"/>
      <c r="L426" s="25"/>
      <c r="M426" s="25"/>
      <c r="N426" s="33"/>
    </row>
    <row r="427" spans="1:14">
      <c r="B427" s="33"/>
      <c r="C427" s="33"/>
      <c r="D427" s="42"/>
      <c r="E427" s="34"/>
      <c r="F427" s="34"/>
      <c r="G427" s="25"/>
      <c r="H427" s="25"/>
      <c r="I427" s="25"/>
      <c r="J427" s="25"/>
      <c r="K427" s="25"/>
      <c r="L427" s="25"/>
      <c r="M427" s="25"/>
      <c r="N427" s="33"/>
    </row>
    <row r="428" spans="1:14" ht="18.75">
      <c r="A428" s="45" t="s">
        <v>30</v>
      </c>
      <c r="C428" s="33"/>
      <c r="D428" s="2">
        <f>'Facility Detail'!$B$1708</f>
        <v>2011</v>
      </c>
      <c r="E428" s="2">
        <f>D428+1</f>
        <v>2012</v>
      </c>
      <c r="F428" s="2">
        <f>E428+1</f>
        <v>2013</v>
      </c>
      <c r="G428" s="2">
        <f>G417</f>
        <v>2014</v>
      </c>
      <c r="H428" s="2">
        <f>H417</f>
        <v>2015</v>
      </c>
      <c r="I428" s="2">
        <f>I417</f>
        <v>2016</v>
      </c>
      <c r="J428" s="2">
        <f>J417</f>
        <v>2017</v>
      </c>
      <c r="K428" s="2">
        <f>K417</f>
        <v>2018</v>
      </c>
      <c r="L428" s="25"/>
      <c r="M428" s="25"/>
      <c r="N428" s="33"/>
    </row>
    <row r="429" spans="1:14">
      <c r="B429" s="88" t="s">
        <v>47</v>
      </c>
      <c r="C429" s="80"/>
      <c r="D429" s="98"/>
      <c r="E429" s="99"/>
      <c r="F429" s="99"/>
      <c r="G429" s="99"/>
      <c r="H429" s="99"/>
      <c r="I429" s="99"/>
      <c r="J429" s="99"/>
      <c r="K429" s="165"/>
      <c r="L429" s="25"/>
      <c r="M429" s="25"/>
      <c r="N429" s="33"/>
    </row>
    <row r="430" spans="1:14">
      <c r="B430" s="89" t="s">
        <v>23</v>
      </c>
      <c r="C430" s="212"/>
      <c r="D430" s="101"/>
      <c r="E430" s="102"/>
      <c r="F430" s="102"/>
      <c r="G430" s="102"/>
      <c r="H430" s="102"/>
      <c r="I430" s="102"/>
      <c r="J430" s="102"/>
      <c r="K430" s="166"/>
      <c r="L430" s="25"/>
      <c r="M430" s="25"/>
      <c r="N430" s="33"/>
    </row>
    <row r="431" spans="1:14">
      <c r="B431" s="104" t="s">
        <v>89</v>
      </c>
      <c r="C431" s="210"/>
      <c r="D431" s="65"/>
      <c r="E431" s="66"/>
      <c r="F431" s="66"/>
      <c r="G431" s="66"/>
      <c r="H431" s="66"/>
      <c r="I431" s="66"/>
      <c r="J431" s="66"/>
      <c r="K431" s="167"/>
      <c r="L431" s="25"/>
      <c r="M431" s="25"/>
      <c r="N431" s="33"/>
    </row>
    <row r="432" spans="1:14">
      <c r="B432" s="36" t="s">
        <v>90</v>
      </c>
      <c r="D432" s="7">
        <f t="shared" ref="D432:I432" si="104">SUM(D429:D431)</f>
        <v>0</v>
      </c>
      <c r="E432" s="7">
        <f t="shared" si="104"/>
        <v>0</v>
      </c>
      <c r="F432" s="7">
        <f t="shared" si="104"/>
        <v>0</v>
      </c>
      <c r="G432" s="7">
        <f t="shared" si="104"/>
        <v>0</v>
      </c>
      <c r="H432" s="7">
        <f t="shared" si="104"/>
        <v>0</v>
      </c>
      <c r="I432" s="7">
        <f t="shared" si="104"/>
        <v>0</v>
      </c>
      <c r="J432" s="7">
        <f t="shared" ref="J432" si="105">SUM(J429:J431)</f>
        <v>0</v>
      </c>
      <c r="K432" s="7">
        <f t="shared" ref="K432" si="106">SUM(K429:K431)</f>
        <v>0</v>
      </c>
      <c r="L432" s="31"/>
      <c r="M432" s="31"/>
      <c r="N432" s="33"/>
    </row>
    <row r="433" spans="1:14">
      <c r="B433" s="6"/>
      <c r="D433" s="7"/>
      <c r="E433" s="7"/>
      <c r="F433" s="7"/>
      <c r="G433" s="31"/>
      <c r="H433" s="31"/>
      <c r="I433" s="31"/>
      <c r="J433" s="31"/>
      <c r="K433" s="31"/>
      <c r="L433" s="31"/>
      <c r="M433" s="31"/>
      <c r="N433" s="33"/>
    </row>
    <row r="434" spans="1:14" ht="18.75">
      <c r="A434" s="9" t="s">
        <v>100</v>
      </c>
      <c r="D434" s="2">
        <f>'Facility Detail'!$B$1708</f>
        <v>2011</v>
      </c>
      <c r="E434" s="2">
        <f t="shared" ref="E434:K434" si="107">D434+1</f>
        <v>2012</v>
      </c>
      <c r="F434" s="2">
        <f t="shared" si="107"/>
        <v>2013</v>
      </c>
      <c r="G434" s="2">
        <f t="shared" si="107"/>
        <v>2014</v>
      </c>
      <c r="H434" s="2">
        <f t="shared" si="107"/>
        <v>2015</v>
      </c>
      <c r="I434" s="2">
        <f t="shared" si="107"/>
        <v>2016</v>
      </c>
      <c r="J434" s="2">
        <f t="shared" si="107"/>
        <v>2017</v>
      </c>
      <c r="K434" s="2">
        <f t="shared" si="107"/>
        <v>2018</v>
      </c>
      <c r="L434" s="31"/>
      <c r="M434" s="31"/>
      <c r="N434" s="33"/>
    </row>
    <row r="435" spans="1:14">
      <c r="B435" s="88" t="str">
        <f xml:space="preserve"> 'Facility Detail'!$B$1708 &amp; " Surplus Applied to " &amp; ( 'Facility Detail'!$B$1708 + 1 )</f>
        <v>2011 Surplus Applied to 2012</v>
      </c>
      <c r="C435" s="33"/>
      <c r="D435" s="3"/>
      <c r="E435" s="68">
        <f>D435</f>
        <v>0</v>
      </c>
      <c r="F435" s="152"/>
      <c r="G435" s="152"/>
      <c r="H435" s="152"/>
      <c r="I435" s="152"/>
      <c r="J435" s="152"/>
      <c r="K435" s="69"/>
      <c r="L435" s="31"/>
      <c r="M435" s="31"/>
      <c r="N435" s="33"/>
    </row>
    <row r="436" spans="1:14">
      <c r="B436" s="88" t="str">
        <f xml:space="preserve"> ( 'Facility Detail'!$B$1708 + 1 ) &amp; " Surplus Applied to " &amp; ( 'Facility Detail'!$B$1708 )</f>
        <v>2012 Surplus Applied to 2011</v>
      </c>
      <c r="C436" s="33"/>
      <c r="D436" s="193">
        <f>E436</f>
        <v>0</v>
      </c>
      <c r="E436" s="10"/>
      <c r="F436" s="83"/>
      <c r="G436" s="83"/>
      <c r="H436" s="83"/>
      <c r="I436" s="83"/>
      <c r="J436" s="83"/>
      <c r="K436" s="194"/>
      <c r="L436" s="31"/>
      <c r="M436" s="31"/>
      <c r="N436" s="33"/>
    </row>
    <row r="437" spans="1:14">
      <c r="B437" s="88" t="str">
        <f xml:space="preserve"> ( 'Facility Detail'!$B$1708 + 1 ) &amp; " Surplus Applied to " &amp; ( 'Facility Detail'!$B$1708 + 2 )</f>
        <v>2012 Surplus Applied to 2013</v>
      </c>
      <c r="C437" s="33"/>
      <c r="D437" s="70"/>
      <c r="E437" s="10"/>
      <c r="F437" s="79">
        <f>E437</f>
        <v>0</v>
      </c>
      <c r="G437" s="83"/>
      <c r="H437" s="83"/>
      <c r="I437" s="83"/>
      <c r="J437" s="83"/>
      <c r="K437" s="194"/>
      <c r="L437" s="31"/>
      <c r="M437" s="31"/>
      <c r="N437" s="33"/>
    </row>
    <row r="438" spans="1:14">
      <c r="B438" s="88" t="str">
        <f xml:space="preserve"> ( 'Facility Detail'!$B$1708 + 2 ) &amp; " Surplus Applied to " &amp; ( 'Facility Detail'!$B$1708 + 1 )</f>
        <v>2013 Surplus Applied to 2012</v>
      </c>
      <c r="C438" s="33"/>
      <c r="D438" s="70"/>
      <c r="E438" s="79">
        <f>F438</f>
        <v>0</v>
      </c>
      <c r="F438" s="192"/>
      <c r="G438" s="83"/>
      <c r="H438" s="83"/>
      <c r="I438" s="83"/>
      <c r="J438" s="83"/>
      <c r="K438" s="194"/>
      <c r="L438" s="31"/>
      <c r="M438" s="31"/>
      <c r="N438" s="33"/>
    </row>
    <row r="439" spans="1:14">
      <c r="B439" s="88" t="str">
        <f xml:space="preserve"> ( 'Facility Detail'!$B$1708 + 2 ) &amp; " Surplus Applied to " &amp; ( 'Facility Detail'!$B$1708 + 3 )</f>
        <v>2013 Surplus Applied to 2014</v>
      </c>
      <c r="C439" s="33"/>
      <c r="D439" s="70"/>
      <c r="E439" s="175"/>
      <c r="F439" s="10"/>
      <c r="G439" s="176">
        <f>F439</f>
        <v>0</v>
      </c>
      <c r="H439" s="83"/>
      <c r="I439" s="83"/>
      <c r="J439" s="83"/>
      <c r="K439" s="194"/>
      <c r="L439" s="31"/>
      <c r="M439" s="31"/>
      <c r="N439" s="33"/>
    </row>
    <row r="440" spans="1:14">
      <c r="B440" s="88" t="str">
        <f xml:space="preserve"> ( 'Facility Detail'!$B$1708 + 3 ) &amp; " Surplus Applied to " &amp; ( 'Facility Detail'!$B$1708 + 2 )</f>
        <v>2014 Surplus Applied to 2013</v>
      </c>
      <c r="C440" s="33"/>
      <c r="D440" s="70"/>
      <c r="E440" s="175"/>
      <c r="F440" s="79">
        <f>G440</f>
        <v>0</v>
      </c>
      <c r="G440" s="10"/>
      <c r="H440" s="83"/>
      <c r="I440" s="83"/>
      <c r="J440" s="83" t="s">
        <v>192</v>
      </c>
      <c r="K440" s="194"/>
      <c r="L440" s="31"/>
      <c r="M440" s="31"/>
      <c r="N440" s="33"/>
    </row>
    <row r="441" spans="1:14">
      <c r="B441" s="88" t="str">
        <f xml:space="preserve"> ( 'Facility Detail'!$B$1708 + 3 ) &amp; " Surplus Applied to " &amp; ( 'Facility Detail'!$B$1708 + 4 )</f>
        <v>2014 Surplus Applied to 2015</v>
      </c>
      <c r="C441" s="33"/>
      <c r="D441" s="70"/>
      <c r="E441" s="175"/>
      <c r="F441" s="175"/>
      <c r="G441" s="10"/>
      <c r="H441" s="176">
        <f>G441</f>
        <v>0</v>
      </c>
      <c r="I441" s="175">
        <f>H441</f>
        <v>0</v>
      </c>
      <c r="J441" s="175"/>
      <c r="K441" s="179"/>
      <c r="L441" s="31"/>
      <c r="M441" s="31"/>
      <c r="N441" s="33"/>
    </row>
    <row r="442" spans="1:14">
      <c r="B442" s="88" t="str">
        <f xml:space="preserve"> ( 'Facility Detail'!$B$1708 + 4 ) &amp; " Surplus Applied to " &amp; ( 'Facility Detail'!$B$1708 + 3 )</f>
        <v>2015 Surplus Applied to 2014</v>
      </c>
      <c r="C442" s="33"/>
      <c r="D442" s="70"/>
      <c r="E442" s="175"/>
      <c r="F442" s="175"/>
      <c r="G442" s="79">
        <f>H442</f>
        <v>0</v>
      </c>
      <c r="H442" s="178"/>
      <c r="I442" s="175"/>
      <c r="J442" s="175"/>
      <c r="K442" s="179"/>
      <c r="L442" s="31"/>
      <c r="M442" s="31"/>
      <c r="N442" s="33"/>
    </row>
    <row r="443" spans="1:14">
      <c r="B443" s="88" t="str">
        <f xml:space="preserve"> ( 'Facility Detail'!$B$1708 + 4 ) &amp; " Surplus Applied to " &amp; ( 'Facility Detail'!$B$1708 + 5 )</f>
        <v>2015 Surplus Applied to 2016</v>
      </c>
      <c r="C443" s="33"/>
      <c r="D443" s="70"/>
      <c r="E443" s="175"/>
      <c r="F443" s="175"/>
      <c r="G443" s="175"/>
      <c r="H443" s="178">
        <v>0</v>
      </c>
      <c r="I443" s="176">
        <f>H443</f>
        <v>0</v>
      </c>
      <c r="J443" s="83"/>
      <c r="K443" s="179"/>
      <c r="L443" s="31"/>
      <c r="M443" s="31"/>
      <c r="N443" s="33"/>
    </row>
    <row r="444" spans="1:14">
      <c r="B444" s="88" t="str">
        <f xml:space="preserve"> ( 'Facility Detail'!$B$1708 + 5 ) &amp; " Surplus Applied to " &amp; ( 'Facility Detail'!$B$1708 + 4 )</f>
        <v>2016 Surplus Applied to 2015</v>
      </c>
      <c r="C444" s="33"/>
      <c r="D444" s="70"/>
      <c r="E444" s="175"/>
      <c r="F444" s="175"/>
      <c r="G444" s="175"/>
      <c r="H444" s="79"/>
      <c r="I444" s="178"/>
      <c r="J444" s="83"/>
      <c r="K444" s="179"/>
      <c r="L444" s="31"/>
      <c r="M444" s="31"/>
      <c r="N444" s="33"/>
    </row>
    <row r="445" spans="1:14">
      <c r="B445" s="88" t="str">
        <f xml:space="preserve"> ( 'Facility Detail'!$B$1708 + 5 ) &amp; " Surplus Applied to " &amp; ( 'Facility Detail'!$B$1708 + 6 )</f>
        <v>2016 Surplus Applied to 2017</v>
      </c>
      <c r="C445" s="33"/>
      <c r="D445" s="70"/>
      <c r="E445" s="175"/>
      <c r="F445" s="175"/>
      <c r="G445" s="175"/>
      <c r="H445" s="175"/>
      <c r="I445" s="178">
        <v>0</v>
      </c>
      <c r="J445" s="177"/>
      <c r="K445" s="194"/>
      <c r="L445" s="31"/>
      <c r="M445" s="31"/>
      <c r="N445" s="33"/>
    </row>
    <row r="446" spans="1:14">
      <c r="B446" s="88" t="s">
        <v>190</v>
      </c>
      <c r="C446" s="33"/>
      <c r="D446" s="70"/>
      <c r="E446" s="175"/>
      <c r="F446" s="175"/>
      <c r="G446" s="175"/>
      <c r="H446" s="175"/>
      <c r="I446" s="177">
        <f>J445</f>
        <v>0</v>
      </c>
      <c r="J446" s="178"/>
      <c r="K446" s="194"/>
      <c r="L446" s="31"/>
      <c r="M446" s="31"/>
      <c r="N446" s="33"/>
    </row>
    <row r="447" spans="1:14">
      <c r="B447" s="88" t="s">
        <v>191</v>
      </c>
      <c r="C447" s="33"/>
      <c r="D447" s="71"/>
      <c r="E447" s="156"/>
      <c r="F447" s="156"/>
      <c r="G447" s="156"/>
      <c r="H447" s="156"/>
      <c r="I447" s="287"/>
      <c r="J447" s="181">
        <v>0</v>
      </c>
      <c r="K447" s="288">
        <f>J447</f>
        <v>0</v>
      </c>
      <c r="L447" s="31"/>
      <c r="M447" s="31"/>
      <c r="N447" s="33"/>
    </row>
    <row r="448" spans="1:14">
      <c r="B448" s="36" t="s">
        <v>17</v>
      </c>
      <c r="D448" s="220">
        <f xml:space="preserve"> D436 - D435</f>
        <v>0</v>
      </c>
      <c r="E448" s="220">
        <f xml:space="preserve"> E435 + E438 - E437 - E436</f>
        <v>0</v>
      </c>
      <c r="F448" s="220">
        <f>F437 - F438 -F439</f>
        <v>0</v>
      </c>
      <c r="G448" s="220">
        <f>G439-G440-G441</f>
        <v>0</v>
      </c>
      <c r="H448" s="220">
        <f>H441</f>
        <v>0</v>
      </c>
      <c r="I448" s="220">
        <f>I441</f>
        <v>0</v>
      </c>
      <c r="J448" s="220">
        <f>J445-J446-J447</f>
        <v>0</v>
      </c>
      <c r="K448" s="220">
        <f>K447</f>
        <v>0</v>
      </c>
      <c r="L448" s="31"/>
      <c r="M448" s="31"/>
      <c r="N448" s="33"/>
    </row>
    <row r="449" spans="1:14">
      <c r="B449" s="6"/>
      <c r="D449" s="7"/>
      <c r="E449" s="7"/>
      <c r="F449" s="7"/>
      <c r="G449" s="7"/>
      <c r="H449" s="7"/>
      <c r="I449" s="7"/>
      <c r="J449" s="7"/>
      <c r="K449" s="7"/>
      <c r="L449" s="31"/>
      <c r="M449" s="31"/>
      <c r="N449" s="33"/>
    </row>
    <row r="450" spans="1:14">
      <c r="B450" s="85" t="s">
        <v>12</v>
      </c>
      <c r="C450" s="80"/>
      <c r="D450" s="111"/>
      <c r="E450" s="112"/>
      <c r="F450" s="112"/>
      <c r="G450" s="112"/>
      <c r="H450" s="189"/>
      <c r="I450" s="189"/>
      <c r="J450" s="189"/>
      <c r="K450" s="113"/>
      <c r="L450" s="31"/>
      <c r="M450" s="31"/>
      <c r="N450" s="33"/>
    </row>
    <row r="451" spans="1:14">
      <c r="B451" s="6"/>
      <c r="D451" s="7"/>
      <c r="E451" s="7"/>
      <c r="F451" s="7"/>
      <c r="G451" s="7"/>
      <c r="H451" s="7"/>
      <c r="I451" s="7"/>
      <c r="J451" s="7"/>
      <c r="K451" s="7"/>
      <c r="L451" s="31"/>
      <c r="M451" s="31"/>
      <c r="N451" s="33"/>
    </row>
    <row r="452" spans="1:14" ht="18.75">
      <c r="A452" s="45" t="s">
        <v>26</v>
      </c>
      <c r="C452" s="80"/>
      <c r="D452" s="49">
        <f xml:space="preserve"> D421 + D426 - D432 + D448 + D450</f>
        <v>0</v>
      </c>
      <c r="E452" s="50">
        <v>1355</v>
      </c>
      <c r="F452" s="50">
        <f t="shared" ref="F452:K452" si="108" xml:space="preserve"> F421 + F426 - F432 + F448 + F450</f>
        <v>997</v>
      </c>
      <c r="G452" s="50">
        <f t="shared" si="108"/>
        <v>1148</v>
      </c>
      <c r="H452" s="190">
        <f t="shared" si="108"/>
        <v>1011</v>
      </c>
      <c r="I452" s="190">
        <f t="shared" si="108"/>
        <v>1113</v>
      </c>
      <c r="J452" s="348"/>
      <c r="K452" s="51">
        <f t="shared" si="108"/>
        <v>0</v>
      </c>
      <c r="L452" s="31"/>
      <c r="M452" s="31"/>
      <c r="N452" s="33"/>
    </row>
    <row r="453" spans="1:14">
      <c r="B453" s="6"/>
      <c r="D453" s="7"/>
      <c r="E453" s="7"/>
      <c r="F453" s="7"/>
      <c r="G453" s="31"/>
      <c r="H453" s="31"/>
      <c r="I453" s="31"/>
      <c r="J453" s="31"/>
      <c r="K453" s="31"/>
      <c r="L453" s="31"/>
      <c r="M453" s="31"/>
      <c r="N453" s="33"/>
    </row>
    <row r="454" spans="1:14" ht="15.75" thickBot="1">
      <c r="L454" s="33"/>
      <c r="M454" s="33"/>
      <c r="N454" s="33"/>
    </row>
    <row r="455" spans="1:14">
      <c r="A455" s="8"/>
      <c r="B455" s="8"/>
      <c r="C455" s="8"/>
      <c r="D455" s="8"/>
      <c r="E455" s="8"/>
      <c r="F455" s="8"/>
      <c r="G455" s="8"/>
      <c r="H455" s="8"/>
      <c r="I455" s="8"/>
      <c r="J455" s="8"/>
      <c r="K455" s="8"/>
      <c r="L455" s="33"/>
      <c r="M455" s="33"/>
      <c r="N455" s="33"/>
    </row>
    <row r="456" spans="1:14">
      <c r="B456" s="33"/>
      <c r="C456" s="33"/>
      <c r="D456" s="33"/>
      <c r="E456" s="33"/>
      <c r="F456" s="33"/>
      <c r="G456" s="33"/>
      <c r="H456" s="33"/>
      <c r="I456" s="33"/>
      <c r="J456" s="33"/>
      <c r="K456" s="33"/>
      <c r="L456" s="33"/>
      <c r="M456" s="33"/>
      <c r="N456" s="33"/>
    </row>
    <row r="457" spans="1:14" ht="21">
      <c r="A457" s="14" t="s">
        <v>4</v>
      </c>
      <c r="B457" s="14"/>
      <c r="C457" s="46" t="str">
        <f>B12</f>
        <v>JC Boyle (Upgrade 2005)</v>
      </c>
      <c r="D457" s="47"/>
      <c r="E457" s="24"/>
      <c r="F457" s="24"/>
      <c r="L457" s="33"/>
      <c r="M457" s="33"/>
      <c r="N457" s="33"/>
    </row>
    <row r="458" spans="1:14">
      <c r="L458" s="33"/>
      <c r="M458" s="33"/>
      <c r="N458" s="33"/>
    </row>
    <row r="459" spans="1:14" ht="18.75">
      <c r="A459" s="9" t="s">
        <v>21</v>
      </c>
      <c r="B459" s="9"/>
      <c r="D459" s="2">
        <f>'Facility Detail'!$B$1708</f>
        <v>2011</v>
      </c>
      <c r="E459" s="2">
        <f>D459+1</f>
        <v>2012</v>
      </c>
      <c r="F459" s="2">
        <f>E459+1</f>
        <v>2013</v>
      </c>
      <c r="G459" s="2">
        <f>F459+1</f>
        <v>2014</v>
      </c>
      <c r="H459" s="2">
        <f>G459+1</f>
        <v>2015</v>
      </c>
      <c r="I459" s="2">
        <f>H459+1</f>
        <v>2016</v>
      </c>
      <c r="J459" s="2">
        <f t="shared" ref="J459:K459" si="109">I459+1</f>
        <v>2017</v>
      </c>
      <c r="K459" s="2">
        <f t="shared" si="109"/>
        <v>2018</v>
      </c>
      <c r="L459" s="26"/>
      <c r="M459" s="26"/>
      <c r="N459" s="33"/>
    </row>
    <row r="460" spans="1:14">
      <c r="B460" s="88" t="str">
        <f>"Total MWh Produced / Purchased from " &amp; C457</f>
        <v>Total MWh Produced / Purchased from JC Boyle (Upgrade 2005)</v>
      </c>
      <c r="C460" s="80"/>
      <c r="D460" s="3"/>
      <c r="E460" s="4">
        <v>3462.2784000000001</v>
      </c>
      <c r="F460" s="4">
        <v>2402.4095999999995</v>
      </c>
      <c r="G460" s="4">
        <v>2295</v>
      </c>
      <c r="H460" s="4">
        <v>2130</v>
      </c>
      <c r="I460" s="99">
        <v>2857</v>
      </c>
      <c r="J460" s="345"/>
      <c r="K460" s="165"/>
      <c r="L460" s="25"/>
      <c r="M460" s="25"/>
      <c r="N460" s="33"/>
    </row>
    <row r="461" spans="1:14">
      <c r="B461" s="88" t="s">
        <v>25</v>
      </c>
      <c r="C461" s="80"/>
      <c r="D461" s="62"/>
      <c r="E461" s="63">
        <v>1</v>
      </c>
      <c r="F461" s="63">
        <v>1</v>
      </c>
      <c r="G461" s="63">
        <v>1</v>
      </c>
      <c r="H461" s="63">
        <v>1</v>
      </c>
      <c r="I461" s="63">
        <v>1</v>
      </c>
      <c r="J461" s="63">
        <v>1</v>
      </c>
      <c r="K461" s="64">
        <v>1</v>
      </c>
      <c r="L461" s="25"/>
      <c r="M461" s="25"/>
      <c r="N461" s="33"/>
    </row>
    <row r="462" spans="1:14">
      <c r="B462" s="88" t="s">
        <v>20</v>
      </c>
      <c r="C462" s="80"/>
      <c r="D462" s="54"/>
      <c r="E462" s="55">
        <v>7.9619999999999996E-2</v>
      </c>
      <c r="F462" s="55">
        <v>7.8747999999999999E-2</v>
      </c>
      <c r="G462" s="55">
        <v>8.0235000000000001E-2</v>
      </c>
      <c r="H462" s="55">
        <v>8.0535999999999996E-2</v>
      </c>
      <c r="I462" s="296">
        <v>8.1698151927344531E-2</v>
      </c>
      <c r="J462" s="296">
        <v>7.9802870015373173E-2</v>
      </c>
      <c r="K462" s="297"/>
      <c r="L462" s="25"/>
      <c r="M462" s="25"/>
      <c r="N462" s="33"/>
    </row>
    <row r="463" spans="1:14">
      <c r="B463" s="85" t="s">
        <v>22</v>
      </c>
      <c r="C463" s="86"/>
      <c r="D463" s="41">
        <f xml:space="preserve"> ROUND(D460 * D461 * D462,0)</f>
        <v>0</v>
      </c>
      <c r="E463" s="41">
        <f t="shared" ref="E463:H463" si="110" xml:space="preserve"> ROUND(E460 * E461 * E462,0)</f>
        <v>276</v>
      </c>
      <c r="F463" s="41">
        <f t="shared" si="110"/>
        <v>189</v>
      </c>
      <c r="G463" s="41">
        <f t="shared" si="110"/>
        <v>184</v>
      </c>
      <c r="H463" s="41">
        <f t="shared" si="110"/>
        <v>172</v>
      </c>
      <c r="I463" s="41">
        <v>235</v>
      </c>
      <c r="J463" s="347"/>
      <c r="K463" s="41">
        <f t="shared" ref="K463" si="111" xml:space="preserve"> ROUND(K460 * K461 * K462,0)</f>
        <v>0</v>
      </c>
      <c r="L463" s="25"/>
      <c r="M463" s="25"/>
      <c r="N463" s="33"/>
    </row>
    <row r="464" spans="1:14">
      <c r="B464" s="24"/>
      <c r="C464" s="33"/>
      <c r="D464" s="40"/>
      <c r="E464" s="40"/>
      <c r="F464" s="40"/>
      <c r="G464" s="25"/>
      <c r="H464" s="25"/>
      <c r="I464" s="25"/>
      <c r="J464" s="25"/>
      <c r="K464" s="25"/>
      <c r="L464" s="25"/>
      <c r="M464" s="25"/>
      <c r="N464" s="33"/>
    </row>
    <row r="465" spans="1:14" ht="18.75">
      <c r="A465" s="48" t="s">
        <v>119</v>
      </c>
      <c r="C465" s="33"/>
      <c r="D465" s="2">
        <f>'Facility Detail'!$B$1708</f>
        <v>2011</v>
      </c>
      <c r="E465" s="2">
        <f>D465+1</f>
        <v>2012</v>
      </c>
      <c r="F465" s="2">
        <f>E465+1</f>
        <v>2013</v>
      </c>
      <c r="G465" s="2">
        <f>G459</f>
        <v>2014</v>
      </c>
      <c r="H465" s="2">
        <f>H459</f>
        <v>2015</v>
      </c>
      <c r="I465" s="2">
        <f>I459</f>
        <v>2016</v>
      </c>
      <c r="J465" s="2">
        <f>J459</f>
        <v>2017</v>
      </c>
      <c r="K465" s="2">
        <f t="shared" ref="K465" si="112">K459</f>
        <v>2018</v>
      </c>
      <c r="L465" s="25"/>
      <c r="M465" s="25"/>
      <c r="N465" s="33"/>
    </row>
    <row r="466" spans="1:14">
      <c r="B466" s="88" t="s">
        <v>10</v>
      </c>
      <c r="C466" s="80"/>
      <c r="D466" s="57">
        <f>IF( $E12 = "Eligible", D463 * 'Facility Detail'!$B$1705, 0 )</f>
        <v>0</v>
      </c>
      <c r="E466" s="11">
        <f>IF( $E12 = "Eligible", E463 * 'Facility Detail'!$B$1705, 0 )</f>
        <v>0</v>
      </c>
      <c r="F466" s="11">
        <f>IF( $E12 = "Eligible", F463 * 'Facility Detail'!$B$1705, 0 )</f>
        <v>0</v>
      </c>
      <c r="G466" s="11">
        <v>0</v>
      </c>
      <c r="H466" s="11">
        <v>0</v>
      </c>
      <c r="I466" s="11">
        <v>0</v>
      </c>
      <c r="J466" s="11">
        <v>0</v>
      </c>
      <c r="K466" s="12">
        <v>0</v>
      </c>
      <c r="L466" s="25"/>
      <c r="M466" s="25"/>
      <c r="N466" s="33"/>
    </row>
    <row r="467" spans="1:14">
      <c r="B467" s="88" t="s">
        <v>6</v>
      </c>
      <c r="C467" s="80"/>
      <c r="D467" s="58">
        <f>IF( $F12 = "Eligible", D463, 0 )</f>
        <v>0</v>
      </c>
      <c r="E467" s="59">
        <f>IF( $F12 = "Eligible", E463, 0 )</f>
        <v>0</v>
      </c>
      <c r="F467" s="59">
        <f>IF( $F12 = "Eligible", F463, 0 )</f>
        <v>0</v>
      </c>
      <c r="G467" s="59">
        <f>IF( $E415 = "Eligible", G463, 0 )</f>
        <v>0</v>
      </c>
      <c r="H467" s="59">
        <f>IF( $E415 = "Eligible", H463, 0 )</f>
        <v>0</v>
      </c>
      <c r="I467" s="59">
        <f>IF( $E415 = "Eligible", I463, 0 )</f>
        <v>0</v>
      </c>
      <c r="J467" s="59">
        <f>IF( $E415 = "Eligible", J463, 0 )</f>
        <v>0</v>
      </c>
      <c r="K467" s="60">
        <f>IF( $E415 = "Eligible", K463, 0 )</f>
        <v>0</v>
      </c>
      <c r="L467" s="25"/>
      <c r="M467" s="25"/>
      <c r="N467" s="33"/>
    </row>
    <row r="468" spans="1:14">
      <c r="B468" s="87" t="s">
        <v>121</v>
      </c>
      <c r="C468" s="86"/>
      <c r="D468" s="43">
        <f t="shared" ref="D468:I468" si="113">SUM(D466:D467)</f>
        <v>0</v>
      </c>
      <c r="E468" s="44">
        <f t="shared" si="113"/>
        <v>0</v>
      </c>
      <c r="F468" s="44">
        <f t="shared" si="113"/>
        <v>0</v>
      </c>
      <c r="G468" s="44">
        <f t="shared" si="113"/>
        <v>0</v>
      </c>
      <c r="H468" s="44">
        <f t="shared" si="113"/>
        <v>0</v>
      </c>
      <c r="I468" s="44">
        <f t="shared" si="113"/>
        <v>0</v>
      </c>
      <c r="J468" s="44">
        <f t="shared" ref="J468" si="114">SUM(J466:J467)</f>
        <v>0</v>
      </c>
      <c r="K468" s="44">
        <f t="shared" ref="K468" si="115">SUM(K466:K467)</f>
        <v>0</v>
      </c>
      <c r="L468" s="25"/>
      <c r="M468" s="25"/>
      <c r="N468" s="33"/>
    </row>
    <row r="469" spans="1:14">
      <c r="B469" s="33"/>
      <c r="C469" s="33"/>
      <c r="D469" s="42"/>
      <c r="E469" s="34"/>
      <c r="F469" s="34"/>
      <c r="G469" s="25"/>
      <c r="H469" s="25"/>
      <c r="I469" s="25"/>
      <c r="J469" s="25"/>
      <c r="K469" s="25"/>
      <c r="L469" s="25"/>
      <c r="M469" s="25"/>
      <c r="N469" s="33"/>
    </row>
    <row r="470" spans="1:14" ht="18.75">
      <c r="A470" s="45" t="s">
        <v>30</v>
      </c>
      <c r="C470" s="33"/>
      <c r="D470" s="2">
        <f>'Facility Detail'!$B$1708</f>
        <v>2011</v>
      </c>
      <c r="E470" s="2">
        <f>D470+1</f>
        <v>2012</v>
      </c>
      <c r="F470" s="2">
        <f>E470+1</f>
        <v>2013</v>
      </c>
      <c r="G470" s="2">
        <f>G459</f>
        <v>2014</v>
      </c>
      <c r="H470" s="2">
        <f>H459</f>
        <v>2015</v>
      </c>
      <c r="I470" s="2">
        <f>I459</f>
        <v>2016</v>
      </c>
      <c r="J470" s="2">
        <f>J459</f>
        <v>2017</v>
      </c>
      <c r="K470" s="2">
        <f t="shared" ref="K470" si="116">K459</f>
        <v>2018</v>
      </c>
      <c r="L470" s="25"/>
      <c r="M470" s="25"/>
      <c r="N470" s="33"/>
    </row>
    <row r="471" spans="1:14">
      <c r="B471" s="88" t="s">
        <v>47</v>
      </c>
      <c r="C471" s="80"/>
      <c r="D471" s="98"/>
      <c r="E471" s="99"/>
      <c r="F471" s="99"/>
      <c r="G471" s="99"/>
      <c r="H471" s="99"/>
      <c r="I471" s="99"/>
      <c r="J471" s="99"/>
      <c r="K471" s="165"/>
      <c r="L471" s="25"/>
      <c r="M471" s="25"/>
      <c r="N471" s="33"/>
    </row>
    <row r="472" spans="1:14">
      <c r="B472" s="89" t="s">
        <v>23</v>
      </c>
      <c r="C472" s="212"/>
      <c r="D472" s="101"/>
      <c r="E472" s="102"/>
      <c r="F472" s="102"/>
      <c r="G472" s="102"/>
      <c r="H472" s="102"/>
      <c r="I472" s="102"/>
      <c r="J472" s="102"/>
      <c r="K472" s="166"/>
      <c r="L472" s="25"/>
      <c r="M472" s="25"/>
      <c r="N472" s="33"/>
    </row>
    <row r="473" spans="1:14">
      <c r="B473" s="104" t="s">
        <v>89</v>
      </c>
      <c r="C473" s="210"/>
      <c r="D473" s="65"/>
      <c r="E473" s="66"/>
      <c r="F473" s="66"/>
      <c r="G473" s="66"/>
      <c r="H473" s="66"/>
      <c r="I473" s="66"/>
      <c r="J473" s="66"/>
      <c r="K473" s="167"/>
      <c r="L473" s="25"/>
      <c r="M473" s="25"/>
      <c r="N473" s="33"/>
    </row>
    <row r="474" spans="1:14">
      <c r="B474" s="36" t="s">
        <v>90</v>
      </c>
      <c r="D474" s="7">
        <f t="shared" ref="D474:I474" si="117">SUM(D471:D473)</f>
        <v>0</v>
      </c>
      <c r="E474" s="7">
        <f t="shared" si="117"/>
        <v>0</v>
      </c>
      <c r="F474" s="7">
        <f t="shared" si="117"/>
        <v>0</v>
      </c>
      <c r="G474" s="7">
        <f t="shared" si="117"/>
        <v>0</v>
      </c>
      <c r="H474" s="7">
        <f t="shared" si="117"/>
        <v>0</v>
      </c>
      <c r="I474" s="7">
        <f t="shared" si="117"/>
        <v>0</v>
      </c>
      <c r="J474" s="7">
        <f t="shared" ref="J474" si="118">SUM(J471:J473)</f>
        <v>0</v>
      </c>
      <c r="K474" s="7">
        <f t="shared" ref="K474" si="119">SUM(K471:K473)</f>
        <v>0</v>
      </c>
      <c r="L474" s="31"/>
      <c r="M474" s="31"/>
      <c r="N474" s="33"/>
    </row>
    <row r="475" spans="1:14">
      <c r="B475" s="6"/>
      <c r="D475" s="7"/>
      <c r="E475" s="7"/>
      <c r="F475" s="7"/>
      <c r="G475" s="31"/>
      <c r="H475" s="31"/>
      <c r="I475" s="31"/>
      <c r="J475" s="31"/>
      <c r="K475" s="31"/>
      <c r="L475" s="31"/>
      <c r="M475" s="31"/>
      <c r="N475" s="33"/>
    </row>
    <row r="476" spans="1:14" ht="18.75">
      <c r="A476" s="9" t="s">
        <v>100</v>
      </c>
      <c r="D476" s="2">
        <f>'Facility Detail'!$B$1708</f>
        <v>2011</v>
      </c>
      <c r="E476" s="2">
        <f>D476+1</f>
        <v>2012</v>
      </c>
      <c r="F476" s="2">
        <f>E476+1</f>
        <v>2013</v>
      </c>
      <c r="G476" s="2">
        <f>F476+1</f>
        <v>2014</v>
      </c>
      <c r="H476" s="2">
        <f>G476+1</f>
        <v>2015</v>
      </c>
      <c r="I476" s="2">
        <f>H476+1</f>
        <v>2016</v>
      </c>
      <c r="J476" s="2">
        <f t="shared" ref="J476:K476" si="120">I476+1</f>
        <v>2017</v>
      </c>
      <c r="K476" s="2">
        <f t="shared" si="120"/>
        <v>2018</v>
      </c>
      <c r="L476" s="31"/>
      <c r="M476" s="31"/>
      <c r="N476" s="33"/>
    </row>
    <row r="477" spans="1:14">
      <c r="B477" s="88" t="str">
        <f xml:space="preserve"> 'Facility Detail'!$B$1708 &amp; " Surplus Applied to " &amp; ( 'Facility Detail'!$B$1708 + 1 )</f>
        <v>2011 Surplus Applied to 2012</v>
      </c>
      <c r="C477" s="33"/>
      <c r="D477" s="3"/>
      <c r="E477" s="68">
        <f>D477</f>
        <v>0</v>
      </c>
      <c r="F477" s="152"/>
      <c r="G477" s="152"/>
      <c r="H477" s="152"/>
      <c r="I477" s="152"/>
      <c r="J477" s="152"/>
      <c r="K477" s="69"/>
      <c r="L477" s="31"/>
      <c r="M477" s="31"/>
      <c r="N477" s="33"/>
    </row>
    <row r="478" spans="1:14">
      <c r="B478" s="88" t="str">
        <f xml:space="preserve"> ( 'Facility Detail'!$B$1708 + 1 ) &amp; " Surplus Applied to " &amp; ( 'Facility Detail'!$B$1708 )</f>
        <v>2012 Surplus Applied to 2011</v>
      </c>
      <c r="C478" s="33"/>
      <c r="D478" s="193">
        <f>E478</f>
        <v>0</v>
      </c>
      <c r="E478" s="10"/>
      <c r="F478" s="83"/>
      <c r="G478" s="83"/>
      <c r="H478" s="83"/>
      <c r="I478" s="83"/>
      <c r="J478" s="83"/>
      <c r="K478" s="194"/>
      <c r="L478" s="31"/>
      <c r="M478" s="31"/>
      <c r="N478" s="33"/>
    </row>
    <row r="479" spans="1:14">
      <c r="B479" s="88" t="str">
        <f xml:space="preserve"> ( 'Facility Detail'!$B$1708 + 1 ) &amp; " Surplus Applied to " &amp; ( 'Facility Detail'!$B$1708 + 2 )</f>
        <v>2012 Surplus Applied to 2013</v>
      </c>
      <c r="C479" s="33"/>
      <c r="D479" s="70"/>
      <c r="E479" s="10"/>
      <c r="F479" s="79">
        <f>E479</f>
        <v>0</v>
      </c>
      <c r="G479" s="83"/>
      <c r="H479" s="83"/>
      <c r="I479" s="83"/>
      <c r="J479" s="83"/>
      <c r="K479" s="194"/>
      <c r="L479" s="31"/>
      <c r="M479" s="31"/>
      <c r="N479" s="33"/>
    </row>
    <row r="480" spans="1:14">
      <c r="B480" s="88" t="str">
        <f xml:space="preserve"> ( 'Facility Detail'!$B$1708 + 2 ) &amp; " Surplus Applied to " &amp; ( 'Facility Detail'!$B$1708 + 1 )</f>
        <v>2013 Surplus Applied to 2012</v>
      </c>
      <c r="C480" s="33"/>
      <c r="D480" s="70"/>
      <c r="E480" s="79">
        <f>F480</f>
        <v>0</v>
      </c>
      <c r="F480" s="192"/>
      <c r="G480" s="83"/>
      <c r="H480" s="83"/>
      <c r="I480" s="83"/>
      <c r="J480" s="83"/>
      <c r="K480" s="194"/>
      <c r="L480" s="31"/>
      <c r="M480" s="31"/>
      <c r="N480" s="33"/>
    </row>
    <row r="481" spans="1:14">
      <c r="B481" s="88" t="str">
        <f xml:space="preserve"> ( 'Facility Detail'!$B$1708 + 2 ) &amp; " Surplus Applied to " &amp; ( 'Facility Detail'!$B$1708 + 3 )</f>
        <v>2013 Surplus Applied to 2014</v>
      </c>
      <c r="C481" s="33"/>
      <c r="D481" s="70"/>
      <c r="E481" s="175"/>
      <c r="F481" s="10"/>
      <c r="G481" s="176">
        <f>F481</f>
        <v>0</v>
      </c>
      <c r="H481" s="83"/>
      <c r="I481" s="83"/>
      <c r="J481" s="83"/>
      <c r="K481" s="194"/>
      <c r="L481" s="31"/>
      <c r="M481" s="31"/>
      <c r="N481" s="33"/>
    </row>
    <row r="482" spans="1:14">
      <c r="B482" s="88" t="str">
        <f xml:space="preserve"> ( 'Facility Detail'!$B$1708 + 3 ) &amp; " Surplus Applied to " &amp; ( 'Facility Detail'!$B$1708 + 2 )</f>
        <v>2014 Surplus Applied to 2013</v>
      </c>
      <c r="C482" s="33"/>
      <c r="D482" s="70"/>
      <c r="E482" s="175"/>
      <c r="F482" s="79">
        <f>G482</f>
        <v>0</v>
      </c>
      <c r="G482" s="10"/>
      <c r="H482" s="83"/>
      <c r="I482" s="83"/>
      <c r="J482" s="83" t="s">
        <v>192</v>
      </c>
      <c r="K482" s="194"/>
      <c r="L482" s="31"/>
      <c r="M482" s="31"/>
      <c r="N482" s="33"/>
    </row>
    <row r="483" spans="1:14">
      <c r="B483" s="88" t="str">
        <f xml:space="preserve"> ( 'Facility Detail'!$B$1708 + 3 ) &amp; " Surplus Applied to " &amp; ( 'Facility Detail'!$B$1708 + 4 )</f>
        <v>2014 Surplus Applied to 2015</v>
      </c>
      <c r="C483" s="33"/>
      <c r="D483" s="70"/>
      <c r="E483" s="175"/>
      <c r="F483" s="175"/>
      <c r="G483" s="10"/>
      <c r="H483" s="176">
        <f>G483</f>
        <v>0</v>
      </c>
      <c r="I483" s="175"/>
      <c r="J483" s="175"/>
      <c r="K483" s="179"/>
      <c r="L483" s="31"/>
      <c r="M483" s="31"/>
      <c r="N483" s="33"/>
    </row>
    <row r="484" spans="1:14">
      <c r="B484" s="88" t="str">
        <f xml:space="preserve"> ( 'Facility Detail'!$B$1708 + 4 ) &amp; " Surplus Applied to " &amp; ( 'Facility Detail'!$B$1708 + 3 )</f>
        <v>2015 Surplus Applied to 2014</v>
      </c>
      <c r="C484" s="33"/>
      <c r="D484" s="70"/>
      <c r="E484" s="175"/>
      <c r="F484" s="175"/>
      <c r="G484" s="79">
        <f>H484</f>
        <v>0</v>
      </c>
      <c r="H484" s="178"/>
      <c r="I484" s="175"/>
      <c r="J484" s="175"/>
      <c r="K484" s="179"/>
      <c r="L484" s="31"/>
      <c r="M484" s="31"/>
      <c r="N484" s="33"/>
    </row>
    <row r="485" spans="1:14">
      <c r="B485" s="88" t="str">
        <f xml:space="preserve"> ( 'Facility Detail'!$B$1708 + 4 ) &amp; " Surplus Applied to " &amp; ( 'Facility Detail'!$B$1708 + 5 )</f>
        <v>2015 Surplus Applied to 2016</v>
      </c>
      <c r="C485" s="33"/>
      <c r="D485" s="70"/>
      <c r="E485" s="175"/>
      <c r="F485" s="175"/>
      <c r="G485" s="175"/>
      <c r="H485" s="178"/>
      <c r="I485" s="176">
        <f>H485</f>
        <v>0</v>
      </c>
      <c r="J485" s="83"/>
      <c r="K485" s="179"/>
      <c r="L485" s="31"/>
      <c r="M485" s="31"/>
      <c r="N485" s="33"/>
    </row>
    <row r="486" spans="1:14">
      <c r="B486" s="88" t="str">
        <f xml:space="preserve"> ( 'Facility Detail'!$B$1708 + 5 ) &amp; " Surplus Applied to " &amp; ( 'Facility Detail'!$B$1708 + 4 )</f>
        <v>2016 Surplus Applied to 2015</v>
      </c>
      <c r="C486" s="33"/>
      <c r="D486" s="70"/>
      <c r="E486" s="175"/>
      <c r="F486" s="175"/>
      <c r="G486" s="175"/>
      <c r="H486" s="79">
        <f>I486</f>
        <v>0</v>
      </c>
      <c r="I486" s="178"/>
      <c r="J486" s="83"/>
      <c r="K486" s="179"/>
      <c r="L486" s="31"/>
      <c r="M486" s="31"/>
      <c r="N486" s="33"/>
    </row>
    <row r="487" spans="1:14">
      <c r="B487" s="88" t="str">
        <f xml:space="preserve"> ( 'Facility Detail'!$B$1708 + 5 ) &amp; " Surplus Applied to " &amp; ( 'Facility Detail'!$B$1708 + 6 )</f>
        <v>2016 Surplus Applied to 2017</v>
      </c>
      <c r="C487" s="33"/>
      <c r="D487" s="70"/>
      <c r="E487" s="175"/>
      <c r="F487" s="175"/>
      <c r="G487" s="175"/>
      <c r="H487" s="175"/>
      <c r="I487" s="178">
        <v>0</v>
      </c>
      <c r="J487" s="177"/>
      <c r="K487" s="194"/>
      <c r="L487" s="31"/>
      <c r="M487" s="31"/>
      <c r="N487" s="33"/>
    </row>
    <row r="488" spans="1:14">
      <c r="B488" s="88" t="s">
        <v>190</v>
      </c>
      <c r="C488" s="33"/>
      <c r="D488" s="70"/>
      <c r="E488" s="175"/>
      <c r="F488" s="175"/>
      <c r="G488" s="175"/>
      <c r="H488" s="175"/>
      <c r="I488" s="177">
        <f>J487</f>
        <v>0</v>
      </c>
      <c r="J488" s="178"/>
      <c r="K488" s="194"/>
      <c r="L488" s="31"/>
      <c r="M488" s="31"/>
      <c r="N488" s="33"/>
    </row>
    <row r="489" spans="1:14">
      <c r="B489" s="88" t="s">
        <v>191</v>
      </c>
      <c r="C489" s="33"/>
      <c r="D489" s="71"/>
      <c r="E489" s="156"/>
      <c r="F489" s="156"/>
      <c r="G489" s="156"/>
      <c r="H489" s="156"/>
      <c r="I489" s="287"/>
      <c r="J489" s="181">
        <v>0</v>
      </c>
      <c r="K489" s="288">
        <f>J489</f>
        <v>0</v>
      </c>
      <c r="L489" s="31"/>
      <c r="M489" s="31"/>
      <c r="N489" s="33"/>
    </row>
    <row r="490" spans="1:14">
      <c r="B490" s="36" t="s">
        <v>17</v>
      </c>
      <c r="D490" s="220">
        <f xml:space="preserve"> D478 - D477</f>
        <v>0</v>
      </c>
      <c r="E490" s="220">
        <f xml:space="preserve"> E477 + E480 - E479 - E478</f>
        <v>0</v>
      </c>
      <c r="F490" s="220">
        <f>F479 - F480 -F481</f>
        <v>0</v>
      </c>
      <c r="G490" s="220">
        <f>G481-G482-G483</f>
        <v>0</v>
      </c>
      <c r="H490" s="220">
        <f>H483</f>
        <v>0</v>
      </c>
      <c r="I490" s="220">
        <f>I485-I486-I487</f>
        <v>0</v>
      </c>
      <c r="J490" s="220">
        <f>J487-J488-J489</f>
        <v>0</v>
      </c>
      <c r="K490" s="220">
        <f>K489</f>
        <v>0</v>
      </c>
      <c r="L490" s="31"/>
      <c r="M490" s="31"/>
      <c r="N490" s="33"/>
    </row>
    <row r="491" spans="1:14">
      <c r="B491" s="6"/>
      <c r="D491" s="7"/>
      <c r="E491" s="7"/>
      <c r="F491" s="7"/>
      <c r="G491" s="7"/>
      <c r="H491" s="7"/>
      <c r="I491" s="7"/>
      <c r="J491" s="7"/>
      <c r="K491" s="7"/>
      <c r="L491" s="31"/>
      <c r="M491" s="31"/>
      <c r="N491" s="33"/>
    </row>
    <row r="492" spans="1:14">
      <c r="B492" s="85" t="s">
        <v>12</v>
      </c>
      <c r="C492" s="80"/>
      <c r="D492" s="111"/>
      <c r="E492" s="112"/>
      <c r="F492" s="112"/>
      <c r="G492" s="112"/>
      <c r="H492" s="112"/>
      <c r="I492" s="112"/>
      <c r="J492" s="112"/>
      <c r="K492" s="168"/>
      <c r="L492" s="31"/>
      <c r="M492" s="31"/>
      <c r="N492" s="33"/>
    </row>
    <row r="493" spans="1:14">
      <c r="B493" s="6"/>
      <c r="D493" s="7"/>
      <c r="E493" s="7"/>
      <c r="F493" s="7"/>
      <c r="G493" s="7"/>
      <c r="H493" s="7"/>
      <c r="I493" s="7"/>
      <c r="J493" s="7"/>
      <c r="K493" s="7"/>
      <c r="L493" s="31"/>
      <c r="M493" s="31"/>
      <c r="N493" s="33"/>
    </row>
    <row r="494" spans="1:14" ht="18.75">
      <c r="A494" s="45" t="s">
        <v>26</v>
      </c>
      <c r="C494" s="80"/>
      <c r="D494" s="49">
        <f xml:space="preserve"> D463 + D468 - D474 + D490 + D492</f>
        <v>0</v>
      </c>
      <c r="E494" s="50">
        <v>276</v>
      </c>
      <c r="F494" s="50">
        <f t="shared" ref="F494:K494" si="121" xml:space="preserve"> F463 + F468 - F474 + F490 + F492</f>
        <v>189</v>
      </c>
      <c r="G494" s="50">
        <f t="shared" si="121"/>
        <v>184</v>
      </c>
      <c r="H494" s="190">
        <f t="shared" si="121"/>
        <v>172</v>
      </c>
      <c r="I494" s="190">
        <f t="shared" si="121"/>
        <v>235</v>
      </c>
      <c r="J494" s="348"/>
      <c r="K494" s="51">
        <f t="shared" si="121"/>
        <v>0</v>
      </c>
      <c r="L494" s="31"/>
      <c r="M494" s="31"/>
      <c r="N494" s="33"/>
    </row>
    <row r="495" spans="1:14">
      <c r="B495" s="6"/>
      <c r="D495" s="7"/>
      <c r="E495" s="7"/>
      <c r="F495" s="7"/>
      <c r="G495" s="31"/>
      <c r="H495" s="31"/>
      <c r="I495" s="31"/>
      <c r="J495" s="31"/>
      <c r="K495" s="31"/>
      <c r="L495" s="31"/>
      <c r="M495" s="31"/>
      <c r="N495" s="33"/>
    </row>
    <row r="496" spans="1:14" ht="15.75" thickBot="1">
      <c r="L496" s="33"/>
      <c r="M496" s="33"/>
      <c r="N496" s="33"/>
    </row>
    <row r="497" spans="1:14">
      <c r="A497" s="8"/>
      <c r="B497" s="8"/>
      <c r="C497" s="8"/>
      <c r="D497" s="8"/>
      <c r="E497" s="8"/>
      <c r="F497" s="8"/>
      <c r="G497" s="8"/>
      <c r="H497" s="8"/>
      <c r="I497" s="8"/>
      <c r="J497" s="8"/>
      <c r="K497" s="8"/>
      <c r="L497" s="33"/>
      <c r="M497" s="33"/>
      <c r="N497" s="33"/>
    </row>
    <row r="498" spans="1:14">
      <c r="B498" s="33"/>
      <c r="C498" s="33"/>
      <c r="D498" s="33"/>
      <c r="E498" s="33"/>
      <c r="F498" s="33"/>
      <c r="G498" s="33"/>
      <c r="H498" s="33"/>
      <c r="I498" s="33"/>
      <c r="J498" s="33"/>
      <c r="K498" s="33"/>
      <c r="L498" s="33"/>
      <c r="M498" s="33"/>
      <c r="N498" s="33"/>
    </row>
    <row r="499" spans="1:14" ht="21">
      <c r="A499" s="14" t="s">
        <v>4</v>
      </c>
      <c r="B499" s="14"/>
      <c r="C499" s="46" t="str">
        <f>B13</f>
        <v>Lemolo 2 (Upgrade 2009)</v>
      </c>
      <c r="D499" s="47"/>
      <c r="E499" s="24"/>
      <c r="F499" s="24"/>
      <c r="L499" s="33"/>
      <c r="M499" s="33"/>
      <c r="N499" s="33"/>
    </row>
    <row r="500" spans="1:14">
      <c r="L500" s="26"/>
      <c r="M500" s="26"/>
      <c r="N500" s="33"/>
    </row>
    <row r="501" spans="1:14" ht="18.75">
      <c r="A501" s="9" t="s">
        <v>21</v>
      </c>
      <c r="B501" s="9"/>
      <c r="D501" s="2">
        <f>'Facility Detail'!$B$1708</f>
        <v>2011</v>
      </c>
      <c r="E501" s="2">
        <f>D501+1</f>
        <v>2012</v>
      </c>
      <c r="F501" s="2">
        <f>E501+1</f>
        <v>2013</v>
      </c>
      <c r="G501" s="2">
        <f>F501+1</f>
        <v>2014</v>
      </c>
      <c r="H501" s="2">
        <f>G501+1</f>
        <v>2015</v>
      </c>
      <c r="I501" s="2">
        <f>H501+1</f>
        <v>2016</v>
      </c>
      <c r="J501" s="2">
        <f t="shared" ref="J501:K501" si="122">I501+1</f>
        <v>2017</v>
      </c>
      <c r="K501" s="2">
        <f t="shared" si="122"/>
        <v>2018</v>
      </c>
      <c r="L501" s="25"/>
      <c r="M501" s="25"/>
      <c r="N501" s="33"/>
    </row>
    <row r="502" spans="1:14">
      <c r="B502" s="88" t="str">
        <f>"Total MWh Produced / Purchased from " &amp; C499</f>
        <v>Total MWh Produced / Purchased from Lemolo 2 (Upgrade 2009)</v>
      </c>
      <c r="C502" s="80"/>
      <c r="D502" s="3"/>
      <c r="E502" s="4">
        <v>1780.5182</v>
      </c>
      <c r="F502" s="4">
        <v>1290.0086000000001</v>
      </c>
      <c r="G502" s="4">
        <v>1355</v>
      </c>
      <c r="H502" s="4">
        <v>1066</v>
      </c>
      <c r="I502" s="99">
        <v>1144</v>
      </c>
      <c r="J502" s="345"/>
      <c r="K502" s="165"/>
      <c r="L502" s="25"/>
      <c r="M502" s="25"/>
      <c r="N502" s="33"/>
    </row>
    <row r="503" spans="1:14">
      <c r="B503" s="88" t="s">
        <v>25</v>
      </c>
      <c r="C503" s="80"/>
      <c r="D503" s="62"/>
      <c r="E503" s="63">
        <v>1</v>
      </c>
      <c r="F503" s="63">
        <v>1</v>
      </c>
      <c r="G503" s="63">
        <v>1</v>
      </c>
      <c r="H503" s="63">
        <v>1</v>
      </c>
      <c r="I503" s="63">
        <v>1</v>
      </c>
      <c r="J503" s="63">
        <v>1</v>
      </c>
      <c r="K503" s="64">
        <v>1</v>
      </c>
      <c r="L503" s="25"/>
      <c r="M503" s="25"/>
      <c r="N503" s="33"/>
    </row>
    <row r="504" spans="1:14">
      <c r="B504" s="88" t="s">
        <v>20</v>
      </c>
      <c r="C504" s="80"/>
      <c r="D504" s="54"/>
      <c r="E504" s="55">
        <v>7.9619999999999996E-2</v>
      </c>
      <c r="F504" s="55">
        <v>7.8747999999999999E-2</v>
      </c>
      <c r="G504" s="55">
        <v>8.0235000000000001E-2</v>
      </c>
      <c r="H504" s="55">
        <v>8.0535999999999996E-2</v>
      </c>
      <c r="I504" s="296">
        <v>8.1698151927344531E-2</v>
      </c>
      <c r="J504" s="296">
        <v>7.9802870015373173E-2</v>
      </c>
      <c r="K504" s="297"/>
      <c r="L504" s="25"/>
      <c r="M504" s="25"/>
      <c r="N504" s="33"/>
    </row>
    <row r="505" spans="1:14">
      <c r="B505" s="85" t="s">
        <v>22</v>
      </c>
      <c r="C505" s="86"/>
      <c r="D505" s="41">
        <f xml:space="preserve"> ROUND(D502 * D503 * D504,0)</f>
        <v>0</v>
      </c>
      <c r="E505" s="41">
        <f t="shared" ref="E505:H505" si="123" xml:space="preserve"> ROUND(E502 * E503 * E504,0)</f>
        <v>142</v>
      </c>
      <c r="F505" s="41">
        <f t="shared" si="123"/>
        <v>102</v>
      </c>
      <c r="G505" s="41">
        <f t="shared" si="123"/>
        <v>109</v>
      </c>
      <c r="H505" s="41">
        <f t="shared" si="123"/>
        <v>86</v>
      </c>
      <c r="I505" s="41">
        <v>95</v>
      </c>
      <c r="J505" s="347"/>
      <c r="K505" s="41">
        <f t="shared" ref="K505" si="124" xml:space="preserve"> ROUND(K502 * K503 * K504,0)</f>
        <v>0</v>
      </c>
      <c r="L505" s="25"/>
      <c r="M505" s="25"/>
      <c r="N505" s="33"/>
    </row>
    <row r="506" spans="1:14">
      <c r="B506" s="24"/>
      <c r="C506" s="33"/>
      <c r="D506" s="40"/>
      <c r="E506" s="40"/>
      <c r="F506" s="40"/>
      <c r="G506" s="25"/>
      <c r="H506" s="25"/>
      <c r="I506" s="25"/>
      <c r="J506" s="25"/>
      <c r="K506" s="25"/>
      <c r="L506" s="25"/>
      <c r="M506" s="25"/>
      <c r="N506" s="33"/>
    </row>
    <row r="507" spans="1:14" ht="18.75">
      <c r="A507" s="48" t="s">
        <v>119</v>
      </c>
      <c r="C507" s="33"/>
      <c r="D507" s="2">
        <f>'Facility Detail'!$B$1708</f>
        <v>2011</v>
      </c>
      <c r="E507" s="2">
        <f>D507+1</f>
        <v>2012</v>
      </c>
      <c r="F507" s="2">
        <f>E507+1</f>
        <v>2013</v>
      </c>
      <c r="G507" s="2">
        <f>G501</f>
        <v>2014</v>
      </c>
      <c r="H507" s="2">
        <f>H501</f>
        <v>2015</v>
      </c>
      <c r="I507" s="2">
        <f>I501</f>
        <v>2016</v>
      </c>
      <c r="J507" s="2">
        <f t="shared" ref="J507:K507" si="125">J501</f>
        <v>2017</v>
      </c>
      <c r="K507" s="2">
        <f t="shared" si="125"/>
        <v>2018</v>
      </c>
      <c r="L507" s="25"/>
      <c r="M507" s="25"/>
      <c r="N507" s="33"/>
    </row>
    <row r="508" spans="1:14">
      <c r="B508" s="88" t="s">
        <v>10</v>
      </c>
      <c r="C508" s="80"/>
      <c r="D508" s="57">
        <f>IF( $E13 = "Eligible", D505 * 'Facility Detail'!$B$1705, 0 )</f>
        <v>0</v>
      </c>
      <c r="E508" s="11">
        <f>IF( $E13 = "Eligible", E505 * 'Facility Detail'!$B$1705, 0 )</f>
        <v>0</v>
      </c>
      <c r="F508" s="11">
        <f>IF( $E13 = "Eligible", F505 * 'Facility Detail'!$B$1705, 0 )</f>
        <v>0</v>
      </c>
      <c r="G508" s="11">
        <v>0</v>
      </c>
      <c r="H508" s="11">
        <v>0</v>
      </c>
      <c r="I508" s="11">
        <v>0</v>
      </c>
      <c r="J508" s="11">
        <v>0</v>
      </c>
      <c r="K508" s="12">
        <v>0</v>
      </c>
      <c r="L508" s="31"/>
      <c r="M508" s="31"/>
      <c r="N508" s="33"/>
    </row>
    <row r="509" spans="1:14">
      <c r="B509" s="88" t="s">
        <v>6</v>
      </c>
      <c r="C509" s="80"/>
      <c r="D509" s="58">
        <f>IF( $F13 = "Eligible", D505, 0 )</f>
        <v>0</v>
      </c>
      <c r="E509" s="59">
        <f>IF( $F13 = "Eligible", E505, 0 )</f>
        <v>0</v>
      </c>
      <c r="F509" s="59">
        <f>IF( $F13 = "Eligible", F505, 0 )</f>
        <v>0</v>
      </c>
      <c r="G509" s="59">
        <f>IF( $E457 = "Eligible", G505, 0 )</f>
        <v>0</v>
      </c>
      <c r="H509" s="59">
        <f>IF( $E457 = "Eligible", H505, 0 )</f>
        <v>0</v>
      </c>
      <c r="I509" s="59">
        <f>IF( $E457 = "Eligible", I505, 0 )</f>
        <v>0</v>
      </c>
      <c r="J509" s="59">
        <f t="shared" ref="J509:K509" si="126">IF( $E457 = "Eligible", J505, 0 )</f>
        <v>0</v>
      </c>
      <c r="K509" s="60">
        <f t="shared" si="126"/>
        <v>0</v>
      </c>
      <c r="L509" s="31"/>
      <c r="M509" s="31"/>
      <c r="N509" s="33"/>
    </row>
    <row r="510" spans="1:14">
      <c r="B510" s="87" t="s">
        <v>121</v>
      </c>
      <c r="C510" s="86"/>
      <c r="D510" s="43">
        <f t="shared" ref="D510:J510" si="127">SUM(D508:D509)</f>
        <v>0</v>
      </c>
      <c r="E510" s="44">
        <f t="shared" si="127"/>
        <v>0</v>
      </c>
      <c r="F510" s="44">
        <f t="shared" si="127"/>
        <v>0</v>
      </c>
      <c r="G510" s="44">
        <f t="shared" si="127"/>
        <v>0</v>
      </c>
      <c r="H510" s="44">
        <f t="shared" si="127"/>
        <v>0</v>
      </c>
      <c r="I510" s="44">
        <f t="shared" si="127"/>
        <v>0</v>
      </c>
      <c r="J510" s="44">
        <f t="shared" si="127"/>
        <v>0</v>
      </c>
      <c r="K510" s="44">
        <f t="shared" ref="K510" si="128">SUM(K508:K509)</f>
        <v>0</v>
      </c>
      <c r="L510" s="33"/>
      <c r="M510" s="33"/>
      <c r="N510" s="33"/>
    </row>
    <row r="511" spans="1:14">
      <c r="B511" s="33"/>
      <c r="C511" s="33"/>
      <c r="D511" s="42"/>
      <c r="E511" s="34"/>
      <c r="F511" s="34"/>
      <c r="G511" s="25"/>
      <c r="H511" s="25"/>
      <c r="I511" s="25"/>
      <c r="J511" s="25"/>
      <c r="K511" s="25"/>
      <c r="L511" s="33"/>
      <c r="M511" s="33"/>
      <c r="N511" s="33"/>
    </row>
    <row r="512" spans="1:14" ht="18.75">
      <c r="A512" s="45" t="s">
        <v>30</v>
      </c>
      <c r="C512" s="33"/>
      <c r="D512" s="2">
        <f>'Facility Detail'!$B$1708</f>
        <v>2011</v>
      </c>
      <c r="E512" s="2">
        <f>D512+1</f>
        <v>2012</v>
      </c>
      <c r="F512" s="2">
        <f>E512+1</f>
        <v>2013</v>
      </c>
      <c r="G512" s="2">
        <f>G501</f>
        <v>2014</v>
      </c>
      <c r="H512" s="2">
        <f>H501</f>
        <v>2015</v>
      </c>
      <c r="I512" s="2">
        <f>I501</f>
        <v>2016</v>
      </c>
      <c r="J512" s="2">
        <f t="shared" ref="J512:K512" si="129">J501</f>
        <v>2017</v>
      </c>
      <c r="K512" s="2">
        <f t="shared" si="129"/>
        <v>2018</v>
      </c>
      <c r="L512" s="33"/>
      <c r="M512" s="33"/>
      <c r="N512" s="33"/>
    </row>
    <row r="513" spans="1:14">
      <c r="B513" s="88" t="s">
        <v>47</v>
      </c>
      <c r="C513" s="80"/>
      <c r="D513" s="98"/>
      <c r="E513" s="99"/>
      <c r="F513" s="99"/>
      <c r="G513" s="99"/>
      <c r="H513" s="99"/>
      <c r="I513" s="99"/>
      <c r="J513" s="99"/>
      <c r="K513" s="165"/>
      <c r="L513" s="33"/>
      <c r="M513" s="33"/>
      <c r="N513" s="33"/>
    </row>
    <row r="514" spans="1:14">
      <c r="B514" s="89" t="s">
        <v>23</v>
      </c>
      <c r="C514" s="212"/>
      <c r="D514" s="101"/>
      <c r="E514" s="102"/>
      <c r="F514" s="102"/>
      <c r="G514" s="102"/>
      <c r="H514" s="102"/>
      <c r="I514" s="102"/>
      <c r="J514" s="102"/>
      <c r="K514" s="166"/>
      <c r="L514" s="26"/>
      <c r="M514" s="26"/>
      <c r="N514" s="33"/>
    </row>
    <row r="515" spans="1:14">
      <c r="B515" s="104" t="s">
        <v>89</v>
      </c>
      <c r="C515" s="210"/>
      <c r="D515" s="65"/>
      <c r="E515" s="66"/>
      <c r="F515" s="66"/>
      <c r="G515" s="66"/>
      <c r="H515" s="66"/>
      <c r="I515" s="66"/>
      <c r="J515" s="66"/>
      <c r="K515" s="167"/>
      <c r="L515" s="26"/>
      <c r="M515" s="26"/>
      <c r="N515" s="33"/>
    </row>
    <row r="516" spans="1:14">
      <c r="B516" s="36" t="s">
        <v>90</v>
      </c>
      <c r="D516" s="7">
        <f t="shared" ref="D516:I516" si="130">SUM(D513:D515)</f>
        <v>0</v>
      </c>
      <c r="E516" s="7">
        <f t="shared" si="130"/>
        <v>0</v>
      </c>
      <c r="F516" s="7">
        <f t="shared" si="130"/>
        <v>0</v>
      </c>
      <c r="G516" s="7">
        <f t="shared" si="130"/>
        <v>0</v>
      </c>
      <c r="H516" s="7">
        <f t="shared" si="130"/>
        <v>0</v>
      </c>
      <c r="I516" s="7">
        <f t="shared" si="130"/>
        <v>0</v>
      </c>
      <c r="J516" s="7"/>
      <c r="K516" s="7"/>
      <c r="L516" s="25"/>
      <c r="M516" s="25"/>
      <c r="N516" s="33"/>
    </row>
    <row r="517" spans="1:14">
      <c r="B517" s="6"/>
      <c r="D517" s="7"/>
      <c r="E517" s="7"/>
      <c r="F517" s="7"/>
      <c r="G517" s="31"/>
      <c r="H517" s="31"/>
      <c r="I517" s="31"/>
      <c r="J517" s="31"/>
      <c r="K517" s="31"/>
      <c r="L517" s="25"/>
      <c r="M517" s="25"/>
      <c r="N517" s="33"/>
    </row>
    <row r="518" spans="1:14" ht="18.75">
      <c r="A518" s="9" t="s">
        <v>100</v>
      </c>
      <c r="D518" s="2">
        <f>'Facility Detail'!$B$1708</f>
        <v>2011</v>
      </c>
      <c r="E518" s="2">
        <f>D518+1</f>
        <v>2012</v>
      </c>
      <c r="F518" s="2">
        <f>E518+1</f>
        <v>2013</v>
      </c>
      <c r="G518" s="2">
        <f>F518+1</f>
        <v>2014</v>
      </c>
      <c r="H518" s="2">
        <f>G518+1</f>
        <v>2015</v>
      </c>
      <c r="I518" s="2">
        <f>H518+1</f>
        <v>2016</v>
      </c>
      <c r="J518" s="2">
        <f t="shared" ref="J518:K518" si="131">I518+1</f>
        <v>2017</v>
      </c>
      <c r="K518" s="2">
        <f t="shared" si="131"/>
        <v>2018</v>
      </c>
      <c r="L518" s="25"/>
      <c r="M518" s="25"/>
      <c r="N518" s="33"/>
    </row>
    <row r="519" spans="1:14">
      <c r="B519" s="88" t="str">
        <f xml:space="preserve"> 'Facility Detail'!$B$1708 &amp; " Surplus Applied to " &amp; ( 'Facility Detail'!$B$1708 + 1 )</f>
        <v>2011 Surplus Applied to 2012</v>
      </c>
      <c r="C519" s="33"/>
      <c r="D519" s="3"/>
      <c r="E519" s="68">
        <f>D519</f>
        <v>0</v>
      </c>
      <c r="F519" s="152"/>
      <c r="G519" s="152"/>
      <c r="H519" s="152"/>
      <c r="I519" s="152"/>
      <c r="J519" s="152"/>
      <c r="K519" s="69"/>
      <c r="L519" s="25"/>
      <c r="M519" s="25"/>
      <c r="N519" s="33"/>
    </row>
    <row r="520" spans="1:14">
      <c r="B520" s="88" t="str">
        <f xml:space="preserve"> ( 'Facility Detail'!$B$1708 + 1 ) &amp; " Surplus Applied to " &amp; ( 'Facility Detail'!$B$1708 )</f>
        <v>2012 Surplus Applied to 2011</v>
      </c>
      <c r="C520" s="33"/>
      <c r="D520" s="193">
        <f>E520</f>
        <v>0</v>
      </c>
      <c r="E520" s="10"/>
      <c r="F520" s="83"/>
      <c r="G520" s="83"/>
      <c r="H520" s="83"/>
      <c r="I520" s="83"/>
      <c r="J520" s="83"/>
      <c r="K520" s="194"/>
      <c r="L520" s="25"/>
      <c r="M520" s="25"/>
      <c r="N520" s="33"/>
    </row>
    <row r="521" spans="1:14">
      <c r="B521" s="88" t="str">
        <f xml:space="preserve"> ( 'Facility Detail'!$B$1708 + 1 ) &amp; " Surplus Applied to " &amp; ( 'Facility Detail'!$B$1708 + 2 )</f>
        <v>2012 Surplus Applied to 2013</v>
      </c>
      <c r="C521" s="33"/>
      <c r="D521" s="70"/>
      <c r="E521" s="10"/>
      <c r="F521" s="79">
        <f>E521</f>
        <v>0</v>
      </c>
      <c r="G521" s="83"/>
      <c r="H521" s="83"/>
      <c r="I521" s="83"/>
      <c r="J521" s="83"/>
      <c r="K521" s="194"/>
      <c r="L521" s="31"/>
      <c r="M521" s="31"/>
      <c r="N521" s="33"/>
    </row>
    <row r="522" spans="1:14">
      <c r="B522" s="88" t="str">
        <f xml:space="preserve"> ( 'Facility Detail'!$B$1708 + 2 ) &amp; " Surplus Applied to " &amp; ( 'Facility Detail'!$B$1708 + 1 )</f>
        <v>2013 Surplus Applied to 2012</v>
      </c>
      <c r="C522" s="33"/>
      <c r="D522" s="70"/>
      <c r="E522" s="79">
        <f>F522</f>
        <v>0</v>
      </c>
      <c r="F522" s="192"/>
      <c r="G522" s="83"/>
      <c r="H522" s="83"/>
      <c r="I522" s="83"/>
      <c r="J522" s="83"/>
      <c r="K522" s="194"/>
      <c r="L522" s="31"/>
      <c r="M522" s="31"/>
      <c r="N522" s="33"/>
    </row>
    <row r="523" spans="1:14">
      <c r="B523" s="88" t="str">
        <f xml:space="preserve"> ( 'Facility Detail'!$B$1708 + 2 ) &amp; " Surplus Applied to " &amp; ( 'Facility Detail'!$B$1708 + 3 )</f>
        <v>2013 Surplus Applied to 2014</v>
      </c>
      <c r="C523" s="33"/>
      <c r="D523" s="70"/>
      <c r="E523" s="175"/>
      <c r="F523" s="10"/>
      <c r="G523" s="176">
        <f>F523</f>
        <v>0</v>
      </c>
      <c r="H523" s="83"/>
      <c r="I523" s="83"/>
      <c r="J523" s="83"/>
      <c r="K523" s="194"/>
      <c r="L523" s="31"/>
      <c r="M523" s="31"/>
      <c r="N523" s="33"/>
    </row>
    <row r="524" spans="1:14">
      <c r="B524" s="88" t="str">
        <f xml:space="preserve"> ( 'Facility Detail'!$B$1708 + 3 ) &amp; " Surplus Applied to " &amp; ( 'Facility Detail'!$B$1708 + 2 )</f>
        <v>2014 Surplus Applied to 2013</v>
      </c>
      <c r="C524" s="33"/>
      <c r="D524" s="70"/>
      <c r="E524" s="175"/>
      <c r="F524" s="79">
        <f>G524</f>
        <v>0</v>
      </c>
      <c r="G524" s="10"/>
      <c r="H524" s="83"/>
      <c r="I524" s="83"/>
      <c r="J524" s="83" t="s">
        <v>192</v>
      </c>
      <c r="K524" s="194"/>
      <c r="L524" s="31"/>
      <c r="M524" s="31"/>
      <c r="N524" s="33"/>
    </row>
    <row r="525" spans="1:14">
      <c r="B525" s="88" t="str">
        <f xml:space="preserve"> ( 'Facility Detail'!$B$1708 + 3 ) &amp; " Surplus Applied to " &amp; ( 'Facility Detail'!$B$1708 + 4 )</f>
        <v>2014 Surplus Applied to 2015</v>
      </c>
      <c r="C525" s="33"/>
      <c r="D525" s="70"/>
      <c r="E525" s="175"/>
      <c r="F525" s="175"/>
      <c r="G525" s="10"/>
      <c r="H525" s="176">
        <f>G525</f>
        <v>0</v>
      </c>
      <c r="I525" s="175">
        <f>H525</f>
        <v>0</v>
      </c>
      <c r="J525" s="175"/>
      <c r="K525" s="179"/>
      <c r="L525" s="31"/>
      <c r="M525" s="31"/>
      <c r="N525" s="33"/>
    </row>
    <row r="526" spans="1:14">
      <c r="B526" s="88" t="str">
        <f xml:space="preserve"> ( 'Facility Detail'!$B$1708 + 4 ) &amp; " Surplus Applied to " &amp; ( 'Facility Detail'!$B$1708 + 3 )</f>
        <v>2015 Surplus Applied to 2014</v>
      </c>
      <c r="C526" s="33"/>
      <c r="D526" s="70"/>
      <c r="E526" s="175"/>
      <c r="F526" s="175"/>
      <c r="G526" s="79">
        <f>H526</f>
        <v>0</v>
      </c>
      <c r="H526" s="178"/>
      <c r="I526" s="175"/>
      <c r="J526" s="175"/>
      <c r="K526" s="179"/>
      <c r="L526" s="31"/>
      <c r="M526" s="31"/>
      <c r="N526" s="33"/>
    </row>
    <row r="527" spans="1:14">
      <c r="B527" s="88" t="str">
        <f xml:space="preserve"> ( 'Facility Detail'!$B$1708 + 4 ) &amp; " Surplus Applied to " &amp; ( 'Facility Detail'!$B$1708 + 5 )</f>
        <v>2015 Surplus Applied to 2016</v>
      </c>
      <c r="C527" s="33"/>
      <c r="D527" s="70"/>
      <c r="E527" s="175"/>
      <c r="F527" s="175"/>
      <c r="G527" s="175"/>
      <c r="H527" s="178">
        <v>0</v>
      </c>
      <c r="I527" s="176">
        <f>H527</f>
        <v>0</v>
      </c>
      <c r="J527" s="83"/>
      <c r="K527" s="179"/>
      <c r="L527" s="31"/>
      <c r="M527" s="31"/>
      <c r="N527" s="33"/>
    </row>
    <row r="528" spans="1:14">
      <c r="B528" s="88" t="str">
        <f xml:space="preserve"> ( 'Facility Detail'!$B$1708 + 5 ) &amp; " Surplus Applied to " &amp; ( 'Facility Detail'!$B$1708 + 4 )</f>
        <v>2016 Surplus Applied to 2015</v>
      </c>
      <c r="C528" s="33"/>
      <c r="D528" s="70"/>
      <c r="E528" s="175"/>
      <c r="F528" s="175"/>
      <c r="G528" s="175"/>
      <c r="H528" s="79"/>
      <c r="I528" s="178"/>
      <c r="J528" s="83"/>
      <c r="K528" s="179"/>
      <c r="L528" s="31"/>
      <c r="M528" s="31"/>
      <c r="N528" s="33"/>
    </row>
    <row r="529" spans="1:14">
      <c r="B529" s="88" t="str">
        <f xml:space="preserve"> ( 'Facility Detail'!$B$1708 + 5 ) &amp; " Surplus Applied to " &amp; ( 'Facility Detail'!$B$1708 + 6 )</f>
        <v>2016 Surplus Applied to 2017</v>
      </c>
      <c r="C529" s="33"/>
      <c r="D529" s="70"/>
      <c r="E529" s="175"/>
      <c r="F529" s="175"/>
      <c r="G529" s="175"/>
      <c r="H529" s="175"/>
      <c r="I529" s="178">
        <v>0</v>
      </c>
      <c r="J529" s="177"/>
      <c r="K529" s="194"/>
      <c r="L529" s="31"/>
      <c r="M529" s="31"/>
      <c r="N529" s="33"/>
    </row>
    <row r="530" spans="1:14">
      <c r="B530" s="88" t="s">
        <v>190</v>
      </c>
      <c r="C530" s="33"/>
      <c r="D530" s="70"/>
      <c r="E530" s="175"/>
      <c r="F530" s="175"/>
      <c r="G530" s="175"/>
      <c r="H530" s="175"/>
      <c r="I530" s="177">
        <f>J529</f>
        <v>0</v>
      </c>
      <c r="J530" s="178"/>
      <c r="K530" s="194"/>
      <c r="L530" s="31"/>
      <c r="M530" s="31"/>
      <c r="N530" s="33"/>
    </row>
    <row r="531" spans="1:14">
      <c r="B531" s="88" t="s">
        <v>191</v>
      </c>
      <c r="C531" s="33"/>
      <c r="D531" s="71"/>
      <c r="E531" s="156"/>
      <c r="F531" s="156"/>
      <c r="G531" s="156"/>
      <c r="H531" s="156"/>
      <c r="I531" s="287"/>
      <c r="J531" s="181">
        <v>0</v>
      </c>
      <c r="K531" s="288">
        <f>J531</f>
        <v>0</v>
      </c>
      <c r="L531" s="31"/>
      <c r="M531" s="31"/>
      <c r="N531" s="33"/>
    </row>
    <row r="532" spans="1:14">
      <c r="B532" s="36" t="s">
        <v>17</v>
      </c>
      <c r="D532" s="220">
        <f xml:space="preserve"> D520 - D519</f>
        <v>0</v>
      </c>
      <c r="E532" s="220">
        <f xml:space="preserve"> E519 + E522 - E521 - E520</f>
        <v>0</v>
      </c>
      <c r="F532" s="220">
        <f>F521 - F522 -F523</f>
        <v>0</v>
      </c>
      <c r="G532" s="220">
        <f>G523-G524-G525</f>
        <v>0</v>
      </c>
      <c r="H532" s="220">
        <f>H525</f>
        <v>0</v>
      </c>
      <c r="I532" s="220">
        <f>I525</f>
        <v>0</v>
      </c>
      <c r="J532" s="220">
        <f>J529-J530-J531</f>
        <v>0</v>
      </c>
      <c r="K532" s="220">
        <f>K531</f>
        <v>0</v>
      </c>
      <c r="L532" s="31"/>
      <c r="M532" s="31"/>
      <c r="N532" s="33"/>
    </row>
    <row r="533" spans="1:14">
      <c r="B533" s="6"/>
      <c r="D533" s="7"/>
      <c r="E533" s="7"/>
      <c r="F533" s="7"/>
      <c r="G533" s="7"/>
      <c r="H533" s="7"/>
      <c r="I533" s="7"/>
      <c r="J533" s="7"/>
      <c r="K533" s="7"/>
      <c r="L533" s="25"/>
      <c r="M533" s="25"/>
      <c r="N533" s="33"/>
    </row>
    <row r="534" spans="1:14">
      <c r="B534" s="85" t="s">
        <v>12</v>
      </c>
      <c r="C534" s="80"/>
      <c r="D534" s="111"/>
      <c r="E534" s="112"/>
      <c r="F534" s="112"/>
      <c r="G534" s="112"/>
      <c r="H534" s="112"/>
      <c r="I534" s="188"/>
      <c r="J534" s="188"/>
      <c r="K534" s="113"/>
      <c r="L534" s="25"/>
      <c r="M534" s="25"/>
      <c r="N534" s="33"/>
    </row>
    <row r="535" spans="1:14">
      <c r="B535" s="6"/>
      <c r="D535" s="7"/>
      <c r="E535" s="7"/>
      <c r="F535" s="7"/>
      <c r="G535" s="7"/>
      <c r="H535" s="220"/>
      <c r="I535" s="256"/>
      <c r="J535" s="7"/>
      <c r="K535" s="7"/>
      <c r="L535" s="25"/>
      <c r="M535" s="25"/>
      <c r="N535" s="33"/>
    </row>
    <row r="536" spans="1:14" ht="18.75">
      <c r="A536" s="45" t="s">
        <v>26</v>
      </c>
      <c r="C536" s="80"/>
      <c r="D536" s="49">
        <f xml:space="preserve"> D505 + D510 - D516 + D532 + D534</f>
        <v>0</v>
      </c>
      <c r="E536" s="50">
        <v>142</v>
      </c>
      <c r="F536" s="50">
        <f t="shared" ref="F536:K536" si="132" xml:space="preserve"> F505 + F510 - F516 + F532 + F534</f>
        <v>102</v>
      </c>
      <c r="G536" s="50">
        <f t="shared" si="132"/>
        <v>109</v>
      </c>
      <c r="H536" s="50">
        <f t="shared" si="132"/>
        <v>86</v>
      </c>
      <c r="I536" s="50">
        <f t="shared" si="132"/>
        <v>95</v>
      </c>
      <c r="J536" s="346"/>
      <c r="K536" s="169">
        <f t="shared" si="132"/>
        <v>0</v>
      </c>
      <c r="L536" s="25"/>
      <c r="M536" s="25"/>
      <c r="N536" s="33"/>
    </row>
    <row r="537" spans="1:14">
      <c r="B537" s="6"/>
      <c r="D537" s="7"/>
      <c r="E537" s="7"/>
      <c r="F537" s="7"/>
      <c r="G537" s="31"/>
      <c r="H537" s="31"/>
      <c r="I537" s="31"/>
      <c r="J537" s="31"/>
      <c r="K537" s="31"/>
      <c r="L537" s="25"/>
      <c r="M537" s="25"/>
      <c r="N537" s="33"/>
    </row>
    <row r="538" spans="1:14" ht="15.75" thickBot="1">
      <c r="L538" s="31"/>
      <c r="M538" s="31"/>
      <c r="N538" s="33"/>
    </row>
    <row r="539" spans="1:14">
      <c r="A539" s="8"/>
      <c r="B539" s="8"/>
      <c r="C539" s="8"/>
      <c r="D539" s="8"/>
      <c r="E539" s="8"/>
      <c r="F539" s="8"/>
      <c r="G539" s="8"/>
      <c r="H539" s="8"/>
      <c r="I539" s="8"/>
      <c r="J539" s="8"/>
      <c r="K539" s="8"/>
      <c r="L539" s="31"/>
      <c r="M539" s="31"/>
      <c r="N539" s="33"/>
    </row>
    <row r="540" spans="1:14">
      <c r="B540" s="33"/>
      <c r="C540" s="33"/>
      <c r="D540" s="33"/>
      <c r="E540" s="33"/>
      <c r="F540" s="33"/>
      <c r="G540" s="33"/>
      <c r="H540" s="33"/>
      <c r="I540" s="33"/>
      <c r="J540" s="33"/>
      <c r="K540" s="33"/>
      <c r="L540" s="33"/>
      <c r="M540" s="33"/>
      <c r="N540" s="33"/>
    </row>
    <row r="541" spans="1:14" ht="21">
      <c r="A541" s="14" t="s">
        <v>4</v>
      </c>
      <c r="B541" s="14"/>
      <c r="C541" s="46" t="str">
        <f>B14</f>
        <v>Seven Mile Hill I</v>
      </c>
      <c r="D541" s="47"/>
      <c r="E541" s="24"/>
      <c r="F541" s="24"/>
      <c r="L541" s="33"/>
      <c r="M541" s="33"/>
      <c r="N541" s="33"/>
    </row>
    <row r="542" spans="1:14">
      <c r="L542" s="33"/>
      <c r="M542" s="33"/>
      <c r="N542" s="33"/>
    </row>
    <row r="543" spans="1:14" ht="18.75">
      <c r="A543" s="9" t="s">
        <v>21</v>
      </c>
      <c r="B543" s="9"/>
      <c r="D543" s="2">
        <f>'Facility Detail'!$B$1708</f>
        <v>2011</v>
      </c>
      <c r="E543" s="2">
        <f t="shared" ref="E543:K543" si="133">D543+1</f>
        <v>2012</v>
      </c>
      <c r="F543" s="2">
        <f t="shared" si="133"/>
        <v>2013</v>
      </c>
      <c r="G543" s="2">
        <f t="shared" si="133"/>
        <v>2014</v>
      </c>
      <c r="H543" s="2">
        <f t="shared" si="133"/>
        <v>2015</v>
      </c>
      <c r="I543" s="2">
        <f t="shared" si="133"/>
        <v>2016</v>
      </c>
      <c r="J543" s="2">
        <f t="shared" si="133"/>
        <v>2017</v>
      </c>
      <c r="K543" s="2">
        <f t="shared" si="133"/>
        <v>2018</v>
      </c>
      <c r="L543" s="26"/>
      <c r="M543" s="26"/>
      <c r="N543" s="33"/>
    </row>
    <row r="544" spans="1:14">
      <c r="B544" s="88" t="str">
        <f>"Total MWh Produced / Purchased from " &amp; C541</f>
        <v>Total MWh Produced / Purchased from Seven Mile Hill I</v>
      </c>
      <c r="C544" s="80"/>
      <c r="D544" s="3"/>
      <c r="E544" s="4"/>
      <c r="F544" s="4"/>
      <c r="G544" s="4"/>
      <c r="H544" s="211"/>
      <c r="I544" s="4">
        <v>4353</v>
      </c>
      <c r="J544" s="345"/>
      <c r="K544" s="165"/>
      <c r="L544" s="25"/>
      <c r="M544" s="25"/>
      <c r="N544" s="33"/>
    </row>
    <row r="545" spans="1:14">
      <c r="B545" s="88" t="s">
        <v>25</v>
      </c>
      <c r="C545" s="80"/>
      <c r="D545" s="62"/>
      <c r="E545" s="63"/>
      <c r="F545" s="63">
        <v>1</v>
      </c>
      <c r="G545" s="237">
        <v>1</v>
      </c>
      <c r="H545" s="236">
        <v>1</v>
      </c>
      <c r="I545" s="237">
        <v>1</v>
      </c>
      <c r="J545" s="63">
        <v>1</v>
      </c>
      <c r="K545" s="64">
        <v>1</v>
      </c>
      <c r="L545" s="25"/>
      <c r="M545" s="25"/>
      <c r="N545" s="33"/>
    </row>
    <row r="546" spans="1:14">
      <c r="B546" s="88" t="s">
        <v>20</v>
      </c>
      <c r="C546" s="80"/>
      <c r="D546" s="54"/>
      <c r="E546" s="55"/>
      <c r="F546" s="55">
        <v>0</v>
      </c>
      <c r="G546" s="55">
        <v>0</v>
      </c>
      <c r="H546" s="55">
        <v>0</v>
      </c>
      <c r="I546" s="55">
        <v>1</v>
      </c>
      <c r="J546" s="296">
        <v>7.9802870015373173E-2</v>
      </c>
      <c r="K546" s="297"/>
      <c r="L546" s="25"/>
      <c r="M546" s="25"/>
      <c r="N546" s="33"/>
    </row>
    <row r="547" spans="1:14">
      <c r="B547" s="85" t="s">
        <v>22</v>
      </c>
      <c r="C547" s="86"/>
      <c r="D547" s="41">
        <f>ROUND(D544 * D545 * D546,0)</f>
        <v>0</v>
      </c>
      <c r="E547" s="41">
        <f t="shared" ref="E547:I547" si="134">ROUND(E544 * E545 * E546,0)</f>
        <v>0</v>
      </c>
      <c r="F547" s="41">
        <f t="shared" si="134"/>
        <v>0</v>
      </c>
      <c r="G547" s="41">
        <f t="shared" si="134"/>
        <v>0</v>
      </c>
      <c r="H547" s="41">
        <f t="shared" si="134"/>
        <v>0</v>
      </c>
      <c r="I547" s="41">
        <f t="shared" si="134"/>
        <v>4353</v>
      </c>
      <c r="J547" s="347"/>
      <c r="K547" s="41">
        <f t="shared" ref="K547" si="135">ROUND(K544 * K545 * K546,0)</f>
        <v>0</v>
      </c>
      <c r="L547" s="25"/>
      <c r="M547" s="25"/>
      <c r="N547" s="33"/>
    </row>
    <row r="548" spans="1:14">
      <c r="B548" s="24"/>
      <c r="C548" s="33"/>
      <c r="D548" s="40"/>
      <c r="E548" s="40"/>
      <c r="F548" s="40"/>
      <c r="G548" s="25"/>
      <c r="H548" s="25"/>
      <c r="I548" s="25"/>
      <c r="J548" s="25"/>
      <c r="K548" s="25"/>
      <c r="L548" s="25"/>
      <c r="M548" s="25"/>
      <c r="N548" s="33"/>
    </row>
    <row r="549" spans="1:14" ht="18.75">
      <c r="A549" s="48" t="s">
        <v>119</v>
      </c>
      <c r="C549" s="33"/>
      <c r="D549" s="200">
        <f>'Facility Detail'!$B$1708</f>
        <v>2011</v>
      </c>
      <c r="E549" s="200">
        <f>D549+1</f>
        <v>2012</v>
      </c>
      <c r="F549" s="200">
        <f>E549+1</f>
        <v>2013</v>
      </c>
      <c r="G549" s="200">
        <f>G543</f>
        <v>2014</v>
      </c>
      <c r="H549" s="200">
        <f>H543</f>
        <v>2015</v>
      </c>
      <c r="I549" s="200">
        <f>I543</f>
        <v>2016</v>
      </c>
      <c r="J549" s="200">
        <f>J543</f>
        <v>2017</v>
      </c>
      <c r="K549" s="200">
        <f>K543</f>
        <v>2018</v>
      </c>
      <c r="L549" s="25"/>
      <c r="M549" s="25"/>
      <c r="N549" s="33"/>
    </row>
    <row r="550" spans="1:14">
      <c r="B550" s="88" t="s">
        <v>10</v>
      </c>
      <c r="C550" s="80"/>
      <c r="D550" s="238">
        <f>IF( $E14 = "Eligible", D547 * 'Facility Detail'!$B$1705, 0 )</f>
        <v>0</v>
      </c>
      <c r="E550" s="239">
        <f>IF( $E14 = "Eligible", E547 * 'Facility Detail'!$B$1705, 0 )</f>
        <v>0</v>
      </c>
      <c r="F550" s="239">
        <f>IF( $E14 = "Eligible", F547 * 'Facility Detail'!$B$1705, 0 )</f>
        <v>0</v>
      </c>
      <c r="G550" s="239">
        <v>0</v>
      </c>
      <c r="H550" s="239">
        <v>0</v>
      </c>
      <c r="I550" s="239">
        <v>0</v>
      </c>
      <c r="J550" s="239">
        <v>0</v>
      </c>
      <c r="K550" s="240">
        <v>0</v>
      </c>
      <c r="L550" s="25"/>
      <c r="M550" s="25"/>
      <c r="N550" s="33"/>
    </row>
    <row r="551" spans="1:14">
      <c r="B551" s="88" t="s">
        <v>6</v>
      </c>
      <c r="C551" s="80"/>
      <c r="D551" s="58">
        <f>IF( $F14 = "Eligible", D547, 0 )</f>
        <v>0</v>
      </c>
      <c r="E551" s="59">
        <f>IF( $F14 = "Eligible", E547, 0 )</f>
        <v>0</v>
      </c>
      <c r="F551" s="59">
        <f>IF( $F14 = "Eligible", F547, 0 )</f>
        <v>0</v>
      </c>
      <c r="G551" s="59">
        <f>IF( $E499 = "Eligible", G547, 0 )</f>
        <v>0</v>
      </c>
      <c r="H551" s="59">
        <f>IF( $E499 = "Eligible", H547, 0 )</f>
        <v>0</v>
      </c>
      <c r="I551" s="59">
        <f t="shared" ref="I551" si="136">IF( $E499 = "Eligible", I547, 0 )</f>
        <v>0</v>
      </c>
      <c r="J551" s="59">
        <f t="shared" ref="J551" si="137">IF( $E499 = "Eligible", J547, 0 )</f>
        <v>0</v>
      </c>
      <c r="K551" s="60">
        <f t="shared" ref="K551" si="138">IF( $E499 = "Eligible", K547, 0 )</f>
        <v>0</v>
      </c>
      <c r="L551" s="31"/>
      <c r="M551" s="31"/>
      <c r="N551" s="33"/>
    </row>
    <row r="552" spans="1:14">
      <c r="B552" s="87" t="s">
        <v>121</v>
      </c>
      <c r="C552" s="86"/>
      <c r="D552" s="52">
        <f>SUM(D550:D551)</f>
        <v>0</v>
      </c>
      <c r="E552" s="220">
        <f>SUM(E550:E551)</f>
        <v>0</v>
      </c>
      <c r="F552" s="220">
        <f>SUM(F550:F551)</f>
        <v>0</v>
      </c>
      <c r="G552" s="220">
        <f>SUM(G550:G551)</f>
        <v>0</v>
      </c>
      <c r="H552" s="220">
        <f>SUM(H550:H551)</f>
        <v>0</v>
      </c>
      <c r="I552" s="220">
        <f t="shared" ref="I552:J552" si="139">SUM(I550:I551)</f>
        <v>0</v>
      </c>
      <c r="J552" s="220">
        <f t="shared" si="139"/>
        <v>0</v>
      </c>
      <c r="K552" s="220">
        <f t="shared" ref="K552" si="140">SUM(K550:K551)</f>
        <v>0</v>
      </c>
      <c r="L552" s="31"/>
      <c r="M552" s="31"/>
      <c r="N552" s="33"/>
    </row>
    <row r="553" spans="1:14">
      <c r="B553" s="33"/>
      <c r="C553" s="33"/>
      <c r="D553" s="42"/>
      <c r="E553" s="34"/>
      <c r="F553" s="34"/>
      <c r="G553" s="25"/>
      <c r="H553" s="25"/>
      <c r="I553" s="25"/>
      <c r="J553" s="25"/>
      <c r="K553" s="25"/>
      <c r="L553" s="31"/>
      <c r="M553" s="31"/>
      <c r="N553" s="33"/>
    </row>
    <row r="554" spans="1:14" ht="18.75">
      <c r="A554" s="45" t="s">
        <v>30</v>
      </c>
      <c r="C554" s="33"/>
      <c r="D554" s="2">
        <f>'Facility Detail'!$B$1708</f>
        <v>2011</v>
      </c>
      <c r="E554" s="2">
        <f>D554+1</f>
        <v>2012</v>
      </c>
      <c r="F554" s="2">
        <f>E554+1</f>
        <v>2013</v>
      </c>
      <c r="G554" s="2">
        <f>G543</f>
        <v>2014</v>
      </c>
      <c r="H554" s="2">
        <f>H543</f>
        <v>2015</v>
      </c>
      <c r="I554" s="2">
        <f>I543</f>
        <v>2016</v>
      </c>
      <c r="J554" s="2">
        <f>J543</f>
        <v>2017</v>
      </c>
      <c r="K554" s="2">
        <f>K543</f>
        <v>2018</v>
      </c>
      <c r="L554" s="33"/>
      <c r="M554" s="33"/>
      <c r="N554" s="33"/>
    </row>
    <row r="555" spans="1:14">
      <c r="B555" s="88" t="s">
        <v>47</v>
      </c>
      <c r="C555" s="80"/>
      <c r="D555" s="98"/>
      <c r="E555" s="99"/>
      <c r="F555" s="99"/>
      <c r="G555" s="99"/>
      <c r="H555" s="99"/>
      <c r="I555" s="99"/>
      <c r="J555" s="99"/>
      <c r="K555" s="165"/>
      <c r="L555" s="33"/>
      <c r="M555" s="33"/>
      <c r="N555" s="33"/>
    </row>
    <row r="556" spans="1:14">
      <c r="B556" s="89" t="s">
        <v>23</v>
      </c>
      <c r="C556" s="212"/>
      <c r="D556" s="101"/>
      <c r="E556" s="102"/>
      <c r="F556" s="102"/>
      <c r="G556" s="102"/>
      <c r="H556" s="102"/>
      <c r="I556" s="102"/>
      <c r="J556" s="102"/>
      <c r="K556" s="166"/>
      <c r="L556" s="33"/>
      <c r="M556" s="33"/>
      <c r="N556" s="33"/>
    </row>
    <row r="557" spans="1:14">
      <c r="B557" s="104" t="s">
        <v>89</v>
      </c>
      <c r="C557" s="210"/>
      <c r="D557" s="65"/>
      <c r="E557" s="66"/>
      <c r="F557" s="66"/>
      <c r="G557" s="66"/>
      <c r="H557" s="66"/>
      <c r="I557" s="66"/>
      <c r="J557" s="66"/>
      <c r="K557" s="167"/>
      <c r="L557" s="33"/>
      <c r="M557" s="33"/>
      <c r="N557" s="33"/>
    </row>
    <row r="558" spans="1:14">
      <c r="B558" s="36" t="s">
        <v>90</v>
      </c>
      <c r="D558" s="7">
        <f t="shared" ref="D558:J558" si="141">SUM(D555:D557)</f>
        <v>0</v>
      </c>
      <c r="E558" s="7">
        <f t="shared" si="141"/>
        <v>0</v>
      </c>
      <c r="F558" s="7">
        <f t="shared" si="141"/>
        <v>0</v>
      </c>
      <c r="G558" s="7">
        <f t="shared" si="141"/>
        <v>0</v>
      </c>
      <c r="H558" s="7">
        <f t="shared" si="141"/>
        <v>0</v>
      </c>
      <c r="I558" s="7">
        <f t="shared" si="141"/>
        <v>0</v>
      </c>
      <c r="J558" s="7">
        <f t="shared" si="141"/>
        <v>0</v>
      </c>
      <c r="K558" s="7">
        <f t="shared" ref="K558" si="142">SUM(K555:K557)</f>
        <v>0</v>
      </c>
      <c r="L558" s="33"/>
      <c r="M558" s="33"/>
      <c r="N558" s="33"/>
    </row>
    <row r="559" spans="1:14">
      <c r="B559" s="6"/>
      <c r="D559" s="7"/>
      <c r="E559" s="7"/>
      <c r="F559" s="7"/>
      <c r="G559" s="31"/>
      <c r="H559" s="31"/>
      <c r="I559" s="31"/>
      <c r="J559" s="31"/>
      <c r="K559" s="31"/>
      <c r="L559" s="26"/>
      <c r="M559" s="26"/>
      <c r="N559" s="33"/>
    </row>
    <row r="560" spans="1:14" ht="18.75">
      <c r="A560" s="9" t="s">
        <v>100</v>
      </c>
      <c r="D560" s="2">
        <f>'Facility Detail'!$B$1708</f>
        <v>2011</v>
      </c>
      <c r="E560" s="2">
        <f t="shared" ref="E560:K560" si="143">D560+1</f>
        <v>2012</v>
      </c>
      <c r="F560" s="2">
        <f t="shared" si="143"/>
        <v>2013</v>
      </c>
      <c r="G560" s="2">
        <f t="shared" si="143"/>
        <v>2014</v>
      </c>
      <c r="H560" s="2">
        <f t="shared" si="143"/>
        <v>2015</v>
      </c>
      <c r="I560" s="2">
        <f t="shared" si="143"/>
        <v>2016</v>
      </c>
      <c r="J560" s="2">
        <f t="shared" si="143"/>
        <v>2017</v>
      </c>
      <c r="K560" s="2">
        <f t="shared" si="143"/>
        <v>2018</v>
      </c>
      <c r="L560" s="26"/>
      <c r="M560" s="26"/>
      <c r="N560" s="33"/>
    </row>
    <row r="561" spans="2:14">
      <c r="B561" s="88" t="str">
        <f xml:space="preserve"> 'Facility Detail'!$B$1708 &amp; " Surplus Applied to " &amp; ( 'Facility Detail'!$B$1708 + 1 )</f>
        <v>2011 Surplus Applied to 2012</v>
      </c>
      <c r="C561" s="33"/>
      <c r="D561" s="3"/>
      <c r="E561" s="68">
        <f>D561</f>
        <v>0</v>
      </c>
      <c r="F561" s="152"/>
      <c r="G561" s="152"/>
      <c r="H561" s="152"/>
      <c r="I561" s="152"/>
      <c r="J561" s="152"/>
      <c r="K561" s="69"/>
      <c r="L561" s="26"/>
      <c r="M561" s="26"/>
      <c r="N561" s="33"/>
    </row>
    <row r="562" spans="2:14">
      <c r="B562" s="88" t="str">
        <f xml:space="preserve"> ( 'Facility Detail'!$B$1708 + 1 ) &amp; " Surplus Applied to " &amp; ( 'Facility Detail'!$B$1708 )</f>
        <v>2012 Surplus Applied to 2011</v>
      </c>
      <c r="C562" s="33"/>
      <c r="D562" s="193">
        <f>E562</f>
        <v>0</v>
      </c>
      <c r="E562" s="10"/>
      <c r="F562" s="83"/>
      <c r="G562" s="83"/>
      <c r="H562" s="83"/>
      <c r="I562" s="83"/>
      <c r="J562" s="83"/>
      <c r="K562" s="194"/>
      <c r="L562" s="26"/>
      <c r="M562" s="26"/>
      <c r="N562" s="33"/>
    </row>
    <row r="563" spans="2:14">
      <c r="B563" s="88" t="str">
        <f xml:space="preserve"> ( 'Facility Detail'!$B$1708 + 1 ) &amp; " Surplus Applied to " &amp; ( 'Facility Detail'!$B$1708 + 2 )</f>
        <v>2012 Surplus Applied to 2013</v>
      </c>
      <c r="C563" s="33"/>
      <c r="D563" s="70"/>
      <c r="E563" s="10"/>
      <c r="F563" s="79">
        <f>E563</f>
        <v>0</v>
      </c>
      <c r="G563" s="83"/>
      <c r="H563" s="83"/>
      <c r="I563" s="83"/>
      <c r="J563" s="83"/>
      <c r="K563" s="194"/>
      <c r="L563" s="31"/>
      <c r="M563" s="31"/>
      <c r="N563" s="33"/>
    </row>
    <row r="564" spans="2:14">
      <c r="B564" s="88" t="str">
        <f xml:space="preserve"> ( 'Facility Detail'!$B$1708 + 2 ) &amp; " Surplus Applied to " &amp; ( 'Facility Detail'!$B$1708 + 1 )</f>
        <v>2013 Surplus Applied to 2012</v>
      </c>
      <c r="C564" s="33"/>
      <c r="D564" s="70"/>
      <c r="E564" s="79">
        <f>F564</f>
        <v>0</v>
      </c>
      <c r="F564" s="192"/>
      <c r="G564" s="83"/>
      <c r="H564" s="83"/>
      <c r="I564" s="83"/>
      <c r="J564" s="83"/>
      <c r="K564" s="194"/>
      <c r="L564" s="31"/>
      <c r="M564" s="31"/>
      <c r="N564" s="33"/>
    </row>
    <row r="565" spans="2:14">
      <c r="B565" s="88" t="str">
        <f xml:space="preserve"> ( 'Facility Detail'!$B$1708 + 2 ) &amp; " Surplus Applied to " &amp; ( 'Facility Detail'!$B$1708 + 3 )</f>
        <v>2013 Surplus Applied to 2014</v>
      </c>
      <c r="C565" s="33"/>
      <c r="D565" s="70"/>
      <c r="E565" s="175"/>
      <c r="F565" s="10"/>
      <c r="G565" s="176">
        <f>F565</f>
        <v>0</v>
      </c>
      <c r="H565" s="83"/>
      <c r="I565" s="83"/>
      <c r="J565" s="83"/>
      <c r="K565" s="194"/>
      <c r="L565" s="31"/>
      <c r="M565" s="31"/>
      <c r="N565" s="33"/>
    </row>
    <row r="566" spans="2:14">
      <c r="B566" s="88" t="str">
        <f xml:space="preserve"> ( 'Facility Detail'!$B$1708 + 3 ) &amp; " Surplus Applied to " &amp; ( 'Facility Detail'!$B$1708 + 2 )</f>
        <v>2014 Surplus Applied to 2013</v>
      </c>
      <c r="C566" s="33"/>
      <c r="D566" s="70"/>
      <c r="E566" s="175"/>
      <c r="F566" s="79">
        <f>G566</f>
        <v>0</v>
      </c>
      <c r="G566" s="10"/>
      <c r="H566" s="83"/>
      <c r="I566" s="83"/>
      <c r="J566" s="83" t="s">
        <v>192</v>
      </c>
      <c r="K566" s="194"/>
      <c r="L566" s="31"/>
      <c r="M566" s="31"/>
      <c r="N566" s="33"/>
    </row>
    <row r="567" spans="2:14">
      <c r="B567" s="88" t="str">
        <f xml:space="preserve"> ( 'Facility Detail'!$B$1708 + 3 ) &amp; " Surplus Applied to " &amp; ( 'Facility Detail'!$B$1708 + 4 )</f>
        <v>2014 Surplus Applied to 2015</v>
      </c>
      <c r="C567" s="33"/>
      <c r="D567" s="70"/>
      <c r="E567" s="175"/>
      <c r="F567" s="175"/>
      <c r="G567" s="10"/>
      <c r="H567" s="176">
        <f>G567</f>
        <v>0</v>
      </c>
      <c r="I567" s="175"/>
      <c r="J567" s="175"/>
      <c r="K567" s="179"/>
      <c r="L567" s="31"/>
      <c r="M567" s="31"/>
      <c r="N567" s="33"/>
    </row>
    <row r="568" spans="2:14">
      <c r="B568" s="88" t="str">
        <f xml:space="preserve"> ( 'Facility Detail'!$B$1708 + 4 ) &amp; " Surplus Applied to " &amp; ( 'Facility Detail'!$B$1708 + 3 )</f>
        <v>2015 Surplus Applied to 2014</v>
      </c>
      <c r="C568" s="33"/>
      <c r="D568" s="70"/>
      <c r="E568" s="175"/>
      <c r="F568" s="175"/>
      <c r="G568" s="79">
        <f>H568</f>
        <v>0</v>
      </c>
      <c r="H568" s="178"/>
      <c r="I568" s="175"/>
      <c r="J568" s="175"/>
      <c r="K568" s="179"/>
      <c r="L568" s="31"/>
      <c r="M568" s="31"/>
      <c r="N568" s="33"/>
    </row>
    <row r="569" spans="2:14">
      <c r="B569" s="88" t="str">
        <f xml:space="preserve"> ( 'Facility Detail'!$B$1708 + 4 ) &amp; " Surplus Applied to " &amp; ( 'Facility Detail'!$B$1708 + 5 )</f>
        <v>2015 Surplus Applied to 2016</v>
      </c>
      <c r="C569" s="33"/>
      <c r="D569" s="70"/>
      <c r="E569" s="175"/>
      <c r="F569" s="175"/>
      <c r="G569" s="175"/>
      <c r="H569" s="178">
        <f>H547</f>
        <v>0</v>
      </c>
      <c r="I569" s="176">
        <f>H569</f>
        <v>0</v>
      </c>
      <c r="J569" s="83"/>
      <c r="K569" s="179"/>
      <c r="L569" s="31"/>
      <c r="M569" s="31"/>
      <c r="N569" s="33"/>
    </row>
    <row r="570" spans="2:14">
      <c r="B570" s="88" t="str">
        <f xml:space="preserve"> ( 'Facility Detail'!$B$1708 + 5 ) &amp; " Surplus Applied to " &amp; ( 'Facility Detail'!$B$1708 + 4 )</f>
        <v>2016 Surplus Applied to 2015</v>
      </c>
      <c r="C570" s="33"/>
      <c r="D570" s="70"/>
      <c r="E570" s="175"/>
      <c r="F570" s="175"/>
      <c r="G570" s="175"/>
      <c r="H570" s="79">
        <f>I570</f>
        <v>0</v>
      </c>
      <c r="I570" s="178"/>
      <c r="J570" s="83"/>
      <c r="K570" s="179"/>
      <c r="L570" s="31"/>
      <c r="M570" s="31"/>
      <c r="N570" s="33"/>
    </row>
    <row r="571" spans="2:14">
      <c r="B571" s="88" t="str">
        <f xml:space="preserve"> ( 'Facility Detail'!$B$1708 + 5 ) &amp; " Surplus Applied to " &amp; ( 'Facility Detail'!$B$1708 + 6 )</f>
        <v>2016 Surplus Applied to 2017</v>
      </c>
      <c r="C571" s="33"/>
      <c r="D571" s="70"/>
      <c r="E571" s="175"/>
      <c r="F571" s="175"/>
      <c r="G571" s="175"/>
      <c r="H571" s="175"/>
      <c r="I571" s="178">
        <f>I547</f>
        <v>4353</v>
      </c>
      <c r="J571" s="177">
        <f>I571</f>
        <v>4353</v>
      </c>
      <c r="K571" s="194"/>
      <c r="L571" s="31"/>
      <c r="M571" s="31"/>
      <c r="N571" s="33"/>
    </row>
    <row r="572" spans="2:14">
      <c r="B572" s="88" t="s">
        <v>190</v>
      </c>
      <c r="C572" s="33"/>
      <c r="D572" s="70"/>
      <c r="E572" s="175"/>
      <c r="F572" s="175"/>
      <c r="G572" s="175"/>
      <c r="H572" s="175"/>
      <c r="I572" s="177"/>
      <c r="J572" s="178"/>
      <c r="K572" s="194"/>
      <c r="L572" s="31"/>
      <c r="M572" s="31"/>
      <c r="N572" s="33"/>
    </row>
    <row r="573" spans="2:14">
      <c r="B573" s="88" t="s">
        <v>191</v>
      </c>
      <c r="C573" s="33"/>
      <c r="D573" s="71"/>
      <c r="E573" s="156"/>
      <c r="F573" s="156"/>
      <c r="G573" s="156"/>
      <c r="H573" s="156"/>
      <c r="I573" s="156"/>
      <c r="J573" s="181">
        <v>0</v>
      </c>
      <c r="K573" s="288">
        <f>J573</f>
        <v>0</v>
      </c>
      <c r="L573" s="31"/>
      <c r="M573" s="31"/>
      <c r="N573" s="33"/>
    </row>
    <row r="574" spans="2:14">
      <c r="B574" s="36" t="s">
        <v>17</v>
      </c>
      <c r="D574" s="220">
        <f xml:space="preserve"> D562 - D561</f>
        <v>0</v>
      </c>
      <c r="E574" s="220">
        <f xml:space="preserve"> E561 + E564 - E563 - E562</f>
        <v>0</v>
      </c>
      <c r="F574" s="220">
        <f>F563 - F564 -F565</f>
        <v>0</v>
      </c>
      <c r="G574" s="220">
        <f>G565-G566-G567</f>
        <v>0</v>
      </c>
      <c r="H574" s="220">
        <f>H567-H568-H569</f>
        <v>0</v>
      </c>
      <c r="I574" s="220">
        <f>I569-I570-I571</f>
        <v>-4353</v>
      </c>
      <c r="J574" s="220">
        <f>J571-J572-J573</f>
        <v>4353</v>
      </c>
      <c r="K574" s="220">
        <f>K573</f>
        <v>0</v>
      </c>
      <c r="L574" s="31"/>
      <c r="M574" s="31"/>
      <c r="N574" s="33"/>
    </row>
    <row r="575" spans="2:14">
      <c r="B575" s="6"/>
      <c r="D575" s="7"/>
      <c r="E575" s="7"/>
      <c r="F575" s="7"/>
      <c r="G575" s="7"/>
      <c r="H575" s="7"/>
      <c r="I575" s="7"/>
      <c r="J575" s="7"/>
      <c r="K575" s="7"/>
      <c r="L575" s="26"/>
      <c r="M575" s="26"/>
      <c r="N575" s="33"/>
    </row>
    <row r="576" spans="2:14">
      <c r="B576" s="85" t="s">
        <v>12</v>
      </c>
      <c r="C576" s="80"/>
      <c r="D576" s="111"/>
      <c r="E576" s="112"/>
      <c r="F576" s="112"/>
      <c r="G576" s="112"/>
      <c r="H576" s="112"/>
      <c r="I576" s="112"/>
      <c r="J576" s="188"/>
      <c r="K576" s="113"/>
      <c r="L576" s="26"/>
      <c r="M576" s="26"/>
      <c r="N576" s="33"/>
    </row>
    <row r="577" spans="1:14">
      <c r="B577" s="6"/>
      <c r="D577" s="7"/>
      <c r="E577" s="7"/>
      <c r="F577" s="7"/>
      <c r="G577" s="7"/>
      <c r="H577" s="7"/>
      <c r="I577" s="7"/>
      <c r="J577" s="7"/>
      <c r="K577" s="7"/>
      <c r="L577" s="26"/>
      <c r="M577" s="26"/>
      <c r="N577" s="33"/>
    </row>
    <row r="578" spans="1:14" ht="18.75">
      <c r="A578" s="45" t="s">
        <v>26</v>
      </c>
      <c r="C578" s="80"/>
      <c r="D578" s="49">
        <f t="shared" ref="D578:I578" si="144" xml:space="preserve"> D547 + D552 - D558 + D574 + D576</f>
        <v>0</v>
      </c>
      <c r="E578" s="50">
        <f t="shared" si="144"/>
        <v>0</v>
      </c>
      <c r="F578" s="50">
        <f t="shared" si="144"/>
        <v>0</v>
      </c>
      <c r="G578" s="50">
        <f t="shared" si="144"/>
        <v>0</v>
      </c>
      <c r="H578" s="190">
        <f t="shared" si="144"/>
        <v>0</v>
      </c>
      <c r="I578" s="190">
        <f t="shared" si="144"/>
        <v>0</v>
      </c>
      <c r="J578" s="348"/>
      <c r="K578" s="51">
        <f t="shared" ref="K578" si="145" xml:space="preserve"> K547 + K552 - K558 + K574 + K576</f>
        <v>0</v>
      </c>
      <c r="L578" s="25"/>
      <c r="M578" s="25"/>
      <c r="N578" s="33"/>
    </row>
    <row r="579" spans="1:14">
      <c r="B579" s="6"/>
      <c r="D579" s="7"/>
      <c r="E579" s="7"/>
      <c r="F579" s="7"/>
      <c r="G579" s="31"/>
      <c r="H579" s="31"/>
      <c r="I579" s="31"/>
      <c r="J579" s="31"/>
      <c r="K579" s="31"/>
      <c r="L579" s="25"/>
      <c r="M579" s="25"/>
      <c r="N579" s="33"/>
    </row>
    <row r="580" spans="1:14" ht="15.75" thickBot="1">
      <c r="L580" s="25"/>
      <c r="M580" s="25"/>
      <c r="N580" s="33"/>
    </row>
    <row r="581" spans="1:14">
      <c r="A581" s="8"/>
      <c r="B581" s="8"/>
      <c r="C581" s="8"/>
      <c r="D581" s="8"/>
      <c r="E581" s="8"/>
      <c r="F581" s="8"/>
      <c r="G581" s="8"/>
      <c r="H581" s="8"/>
      <c r="I581" s="8"/>
      <c r="J581" s="8"/>
      <c r="K581" s="8"/>
      <c r="L581" s="25"/>
      <c r="M581" s="25"/>
      <c r="N581" s="33"/>
    </row>
    <row r="582" spans="1:14">
      <c r="B582" s="33"/>
      <c r="C582" s="33"/>
      <c r="D582" s="33"/>
      <c r="E582" s="33"/>
      <c r="F582" s="33"/>
      <c r="G582" s="33"/>
      <c r="H582" s="33"/>
      <c r="I582" s="33"/>
      <c r="J582" s="33"/>
      <c r="K582" s="33"/>
      <c r="L582" s="31"/>
      <c r="M582" s="31"/>
      <c r="N582" s="33"/>
    </row>
    <row r="583" spans="1:14" ht="21">
      <c r="A583" s="14" t="s">
        <v>4</v>
      </c>
      <c r="B583" s="14"/>
      <c r="C583" s="46" t="str">
        <f>B15</f>
        <v>Nine Canyon Wind Project - REC Only</v>
      </c>
      <c r="D583" s="47"/>
      <c r="E583" s="24"/>
      <c r="F583" s="24"/>
      <c r="L583" s="31"/>
      <c r="M583" s="31"/>
      <c r="N583" s="33"/>
    </row>
    <row r="584" spans="1:14">
      <c r="L584" s="31"/>
      <c r="M584" s="31"/>
      <c r="N584" s="33"/>
    </row>
    <row r="585" spans="1:14" ht="18.75">
      <c r="A585" s="9" t="s">
        <v>21</v>
      </c>
      <c r="B585" s="9"/>
      <c r="D585" s="2">
        <f>'Facility Detail'!$B$1708</f>
        <v>2011</v>
      </c>
      <c r="E585" s="2">
        <f t="shared" ref="E585:K585" si="146">D585+1</f>
        <v>2012</v>
      </c>
      <c r="F585" s="2">
        <f t="shared" si="146"/>
        <v>2013</v>
      </c>
      <c r="G585" s="2">
        <f t="shared" si="146"/>
        <v>2014</v>
      </c>
      <c r="H585" s="2">
        <f t="shared" si="146"/>
        <v>2015</v>
      </c>
      <c r="I585" s="2">
        <f t="shared" si="146"/>
        <v>2016</v>
      </c>
      <c r="J585" s="2">
        <f t="shared" si="146"/>
        <v>2017</v>
      </c>
      <c r="K585" s="2">
        <f t="shared" si="146"/>
        <v>2018</v>
      </c>
      <c r="L585" s="33"/>
      <c r="M585" s="33"/>
      <c r="N585" s="33"/>
    </row>
    <row r="586" spans="1:14">
      <c r="B586" s="88" t="str">
        <f>"Total MWh Produced / Purchased from " &amp; C583</f>
        <v>Total MWh Produced / Purchased from Nine Canyon Wind Project - REC Only</v>
      </c>
      <c r="C586" s="80"/>
      <c r="D586" s="3"/>
      <c r="E586" s="4"/>
      <c r="F586" s="4"/>
      <c r="G586" s="4"/>
      <c r="H586" s="4">
        <v>2500</v>
      </c>
      <c r="I586" s="349"/>
      <c r="J586" s="99"/>
      <c r="K586" s="165"/>
      <c r="L586" s="33"/>
      <c r="M586" s="33"/>
      <c r="N586" s="33"/>
    </row>
    <row r="587" spans="1:14">
      <c r="B587" s="88" t="s">
        <v>25</v>
      </c>
      <c r="C587" s="80"/>
      <c r="D587" s="62"/>
      <c r="E587" s="63"/>
      <c r="F587" s="63"/>
      <c r="G587" s="63"/>
      <c r="H587" s="63">
        <v>1</v>
      </c>
      <c r="I587" s="63">
        <v>1</v>
      </c>
      <c r="J587" s="63">
        <v>1</v>
      </c>
      <c r="K587" s="64">
        <v>1</v>
      </c>
      <c r="L587" s="33"/>
      <c r="M587" s="33"/>
      <c r="N587" s="33"/>
    </row>
    <row r="588" spans="1:14">
      <c r="B588" s="88" t="s">
        <v>20</v>
      </c>
      <c r="C588" s="80"/>
      <c r="D588" s="54"/>
      <c r="E588" s="55"/>
      <c r="F588" s="55"/>
      <c r="G588" s="55"/>
      <c r="H588" s="197">
        <v>1</v>
      </c>
      <c r="I588" s="197">
        <v>1</v>
      </c>
      <c r="J588" s="296"/>
      <c r="K588" s="297"/>
      <c r="L588" s="33"/>
      <c r="M588" s="33"/>
      <c r="N588" s="33"/>
    </row>
    <row r="589" spans="1:14">
      <c r="B589" s="85" t="s">
        <v>22</v>
      </c>
      <c r="C589" s="86"/>
      <c r="D589" s="41">
        <f xml:space="preserve"> D586 * D587 * D588</f>
        <v>0</v>
      </c>
      <c r="E589" s="41">
        <f xml:space="preserve"> E586 * E587 * E588</f>
        <v>0</v>
      </c>
      <c r="F589" s="41">
        <f xml:space="preserve"> F586 * F587 * F588</f>
        <v>0</v>
      </c>
      <c r="G589" s="41">
        <f>G586 * G587 * G588</f>
        <v>0</v>
      </c>
      <c r="H589" s="41">
        <f>H586 * H587 * H588</f>
        <v>2500</v>
      </c>
      <c r="I589" s="347"/>
      <c r="J589" s="41">
        <f>J586 * J587 * J588</f>
        <v>0</v>
      </c>
      <c r="K589" s="41">
        <f>K586 * K587 * K588</f>
        <v>0</v>
      </c>
      <c r="L589" s="26"/>
      <c r="M589" s="26"/>
      <c r="N589" s="33"/>
    </row>
    <row r="590" spans="1:14">
      <c r="B590" s="24"/>
      <c r="C590" s="33"/>
      <c r="D590" s="40"/>
      <c r="E590" s="40"/>
      <c r="F590" s="40"/>
      <c r="G590" s="25"/>
      <c r="H590" s="25"/>
      <c r="I590" s="25"/>
      <c r="J590" s="25"/>
      <c r="K590" s="25"/>
      <c r="L590" s="25"/>
      <c r="M590" s="25"/>
      <c r="N590" s="33"/>
    </row>
    <row r="591" spans="1:14" ht="18.75">
      <c r="A591" s="48" t="s">
        <v>119</v>
      </c>
      <c r="C591" s="33"/>
      <c r="D591" s="2">
        <f>'Facility Detail'!$B$1708</f>
        <v>2011</v>
      </c>
      <c r="E591" s="2">
        <f>D591+1</f>
        <v>2012</v>
      </c>
      <c r="F591" s="2">
        <f>E591+1</f>
        <v>2013</v>
      </c>
      <c r="G591" s="2">
        <f>G585</f>
        <v>2014</v>
      </c>
      <c r="H591" s="2">
        <f>H585</f>
        <v>2015</v>
      </c>
      <c r="I591" s="2">
        <f>I585</f>
        <v>2016</v>
      </c>
      <c r="J591" s="2">
        <f>J585</f>
        <v>2017</v>
      </c>
      <c r="K591" s="2">
        <f>K585</f>
        <v>2018</v>
      </c>
      <c r="L591" s="25"/>
      <c r="M591" s="25"/>
      <c r="N591" s="33"/>
    </row>
    <row r="592" spans="1:14">
      <c r="B592" s="88" t="s">
        <v>10</v>
      </c>
      <c r="C592" s="80"/>
      <c r="D592" s="57">
        <f>IF( $E59 = "Eligible", D589 * 'Facility Detail'!$B$1705, 0 )</f>
        <v>0</v>
      </c>
      <c r="E592" s="11">
        <f>IF( $E59 = "Eligible", E589 * 'Facility Detail'!$B$1705, 0 )</f>
        <v>0</v>
      </c>
      <c r="F592" s="11">
        <f>IF( $E59 = "Eligible", F589 * 'Facility Detail'!$B$1705, 0 )</f>
        <v>0</v>
      </c>
      <c r="G592" s="11">
        <v>0</v>
      </c>
      <c r="H592" s="11">
        <v>0</v>
      </c>
      <c r="I592" s="11">
        <v>0</v>
      </c>
      <c r="J592" s="11">
        <v>0</v>
      </c>
      <c r="K592" s="182"/>
      <c r="L592" s="25"/>
      <c r="M592" s="25"/>
      <c r="N592" s="33"/>
    </row>
    <row r="593" spans="1:14">
      <c r="B593" s="88" t="s">
        <v>6</v>
      </c>
      <c r="C593" s="80"/>
      <c r="D593" s="58">
        <f>IF( $F59 = "Eligible", D589, 0 )</f>
        <v>0</v>
      </c>
      <c r="E593" s="59">
        <f>IF( $F59 = "Eligible", E589, 0 )</f>
        <v>0</v>
      </c>
      <c r="F593" s="59">
        <f>IF( $F59 = "Eligible", F589, 0 )</f>
        <v>0</v>
      </c>
      <c r="G593" s="59">
        <f>IF( $E541 = "Eligible", G589, 0 )</f>
        <v>0</v>
      </c>
      <c r="H593" s="59">
        <f>IF( $E541 = "Eligible", H589, 0 )</f>
        <v>0</v>
      </c>
      <c r="I593" s="59">
        <f>IF( $E541 = "Eligible", I589, 0 )</f>
        <v>0</v>
      </c>
      <c r="J593" s="59">
        <f>IF( $E541 = "Eligible", J589, 0 )</f>
        <v>0</v>
      </c>
      <c r="K593" s="164"/>
      <c r="L593" s="25"/>
      <c r="M593" s="25"/>
      <c r="N593" s="33"/>
    </row>
    <row r="594" spans="1:14">
      <c r="B594" s="87" t="s">
        <v>121</v>
      </c>
      <c r="C594" s="86"/>
      <c r="D594" s="43">
        <f t="shared" ref="D594:I594" si="147">SUM(D592:D593)</f>
        <v>0</v>
      </c>
      <c r="E594" s="44">
        <f t="shared" si="147"/>
        <v>0</v>
      </c>
      <c r="F594" s="44">
        <f t="shared" si="147"/>
        <v>0</v>
      </c>
      <c r="G594" s="44">
        <f t="shared" si="147"/>
        <v>0</v>
      </c>
      <c r="H594" s="44">
        <f t="shared" si="147"/>
        <v>0</v>
      </c>
      <c r="I594" s="44">
        <f t="shared" si="147"/>
        <v>0</v>
      </c>
      <c r="J594" s="44">
        <f t="shared" ref="J594" si="148">SUM(J592:J593)</f>
        <v>0</v>
      </c>
      <c r="K594" s="44"/>
      <c r="L594" s="25"/>
      <c r="M594" s="25"/>
      <c r="N594" s="33"/>
    </row>
    <row r="595" spans="1:14">
      <c r="B595" s="33"/>
      <c r="C595" s="33"/>
      <c r="D595" s="42"/>
      <c r="E595" s="34"/>
      <c r="F595" s="34"/>
      <c r="G595" s="25"/>
      <c r="H595" s="25"/>
      <c r="I595" s="25"/>
      <c r="J595" s="25"/>
      <c r="K595" s="25"/>
      <c r="L595" s="25"/>
      <c r="M595" s="25"/>
      <c r="N595" s="33"/>
    </row>
    <row r="596" spans="1:14" ht="18.75">
      <c r="A596" s="45" t="s">
        <v>30</v>
      </c>
      <c r="C596" s="33"/>
      <c r="D596" s="2">
        <f>'Facility Detail'!$B$1708</f>
        <v>2011</v>
      </c>
      <c r="E596" s="2">
        <f>D596+1</f>
        <v>2012</v>
      </c>
      <c r="F596" s="2">
        <f>E596+1</f>
        <v>2013</v>
      </c>
      <c r="G596" s="2">
        <f>G585</f>
        <v>2014</v>
      </c>
      <c r="H596" s="2">
        <f>H585</f>
        <v>2015</v>
      </c>
      <c r="I596" s="2">
        <f>I585</f>
        <v>2016</v>
      </c>
      <c r="J596" s="2">
        <f>J585</f>
        <v>2017</v>
      </c>
      <c r="K596" s="2">
        <f>K585</f>
        <v>2018</v>
      </c>
      <c r="L596" s="31"/>
      <c r="M596" s="31"/>
      <c r="N596" s="33"/>
    </row>
    <row r="597" spans="1:14">
      <c r="B597" s="88" t="s">
        <v>47</v>
      </c>
      <c r="C597" s="80"/>
      <c r="D597" s="98"/>
      <c r="E597" s="99"/>
      <c r="F597" s="99"/>
      <c r="G597" s="99"/>
      <c r="H597" s="99"/>
      <c r="I597" s="99"/>
      <c r="J597" s="99"/>
      <c r="K597" s="165"/>
      <c r="L597" s="31"/>
      <c r="M597" s="31"/>
      <c r="N597" s="33"/>
    </row>
    <row r="598" spans="1:14">
      <c r="B598" s="89" t="s">
        <v>23</v>
      </c>
      <c r="C598" s="212"/>
      <c r="D598" s="101"/>
      <c r="E598" s="102"/>
      <c r="F598" s="102"/>
      <c r="G598" s="102"/>
      <c r="H598" s="102"/>
      <c r="I598" s="102"/>
      <c r="J598" s="102"/>
      <c r="K598" s="166"/>
      <c r="L598" s="31"/>
      <c r="M598" s="31"/>
      <c r="N598" s="33"/>
    </row>
    <row r="599" spans="1:14">
      <c r="B599" s="104" t="s">
        <v>89</v>
      </c>
      <c r="C599" s="210"/>
      <c r="D599" s="65"/>
      <c r="E599" s="66"/>
      <c r="F599" s="66"/>
      <c r="G599" s="66"/>
      <c r="H599" s="66"/>
      <c r="I599" s="66"/>
      <c r="J599" s="66"/>
      <c r="K599" s="167"/>
      <c r="L599" s="31"/>
      <c r="M599" s="31"/>
      <c r="N599" s="33"/>
    </row>
    <row r="600" spans="1:14">
      <c r="B600" s="36" t="s">
        <v>90</v>
      </c>
      <c r="D600" s="7">
        <f t="shared" ref="D600:I600" si="149">SUM(D597:D599)</f>
        <v>0</v>
      </c>
      <c r="E600" s="7">
        <f t="shared" si="149"/>
        <v>0</v>
      </c>
      <c r="F600" s="7">
        <f t="shared" si="149"/>
        <v>0</v>
      </c>
      <c r="G600" s="7">
        <f t="shared" si="149"/>
        <v>0</v>
      </c>
      <c r="H600" s="7">
        <f t="shared" si="149"/>
        <v>0</v>
      </c>
      <c r="I600" s="7">
        <f t="shared" si="149"/>
        <v>0</v>
      </c>
      <c r="J600" s="7">
        <f t="shared" ref="J600" si="150">SUM(J597:J599)</f>
        <v>0</v>
      </c>
      <c r="K600" s="7"/>
      <c r="L600" s="33"/>
      <c r="M600" s="33"/>
      <c r="N600" s="33"/>
    </row>
    <row r="601" spans="1:14">
      <c r="B601" s="6"/>
      <c r="D601" s="7"/>
      <c r="E601" s="7"/>
      <c r="F601" s="7"/>
      <c r="G601" s="31"/>
      <c r="H601" s="31"/>
      <c r="I601" s="31"/>
      <c r="J601" s="31"/>
      <c r="K601" s="31"/>
      <c r="L601" s="33"/>
      <c r="M601" s="33"/>
      <c r="N601" s="33"/>
    </row>
    <row r="602" spans="1:14" ht="18.75">
      <c r="A602" s="9" t="s">
        <v>100</v>
      </c>
      <c r="D602" s="2">
        <f>'Facility Detail'!$B$1708</f>
        <v>2011</v>
      </c>
      <c r="E602" s="2">
        <f t="shared" ref="E602:K602" si="151">D602+1</f>
        <v>2012</v>
      </c>
      <c r="F602" s="2">
        <f t="shared" si="151"/>
        <v>2013</v>
      </c>
      <c r="G602" s="2">
        <f t="shared" si="151"/>
        <v>2014</v>
      </c>
      <c r="H602" s="2">
        <f t="shared" si="151"/>
        <v>2015</v>
      </c>
      <c r="I602" s="2">
        <f t="shared" si="151"/>
        <v>2016</v>
      </c>
      <c r="J602" s="2">
        <f t="shared" si="151"/>
        <v>2017</v>
      </c>
      <c r="K602" s="2">
        <f t="shared" si="151"/>
        <v>2018</v>
      </c>
      <c r="L602" s="33"/>
      <c r="M602" s="33"/>
      <c r="N602" s="33"/>
    </row>
    <row r="603" spans="1:14">
      <c r="B603" s="88" t="str">
        <f xml:space="preserve"> 'Facility Detail'!$B$1708 &amp; " Surplus Applied to " &amp; ( 'Facility Detail'!$B$1708 + 1 )</f>
        <v>2011 Surplus Applied to 2012</v>
      </c>
      <c r="C603" s="80"/>
      <c r="D603" s="3">
        <f>D589</f>
        <v>0</v>
      </c>
      <c r="E603" s="68">
        <f>D603</f>
        <v>0</v>
      </c>
      <c r="F603" s="152"/>
      <c r="G603" s="152"/>
      <c r="H603" s="152"/>
      <c r="I603" s="152"/>
      <c r="J603" s="152"/>
      <c r="K603" s="69"/>
      <c r="L603" s="33"/>
      <c r="M603" s="33"/>
      <c r="N603" s="33"/>
    </row>
    <row r="604" spans="1:14">
      <c r="B604" s="88" t="str">
        <f xml:space="preserve"> ( 'Facility Detail'!$B$1708 + 1 ) &amp; " Surplus Applied to " &amp; ( 'Facility Detail'!$B$1708 )</f>
        <v>2012 Surplus Applied to 2011</v>
      </c>
      <c r="C604" s="80"/>
      <c r="D604" s="193">
        <f>E604</f>
        <v>0</v>
      </c>
      <c r="E604" s="10"/>
      <c r="F604" s="83"/>
      <c r="G604" s="83"/>
      <c r="H604" s="83"/>
      <c r="I604" s="83"/>
      <c r="J604" s="83"/>
      <c r="K604" s="194"/>
      <c r="L604" s="33"/>
      <c r="M604" s="33"/>
      <c r="N604" s="33"/>
    </row>
    <row r="605" spans="1:14">
      <c r="B605" s="88" t="str">
        <f xml:space="preserve"> ( 'Facility Detail'!$B$1708 + 1 ) &amp; " Surplus Applied to " &amp; ( 'Facility Detail'!$B$1708 + 2 )</f>
        <v>2012 Surplus Applied to 2013</v>
      </c>
      <c r="C605" s="80"/>
      <c r="D605" s="70"/>
      <c r="E605" s="10">
        <f>E589</f>
        <v>0</v>
      </c>
      <c r="F605" s="79">
        <f>E605</f>
        <v>0</v>
      </c>
      <c r="G605" s="83"/>
      <c r="H605" s="83"/>
      <c r="I605" s="83"/>
      <c r="J605" s="83"/>
      <c r="K605" s="194"/>
      <c r="L605" s="33"/>
      <c r="M605" s="33"/>
      <c r="N605" s="33"/>
    </row>
    <row r="606" spans="1:14">
      <c r="B606" s="88" t="str">
        <f xml:space="preserve"> ( 'Facility Detail'!$B$1708 + 2 ) &amp; " Surplus Applied to " &amp; ( 'Facility Detail'!$B$1708 + 1 )</f>
        <v>2013 Surplus Applied to 2012</v>
      </c>
      <c r="C606" s="80"/>
      <c r="D606" s="70"/>
      <c r="E606" s="79">
        <f>F606</f>
        <v>0</v>
      </c>
      <c r="F606" s="192"/>
      <c r="G606" s="83"/>
      <c r="H606" s="83"/>
      <c r="I606" s="83"/>
      <c r="J606" s="83"/>
      <c r="K606" s="194"/>
      <c r="L606" s="33"/>
      <c r="M606" s="33"/>
      <c r="N606" s="33"/>
    </row>
    <row r="607" spans="1:14">
      <c r="B607" s="88" t="str">
        <f xml:space="preserve"> ( 'Facility Detail'!$B$1708 + 2 ) &amp; " Surplus Applied to " &amp; ( 'Facility Detail'!$B$1708 + 3 )</f>
        <v>2013 Surplus Applied to 2014</v>
      </c>
      <c r="C607" s="80"/>
      <c r="D607" s="70"/>
      <c r="E607" s="175"/>
      <c r="F607" s="10">
        <f>F589</f>
        <v>0</v>
      </c>
      <c r="G607" s="176">
        <f>F607</f>
        <v>0</v>
      </c>
      <c r="H607" s="83"/>
      <c r="I607" s="83"/>
      <c r="J607" s="83"/>
      <c r="K607" s="194"/>
      <c r="L607" s="33"/>
      <c r="M607" s="33"/>
      <c r="N607" s="33"/>
    </row>
    <row r="608" spans="1:14">
      <c r="B608" s="88" t="str">
        <f xml:space="preserve"> ( 'Facility Detail'!$B$1708 + 3 ) &amp; " Surplus Applied to " &amp; ( 'Facility Detail'!$B$1708 + 2 )</f>
        <v>2014 Surplus Applied to 2013</v>
      </c>
      <c r="C608" s="80"/>
      <c r="D608" s="70"/>
      <c r="E608" s="175"/>
      <c r="F608" s="79">
        <f>G608</f>
        <v>0</v>
      </c>
      <c r="G608" s="10"/>
      <c r="H608" s="83"/>
      <c r="I608" s="83"/>
      <c r="J608" s="83" t="s">
        <v>192</v>
      </c>
      <c r="K608" s="194"/>
      <c r="L608" s="33"/>
      <c r="M608" s="33"/>
      <c r="N608" s="33"/>
    </row>
    <row r="609" spans="1:14">
      <c r="B609" s="88" t="str">
        <f xml:space="preserve"> ( 'Facility Detail'!$B$1708 + 3 ) &amp; " Surplus Applied to " &amp; ( 'Facility Detail'!$B$1708 + 4 )</f>
        <v>2014 Surplus Applied to 2015</v>
      </c>
      <c r="C609" s="80"/>
      <c r="D609" s="70"/>
      <c r="E609" s="175"/>
      <c r="F609" s="175"/>
      <c r="G609" s="10">
        <f>G589</f>
        <v>0</v>
      </c>
      <c r="H609" s="176">
        <f>G609</f>
        <v>0</v>
      </c>
      <c r="I609" s="175"/>
      <c r="J609" s="175"/>
      <c r="K609" s="179"/>
      <c r="L609" s="33"/>
      <c r="M609" s="33"/>
      <c r="N609" s="33"/>
    </row>
    <row r="610" spans="1:14">
      <c r="B610" s="88" t="str">
        <f xml:space="preserve"> ( 'Facility Detail'!$B$1708 + 4 ) &amp; " Surplus Applied to " &amp; ( 'Facility Detail'!$B$1708 + 3 )</f>
        <v>2015 Surplus Applied to 2014</v>
      </c>
      <c r="C610" s="80"/>
      <c r="D610" s="70"/>
      <c r="E610" s="175"/>
      <c r="F610" s="175"/>
      <c r="G610" s="177"/>
      <c r="H610" s="10"/>
      <c r="I610" s="175"/>
      <c r="J610" s="175"/>
      <c r="K610" s="179"/>
      <c r="L610" s="33"/>
      <c r="M610" s="33"/>
      <c r="N610" s="33"/>
    </row>
    <row r="611" spans="1:14">
      <c r="B611" s="88" t="str">
        <f xml:space="preserve"> ( 'Facility Detail'!$B$1708 + 4 ) &amp; " Surplus Applied to " &amp; ( 'Facility Detail'!$B$1708 + 5 )</f>
        <v>2015 Surplus Applied to 2016</v>
      </c>
      <c r="C611" s="80"/>
      <c r="D611" s="70"/>
      <c r="E611" s="175"/>
      <c r="F611" s="175"/>
      <c r="G611" s="175"/>
      <c r="H611" s="10">
        <f>H589</f>
        <v>2500</v>
      </c>
      <c r="I611" s="176">
        <f>H611</f>
        <v>2500</v>
      </c>
      <c r="J611" s="83"/>
      <c r="K611" s="179"/>
      <c r="L611" s="33"/>
      <c r="M611" s="33"/>
      <c r="N611" s="33"/>
    </row>
    <row r="612" spans="1:14">
      <c r="B612" s="88" t="str">
        <f xml:space="preserve"> ( 'Facility Detail'!$B$1708 + 5 ) &amp; " Surplus Applied to " &amp; ( 'Facility Detail'!$B$1708 + 4 )</f>
        <v>2016 Surplus Applied to 2015</v>
      </c>
      <c r="C612" s="33"/>
      <c r="D612" s="70"/>
      <c r="E612" s="175"/>
      <c r="F612" s="175"/>
      <c r="G612" s="175"/>
      <c r="H612" s="79"/>
      <c r="I612" s="178"/>
      <c r="J612" s="83"/>
      <c r="K612" s="179"/>
      <c r="L612" s="33"/>
      <c r="M612" s="33"/>
      <c r="N612" s="33"/>
    </row>
    <row r="613" spans="1:14">
      <c r="B613" s="88" t="str">
        <f xml:space="preserve"> ( 'Facility Detail'!$B$1708 + 5 ) &amp; " Surplus Applied to " &amp; ( 'Facility Detail'!$B$1708 + 6 )</f>
        <v>2016 Surplus Applied to 2017</v>
      </c>
      <c r="C613" s="33"/>
      <c r="D613" s="70"/>
      <c r="E613" s="175"/>
      <c r="F613" s="175"/>
      <c r="G613" s="175"/>
      <c r="H613" s="175"/>
      <c r="I613" s="350"/>
      <c r="J613" s="350"/>
      <c r="K613" s="194"/>
      <c r="L613" s="33"/>
      <c r="M613" s="33"/>
      <c r="N613" s="33"/>
    </row>
    <row r="614" spans="1:14">
      <c r="B614" s="88" t="s">
        <v>190</v>
      </c>
      <c r="C614" s="33"/>
      <c r="D614" s="70"/>
      <c r="E614" s="175"/>
      <c r="F614" s="175"/>
      <c r="G614" s="175"/>
      <c r="H614" s="175"/>
      <c r="I614" s="177"/>
      <c r="J614" s="178"/>
      <c r="K614" s="194"/>
      <c r="L614" s="33"/>
      <c r="M614" s="33"/>
      <c r="N614" s="33"/>
    </row>
    <row r="615" spans="1:14">
      <c r="B615" s="88" t="s">
        <v>191</v>
      </c>
      <c r="C615" s="33"/>
      <c r="D615" s="71"/>
      <c r="E615" s="156"/>
      <c r="F615" s="156"/>
      <c r="G615" s="156"/>
      <c r="H615" s="156"/>
      <c r="I615" s="156"/>
      <c r="J615" s="181"/>
      <c r="K615" s="288">
        <f>J615</f>
        <v>0</v>
      </c>
      <c r="L615" s="33"/>
      <c r="M615" s="33"/>
      <c r="N615" s="33"/>
    </row>
    <row r="616" spans="1:14">
      <c r="B616" s="36" t="s">
        <v>17</v>
      </c>
      <c r="D616" s="7">
        <f xml:space="preserve"> D604 - D603</f>
        <v>0</v>
      </c>
      <c r="E616" s="7">
        <f xml:space="preserve"> E603 + E606 - E605 - E604</f>
        <v>0</v>
      </c>
      <c r="F616" s="7">
        <f>F605 - F606 -F607</f>
        <v>0</v>
      </c>
      <c r="G616" s="7">
        <f>G607-G608-G609</f>
        <v>0</v>
      </c>
      <c r="H616" s="7">
        <f>H609-H610-H611</f>
        <v>-2500</v>
      </c>
      <c r="I616" s="351"/>
      <c r="J616" s="351"/>
      <c r="K616" s="7">
        <f>K615</f>
        <v>0</v>
      </c>
      <c r="L616" s="33"/>
      <c r="M616" s="33"/>
      <c r="N616" s="33"/>
    </row>
    <row r="617" spans="1:14">
      <c r="B617" s="6"/>
      <c r="D617" s="7"/>
      <c r="E617" s="7"/>
      <c r="F617" s="7"/>
      <c r="G617" s="31"/>
      <c r="H617" s="31"/>
      <c r="I617" s="31"/>
      <c r="J617" s="31"/>
      <c r="K617" s="31"/>
      <c r="L617" s="33"/>
      <c r="M617" s="33"/>
      <c r="N617" s="33"/>
    </row>
    <row r="618" spans="1:14">
      <c r="B618" s="85" t="s">
        <v>12</v>
      </c>
      <c r="C618" s="80"/>
      <c r="D618" s="111"/>
      <c r="E618" s="112"/>
      <c r="F618" s="112"/>
      <c r="G618" s="112"/>
      <c r="H618" s="112"/>
      <c r="I618" s="112"/>
      <c r="J618" s="112"/>
      <c r="K618" s="168"/>
      <c r="L618" s="33"/>
      <c r="M618" s="33"/>
      <c r="N618" s="33"/>
    </row>
    <row r="619" spans="1:14">
      <c r="B619" s="6"/>
      <c r="D619" s="7"/>
      <c r="E619" s="7"/>
      <c r="F619" s="7"/>
      <c r="G619" s="31"/>
      <c r="H619" s="31"/>
      <c r="I619" s="31"/>
      <c r="J619" s="31"/>
      <c r="K619" s="31"/>
      <c r="L619" s="33"/>
      <c r="M619" s="33"/>
      <c r="N619" s="33"/>
    </row>
    <row r="620" spans="1:14" ht="18.75">
      <c r="A620" s="45" t="s">
        <v>26</v>
      </c>
      <c r="C620" s="80"/>
      <c r="D620" s="49">
        <f t="shared" ref="D620:H620" si="152" xml:space="preserve"> D589 + D594 - D600 + D616 + D618</f>
        <v>0</v>
      </c>
      <c r="E620" s="50">
        <f t="shared" si="152"/>
        <v>0</v>
      </c>
      <c r="F620" s="50">
        <f t="shared" si="152"/>
        <v>0</v>
      </c>
      <c r="G620" s="50">
        <f t="shared" si="152"/>
        <v>0</v>
      </c>
      <c r="H620" s="50">
        <f t="shared" si="152"/>
        <v>0</v>
      </c>
      <c r="I620" s="346"/>
      <c r="J620" s="346"/>
      <c r="K620" s="51">
        <f t="shared" ref="K620" si="153" xml:space="preserve"> K589 + K594 - K600 + K616 + K618</f>
        <v>0</v>
      </c>
      <c r="L620" s="33"/>
      <c r="M620" s="33"/>
      <c r="N620" s="33"/>
    </row>
    <row r="621" spans="1:14">
      <c r="B621" s="6"/>
      <c r="D621" s="7"/>
      <c r="E621" s="7"/>
      <c r="F621" s="7"/>
      <c r="G621" s="31"/>
      <c r="H621" s="31"/>
      <c r="I621" s="31"/>
      <c r="J621" s="31"/>
      <c r="K621" s="31"/>
      <c r="L621" s="26"/>
      <c r="M621" s="26"/>
      <c r="N621" s="33"/>
    </row>
    <row r="622" spans="1:14" ht="15.75" thickBot="1">
      <c r="L622" s="25"/>
      <c r="M622" s="25"/>
      <c r="N622" s="33"/>
    </row>
    <row r="623" spans="1:14">
      <c r="A623" s="8"/>
      <c r="B623" s="8"/>
      <c r="C623" s="8"/>
      <c r="D623" s="8"/>
      <c r="E623" s="8"/>
      <c r="F623" s="8"/>
      <c r="G623" s="8"/>
      <c r="H623" s="8"/>
      <c r="I623" s="8"/>
      <c r="J623" s="8"/>
      <c r="K623" s="8"/>
      <c r="L623" s="25"/>
      <c r="M623" s="25"/>
      <c r="N623" s="33"/>
    </row>
    <row r="624" spans="1:14">
      <c r="B624" s="33"/>
      <c r="C624" s="33"/>
      <c r="D624" s="33"/>
      <c r="E624" s="33"/>
      <c r="F624" s="33"/>
      <c r="G624" s="33"/>
      <c r="H624" s="33"/>
      <c r="I624" s="33"/>
      <c r="J624" s="33"/>
      <c r="K624" s="33"/>
      <c r="L624" s="25"/>
      <c r="M624" s="25"/>
      <c r="N624" s="33"/>
    </row>
    <row r="625" spans="1:14" ht="21">
      <c r="A625" s="14" t="s">
        <v>4</v>
      </c>
      <c r="B625" s="14"/>
      <c r="C625" s="46" t="str">
        <f>B16</f>
        <v>Top of the World</v>
      </c>
      <c r="D625" s="47"/>
      <c r="E625" s="24"/>
      <c r="F625" s="24"/>
      <c r="L625" s="25"/>
      <c r="M625" s="25"/>
      <c r="N625" s="33"/>
    </row>
    <row r="626" spans="1:14">
      <c r="L626" s="31"/>
      <c r="M626" s="31"/>
      <c r="N626" s="33"/>
    </row>
    <row r="627" spans="1:14" ht="18.75">
      <c r="A627" s="9" t="s">
        <v>21</v>
      </c>
      <c r="B627" s="9"/>
      <c r="D627" s="2">
        <f>'Facility Detail'!$B$1708</f>
        <v>2011</v>
      </c>
      <c r="E627" s="2">
        <f t="shared" ref="E627:K627" si="154">D627+1</f>
        <v>2012</v>
      </c>
      <c r="F627" s="2">
        <f t="shared" si="154"/>
        <v>2013</v>
      </c>
      <c r="G627" s="2">
        <f t="shared" si="154"/>
        <v>2014</v>
      </c>
      <c r="H627" s="2">
        <f t="shared" si="154"/>
        <v>2015</v>
      </c>
      <c r="I627" s="2">
        <f t="shared" si="154"/>
        <v>2016</v>
      </c>
      <c r="J627" s="2">
        <f t="shared" si="154"/>
        <v>2017</v>
      </c>
      <c r="K627" s="2">
        <f t="shared" si="154"/>
        <v>2018</v>
      </c>
      <c r="L627" s="31"/>
      <c r="M627" s="31"/>
      <c r="N627" s="33"/>
    </row>
    <row r="628" spans="1:14">
      <c r="B628" s="88" t="str">
        <f>"Total MWh Produced / Purchased from " &amp; C625</f>
        <v>Total MWh Produced / Purchased from Top of the World</v>
      </c>
      <c r="C628" s="80"/>
      <c r="D628" s="3"/>
      <c r="E628" s="4"/>
      <c r="F628" s="4"/>
      <c r="G628" s="4"/>
      <c r="H628" s="4">
        <v>570069</v>
      </c>
      <c r="I628" s="227">
        <v>651049</v>
      </c>
      <c r="J628" s="345"/>
      <c r="K628" s="165"/>
      <c r="L628" s="31"/>
      <c r="M628" s="31"/>
      <c r="N628" s="33"/>
    </row>
    <row r="629" spans="1:14">
      <c r="B629" s="88" t="s">
        <v>25</v>
      </c>
      <c r="C629" s="80"/>
      <c r="D629" s="62"/>
      <c r="E629" s="63"/>
      <c r="F629" s="63"/>
      <c r="G629" s="63"/>
      <c r="H629" s="63">
        <v>1</v>
      </c>
      <c r="I629" s="229">
        <v>1</v>
      </c>
      <c r="J629" s="63">
        <v>1</v>
      </c>
      <c r="K629" s="64">
        <v>1</v>
      </c>
      <c r="L629" s="31"/>
      <c r="M629" s="31"/>
      <c r="N629" s="33"/>
    </row>
    <row r="630" spans="1:14">
      <c r="B630" s="88" t="s">
        <v>20</v>
      </c>
      <c r="C630" s="80"/>
      <c r="D630" s="54"/>
      <c r="E630" s="55"/>
      <c r="F630" s="55"/>
      <c r="G630" s="55"/>
      <c r="H630" s="55">
        <v>8.0535999999999996E-2</v>
      </c>
      <c r="I630" s="55">
        <v>8.1698151927344531E-2</v>
      </c>
      <c r="J630" s="296">
        <v>7.9802870015373173E-2</v>
      </c>
      <c r="K630" s="297"/>
      <c r="L630" s="33"/>
      <c r="M630" s="33"/>
      <c r="N630" s="33"/>
    </row>
    <row r="631" spans="1:14">
      <c r="B631" s="85" t="s">
        <v>22</v>
      </c>
      <c r="C631" s="86"/>
      <c r="D631" s="41">
        <f xml:space="preserve"> ROUND(D628 * D629 * D630,0)</f>
        <v>0</v>
      </c>
      <c r="E631" s="41">
        <f t="shared" ref="E631:H631" si="155" xml:space="preserve"> ROUND(E628 * E629 * E630,0)</f>
        <v>0</v>
      </c>
      <c r="F631" s="41">
        <f t="shared" si="155"/>
        <v>0</v>
      </c>
      <c r="G631" s="41">
        <f t="shared" si="155"/>
        <v>0</v>
      </c>
      <c r="H631" s="41">
        <f t="shared" si="155"/>
        <v>45911</v>
      </c>
      <c r="I631" s="41">
        <v>53189</v>
      </c>
      <c r="J631" s="347"/>
      <c r="K631" s="41">
        <f t="shared" ref="K631" si="156" xml:space="preserve"> ROUND(K628 * K629 * K630,0)</f>
        <v>0</v>
      </c>
      <c r="L631" s="33"/>
      <c r="M631" s="33"/>
      <c r="N631" s="33"/>
    </row>
    <row r="632" spans="1:14">
      <c r="B632" s="24"/>
      <c r="C632" s="33"/>
      <c r="D632" s="40"/>
      <c r="E632" s="40"/>
      <c r="F632" s="40"/>
      <c r="G632" s="25"/>
      <c r="H632" s="25"/>
      <c r="I632" s="25"/>
      <c r="J632" s="25"/>
      <c r="K632" s="25"/>
      <c r="L632" s="33"/>
      <c r="M632" s="33"/>
      <c r="N632" s="33"/>
    </row>
    <row r="633" spans="1:14" ht="18.75">
      <c r="A633" s="48" t="s">
        <v>119</v>
      </c>
      <c r="C633" s="33"/>
      <c r="D633" s="2">
        <f>'Facility Detail'!$B$1708</f>
        <v>2011</v>
      </c>
      <c r="E633" s="2">
        <f t="shared" ref="E633:K633" si="157">D633+1</f>
        <v>2012</v>
      </c>
      <c r="F633" s="2">
        <f t="shared" si="157"/>
        <v>2013</v>
      </c>
      <c r="G633" s="2">
        <f t="shared" si="157"/>
        <v>2014</v>
      </c>
      <c r="H633" s="2">
        <f t="shared" si="157"/>
        <v>2015</v>
      </c>
      <c r="I633" s="2">
        <f t="shared" si="157"/>
        <v>2016</v>
      </c>
      <c r="J633" s="2">
        <f t="shared" si="157"/>
        <v>2017</v>
      </c>
      <c r="K633" s="2">
        <f t="shared" si="157"/>
        <v>2018</v>
      </c>
      <c r="L633" s="33"/>
      <c r="M633" s="33"/>
      <c r="N633" s="33"/>
    </row>
    <row r="634" spans="1:14">
      <c r="B634" s="88" t="s">
        <v>10</v>
      </c>
      <c r="C634" s="80"/>
      <c r="D634" s="57">
        <f>IF( $E16 = "Eligible", D631 * 'Facility Detail'!$B$1705, 0 )</f>
        <v>0</v>
      </c>
      <c r="E634" s="11">
        <f>IF( $E16 = "Eligible", E631 * 'Facility Detail'!$B$1705, 0 )</f>
        <v>0</v>
      </c>
      <c r="F634" s="11">
        <f>IF( $E16 = "Eligible", F631 * 'Facility Detail'!$B$1705, 0 )</f>
        <v>0</v>
      </c>
      <c r="G634" s="223">
        <f>IF( $E16 = "Eligible", G631 * 'Facility Detail'!$B$1705, 0 )</f>
        <v>0</v>
      </c>
      <c r="H634" s="223">
        <f>IF( $E16 = "Eligible", H631 * 'Facility Detail'!$B$1705, 0 )</f>
        <v>0</v>
      </c>
      <c r="I634" s="11">
        <f>IF( $E16 = "Eligible", I631 * 'Facility Detail'!$B$1705, 0 )</f>
        <v>0</v>
      </c>
      <c r="J634" s="11">
        <f>IF( $E16 = "Eligible", J631 * 'Facility Detail'!$B$1705, 0 )</f>
        <v>0</v>
      </c>
      <c r="K634" s="182"/>
      <c r="L634" s="25"/>
      <c r="M634" s="25"/>
      <c r="N634" s="33"/>
    </row>
    <row r="635" spans="1:14">
      <c r="B635" s="88" t="s">
        <v>6</v>
      </c>
      <c r="C635" s="80"/>
      <c r="D635" s="58">
        <f t="shared" ref="D635:J635" si="158">IF( $F16 = "Eligible", D631, 0 )</f>
        <v>0</v>
      </c>
      <c r="E635" s="59">
        <f t="shared" si="158"/>
        <v>0</v>
      </c>
      <c r="F635" s="59">
        <f t="shared" si="158"/>
        <v>0</v>
      </c>
      <c r="G635" s="224">
        <f t="shared" si="158"/>
        <v>0</v>
      </c>
      <c r="H635" s="224">
        <f t="shared" si="158"/>
        <v>0</v>
      </c>
      <c r="I635" s="59">
        <f t="shared" si="158"/>
        <v>0</v>
      </c>
      <c r="J635" s="59">
        <f t="shared" si="158"/>
        <v>0</v>
      </c>
      <c r="K635" s="164"/>
      <c r="L635" s="25"/>
      <c r="M635" s="25"/>
      <c r="N635" s="33"/>
    </row>
    <row r="636" spans="1:14">
      <c r="B636" s="87" t="s">
        <v>121</v>
      </c>
      <c r="C636" s="86"/>
      <c r="D636" s="43">
        <f t="shared" ref="D636:J636" si="159">SUM(D634:D635)</f>
        <v>0</v>
      </c>
      <c r="E636" s="44">
        <f t="shared" si="159"/>
        <v>0</v>
      </c>
      <c r="F636" s="44">
        <f t="shared" si="159"/>
        <v>0</v>
      </c>
      <c r="G636" s="44">
        <f t="shared" si="159"/>
        <v>0</v>
      </c>
      <c r="H636" s="44">
        <f t="shared" si="159"/>
        <v>0</v>
      </c>
      <c r="I636" s="44">
        <f t="shared" si="159"/>
        <v>0</v>
      </c>
      <c r="J636" s="44">
        <f t="shared" si="159"/>
        <v>0</v>
      </c>
      <c r="K636" s="44">
        <f t="shared" ref="K636" si="160">SUM(K634:K635)</f>
        <v>0</v>
      </c>
      <c r="L636" s="25"/>
      <c r="M636" s="25"/>
      <c r="N636" s="33"/>
    </row>
    <row r="637" spans="1:14">
      <c r="B637" s="33"/>
      <c r="C637" s="33"/>
      <c r="D637" s="42"/>
      <c r="E637" s="34"/>
      <c r="F637" s="34"/>
      <c r="G637" s="25"/>
      <c r="H637" s="25"/>
      <c r="I637" s="25"/>
      <c r="J637" s="25"/>
      <c r="K637" s="25"/>
      <c r="L637" s="25"/>
      <c r="M637" s="25"/>
      <c r="N637" s="33"/>
    </row>
    <row r="638" spans="1:14" ht="18.75">
      <c r="A638" s="45" t="s">
        <v>30</v>
      </c>
      <c r="C638" s="33"/>
      <c r="D638" s="2">
        <f>'Facility Detail'!$B$1708</f>
        <v>2011</v>
      </c>
      <c r="E638" s="2">
        <f t="shared" ref="E638:K638" si="161">D638+1</f>
        <v>2012</v>
      </c>
      <c r="F638" s="2">
        <f t="shared" si="161"/>
        <v>2013</v>
      </c>
      <c r="G638" s="2">
        <f t="shared" si="161"/>
        <v>2014</v>
      </c>
      <c r="H638" s="2">
        <f t="shared" si="161"/>
        <v>2015</v>
      </c>
      <c r="I638" s="2">
        <f t="shared" si="161"/>
        <v>2016</v>
      </c>
      <c r="J638" s="2">
        <f t="shared" si="161"/>
        <v>2017</v>
      </c>
      <c r="K638" s="2">
        <f t="shared" si="161"/>
        <v>2018</v>
      </c>
      <c r="L638" s="25"/>
      <c r="M638" s="25"/>
      <c r="N638" s="33"/>
    </row>
    <row r="639" spans="1:14">
      <c r="B639" s="88" t="s">
        <v>47</v>
      </c>
      <c r="C639" s="80"/>
      <c r="D639" s="98"/>
      <c r="E639" s="99"/>
      <c r="F639" s="99"/>
      <c r="G639" s="184"/>
      <c r="H639" s="184"/>
      <c r="I639" s="184"/>
      <c r="J639" s="184"/>
      <c r="K639" s="165"/>
      <c r="L639" s="25"/>
      <c r="M639" s="25"/>
      <c r="N639" s="33"/>
    </row>
    <row r="640" spans="1:14">
      <c r="B640" s="89" t="s">
        <v>23</v>
      </c>
      <c r="C640" s="212"/>
      <c r="D640" s="101"/>
      <c r="E640" s="102"/>
      <c r="F640" s="102"/>
      <c r="G640" s="185"/>
      <c r="H640" s="185"/>
      <c r="I640" s="185"/>
      <c r="J640" s="185"/>
      <c r="K640" s="166"/>
      <c r="L640" s="25"/>
      <c r="M640" s="25"/>
      <c r="N640" s="33"/>
    </row>
    <row r="641" spans="1:14">
      <c r="B641" s="104" t="s">
        <v>89</v>
      </c>
      <c r="C641" s="210"/>
      <c r="D641" s="65"/>
      <c r="E641" s="66"/>
      <c r="F641" s="66"/>
      <c r="G641" s="186"/>
      <c r="H641" s="186"/>
      <c r="I641" s="186"/>
      <c r="J641" s="186"/>
      <c r="K641" s="167"/>
      <c r="L641" s="25"/>
      <c r="M641" s="25"/>
      <c r="N641" s="33"/>
    </row>
    <row r="642" spans="1:14">
      <c r="B642" s="36" t="s">
        <v>90</v>
      </c>
      <c r="D642" s="7">
        <f t="shared" ref="D642:J642" si="162">SUM(D639:D641)</f>
        <v>0</v>
      </c>
      <c r="E642" s="7">
        <f t="shared" si="162"/>
        <v>0</v>
      </c>
      <c r="F642" s="7">
        <f t="shared" si="162"/>
        <v>0</v>
      </c>
      <c r="G642" s="7">
        <f t="shared" si="162"/>
        <v>0</v>
      </c>
      <c r="H642" s="7">
        <f t="shared" si="162"/>
        <v>0</v>
      </c>
      <c r="I642" s="7">
        <f t="shared" si="162"/>
        <v>0</v>
      </c>
      <c r="J642" s="7">
        <f t="shared" si="162"/>
        <v>0</v>
      </c>
      <c r="K642" s="7">
        <f t="shared" ref="K642" si="163">SUM(K639:K641)</f>
        <v>0</v>
      </c>
      <c r="L642" s="31"/>
      <c r="M642" s="31"/>
      <c r="N642" s="33"/>
    </row>
    <row r="643" spans="1:14">
      <c r="B643" s="6"/>
      <c r="D643" s="7"/>
      <c r="E643" s="7"/>
      <c r="F643" s="7"/>
      <c r="G643" s="31"/>
      <c r="H643" s="31"/>
      <c r="I643" s="31"/>
      <c r="J643" s="31"/>
      <c r="K643" s="31"/>
      <c r="L643" s="31"/>
      <c r="M643" s="31"/>
      <c r="N643" s="33"/>
    </row>
    <row r="644" spans="1:14" ht="18.75">
      <c r="A644" s="9" t="s">
        <v>100</v>
      </c>
      <c r="D644" s="2">
        <f>'Facility Detail'!$B$1708</f>
        <v>2011</v>
      </c>
      <c r="E644" s="2">
        <f t="shared" ref="E644:K644" si="164">D644+1</f>
        <v>2012</v>
      </c>
      <c r="F644" s="2">
        <f t="shared" si="164"/>
        <v>2013</v>
      </c>
      <c r="G644" s="2">
        <f t="shared" si="164"/>
        <v>2014</v>
      </c>
      <c r="H644" s="2">
        <f t="shared" si="164"/>
        <v>2015</v>
      </c>
      <c r="I644" s="2">
        <f t="shared" si="164"/>
        <v>2016</v>
      </c>
      <c r="J644" s="2">
        <f t="shared" si="164"/>
        <v>2017</v>
      </c>
      <c r="K644" s="2">
        <f t="shared" si="164"/>
        <v>2018</v>
      </c>
      <c r="L644" s="31"/>
      <c r="M644" s="31"/>
      <c r="N644" s="33"/>
    </row>
    <row r="645" spans="1:14">
      <c r="B645" s="88" t="str">
        <f xml:space="preserve"> 'Facility Detail'!$B$1708 &amp; " Surplus Applied to " &amp; ( 'Facility Detail'!$B$1708 + 1 )</f>
        <v>2011 Surplus Applied to 2012</v>
      </c>
      <c r="C645" s="33"/>
      <c r="D645" s="3">
        <f>D631</f>
        <v>0</v>
      </c>
      <c r="E645" s="68">
        <f>D645</f>
        <v>0</v>
      </c>
      <c r="F645" s="152"/>
      <c r="G645" s="152"/>
      <c r="H645" s="152"/>
      <c r="I645" s="152"/>
      <c r="J645" s="152"/>
      <c r="K645" s="69"/>
      <c r="L645" s="31"/>
      <c r="M645" s="31"/>
      <c r="N645" s="33"/>
    </row>
    <row r="646" spans="1:14">
      <c r="B646" s="88" t="str">
        <f xml:space="preserve"> ( 'Facility Detail'!$B$1708 + 1 ) &amp; " Surplus Applied to " &amp; ( 'Facility Detail'!$B$1708 )</f>
        <v>2012 Surplus Applied to 2011</v>
      </c>
      <c r="C646" s="33"/>
      <c r="D646" s="193">
        <f>E646</f>
        <v>0</v>
      </c>
      <c r="E646" s="10"/>
      <c r="F646" s="83"/>
      <c r="G646" s="83"/>
      <c r="H646" s="83"/>
      <c r="I646" s="83"/>
      <c r="J646" s="83"/>
      <c r="K646" s="194"/>
      <c r="L646" s="31"/>
      <c r="M646" s="31"/>
      <c r="N646" s="33"/>
    </row>
    <row r="647" spans="1:14">
      <c r="B647" s="88" t="str">
        <f xml:space="preserve"> ( 'Facility Detail'!$B$1708 + 1 ) &amp; " Surplus Applied to " &amp; ( 'Facility Detail'!$B$1708 + 2 )</f>
        <v>2012 Surplus Applied to 2013</v>
      </c>
      <c r="C647" s="33"/>
      <c r="D647" s="70"/>
      <c r="E647" s="10">
        <f>E631</f>
        <v>0</v>
      </c>
      <c r="F647" s="79">
        <f>E647</f>
        <v>0</v>
      </c>
      <c r="G647" s="83"/>
      <c r="H647" s="83"/>
      <c r="I647" s="83"/>
      <c r="J647" s="83"/>
      <c r="K647" s="194"/>
      <c r="L647" s="31"/>
      <c r="M647" s="31"/>
      <c r="N647" s="33"/>
    </row>
    <row r="648" spans="1:14">
      <c r="B648" s="88" t="str">
        <f xml:space="preserve"> ( 'Facility Detail'!$B$1708 + 2 ) &amp; " Surplus Applied to " &amp; ( 'Facility Detail'!$B$1708 + 1 )</f>
        <v>2013 Surplus Applied to 2012</v>
      </c>
      <c r="C648" s="33"/>
      <c r="D648" s="70"/>
      <c r="E648" s="79">
        <f>F648</f>
        <v>0</v>
      </c>
      <c r="F648" s="192"/>
      <c r="G648" s="83"/>
      <c r="H648" s="83"/>
      <c r="I648" s="83"/>
      <c r="J648" s="83"/>
      <c r="K648" s="194"/>
      <c r="L648" s="31"/>
      <c r="M648" s="31"/>
      <c r="N648" s="33"/>
    </row>
    <row r="649" spans="1:14">
      <c r="B649" s="88" t="str">
        <f xml:space="preserve"> ( 'Facility Detail'!$B$1708 + 2 ) &amp; " Surplus Applied to " &amp; ( 'Facility Detail'!$B$1708 + 3 )</f>
        <v>2013 Surplus Applied to 2014</v>
      </c>
      <c r="C649" s="33"/>
      <c r="D649" s="70"/>
      <c r="E649" s="175"/>
      <c r="F649" s="10">
        <f>F631</f>
        <v>0</v>
      </c>
      <c r="G649" s="176">
        <f>F649</f>
        <v>0</v>
      </c>
      <c r="H649" s="83"/>
      <c r="I649" s="83"/>
      <c r="J649" s="83"/>
      <c r="K649" s="194"/>
      <c r="L649" s="31"/>
      <c r="M649" s="31"/>
      <c r="N649" s="33"/>
    </row>
    <row r="650" spans="1:14">
      <c r="B650" s="88" t="str">
        <f xml:space="preserve"> ( 'Facility Detail'!$B$1708 + 3 ) &amp; " Surplus Applied to " &amp; ( 'Facility Detail'!$B$1708 + 2 )</f>
        <v>2014 Surplus Applied to 2013</v>
      </c>
      <c r="C650" s="33"/>
      <c r="D650" s="70"/>
      <c r="E650" s="175"/>
      <c r="F650" s="79">
        <f>G650</f>
        <v>0</v>
      </c>
      <c r="G650" s="10"/>
      <c r="H650" s="83"/>
      <c r="I650" s="83"/>
      <c r="J650" s="83" t="s">
        <v>192</v>
      </c>
      <c r="K650" s="194"/>
      <c r="L650" s="31"/>
      <c r="M650" s="31"/>
      <c r="N650" s="33"/>
    </row>
    <row r="651" spans="1:14">
      <c r="B651" s="88" t="str">
        <f xml:space="preserve"> ( 'Facility Detail'!$B$1708 + 3 ) &amp; " Surplus Applied to " &amp; ( 'Facility Detail'!$B$1708 + 4 )</f>
        <v>2014 Surplus Applied to 2015</v>
      </c>
      <c r="C651" s="33"/>
      <c r="D651" s="70"/>
      <c r="E651" s="175"/>
      <c r="F651" s="175"/>
      <c r="G651" s="10">
        <f>G631</f>
        <v>0</v>
      </c>
      <c r="H651" s="176">
        <f>G651</f>
        <v>0</v>
      </c>
      <c r="I651" s="175"/>
      <c r="J651" s="175"/>
      <c r="K651" s="179"/>
      <c r="L651" s="31"/>
      <c r="M651" s="31"/>
      <c r="N651" s="33"/>
    </row>
    <row r="652" spans="1:14">
      <c r="B652" s="88" t="str">
        <f xml:space="preserve"> ( 'Facility Detail'!$B$1708 + 4 ) &amp; " Surplus Applied to " &amp; ( 'Facility Detail'!$B$1708 + 3 )</f>
        <v>2015 Surplus Applied to 2014</v>
      </c>
      <c r="C652" s="33"/>
      <c r="D652" s="70"/>
      <c r="E652" s="175"/>
      <c r="F652" s="175"/>
      <c r="G652" s="177"/>
      <c r="H652" s="10"/>
      <c r="I652" s="175"/>
      <c r="J652" s="175"/>
      <c r="K652" s="179"/>
      <c r="L652" s="31"/>
      <c r="M652" s="31"/>
      <c r="N652" s="33"/>
    </row>
    <row r="653" spans="1:14">
      <c r="B653" s="88" t="str">
        <f xml:space="preserve"> ( 'Facility Detail'!$B$1708 + 4 ) &amp; " Surplus Applied to " &amp; ( 'Facility Detail'!$B$1708 + 5 )</f>
        <v>2015 Surplus Applied to 2016</v>
      </c>
      <c r="C653" s="33"/>
      <c r="D653" s="70"/>
      <c r="E653" s="175"/>
      <c r="F653" s="175"/>
      <c r="G653" s="175"/>
      <c r="H653" s="10">
        <f>H631</f>
        <v>45911</v>
      </c>
      <c r="I653" s="176">
        <f>H653</f>
        <v>45911</v>
      </c>
      <c r="J653" s="83"/>
      <c r="K653" s="179"/>
      <c r="L653" s="31"/>
      <c r="M653" s="31"/>
      <c r="N653" s="33"/>
    </row>
    <row r="654" spans="1:14">
      <c r="B654" s="88" t="str">
        <f xml:space="preserve"> ( 'Facility Detail'!$B$1708 + 5 ) &amp; " Surplus Applied to " &amp; ( 'Facility Detail'!$B$1708 + 4 )</f>
        <v>2016 Surplus Applied to 2015</v>
      </c>
      <c r="C654" s="33"/>
      <c r="D654" s="70"/>
      <c r="E654" s="175"/>
      <c r="F654" s="175"/>
      <c r="G654" s="175"/>
      <c r="H654" s="79"/>
      <c r="I654" s="178"/>
      <c r="J654" s="83"/>
      <c r="K654" s="179"/>
      <c r="L654" s="31"/>
      <c r="M654" s="31"/>
      <c r="N654" s="33"/>
    </row>
    <row r="655" spans="1:14">
      <c r="B655" s="88" t="str">
        <f xml:space="preserve"> ( 'Facility Detail'!$B$1708 + 5 ) &amp; " Surplus Applied to " &amp; ( 'Facility Detail'!$B$1708 + 6 )</f>
        <v>2016 Surplus Applied to 2017</v>
      </c>
      <c r="C655" s="33"/>
      <c r="D655" s="70"/>
      <c r="E655" s="175"/>
      <c r="F655" s="175"/>
      <c r="G655" s="175"/>
      <c r="H655" s="175"/>
      <c r="I655" s="178">
        <f>I631</f>
        <v>53189</v>
      </c>
      <c r="J655" s="177">
        <f>I655</f>
        <v>53189</v>
      </c>
      <c r="K655" s="194"/>
      <c r="L655" s="31"/>
      <c r="M655" s="31"/>
      <c r="N655" s="33"/>
    </row>
    <row r="656" spans="1:14">
      <c r="B656" s="88" t="s">
        <v>190</v>
      </c>
      <c r="C656" s="33"/>
      <c r="D656" s="70"/>
      <c r="E656" s="175"/>
      <c r="F656" s="175"/>
      <c r="G656" s="175"/>
      <c r="H656" s="175"/>
      <c r="I656" s="177"/>
      <c r="J656" s="178"/>
      <c r="K656" s="194"/>
      <c r="L656" s="31"/>
      <c r="M656" s="31"/>
      <c r="N656" s="33"/>
    </row>
    <row r="657" spans="1:14">
      <c r="B657" s="88" t="s">
        <v>191</v>
      </c>
      <c r="C657" s="33"/>
      <c r="D657" s="71"/>
      <c r="E657" s="156"/>
      <c r="F657" s="156"/>
      <c r="G657" s="156"/>
      <c r="H657" s="156"/>
      <c r="I657" s="156"/>
      <c r="J657" s="353"/>
      <c r="K657" s="343"/>
      <c r="L657" s="31"/>
      <c r="M657" s="31"/>
      <c r="N657" s="33"/>
    </row>
    <row r="658" spans="1:14">
      <c r="B658" s="36" t="s">
        <v>17</v>
      </c>
      <c r="D658" s="220">
        <f xml:space="preserve"> D651 - D650</f>
        <v>0</v>
      </c>
      <c r="E658" s="220">
        <f xml:space="preserve"> E650 + E653 - E652 - E651</f>
        <v>0</v>
      </c>
      <c r="F658" s="220">
        <v>0</v>
      </c>
      <c r="G658" s="220">
        <f>G649-G650-G651</f>
        <v>0</v>
      </c>
      <c r="H658" s="220">
        <f>H651-H652-H653</f>
        <v>-45911</v>
      </c>
      <c r="I658" s="220">
        <f>I653-I654-I655</f>
        <v>-7278</v>
      </c>
      <c r="J658" s="342"/>
      <c r="K658" s="342"/>
      <c r="L658" s="31"/>
      <c r="M658" s="31"/>
      <c r="N658" s="33"/>
    </row>
    <row r="659" spans="1:14">
      <c r="B659" s="6"/>
      <c r="D659" s="7"/>
      <c r="E659" s="7"/>
      <c r="F659" s="7"/>
      <c r="G659" s="31"/>
      <c r="H659" s="241"/>
      <c r="I659" s="241"/>
      <c r="J659" s="241"/>
      <c r="K659" s="241"/>
      <c r="L659" s="31"/>
      <c r="M659" s="31"/>
      <c r="N659" s="33"/>
    </row>
    <row r="660" spans="1:14">
      <c r="B660" s="85" t="s">
        <v>12</v>
      </c>
      <c r="C660" s="80"/>
      <c r="D660" s="111"/>
      <c r="E660" s="112"/>
      <c r="F660" s="189"/>
      <c r="G660" s="112"/>
      <c r="H660" s="242"/>
      <c r="I660" s="243"/>
      <c r="J660" s="243"/>
      <c r="K660" s="244"/>
      <c r="L660" s="31"/>
      <c r="M660" s="31"/>
      <c r="N660" s="33"/>
    </row>
    <row r="661" spans="1:14">
      <c r="B661" s="6"/>
      <c r="D661" s="7"/>
      <c r="E661" s="7"/>
      <c r="F661" s="7"/>
      <c r="G661" s="7"/>
      <c r="H661" s="245"/>
      <c r="I661" s="245"/>
      <c r="J661" s="245"/>
      <c r="K661" s="245"/>
      <c r="L661" s="31"/>
      <c r="M661" s="31"/>
      <c r="N661" s="33"/>
    </row>
    <row r="662" spans="1:14" ht="18.75">
      <c r="A662" s="45" t="s">
        <v>26</v>
      </c>
      <c r="C662" s="80"/>
      <c r="D662" s="49">
        <f t="shared" ref="D662:I662" si="165" xml:space="preserve"> D631 + D636 - D642 + D658 + D660</f>
        <v>0</v>
      </c>
      <c r="E662" s="50">
        <f t="shared" si="165"/>
        <v>0</v>
      </c>
      <c r="F662" s="190">
        <f t="shared" si="165"/>
        <v>0</v>
      </c>
      <c r="G662" s="190">
        <f t="shared" si="165"/>
        <v>0</v>
      </c>
      <c r="H662" s="190">
        <f t="shared" si="165"/>
        <v>0</v>
      </c>
      <c r="I662" s="190">
        <f t="shared" si="165"/>
        <v>45911</v>
      </c>
      <c r="J662" s="348"/>
      <c r="K662" s="354"/>
      <c r="L662" s="33"/>
      <c r="M662" s="33"/>
      <c r="N662" s="33"/>
    </row>
    <row r="663" spans="1:14">
      <c r="B663" s="6"/>
      <c r="D663" s="7"/>
      <c r="E663" s="7"/>
      <c r="F663" s="7"/>
      <c r="G663" s="31"/>
      <c r="H663" s="31"/>
      <c r="I663" s="31"/>
      <c r="J663" s="31"/>
      <c r="K663" s="31"/>
      <c r="L663" s="33"/>
      <c r="M663" s="33"/>
      <c r="N663" s="33"/>
    </row>
    <row r="664" spans="1:14" ht="15.75" thickBot="1">
      <c r="L664" s="26"/>
      <c r="M664" s="26"/>
      <c r="N664" s="33"/>
    </row>
    <row r="665" spans="1:14">
      <c r="A665" s="8"/>
      <c r="B665" s="8"/>
      <c r="C665" s="8"/>
      <c r="D665" s="8"/>
      <c r="E665" s="8"/>
      <c r="F665" s="8"/>
      <c r="G665" s="8"/>
      <c r="H665" s="8"/>
      <c r="I665" s="8"/>
      <c r="J665" s="8"/>
      <c r="K665" s="8"/>
      <c r="L665" s="25"/>
      <c r="M665" s="25"/>
      <c r="N665" s="33"/>
    </row>
    <row r="666" spans="1:14">
      <c r="B666" s="33"/>
      <c r="C666" s="33"/>
      <c r="D666" s="33"/>
      <c r="E666" s="33"/>
      <c r="F666" s="33"/>
      <c r="G666" s="33"/>
      <c r="H666" s="33"/>
      <c r="I666" s="33"/>
      <c r="J666" s="33"/>
      <c r="K666" s="33"/>
      <c r="L666" s="25"/>
      <c r="M666" s="25"/>
      <c r="N666" s="33"/>
    </row>
    <row r="667" spans="1:14" ht="21">
      <c r="A667" s="14" t="s">
        <v>4</v>
      </c>
      <c r="B667" s="14"/>
      <c r="C667" s="46" t="str">
        <f>B17</f>
        <v>Dunlap I</v>
      </c>
      <c r="D667" s="47"/>
      <c r="E667" s="24"/>
      <c r="F667" s="24"/>
      <c r="L667" s="25"/>
      <c r="M667" s="25"/>
      <c r="N667" s="33"/>
    </row>
    <row r="668" spans="1:14">
      <c r="L668" s="25"/>
      <c r="M668" s="25"/>
      <c r="N668" s="33"/>
    </row>
    <row r="669" spans="1:14" ht="18.75">
      <c r="A669" s="9" t="s">
        <v>21</v>
      </c>
      <c r="B669" s="9"/>
      <c r="D669" s="2">
        <f>'Facility Detail'!$B$1708</f>
        <v>2011</v>
      </c>
      <c r="E669" s="2">
        <f>D669+1</f>
        <v>2012</v>
      </c>
      <c r="F669" s="2">
        <f>E669+1</f>
        <v>2013</v>
      </c>
      <c r="G669" s="2">
        <f t="shared" ref="G669:K669" si="166">F669+1</f>
        <v>2014</v>
      </c>
      <c r="H669" s="2">
        <f t="shared" si="166"/>
        <v>2015</v>
      </c>
      <c r="I669" s="2">
        <f t="shared" si="166"/>
        <v>2016</v>
      </c>
      <c r="J669" s="2">
        <f t="shared" si="166"/>
        <v>2017</v>
      </c>
      <c r="K669" s="2">
        <f t="shared" si="166"/>
        <v>2018</v>
      </c>
      <c r="L669" s="25"/>
      <c r="M669" s="25"/>
      <c r="N669" s="33"/>
    </row>
    <row r="670" spans="1:14">
      <c r="B670" s="88" t="str">
        <f>"Total MWh Produced / Purchased from " &amp; C667</f>
        <v>Total MWh Produced / Purchased from Dunlap I</v>
      </c>
      <c r="C670" s="80"/>
      <c r="D670" s="3"/>
      <c r="E670" s="4"/>
      <c r="F670" s="4"/>
      <c r="G670" s="227"/>
      <c r="H670" s="4">
        <v>339706</v>
      </c>
      <c r="I670" s="4">
        <v>388498</v>
      </c>
      <c r="J670" s="345"/>
      <c r="K670" s="165"/>
      <c r="L670" s="25"/>
      <c r="M670" s="25"/>
      <c r="N670" s="33"/>
    </row>
    <row r="671" spans="1:14">
      <c r="B671" s="88" t="s">
        <v>25</v>
      </c>
      <c r="C671" s="80"/>
      <c r="D671" s="62"/>
      <c r="E671" s="63"/>
      <c r="F671" s="63"/>
      <c r="G671" s="229"/>
      <c r="H671" s="63">
        <v>1</v>
      </c>
      <c r="I671" s="63">
        <v>1</v>
      </c>
      <c r="J671" s="63">
        <v>1</v>
      </c>
      <c r="K671" s="64">
        <v>1</v>
      </c>
      <c r="L671" s="25"/>
      <c r="M671" s="25"/>
      <c r="N671" s="33"/>
    </row>
    <row r="672" spans="1:14">
      <c r="B672" s="88" t="s">
        <v>20</v>
      </c>
      <c r="C672" s="80"/>
      <c r="D672" s="54"/>
      <c r="E672" s="55"/>
      <c r="F672" s="55"/>
      <c r="G672" s="222"/>
      <c r="H672" s="55">
        <v>8.0535999999999996E-2</v>
      </c>
      <c r="I672" s="55">
        <v>8.1698151927344531E-2</v>
      </c>
      <c r="J672" s="296">
        <v>7.9802870015373173E-2</v>
      </c>
      <c r="K672" s="297"/>
      <c r="L672" s="31"/>
      <c r="M672" s="31"/>
      <c r="N672" s="33"/>
    </row>
    <row r="673" spans="1:14">
      <c r="B673" s="85" t="s">
        <v>22</v>
      </c>
      <c r="C673" s="86"/>
      <c r="D673" s="41">
        <f xml:space="preserve"> ROUND(D670 * D671 * D672,0)</f>
        <v>0</v>
      </c>
      <c r="E673" s="41">
        <f t="shared" ref="E673:H673" si="167" xml:space="preserve"> ROUND(E670 * E671 * E672,0)</f>
        <v>0</v>
      </c>
      <c r="F673" s="41">
        <f t="shared" si="167"/>
        <v>0</v>
      </c>
      <c r="G673" s="41">
        <f t="shared" si="167"/>
        <v>0</v>
      </c>
      <c r="H673" s="41">
        <f t="shared" si="167"/>
        <v>27359</v>
      </c>
      <c r="I673" s="41">
        <v>31741</v>
      </c>
      <c r="J673" s="347"/>
      <c r="K673" s="41">
        <f t="shared" ref="K673" si="168" xml:space="preserve"> ROUND(K670 * K671 * K672,0)</f>
        <v>0</v>
      </c>
      <c r="L673" s="31"/>
      <c r="M673" s="31"/>
      <c r="N673" s="33"/>
    </row>
    <row r="674" spans="1:14">
      <c r="B674" s="24"/>
      <c r="C674" s="33"/>
      <c r="D674" s="40"/>
      <c r="E674" s="40"/>
      <c r="F674" s="40"/>
      <c r="G674" s="40"/>
      <c r="H674" s="40"/>
      <c r="I674" s="40"/>
      <c r="J674" s="40"/>
      <c r="K674" s="40"/>
      <c r="L674" s="31"/>
      <c r="M674" s="31"/>
      <c r="N674" s="33"/>
    </row>
    <row r="675" spans="1:14" ht="18.75">
      <c r="A675" s="48" t="s">
        <v>119</v>
      </c>
      <c r="C675" s="33"/>
      <c r="D675" s="2">
        <f>'Facility Detail'!$B$1708</f>
        <v>2011</v>
      </c>
      <c r="E675" s="2">
        <f>D675+1</f>
        <v>2012</v>
      </c>
      <c r="F675" s="2">
        <f>E675+1</f>
        <v>2013</v>
      </c>
      <c r="G675" s="2">
        <f t="shared" ref="G675:K675" si="169">F675+1</f>
        <v>2014</v>
      </c>
      <c r="H675" s="2">
        <f t="shared" si="169"/>
        <v>2015</v>
      </c>
      <c r="I675" s="2">
        <f t="shared" si="169"/>
        <v>2016</v>
      </c>
      <c r="J675" s="2">
        <f t="shared" si="169"/>
        <v>2017</v>
      </c>
      <c r="K675" s="2">
        <f t="shared" si="169"/>
        <v>2018</v>
      </c>
      <c r="L675" s="33"/>
      <c r="M675" s="33"/>
      <c r="N675" s="33"/>
    </row>
    <row r="676" spans="1:14">
      <c r="B676" s="88" t="s">
        <v>10</v>
      </c>
      <c r="C676" s="80"/>
      <c r="D676" s="57">
        <f>IF( $E17 = "Eligible", D673 * 'Facility Detail'!$B$1705, 0 )</f>
        <v>0</v>
      </c>
      <c r="E676" s="11">
        <f>IF( $E17 = "Eligible", E673 * 'Facility Detail'!$B$1705, 0 )</f>
        <v>0</v>
      </c>
      <c r="F676" s="11">
        <f>IF( $E17 = "Eligible", F673 * 'Facility Detail'!$B$1705, 0 )</f>
        <v>0</v>
      </c>
      <c r="G676" s="11">
        <f>IF( $E17 = "Eligible", G673 * 'Facility Detail'!$B$1705, 0 )</f>
        <v>0</v>
      </c>
      <c r="H676" s="223">
        <f>IF( $E17 = "Eligible", H673 * 'Facility Detail'!$B$1705, 0 )</f>
        <v>0</v>
      </c>
      <c r="I676" s="223">
        <f>IF( $E17 = "Eligible", I673 * 'Facility Detail'!$B$1705, 0 )</f>
        <v>0</v>
      </c>
      <c r="J676" s="223">
        <f>IF( $E17 = "Eligible", J673 * 'Facility Detail'!$B$1705, 0 )</f>
        <v>0</v>
      </c>
      <c r="K676" s="182">
        <f>IF( $E17 = "Eligible", K673 * 'Facility Detail'!$B$1705, 0 )</f>
        <v>0</v>
      </c>
      <c r="L676" s="33"/>
      <c r="M676" s="33"/>
      <c r="N676" s="33"/>
    </row>
    <row r="677" spans="1:14">
      <c r="B677" s="88" t="s">
        <v>6</v>
      </c>
      <c r="C677" s="80"/>
      <c r="D677" s="58">
        <f t="shared" ref="D677:K677" si="170">IF( $F17 = "Eligible", D673, 0 )</f>
        <v>0</v>
      </c>
      <c r="E677" s="59">
        <f t="shared" si="170"/>
        <v>0</v>
      </c>
      <c r="F677" s="59">
        <f t="shared" si="170"/>
        <v>0</v>
      </c>
      <c r="G677" s="59">
        <f t="shared" si="170"/>
        <v>0</v>
      </c>
      <c r="H677" s="224">
        <f t="shared" si="170"/>
        <v>0</v>
      </c>
      <c r="I677" s="224">
        <f t="shared" si="170"/>
        <v>0</v>
      </c>
      <c r="J677" s="224">
        <f t="shared" si="170"/>
        <v>0</v>
      </c>
      <c r="K677" s="164">
        <f t="shared" si="170"/>
        <v>0</v>
      </c>
      <c r="L677" s="33"/>
      <c r="M677" s="33"/>
      <c r="N677" s="33"/>
    </row>
    <row r="678" spans="1:14">
      <c r="B678" s="87" t="s">
        <v>121</v>
      </c>
      <c r="C678" s="86"/>
      <c r="D678" s="43">
        <f>SUM(D676:D677)</f>
        <v>0</v>
      </c>
      <c r="E678" s="44">
        <f>SUM(E676:E677)</f>
        <v>0</v>
      </c>
      <c r="F678" s="44">
        <f>SUM(F676:F677)</f>
        <v>0</v>
      </c>
      <c r="G678" s="44">
        <f t="shared" ref="G678:I678" si="171">SUM(G676:G677)</f>
        <v>0</v>
      </c>
      <c r="H678" s="44">
        <f t="shared" si="171"/>
        <v>0</v>
      </c>
      <c r="I678" s="44">
        <f t="shared" si="171"/>
        <v>0</v>
      </c>
      <c r="J678" s="44">
        <f t="shared" ref="J678:K678" si="172">SUM(J676:J677)</f>
        <v>0</v>
      </c>
      <c r="K678" s="44">
        <f t="shared" si="172"/>
        <v>0</v>
      </c>
      <c r="L678" s="26"/>
      <c r="M678" s="26"/>
      <c r="N678" s="33"/>
    </row>
    <row r="679" spans="1:14">
      <c r="B679" s="33"/>
      <c r="C679" s="33"/>
      <c r="D679" s="42"/>
      <c r="E679" s="34"/>
      <c r="F679" s="34"/>
      <c r="G679" s="34"/>
      <c r="H679" s="34"/>
      <c r="I679" s="34"/>
      <c r="J679" s="34"/>
      <c r="K679" s="34"/>
      <c r="L679" s="25"/>
      <c r="M679" s="25"/>
      <c r="N679" s="33"/>
    </row>
    <row r="680" spans="1:14" ht="18.75">
      <c r="A680" s="45" t="s">
        <v>30</v>
      </c>
      <c r="C680" s="33"/>
      <c r="D680" s="2">
        <f>'Facility Detail'!$B$1708</f>
        <v>2011</v>
      </c>
      <c r="E680" s="2">
        <f>D680+1</f>
        <v>2012</v>
      </c>
      <c r="F680" s="2">
        <f>E680+1</f>
        <v>2013</v>
      </c>
      <c r="G680" s="2">
        <f t="shared" ref="G680:K680" si="173">F680+1</f>
        <v>2014</v>
      </c>
      <c r="H680" s="2">
        <f t="shared" si="173"/>
        <v>2015</v>
      </c>
      <c r="I680" s="2">
        <f t="shared" si="173"/>
        <v>2016</v>
      </c>
      <c r="J680" s="2">
        <f t="shared" si="173"/>
        <v>2017</v>
      </c>
      <c r="K680" s="2">
        <f t="shared" si="173"/>
        <v>2018</v>
      </c>
      <c r="L680" s="25"/>
      <c r="M680" s="25"/>
      <c r="N680" s="33"/>
    </row>
    <row r="681" spans="1:14">
      <c r="B681" s="88" t="s">
        <v>47</v>
      </c>
      <c r="C681" s="80"/>
      <c r="D681" s="98"/>
      <c r="E681" s="99"/>
      <c r="F681" s="99"/>
      <c r="G681" s="99"/>
      <c r="H681" s="184"/>
      <c r="I681" s="184"/>
      <c r="J681" s="184"/>
      <c r="K681" s="165"/>
      <c r="L681" s="25"/>
      <c r="M681" s="25"/>
      <c r="N681" s="33"/>
    </row>
    <row r="682" spans="1:14">
      <c r="B682" s="89" t="s">
        <v>23</v>
      </c>
      <c r="C682" s="212"/>
      <c r="D682" s="101"/>
      <c r="E682" s="102"/>
      <c r="F682" s="102"/>
      <c r="G682" s="185"/>
      <c r="H682" s="185"/>
      <c r="I682" s="185"/>
      <c r="J682" s="185"/>
      <c r="K682" s="166"/>
      <c r="L682" s="25"/>
      <c r="M682" s="25"/>
      <c r="N682" s="33"/>
    </row>
    <row r="683" spans="1:14">
      <c r="B683" s="104" t="s">
        <v>89</v>
      </c>
      <c r="C683" s="210"/>
      <c r="D683" s="65"/>
      <c r="E683" s="66"/>
      <c r="F683" s="66"/>
      <c r="G683" s="186"/>
      <c r="H683" s="186"/>
      <c r="I683" s="186"/>
      <c r="J683" s="186"/>
      <c r="K683" s="167"/>
      <c r="L683" s="25"/>
      <c r="M683" s="25"/>
      <c r="N683" s="33"/>
    </row>
    <row r="684" spans="1:14">
      <c r="B684" s="36" t="s">
        <v>90</v>
      </c>
      <c r="D684" s="7">
        <f>SUM(D681:D683)</f>
        <v>0</v>
      </c>
      <c r="E684" s="7">
        <f>SUM(E681:E683)</f>
        <v>0</v>
      </c>
      <c r="F684" s="7">
        <f>SUM(F681:F683)</f>
        <v>0</v>
      </c>
      <c r="G684" s="7">
        <f t="shared" ref="G684:I684" si="174">SUM(G681:G683)</f>
        <v>0</v>
      </c>
      <c r="H684" s="7">
        <f t="shared" si="174"/>
        <v>0</v>
      </c>
      <c r="I684" s="7">
        <f t="shared" si="174"/>
        <v>0</v>
      </c>
      <c r="J684" s="7">
        <f t="shared" ref="J684:K684" si="175">SUM(J681:J683)</f>
        <v>0</v>
      </c>
      <c r="K684" s="7">
        <f t="shared" si="175"/>
        <v>0</v>
      </c>
      <c r="L684" s="25"/>
      <c r="M684" s="25"/>
      <c r="N684" s="33"/>
    </row>
    <row r="685" spans="1:14">
      <c r="B685" s="6"/>
      <c r="D685" s="7"/>
      <c r="E685" s="7"/>
      <c r="F685" s="7"/>
      <c r="G685" s="7"/>
      <c r="H685" s="7"/>
      <c r="I685" s="7"/>
      <c r="J685" s="7"/>
      <c r="K685" s="7"/>
      <c r="L685" s="25"/>
      <c r="M685" s="25"/>
      <c r="N685" s="33"/>
    </row>
    <row r="686" spans="1:14" ht="18.75">
      <c r="A686" s="9" t="s">
        <v>100</v>
      </c>
      <c r="D686" s="2">
        <f>'Facility Detail'!$B$1708</f>
        <v>2011</v>
      </c>
      <c r="E686" s="2">
        <f>D686+1</f>
        <v>2012</v>
      </c>
      <c r="F686" s="2">
        <f>E686+1</f>
        <v>2013</v>
      </c>
      <c r="G686" s="2">
        <f t="shared" ref="G686:K686" si="176">F686+1</f>
        <v>2014</v>
      </c>
      <c r="H686" s="2">
        <f t="shared" si="176"/>
        <v>2015</v>
      </c>
      <c r="I686" s="2">
        <f t="shared" si="176"/>
        <v>2016</v>
      </c>
      <c r="J686" s="2">
        <f t="shared" si="176"/>
        <v>2017</v>
      </c>
      <c r="K686" s="2">
        <f t="shared" si="176"/>
        <v>2018</v>
      </c>
      <c r="L686" s="25"/>
      <c r="M686" s="25"/>
      <c r="N686" s="33"/>
    </row>
    <row r="687" spans="1:14">
      <c r="B687" s="88" t="str">
        <f xml:space="preserve"> 'Facility Detail'!$B$1708 &amp; " Surplus Applied to " &amp; ( 'Facility Detail'!$B$1708 + 1 )</f>
        <v>2011 Surplus Applied to 2012</v>
      </c>
      <c r="C687" s="33"/>
      <c r="D687" s="3">
        <f>D673</f>
        <v>0</v>
      </c>
      <c r="E687" s="68">
        <f>D687</f>
        <v>0</v>
      </c>
      <c r="F687" s="152"/>
      <c r="G687" s="152"/>
      <c r="H687" s="152"/>
      <c r="I687" s="152"/>
      <c r="J687" s="152"/>
      <c r="K687" s="69"/>
      <c r="L687" s="25"/>
      <c r="M687" s="25"/>
      <c r="N687" s="33"/>
    </row>
    <row r="688" spans="1:14">
      <c r="B688" s="88" t="str">
        <f xml:space="preserve"> ( 'Facility Detail'!$B$1708 + 1 ) &amp; " Surplus Applied to " &amp; ( 'Facility Detail'!$B$1708 )</f>
        <v>2012 Surplus Applied to 2011</v>
      </c>
      <c r="C688" s="33"/>
      <c r="D688" s="193">
        <f>E688</f>
        <v>0</v>
      </c>
      <c r="E688" s="10"/>
      <c r="F688" s="83"/>
      <c r="G688" s="83"/>
      <c r="H688" s="83"/>
      <c r="I688" s="83"/>
      <c r="J688" s="83"/>
      <c r="K688" s="194"/>
      <c r="L688" s="25"/>
      <c r="M688" s="25"/>
      <c r="N688" s="33"/>
    </row>
    <row r="689" spans="1:14">
      <c r="B689" s="88" t="str">
        <f xml:space="preserve"> ( 'Facility Detail'!$B$1708 + 1 ) &amp; " Surplus Applied to " &amp; ( 'Facility Detail'!$B$1708 + 2 )</f>
        <v>2012 Surplus Applied to 2013</v>
      </c>
      <c r="C689" s="33"/>
      <c r="D689" s="70"/>
      <c r="E689" s="10">
        <f>E673</f>
        <v>0</v>
      </c>
      <c r="F689" s="79">
        <f>E689</f>
        <v>0</v>
      </c>
      <c r="G689" s="83"/>
      <c r="H689" s="83"/>
      <c r="I689" s="83"/>
      <c r="J689" s="83"/>
      <c r="K689" s="194"/>
      <c r="L689" s="25"/>
      <c r="M689" s="25"/>
      <c r="N689" s="33"/>
    </row>
    <row r="690" spans="1:14">
      <c r="B690" s="88" t="str">
        <f xml:space="preserve"> ( 'Facility Detail'!$B$1708 + 2 ) &amp; " Surplus Applied to " &amp; ( 'Facility Detail'!$B$1708 + 1 )</f>
        <v>2013 Surplus Applied to 2012</v>
      </c>
      <c r="C690" s="33"/>
      <c r="D690" s="70"/>
      <c r="E690" s="79">
        <f>F690</f>
        <v>0</v>
      </c>
      <c r="F690" s="192"/>
      <c r="G690" s="83"/>
      <c r="H690" s="83"/>
      <c r="I690" s="83"/>
      <c r="J690" s="83"/>
      <c r="K690" s="194"/>
      <c r="L690" s="25"/>
      <c r="M690" s="25"/>
      <c r="N690" s="33"/>
    </row>
    <row r="691" spans="1:14">
      <c r="B691" s="88" t="str">
        <f xml:space="preserve"> ( 'Facility Detail'!$B$1708 + 2 ) &amp; " Surplus Applied to " &amp; ( 'Facility Detail'!$B$1708 + 3 )</f>
        <v>2013 Surplus Applied to 2014</v>
      </c>
      <c r="C691" s="33"/>
      <c r="D691" s="70"/>
      <c r="E691" s="175"/>
      <c r="F691" s="10">
        <f>F673</f>
        <v>0</v>
      </c>
      <c r="G691" s="176">
        <f>F691</f>
        <v>0</v>
      </c>
      <c r="H691" s="83"/>
      <c r="I691" s="83"/>
      <c r="J691" s="83"/>
      <c r="K691" s="194"/>
      <c r="L691" s="25"/>
      <c r="M691" s="25"/>
      <c r="N691" s="33"/>
    </row>
    <row r="692" spans="1:14">
      <c r="B692" s="88" t="str">
        <f xml:space="preserve"> ( 'Facility Detail'!$B$1708 + 3 ) &amp; " Surplus Applied to " &amp; ( 'Facility Detail'!$B$1708 + 2 )</f>
        <v>2014 Surplus Applied to 2013</v>
      </c>
      <c r="C692" s="33"/>
      <c r="D692" s="70"/>
      <c r="E692" s="175"/>
      <c r="F692" s="79">
        <f>G692</f>
        <v>0</v>
      </c>
      <c r="G692" s="10"/>
      <c r="H692" s="83"/>
      <c r="I692" s="83"/>
      <c r="J692" s="83" t="s">
        <v>192</v>
      </c>
      <c r="K692" s="194"/>
      <c r="L692" s="25"/>
      <c r="M692" s="25"/>
      <c r="N692" s="33"/>
    </row>
    <row r="693" spans="1:14">
      <c r="B693" s="88" t="str">
        <f xml:space="preserve"> ( 'Facility Detail'!$B$1708 + 3 ) &amp; " Surplus Applied to " &amp; ( 'Facility Detail'!$B$1708 + 4 )</f>
        <v>2014 Surplus Applied to 2015</v>
      </c>
      <c r="C693" s="33"/>
      <c r="D693" s="70"/>
      <c r="E693" s="175"/>
      <c r="F693" s="175"/>
      <c r="G693" s="10"/>
      <c r="H693" s="176">
        <f>G693</f>
        <v>0</v>
      </c>
      <c r="I693" s="175"/>
      <c r="J693" s="175"/>
      <c r="K693" s="179"/>
      <c r="L693" s="25"/>
      <c r="M693" s="25"/>
      <c r="N693" s="33"/>
    </row>
    <row r="694" spans="1:14">
      <c r="B694" s="88" t="str">
        <f xml:space="preserve"> ( 'Facility Detail'!$B$1708 + 4 ) &amp; " Surplus Applied to " &amp; ( 'Facility Detail'!$B$1708 + 3 )</f>
        <v>2015 Surplus Applied to 2014</v>
      </c>
      <c r="C694" s="33"/>
      <c r="D694" s="70"/>
      <c r="E694" s="175"/>
      <c r="F694" s="175"/>
      <c r="G694" s="177"/>
      <c r="H694" s="10"/>
      <c r="I694" s="175"/>
      <c r="J694" s="175"/>
      <c r="K694" s="179"/>
      <c r="L694" s="25"/>
      <c r="M694" s="25"/>
      <c r="N694" s="33"/>
    </row>
    <row r="695" spans="1:14">
      <c r="B695" s="88" t="str">
        <f xml:space="preserve"> ( 'Facility Detail'!$B$1708 + 4 ) &amp; " Surplus Applied to " &amp; ( 'Facility Detail'!$B$1708 + 5 )</f>
        <v>2015 Surplus Applied to 2016</v>
      </c>
      <c r="C695" s="33"/>
      <c r="D695" s="70"/>
      <c r="E695" s="175"/>
      <c r="F695" s="175"/>
      <c r="G695" s="175"/>
      <c r="H695" s="10">
        <f>H673</f>
        <v>27359</v>
      </c>
      <c r="I695" s="176">
        <f>H695</f>
        <v>27359</v>
      </c>
      <c r="J695" s="83"/>
      <c r="K695" s="179"/>
      <c r="L695" s="25"/>
      <c r="M695" s="25"/>
      <c r="N695" s="33"/>
    </row>
    <row r="696" spans="1:14">
      <c r="B696" s="88" t="str">
        <f xml:space="preserve"> ( 'Facility Detail'!$B$1708 + 5 ) &amp; " Surplus Applied to " &amp; ( 'Facility Detail'!$B$1708 + 4 )</f>
        <v>2016 Surplus Applied to 2015</v>
      </c>
      <c r="C696" s="33"/>
      <c r="D696" s="70"/>
      <c r="E696" s="175"/>
      <c r="F696" s="175"/>
      <c r="G696" s="175"/>
      <c r="H696" s="79"/>
      <c r="I696" s="178"/>
      <c r="J696" s="83"/>
      <c r="K696" s="179"/>
      <c r="L696" s="25"/>
      <c r="M696" s="25"/>
      <c r="N696" s="33"/>
    </row>
    <row r="697" spans="1:14">
      <c r="B697" s="88" t="str">
        <f xml:space="preserve"> ( 'Facility Detail'!$B$1708 + 5 ) &amp; " Surplus Applied to " &amp; ( 'Facility Detail'!$B$1708 + 6 )</f>
        <v>2016 Surplus Applied to 2017</v>
      </c>
      <c r="C697" s="33"/>
      <c r="D697" s="70"/>
      <c r="E697" s="175"/>
      <c r="F697" s="175"/>
      <c r="G697" s="175"/>
      <c r="H697" s="175"/>
      <c r="I697" s="178">
        <v>0</v>
      </c>
      <c r="J697" s="177">
        <f>I697</f>
        <v>0</v>
      </c>
      <c r="K697" s="194"/>
      <c r="L697" s="25"/>
      <c r="M697" s="25"/>
      <c r="N697" s="33"/>
    </row>
    <row r="698" spans="1:14">
      <c r="B698" s="88" t="s">
        <v>190</v>
      </c>
      <c r="C698" s="33"/>
      <c r="D698" s="70"/>
      <c r="E698" s="175"/>
      <c r="F698" s="175"/>
      <c r="G698" s="175"/>
      <c r="H698" s="175"/>
      <c r="I698" s="291"/>
      <c r="J698" s="178"/>
      <c r="K698" s="194"/>
      <c r="L698" s="25"/>
      <c r="M698" s="25"/>
      <c r="N698" s="33"/>
    </row>
    <row r="699" spans="1:14">
      <c r="B699" s="88" t="s">
        <v>191</v>
      </c>
      <c r="C699" s="33"/>
      <c r="D699" s="71"/>
      <c r="E699" s="156"/>
      <c r="F699" s="156"/>
      <c r="G699" s="156"/>
      <c r="H699" s="156"/>
      <c r="I699" s="156"/>
      <c r="J699" s="353"/>
      <c r="K699" s="343"/>
      <c r="L699" s="25"/>
      <c r="M699" s="25"/>
      <c r="N699" s="33"/>
    </row>
    <row r="700" spans="1:14">
      <c r="B700" s="36" t="s">
        <v>17</v>
      </c>
      <c r="D700" s="220">
        <f xml:space="preserve"> D693 - D692</f>
        <v>0</v>
      </c>
      <c r="E700" s="220">
        <f xml:space="preserve"> E692 + E695 - E694 - E693</f>
        <v>0</v>
      </c>
      <c r="F700" s="220">
        <v>0</v>
      </c>
      <c r="G700" s="220">
        <f>G691-G692-G693</f>
        <v>0</v>
      </c>
      <c r="H700" s="220">
        <f>H693-H694-H695</f>
        <v>-27359</v>
      </c>
      <c r="I700" s="220">
        <f>I695-I696-I697</f>
        <v>27359</v>
      </c>
      <c r="J700" s="342"/>
      <c r="K700" s="342"/>
      <c r="L700" s="25"/>
      <c r="M700" s="25"/>
      <c r="N700" s="33"/>
    </row>
    <row r="701" spans="1:14">
      <c r="B701" s="6"/>
      <c r="D701" s="7"/>
      <c r="E701" s="7"/>
      <c r="F701" s="7"/>
      <c r="G701" s="7"/>
      <c r="H701" s="7"/>
      <c r="I701" s="7"/>
      <c r="J701" s="7"/>
      <c r="K701" s="7"/>
      <c r="L701" s="25"/>
      <c r="M701" s="25"/>
      <c r="N701" s="33"/>
    </row>
    <row r="702" spans="1:14">
      <c r="B702" s="85" t="s">
        <v>12</v>
      </c>
      <c r="C702" s="80"/>
      <c r="D702" s="111"/>
      <c r="E702" s="112"/>
      <c r="F702" s="112"/>
      <c r="G702" s="188"/>
      <c r="H702" s="112"/>
      <c r="I702" s="112"/>
      <c r="J702" s="112"/>
      <c r="K702" s="168"/>
      <c r="L702" s="25"/>
      <c r="M702" s="25"/>
      <c r="N702" s="33"/>
    </row>
    <row r="703" spans="1:14">
      <c r="B703" s="6"/>
      <c r="D703" s="7"/>
      <c r="E703" s="7"/>
      <c r="F703" s="7"/>
      <c r="G703" s="7"/>
      <c r="H703" s="7"/>
      <c r="I703" s="7"/>
      <c r="J703" s="7"/>
      <c r="K703" s="7"/>
      <c r="L703" s="25"/>
      <c r="M703" s="25"/>
      <c r="N703" s="33"/>
    </row>
    <row r="704" spans="1:14" ht="18.75">
      <c r="A704" s="45" t="s">
        <v>26</v>
      </c>
      <c r="C704" s="80"/>
      <c r="D704" s="49">
        <f xml:space="preserve"> D673 + D678 - D684 + D700 + D702</f>
        <v>0</v>
      </c>
      <c r="E704" s="50">
        <f xml:space="preserve"> E673 + E678 - E684 + E700 + E702</f>
        <v>0</v>
      </c>
      <c r="F704" s="190">
        <f xml:space="preserve"> F673 + F678 - F684 + F700 + F702</f>
        <v>0</v>
      </c>
      <c r="G704" s="50">
        <f t="shared" ref="G704:I704" si="177" xml:space="preserve"> G673 + G678 - G684 + G700 + G702</f>
        <v>0</v>
      </c>
      <c r="H704" s="187">
        <f t="shared" si="177"/>
        <v>0</v>
      </c>
      <c r="I704" s="50">
        <f t="shared" si="177"/>
        <v>59100</v>
      </c>
      <c r="J704" s="346"/>
      <c r="K704" s="354"/>
      <c r="L704" s="31"/>
      <c r="M704" s="31"/>
      <c r="N704" s="33"/>
    </row>
    <row r="705" spans="1:14">
      <c r="B705" s="6"/>
      <c r="D705" s="7"/>
      <c r="E705" s="7"/>
      <c r="F705" s="7"/>
      <c r="G705" s="31"/>
      <c r="H705" s="31"/>
      <c r="I705" s="31"/>
      <c r="J705" s="31"/>
      <c r="K705" s="31"/>
      <c r="L705" s="31"/>
      <c r="M705" s="31"/>
      <c r="N705" s="33"/>
    </row>
    <row r="706" spans="1:14" ht="15.75" thickBot="1">
      <c r="L706" s="33"/>
      <c r="M706" s="33"/>
      <c r="N706" s="33"/>
    </row>
    <row r="707" spans="1:14">
      <c r="A707" s="8"/>
      <c r="B707" s="8"/>
      <c r="C707" s="8"/>
      <c r="D707" s="8"/>
      <c r="E707" s="8"/>
      <c r="F707" s="8"/>
      <c r="G707" s="8"/>
      <c r="H707" s="8"/>
      <c r="I707" s="8"/>
      <c r="J707" s="8"/>
      <c r="K707" s="8"/>
      <c r="L707" s="33"/>
      <c r="M707" s="33"/>
      <c r="N707" s="33"/>
    </row>
    <row r="708" spans="1:14">
      <c r="B708" s="33"/>
      <c r="C708" s="33"/>
      <c r="D708" s="33"/>
      <c r="E708" s="33"/>
      <c r="F708" s="33"/>
      <c r="G708" s="33"/>
      <c r="H708" s="33"/>
      <c r="I708" s="33"/>
      <c r="J708" s="33"/>
      <c r="K708" s="33"/>
      <c r="L708" s="33"/>
      <c r="M708" s="33"/>
      <c r="N708" s="33"/>
    </row>
    <row r="709" spans="1:14" ht="21">
      <c r="A709" s="14" t="s">
        <v>4</v>
      </c>
      <c r="B709" s="14"/>
      <c r="C709" s="46" t="str">
        <f>B18</f>
        <v>Campbell Hill/Three Buttes</v>
      </c>
      <c r="D709" s="47"/>
      <c r="E709" s="24"/>
      <c r="F709" s="24"/>
      <c r="L709" s="26"/>
      <c r="M709" s="26"/>
      <c r="N709" s="33"/>
    </row>
    <row r="710" spans="1:14">
      <c r="L710" s="25"/>
      <c r="M710" s="25"/>
      <c r="N710" s="33"/>
    </row>
    <row r="711" spans="1:14" ht="18.75">
      <c r="A711" s="9" t="s">
        <v>21</v>
      </c>
      <c r="B711" s="9"/>
      <c r="D711" s="2">
        <f>'Facility Detail'!$B$1708</f>
        <v>2011</v>
      </c>
      <c r="E711" s="2">
        <f>D711+1</f>
        <v>2012</v>
      </c>
      <c r="F711" s="2">
        <f>E711+1</f>
        <v>2013</v>
      </c>
      <c r="G711" s="2">
        <f t="shared" ref="G711:K711" si="178">F711+1</f>
        <v>2014</v>
      </c>
      <c r="H711" s="2">
        <f t="shared" si="178"/>
        <v>2015</v>
      </c>
      <c r="I711" s="2">
        <f t="shared" si="178"/>
        <v>2016</v>
      </c>
      <c r="J711" s="2">
        <f t="shared" si="178"/>
        <v>2017</v>
      </c>
      <c r="K711" s="2">
        <f t="shared" si="178"/>
        <v>2018</v>
      </c>
      <c r="L711" s="25"/>
      <c r="M711" s="25"/>
      <c r="N711" s="33"/>
    </row>
    <row r="712" spans="1:14">
      <c r="B712" s="88" t="str">
        <f>"Total MWh Produced / Purchased from " &amp; C709</f>
        <v>Total MWh Produced / Purchased from Campbell Hill/Three Buttes</v>
      </c>
      <c r="C712" s="80"/>
      <c r="D712" s="3"/>
      <c r="E712" s="4"/>
      <c r="F712" s="4"/>
      <c r="G712" s="4"/>
      <c r="H712" s="4">
        <v>294027</v>
      </c>
      <c r="I712" s="4">
        <v>333872</v>
      </c>
      <c r="J712" s="345"/>
      <c r="K712" s="165"/>
      <c r="L712" s="25"/>
      <c r="M712" s="25"/>
      <c r="N712" s="33"/>
    </row>
    <row r="713" spans="1:14">
      <c r="B713" s="88" t="s">
        <v>25</v>
      </c>
      <c r="C713" s="80"/>
      <c r="D713" s="62"/>
      <c r="E713" s="63"/>
      <c r="F713" s="231"/>
      <c r="G713" s="231"/>
      <c r="H713" s="231">
        <v>1</v>
      </c>
      <c r="I713" s="231">
        <v>1</v>
      </c>
      <c r="J713" s="63">
        <v>1</v>
      </c>
      <c r="K713" s="64">
        <v>1</v>
      </c>
      <c r="L713" s="25"/>
      <c r="M713" s="25"/>
      <c r="N713" s="33"/>
    </row>
    <row r="714" spans="1:14">
      <c r="B714" s="88" t="s">
        <v>20</v>
      </c>
      <c r="C714" s="80"/>
      <c r="D714" s="54"/>
      <c r="E714" s="55"/>
      <c r="F714" s="217"/>
      <c r="G714" s="217"/>
      <c r="H714" s="55">
        <v>8.0535999999999996E-2</v>
      </c>
      <c r="I714" s="55">
        <v>8.1698151927344531E-2</v>
      </c>
      <c r="J714" s="296">
        <v>7.9802870015373173E-2</v>
      </c>
      <c r="K714" s="297"/>
      <c r="L714" s="25"/>
      <c r="M714" s="25"/>
      <c r="N714" s="33"/>
    </row>
    <row r="715" spans="1:14">
      <c r="B715" s="85" t="s">
        <v>22</v>
      </c>
      <c r="C715" s="86"/>
      <c r="D715" s="41">
        <f xml:space="preserve"> ROUND(D712 * D713 * D714,0)</f>
        <v>0</v>
      </c>
      <c r="E715" s="41">
        <f t="shared" ref="E715:J715" si="179" xml:space="preserve"> ROUND(E712 * E713 * E714,0)</f>
        <v>0</v>
      </c>
      <c r="F715" s="41">
        <f t="shared" si="179"/>
        <v>0</v>
      </c>
      <c r="G715" s="41">
        <f t="shared" si="179"/>
        <v>0</v>
      </c>
      <c r="H715" s="41">
        <f t="shared" si="179"/>
        <v>23680</v>
      </c>
      <c r="I715" s="41">
        <v>27276</v>
      </c>
      <c r="J715" s="347">
        <f t="shared" si="179"/>
        <v>0</v>
      </c>
      <c r="K715" s="41">
        <f t="shared" ref="K715" si="180" xml:space="preserve"> ROUND(K712 * K713 * K714,0)</f>
        <v>0</v>
      </c>
      <c r="L715" s="25"/>
      <c r="M715" s="25"/>
      <c r="N715" s="33"/>
    </row>
    <row r="716" spans="1:14">
      <c r="B716" s="24"/>
      <c r="C716" s="33"/>
      <c r="D716" s="40"/>
      <c r="E716" s="40"/>
      <c r="F716" s="40"/>
      <c r="G716" s="40"/>
      <c r="H716" s="40"/>
      <c r="I716" s="40"/>
      <c r="J716" s="40"/>
      <c r="K716" s="40"/>
      <c r="L716" s="25"/>
      <c r="M716" s="25"/>
      <c r="N716" s="33"/>
    </row>
    <row r="717" spans="1:14" ht="18.75">
      <c r="A717" s="48" t="s">
        <v>119</v>
      </c>
      <c r="C717" s="33"/>
      <c r="D717" s="2">
        <f>'Facility Detail'!$B$1708</f>
        <v>2011</v>
      </c>
      <c r="E717" s="2">
        <f>D717+1</f>
        <v>2012</v>
      </c>
      <c r="F717" s="2">
        <f>E717+1</f>
        <v>2013</v>
      </c>
      <c r="G717" s="2">
        <f t="shared" ref="G717:K717" si="181">F717+1</f>
        <v>2014</v>
      </c>
      <c r="H717" s="2">
        <f t="shared" si="181"/>
        <v>2015</v>
      </c>
      <c r="I717" s="2">
        <f t="shared" si="181"/>
        <v>2016</v>
      </c>
      <c r="J717" s="2">
        <f t="shared" si="181"/>
        <v>2017</v>
      </c>
      <c r="K717" s="2">
        <f t="shared" si="181"/>
        <v>2018</v>
      </c>
      <c r="L717" s="31"/>
      <c r="M717" s="31"/>
      <c r="N717" s="33"/>
    </row>
    <row r="718" spans="1:14">
      <c r="B718" s="88" t="s">
        <v>10</v>
      </c>
      <c r="C718" s="80"/>
      <c r="D718" s="57">
        <f>IF( $E18 = "Eligible", D715 * 'Facility Detail'!$B$1705, 0 )</f>
        <v>0</v>
      </c>
      <c r="E718" s="11">
        <f>IF( $E18 = "Eligible", E715 * 'Facility Detail'!$B$1705, 0 )</f>
        <v>0</v>
      </c>
      <c r="F718" s="11">
        <f>IF( $E18 = "Eligible", F715 * 'Facility Detail'!$B$1705, 0 )</f>
        <v>0</v>
      </c>
      <c r="G718" s="11">
        <f>IF( $E18 = "Eligible", G715 * 'Facility Detail'!$B$1705, 0 )</f>
        <v>0</v>
      </c>
      <c r="H718" s="11">
        <f>IF( $E18 = "Eligible", H715 * 'Facility Detail'!$B$1705, 0 )</f>
        <v>0</v>
      </c>
      <c r="I718" s="223">
        <f>IF( $E18 = "Eligible", I715 * 'Facility Detail'!$B$1705, 0 )</f>
        <v>0</v>
      </c>
      <c r="J718" s="223">
        <f>IF( $E18 = "Eligible", J715 * 'Facility Detail'!$B$1705, 0 )</f>
        <v>0</v>
      </c>
      <c r="K718" s="182">
        <f>IF( $E18 = "Eligible", K715 * 'Facility Detail'!$B$1705, 0 )</f>
        <v>0</v>
      </c>
      <c r="L718" s="31"/>
      <c r="M718" s="31"/>
      <c r="N718" s="33"/>
    </row>
    <row r="719" spans="1:14">
      <c r="B719" s="88" t="s">
        <v>6</v>
      </c>
      <c r="C719" s="80"/>
      <c r="D719" s="58">
        <f t="shared" ref="D719:K719" si="182">IF( $F18 = "Eligible", D715, 0 )</f>
        <v>0</v>
      </c>
      <c r="E719" s="59">
        <f t="shared" si="182"/>
        <v>0</v>
      </c>
      <c r="F719" s="59">
        <f t="shared" si="182"/>
        <v>0</v>
      </c>
      <c r="G719" s="59">
        <f t="shared" ref="G719:H719" si="183">IF( $F18 = "Eligible", G715, 0 )</f>
        <v>0</v>
      </c>
      <c r="H719" s="59">
        <f t="shared" si="183"/>
        <v>0</v>
      </c>
      <c r="I719" s="224">
        <f t="shared" si="182"/>
        <v>0</v>
      </c>
      <c r="J719" s="224">
        <f t="shared" si="182"/>
        <v>0</v>
      </c>
      <c r="K719" s="164">
        <f t="shared" si="182"/>
        <v>0</v>
      </c>
      <c r="L719" s="33"/>
      <c r="M719" s="33"/>
      <c r="N719" s="33"/>
    </row>
    <row r="720" spans="1:14">
      <c r="B720" s="87" t="s">
        <v>121</v>
      </c>
      <c r="C720" s="86"/>
      <c r="D720" s="43">
        <f>SUM(D718:D719)</f>
        <v>0</v>
      </c>
      <c r="E720" s="44">
        <f>SUM(E718:E719)</f>
        <v>0</v>
      </c>
      <c r="F720" s="44">
        <f>SUM(F718:F719)</f>
        <v>0</v>
      </c>
      <c r="G720" s="44">
        <f t="shared" ref="G720:I720" si="184">SUM(G718:G719)</f>
        <v>0</v>
      </c>
      <c r="H720" s="44">
        <f t="shared" si="184"/>
        <v>0</v>
      </c>
      <c r="I720" s="44">
        <f t="shared" si="184"/>
        <v>0</v>
      </c>
      <c r="J720" s="44">
        <f t="shared" ref="J720:K720" si="185">SUM(J718:J719)</f>
        <v>0</v>
      </c>
      <c r="K720" s="44">
        <f t="shared" si="185"/>
        <v>0</v>
      </c>
      <c r="L720" s="33"/>
      <c r="M720" s="33"/>
      <c r="N720" s="33"/>
    </row>
    <row r="721" spans="1:14">
      <c r="B721" s="33"/>
      <c r="C721" s="33"/>
      <c r="D721" s="42"/>
      <c r="E721" s="34"/>
      <c r="F721" s="34"/>
      <c r="G721" s="34"/>
      <c r="H721" s="34"/>
      <c r="I721" s="34"/>
      <c r="J721" s="34"/>
      <c r="K721" s="34"/>
      <c r="L721" s="33"/>
      <c r="M721" s="33"/>
      <c r="N721" s="33"/>
    </row>
    <row r="722" spans="1:14" ht="18.75">
      <c r="A722" s="45" t="s">
        <v>30</v>
      </c>
      <c r="C722" s="33"/>
      <c r="D722" s="2">
        <f>'Facility Detail'!$B$1708</f>
        <v>2011</v>
      </c>
      <c r="E722" s="2">
        <f>D722+1</f>
        <v>2012</v>
      </c>
      <c r="F722" s="2">
        <f>E722+1</f>
        <v>2013</v>
      </c>
      <c r="G722" s="2">
        <f t="shared" ref="G722:K722" si="186">F722+1</f>
        <v>2014</v>
      </c>
      <c r="H722" s="2">
        <f t="shared" si="186"/>
        <v>2015</v>
      </c>
      <c r="I722" s="2">
        <f t="shared" si="186"/>
        <v>2016</v>
      </c>
      <c r="J722" s="2">
        <f t="shared" si="186"/>
        <v>2017</v>
      </c>
      <c r="K722" s="2">
        <f t="shared" si="186"/>
        <v>2018</v>
      </c>
      <c r="L722" s="33"/>
      <c r="M722" s="33"/>
      <c r="N722" s="33"/>
    </row>
    <row r="723" spans="1:14">
      <c r="B723" s="88" t="s">
        <v>47</v>
      </c>
      <c r="C723" s="80"/>
      <c r="D723" s="98"/>
      <c r="E723" s="99"/>
      <c r="F723" s="99"/>
      <c r="G723" s="184"/>
      <c r="H723" s="184"/>
      <c r="I723" s="99"/>
      <c r="J723" s="99"/>
      <c r="K723" s="165"/>
      <c r="L723" s="26"/>
      <c r="M723" s="26"/>
      <c r="N723" s="33"/>
    </row>
    <row r="724" spans="1:14">
      <c r="B724" s="89" t="s">
        <v>23</v>
      </c>
      <c r="C724" s="212"/>
      <c r="D724" s="101"/>
      <c r="E724" s="102"/>
      <c r="F724" s="102"/>
      <c r="G724" s="185"/>
      <c r="H724" s="185"/>
      <c r="I724" s="102"/>
      <c r="J724" s="102"/>
      <c r="K724" s="166"/>
      <c r="L724" s="25"/>
      <c r="M724" s="25"/>
      <c r="N724" s="33"/>
    </row>
    <row r="725" spans="1:14">
      <c r="B725" s="104" t="s">
        <v>89</v>
      </c>
      <c r="C725" s="210"/>
      <c r="D725" s="65"/>
      <c r="E725" s="66"/>
      <c r="F725" s="66"/>
      <c r="G725" s="186"/>
      <c r="H725" s="186"/>
      <c r="I725" s="66"/>
      <c r="J725" s="66"/>
      <c r="K725" s="167"/>
      <c r="L725" s="25"/>
      <c r="M725" s="25"/>
      <c r="N725" s="33"/>
    </row>
    <row r="726" spans="1:14">
      <c r="B726" s="36" t="s">
        <v>90</v>
      </c>
      <c r="D726" s="7">
        <f>SUM(D723:D725)</f>
        <v>0</v>
      </c>
      <c r="E726" s="7">
        <f>SUM(E723:E725)</f>
        <v>0</v>
      </c>
      <c r="F726" s="7">
        <f>SUM(F723:F725)</f>
        <v>0</v>
      </c>
      <c r="G726" s="7">
        <f t="shared" ref="G726:J726" si="187">SUM(G723:G725)</f>
        <v>0</v>
      </c>
      <c r="H726" s="7">
        <f t="shared" si="187"/>
        <v>0</v>
      </c>
      <c r="I726" s="7">
        <f t="shared" si="187"/>
        <v>0</v>
      </c>
      <c r="J726" s="7">
        <f t="shared" si="187"/>
        <v>0</v>
      </c>
      <c r="K726" s="7">
        <f t="shared" ref="K726" si="188">SUM(K723:K725)</f>
        <v>0</v>
      </c>
      <c r="L726" s="25"/>
      <c r="M726" s="25"/>
      <c r="N726" s="33"/>
    </row>
    <row r="727" spans="1:14">
      <c r="B727" s="6"/>
      <c r="D727" s="7"/>
      <c r="E727" s="7"/>
      <c r="F727" s="7"/>
      <c r="G727" s="7"/>
      <c r="H727" s="7"/>
      <c r="I727" s="7"/>
      <c r="J727" s="7"/>
      <c r="K727" s="7"/>
      <c r="L727" s="25"/>
      <c r="M727" s="25"/>
      <c r="N727" s="33"/>
    </row>
    <row r="728" spans="1:14" ht="18.75">
      <c r="A728" s="9" t="s">
        <v>100</v>
      </c>
      <c r="D728" s="2">
        <f>'Facility Detail'!$B$1708</f>
        <v>2011</v>
      </c>
      <c r="E728" s="2">
        <f>D728+1</f>
        <v>2012</v>
      </c>
      <c r="F728" s="2">
        <f>E728+1</f>
        <v>2013</v>
      </c>
      <c r="G728" s="2">
        <f t="shared" ref="G728:K728" si="189">F728+1</f>
        <v>2014</v>
      </c>
      <c r="H728" s="2">
        <f t="shared" si="189"/>
        <v>2015</v>
      </c>
      <c r="I728" s="2">
        <f t="shared" si="189"/>
        <v>2016</v>
      </c>
      <c r="J728" s="2">
        <f t="shared" si="189"/>
        <v>2017</v>
      </c>
      <c r="K728" s="2">
        <f t="shared" si="189"/>
        <v>2018</v>
      </c>
      <c r="L728" s="25"/>
      <c r="M728" s="25"/>
      <c r="N728" s="33"/>
    </row>
    <row r="729" spans="1:14" ht="14.25" customHeight="1">
      <c r="A729" s="9"/>
      <c r="B729" s="88" t="str">
        <f xml:space="preserve"> 'Facility Detail'!$B$1708 &amp; " Surplus Applied to " &amp; ( 'Facility Detail'!$B$1708 + 1 )</f>
        <v>2011 Surplus Applied to 2012</v>
      </c>
      <c r="C729" s="33"/>
      <c r="D729" s="3"/>
      <c r="E729" s="68">
        <f>D729</f>
        <v>0</v>
      </c>
      <c r="F729" s="152"/>
      <c r="G729" s="152"/>
      <c r="H729" s="152"/>
      <c r="I729" s="152"/>
      <c r="J729" s="152"/>
      <c r="K729" s="69"/>
      <c r="L729" s="25"/>
      <c r="M729" s="25"/>
      <c r="N729" s="33"/>
    </row>
    <row r="730" spans="1:14" ht="14.25" customHeight="1">
      <c r="A730" s="9"/>
      <c r="B730" s="88" t="str">
        <f xml:space="preserve"> ( 'Facility Detail'!$B$1708 + 1 ) &amp; " Surplus Applied to " &amp; ( 'Facility Detail'!$B$1708 )</f>
        <v>2012 Surplus Applied to 2011</v>
      </c>
      <c r="C730" s="33"/>
      <c r="D730" s="193">
        <f>E730</f>
        <v>0</v>
      </c>
      <c r="E730" s="10"/>
      <c r="F730" s="83"/>
      <c r="G730" s="83"/>
      <c r="H730" s="83"/>
      <c r="I730" s="83"/>
      <c r="J730" s="83"/>
      <c r="K730" s="194"/>
      <c r="L730" s="25"/>
      <c r="M730" s="25"/>
      <c r="N730" s="33"/>
    </row>
    <row r="731" spans="1:14" ht="14.25" customHeight="1">
      <c r="A731" s="9"/>
      <c r="B731" s="88" t="str">
        <f xml:space="preserve"> ( 'Facility Detail'!$B$1708 + 1 ) &amp; " Surplus Applied to " &amp; ( 'Facility Detail'!$B$1708 + 2 )</f>
        <v>2012 Surplus Applied to 2013</v>
      </c>
      <c r="C731" s="33"/>
      <c r="D731" s="70"/>
      <c r="E731" s="10">
        <f>E715</f>
        <v>0</v>
      </c>
      <c r="F731" s="79">
        <f>E731</f>
        <v>0</v>
      </c>
      <c r="G731" s="83"/>
      <c r="H731" s="83"/>
      <c r="I731" s="83"/>
      <c r="J731" s="83"/>
      <c r="K731" s="194"/>
      <c r="L731" s="25"/>
      <c r="M731" s="25"/>
      <c r="N731" s="33"/>
    </row>
    <row r="732" spans="1:14" ht="14.25" customHeight="1">
      <c r="A732" s="9"/>
      <c r="B732" s="88" t="str">
        <f xml:space="preserve"> ( 'Facility Detail'!$B$1708 + 2 ) &amp; " Surplus Applied to " &amp; ( 'Facility Detail'!$B$1708 + 1 )</f>
        <v>2013 Surplus Applied to 2012</v>
      </c>
      <c r="C732" s="33"/>
      <c r="D732" s="70"/>
      <c r="E732" s="79">
        <f>F732</f>
        <v>0</v>
      </c>
      <c r="F732" s="192"/>
      <c r="G732" s="83"/>
      <c r="H732" s="83"/>
      <c r="I732" s="83"/>
      <c r="J732" s="83"/>
      <c r="K732" s="194"/>
      <c r="L732" s="25"/>
      <c r="M732" s="25"/>
      <c r="N732" s="33"/>
    </row>
    <row r="733" spans="1:14" ht="14.25" customHeight="1">
      <c r="A733" s="9"/>
      <c r="B733" s="88" t="str">
        <f xml:space="preserve"> ( 'Facility Detail'!$B$1708 + 2 ) &amp; " Surplus Applied to " &amp; ( 'Facility Detail'!$B$1708 + 3 )</f>
        <v>2013 Surplus Applied to 2014</v>
      </c>
      <c r="C733" s="33"/>
      <c r="D733" s="70"/>
      <c r="E733" s="175"/>
      <c r="F733" s="10">
        <f>F715</f>
        <v>0</v>
      </c>
      <c r="G733" s="176">
        <f>F733</f>
        <v>0</v>
      </c>
      <c r="H733" s="83"/>
      <c r="I733" s="83"/>
      <c r="J733" s="83"/>
      <c r="K733" s="194"/>
      <c r="L733" s="25"/>
      <c r="M733" s="25"/>
      <c r="N733" s="33"/>
    </row>
    <row r="734" spans="1:14" ht="14.25" customHeight="1">
      <c r="B734" s="88" t="str">
        <f xml:space="preserve"> ( 'Facility Detail'!$B$1708 + 3 ) &amp; " Surplus Applied to " &amp; ( 'Facility Detail'!$B$1708 + 2 )</f>
        <v>2014 Surplus Applied to 2013</v>
      </c>
      <c r="C734" s="33"/>
      <c r="D734" s="70"/>
      <c r="E734" s="175"/>
      <c r="F734" s="79">
        <f>G734</f>
        <v>0</v>
      </c>
      <c r="G734" s="10"/>
      <c r="H734" s="83"/>
      <c r="I734" s="83"/>
      <c r="J734" s="83" t="s">
        <v>192</v>
      </c>
      <c r="K734" s="194"/>
      <c r="L734" s="25"/>
      <c r="M734" s="25"/>
      <c r="N734" s="33"/>
    </row>
    <row r="735" spans="1:14" ht="14.25" customHeight="1">
      <c r="B735" s="88" t="str">
        <f xml:space="preserve"> ( 'Facility Detail'!$B$1708 + 3 ) &amp; " Surplus Applied to " &amp; ( 'Facility Detail'!$B$1708 + 4 )</f>
        <v>2014 Surplus Applied to 2015</v>
      </c>
      <c r="C735" s="33"/>
      <c r="D735" s="70"/>
      <c r="E735" s="175"/>
      <c r="F735" s="175"/>
      <c r="G735" s="10"/>
      <c r="H735" s="176">
        <f>G735</f>
        <v>0</v>
      </c>
      <c r="I735" s="175">
        <f>H735</f>
        <v>0</v>
      </c>
      <c r="J735" s="175"/>
      <c r="K735" s="179"/>
      <c r="L735" s="25"/>
      <c r="M735" s="25"/>
      <c r="N735" s="33"/>
    </row>
    <row r="736" spans="1:14" ht="14.25" customHeight="1">
      <c r="B736" s="88" t="str">
        <f xml:space="preserve"> ( 'Facility Detail'!$B$1708 + 4 ) &amp; " Surplus Applied to " &amp; ( 'Facility Detail'!$B$1708 + 3 )</f>
        <v>2015 Surplus Applied to 2014</v>
      </c>
      <c r="C736" s="33"/>
      <c r="D736" s="70"/>
      <c r="E736" s="175"/>
      <c r="F736" s="175"/>
      <c r="G736" s="177"/>
      <c r="H736" s="178"/>
      <c r="I736" s="175"/>
      <c r="J736" s="175"/>
      <c r="K736" s="179"/>
      <c r="L736" s="25"/>
      <c r="M736" s="25"/>
      <c r="N736" s="33"/>
    </row>
    <row r="737" spans="1:14" ht="14.25" customHeight="1">
      <c r="B737" s="88" t="str">
        <f xml:space="preserve"> ( 'Facility Detail'!$B$1708 + 4 ) &amp; " Surplus Applied to " &amp; ( 'Facility Detail'!$B$1708 + 5 )</f>
        <v>2015 Surplus Applied to 2016</v>
      </c>
      <c r="C737" s="33"/>
      <c r="D737" s="70"/>
      <c r="E737" s="175"/>
      <c r="F737" s="175"/>
      <c r="G737" s="175"/>
      <c r="H737" s="178">
        <f>H715</f>
        <v>23680</v>
      </c>
      <c r="I737" s="176">
        <f>H737</f>
        <v>23680</v>
      </c>
      <c r="J737" s="83"/>
      <c r="K737" s="179"/>
      <c r="L737" s="25"/>
      <c r="M737" s="25"/>
      <c r="N737" s="33"/>
    </row>
    <row r="738" spans="1:14" ht="14.25" customHeight="1">
      <c r="B738" s="88" t="str">
        <f xml:space="preserve"> ( 'Facility Detail'!$B$1708 + 5 ) &amp; " Surplus Applied to " &amp; ( 'Facility Detail'!$B$1708 + 4 )</f>
        <v>2016 Surplus Applied to 2015</v>
      </c>
      <c r="C738" s="33"/>
      <c r="D738" s="70"/>
      <c r="E738" s="175"/>
      <c r="F738" s="175"/>
      <c r="G738" s="175"/>
      <c r="H738" s="79"/>
      <c r="I738" s="178"/>
      <c r="J738" s="83"/>
      <c r="K738" s="179"/>
      <c r="L738" s="25"/>
      <c r="M738" s="25"/>
      <c r="N738" s="33"/>
    </row>
    <row r="739" spans="1:14" ht="14.25" customHeight="1">
      <c r="B739" s="88" t="str">
        <f xml:space="preserve"> ( 'Facility Detail'!$B$1708 + 5 ) &amp; " Surplus Applied to " &amp; ( 'Facility Detail'!$B$1708 + 6 )</f>
        <v>2016 Surplus Applied to 2017</v>
      </c>
      <c r="C739" s="33"/>
      <c r="D739" s="70"/>
      <c r="E739" s="175"/>
      <c r="F739" s="175"/>
      <c r="G739" s="175"/>
      <c r="H739" s="175"/>
      <c r="I739" s="178">
        <v>0</v>
      </c>
      <c r="J739" s="177">
        <f>I739</f>
        <v>0</v>
      </c>
      <c r="K739" s="194"/>
      <c r="L739" s="25"/>
      <c r="M739" s="25"/>
      <c r="N739" s="33"/>
    </row>
    <row r="740" spans="1:14" ht="14.25" customHeight="1">
      <c r="B740" s="88" t="s">
        <v>190</v>
      </c>
      <c r="C740" s="33"/>
      <c r="D740" s="70"/>
      <c r="E740" s="175"/>
      <c r="F740" s="175"/>
      <c r="G740" s="175"/>
      <c r="H740" s="216"/>
      <c r="I740" s="177"/>
      <c r="J740" s="178"/>
      <c r="K740" s="194"/>
      <c r="L740" s="25"/>
      <c r="M740" s="25"/>
      <c r="N740" s="33"/>
    </row>
    <row r="741" spans="1:14" ht="14.25" customHeight="1">
      <c r="B741" s="88" t="s">
        <v>191</v>
      </c>
      <c r="C741" s="33"/>
      <c r="D741" s="71"/>
      <c r="E741" s="156"/>
      <c r="F741" s="156"/>
      <c r="G741" s="156"/>
      <c r="H741" s="156"/>
      <c r="I741" s="156"/>
      <c r="J741" s="353">
        <f>J715</f>
        <v>0</v>
      </c>
      <c r="K741" s="343">
        <f>J741</f>
        <v>0</v>
      </c>
      <c r="L741" s="25"/>
      <c r="M741" s="25"/>
      <c r="N741" s="33"/>
    </row>
    <row r="742" spans="1:14">
      <c r="B742" s="36" t="s">
        <v>17</v>
      </c>
      <c r="D742" s="220">
        <f xml:space="preserve"> D733 - D729</f>
        <v>0</v>
      </c>
      <c r="E742" s="220">
        <f xml:space="preserve"> E729 + E737 - E734 - E733</f>
        <v>0</v>
      </c>
      <c r="F742" s="220">
        <f>F734 - F737</f>
        <v>0</v>
      </c>
      <c r="G742" s="220">
        <f t="shared" ref="G742" si="190">G734 - G737</f>
        <v>0</v>
      </c>
      <c r="H742" s="220">
        <f>H735-H736-H737</f>
        <v>-23680</v>
      </c>
      <c r="I742" s="220">
        <f>I737-I738-I739</f>
        <v>23680</v>
      </c>
      <c r="J742" s="342">
        <f>J739-J740-J741</f>
        <v>0</v>
      </c>
      <c r="K742" s="342">
        <f>K741</f>
        <v>0</v>
      </c>
      <c r="L742" s="25"/>
      <c r="M742" s="25"/>
      <c r="N742" s="33"/>
    </row>
    <row r="743" spans="1:14">
      <c r="B743" s="6"/>
      <c r="D743" s="7"/>
      <c r="E743" s="7"/>
      <c r="F743" s="7"/>
      <c r="G743" s="7"/>
      <c r="H743" s="7"/>
      <c r="I743" s="7"/>
      <c r="J743" s="7"/>
      <c r="K743" s="7"/>
      <c r="L743" s="25"/>
      <c r="M743" s="25"/>
      <c r="N743" s="33"/>
    </row>
    <row r="744" spans="1:14">
      <c r="B744" s="85" t="s">
        <v>12</v>
      </c>
      <c r="C744" s="80"/>
      <c r="D744" s="111"/>
      <c r="E744" s="112"/>
      <c r="F744" s="189"/>
      <c r="G744" s="189"/>
      <c r="H744" s="189"/>
      <c r="I744" s="189"/>
      <c r="J744" s="189"/>
      <c r="K744" s="113"/>
      <c r="L744" s="25"/>
      <c r="M744" s="25"/>
      <c r="N744" s="33"/>
    </row>
    <row r="745" spans="1:14">
      <c r="B745" s="6"/>
      <c r="D745" s="7"/>
      <c r="E745" s="7"/>
      <c r="F745" s="7"/>
      <c r="G745" s="7"/>
      <c r="H745" s="7"/>
      <c r="I745" s="7"/>
      <c r="J745" s="7"/>
      <c r="K745" s="7"/>
      <c r="L745" s="25"/>
      <c r="M745" s="25"/>
      <c r="N745" s="33"/>
    </row>
    <row r="746" spans="1:14" ht="18.75">
      <c r="A746" s="45" t="s">
        <v>26</v>
      </c>
      <c r="C746" s="80"/>
      <c r="D746" s="49">
        <f xml:space="preserve"> D715 + D720 - D726 + D742 + D744</f>
        <v>0</v>
      </c>
      <c r="E746" s="50">
        <f xml:space="preserve"> E715 + E720 - E726 + E742 + E744</f>
        <v>0</v>
      </c>
      <c r="F746" s="50">
        <f xml:space="preserve"> F715 + F720 - F726 + F742 + F744</f>
        <v>0</v>
      </c>
      <c r="G746" s="225">
        <f t="shared" ref="G746:K746" si="191" xml:space="preserve"> G715 + G720 - G726 + G742 + G744</f>
        <v>0</v>
      </c>
      <c r="H746" s="225">
        <f t="shared" si="191"/>
        <v>0</v>
      </c>
      <c r="I746" s="225">
        <f t="shared" si="191"/>
        <v>50956</v>
      </c>
      <c r="J746" s="225">
        <f t="shared" si="191"/>
        <v>0</v>
      </c>
      <c r="K746" s="355">
        <f t="shared" si="191"/>
        <v>0</v>
      </c>
      <c r="L746" s="25"/>
      <c r="M746" s="25"/>
      <c r="N746" s="33"/>
    </row>
    <row r="747" spans="1:14">
      <c r="B747" s="6"/>
      <c r="D747" s="7"/>
      <c r="E747" s="7"/>
      <c r="F747" s="7"/>
      <c r="G747" s="31"/>
      <c r="H747" s="31"/>
      <c r="I747" s="31"/>
      <c r="J747" s="31"/>
      <c r="K747" s="31"/>
      <c r="L747" s="25"/>
      <c r="M747" s="25"/>
      <c r="N747" s="33"/>
    </row>
    <row r="748" spans="1:14" ht="15.75" thickBot="1">
      <c r="L748" s="31"/>
      <c r="M748" s="31"/>
      <c r="N748" s="33"/>
    </row>
    <row r="749" spans="1:14">
      <c r="A749" s="8"/>
      <c r="B749" s="8"/>
      <c r="C749" s="8"/>
      <c r="D749" s="8"/>
      <c r="E749" s="8"/>
      <c r="F749" s="8"/>
      <c r="G749" s="8"/>
      <c r="H749" s="8"/>
      <c r="I749" s="8"/>
      <c r="J749" s="8"/>
      <c r="K749" s="8"/>
      <c r="L749" s="31"/>
      <c r="M749" s="31"/>
      <c r="N749" s="33"/>
    </row>
    <row r="750" spans="1:14">
      <c r="B750" s="33"/>
      <c r="C750" s="33"/>
      <c r="D750" s="33"/>
      <c r="E750" s="33"/>
      <c r="F750" s="33"/>
      <c r="G750" s="33"/>
      <c r="H750" s="33"/>
      <c r="I750" s="33"/>
      <c r="J750" s="33"/>
      <c r="K750" s="33"/>
      <c r="L750" s="33"/>
      <c r="M750" s="33"/>
      <c r="N750" s="33"/>
    </row>
    <row r="751" spans="1:14" ht="21">
      <c r="A751" s="14" t="s">
        <v>4</v>
      </c>
      <c r="B751" s="14"/>
      <c r="C751" s="46" t="str">
        <f>B19</f>
        <v>Glenrock Wind I</v>
      </c>
      <c r="D751" s="47"/>
      <c r="E751" s="24"/>
      <c r="F751" s="24"/>
      <c r="L751" s="33"/>
      <c r="M751" s="33"/>
      <c r="N751" s="33"/>
    </row>
    <row r="752" spans="1:14">
      <c r="L752" s="33"/>
      <c r="M752" s="33"/>
      <c r="N752" s="33"/>
    </row>
    <row r="753" spans="1:14" ht="18.75">
      <c r="A753" s="9" t="s">
        <v>21</v>
      </c>
      <c r="B753" s="9"/>
      <c r="D753" s="2">
        <f>'Facility Detail'!$B$1708</f>
        <v>2011</v>
      </c>
      <c r="E753" s="2">
        <f>D753+1</f>
        <v>2012</v>
      </c>
      <c r="F753" s="2">
        <f>E753+1</f>
        <v>2013</v>
      </c>
      <c r="G753" s="2">
        <f t="shared" ref="G753:K753" si="192">F753+1</f>
        <v>2014</v>
      </c>
      <c r="H753" s="2">
        <f t="shared" si="192"/>
        <v>2015</v>
      </c>
      <c r="I753" s="2">
        <f t="shared" si="192"/>
        <v>2016</v>
      </c>
      <c r="J753" s="2">
        <f t="shared" si="192"/>
        <v>2017</v>
      </c>
      <c r="K753" s="2">
        <f t="shared" si="192"/>
        <v>2018</v>
      </c>
      <c r="L753" s="26"/>
      <c r="M753" s="26"/>
      <c r="N753" s="33"/>
    </row>
    <row r="754" spans="1:14">
      <c r="B754" s="88" t="str">
        <f>"Total MWh Produced / Purchased from " &amp; C751</f>
        <v>Total MWh Produced / Purchased from Glenrock Wind I</v>
      </c>
      <c r="C754" s="80"/>
      <c r="D754" s="3"/>
      <c r="E754" s="4"/>
      <c r="F754" s="4"/>
      <c r="G754" s="211"/>
      <c r="H754" s="4">
        <v>289386</v>
      </c>
      <c r="I754" s="211">
        <v>311607</v>
      </c>
      <c r="J754" s="345"/>
      <c r="K754" s="165"/>
      <c r="L754" s="25"/>
      <c r="M754" s="25"/>
      <c r="N754" s="33"/>
    </row>
    <row r="755" spans="1:14">
      <c r="B755" s="88" t="s">
        <v>25</v>
      </c>
      <c r="C755" s="80"/>
      <c r="D755" s="62"/>
      <c r="E755" s="63"/>
      <c r="F755" s="63"/>
      <c r="G755" s="63"/>
      <c r="H755" s="221">
        <v>1</v>
      </c>
      <c r="I755" s="221">
        <v>1</v>
      </c>
      <c r="J755" s="63">
        <v>1</v>
      </c>
      <c r="K755" s="64">
        <v>1</v>
      </c>
      <c r="L755" s="25"/>
      <c r="M755" s="25"/>
      <c r="N755" s="33"/>
    </row>
    <row r="756" spans="1:14">
      <c r="B756" s="88" t="s">
        <v>20</v>
      </c>
      <c r="C756" s="80"/>
      <c r="D756" s="54"/>
      <c r="E756" s="55"/>
      <c r="F756" s="55"/>
      <c r="G756" s="55"/>
      <c r="H756" s="55">
        <v>8.0535999999999996E-2</v>
      </c>
      <c r="I756" s="55">
        <v>8.1698151927344531E-2</v>
      </c>
      <c r="J756" s="296">
        <v>7.9802870015373173E-2</v>
      </c>
      <c r="K756" s="297"/>
      <c r="L756" s="25"/>
      <c r="M756" s="25"/>
      <c r="N756" s="33"/>
    </row>
    <row r="757" spans="1:14">
      <c r="B757" s="85" t="s">
        <v>22</v>
      </c>
      <c r="C757" s="86"/>
      <c r="D757" s="41">
        <f>ROUND(D754 * D755 * D756,0)</f>
        <v>0</v>
      </c>
      <c r="E757" s="41">
        <f t="shared" ref="E757:H757" si="193">ROUND(E754 * E755 * E756,0)</f>
        <v>0</v>
      </c>
      <c r="F757" s="41">
        <f t="shared" si="193"/>
        <v>0</v>
      </c>
      <c r="G757" s="41">
        <f t="shared" si="193"/>
        <v>0</v>
      </c>
      <c r="H757" s="41">
        <f t="shared" si="193"/>
        <v>23306</v>
      </c>
      <c r="I757" s="41">
        <v>25457</v>
      </c>
      <c r="J757" s="347"/>
      <c r="K757" s="41">
        <f xml:space="preserve"> ROUND(K754 * K755 * K756,0)</f>
        <v>0</v>
      </c>
      <c r="L757" s="25"/>
      <c r="M757" s="25"/>
      <c r="N757" s="33"/>
    </row>
    <row r="758" spans="1:14">
      <c r="B758" s="24"/>
      <c r="C758" s="33"/>
      <c r="D758" s="40"/>
      <c r="E758" s="40"/>
      <c r="F758" s="40"/>
      <c r="G758" s="40"/>
      <c r="H758" s="40"/>
      <c r="I758" s="40"/>
      <c r="J758" s="40"/>
      <c r="K758" s="40"/>
      <c r="L758" s="25"/>
      <c r="M758" s="25"/>
      <c r="N758" s="33"/>
    </row>
    <row r="759" spans="1:14" ht="18.75">
      <c r="A759" s="48" t="s">
        <v>119</v>
      </c>
      <c r="C759" s="33"/>
      <c r="D759" s="2">
        <f>'Facility Detail'!$B$1708</f>
        <v>2011</v>
      </c>
      <c r="E759" s="2">
        <f>D759+1</f>
        <v>2012</v>
      </c>
      <c r="F759" s="2">
        <f>E759+1</f>
        <v>2013</v>
      </c>
      <c r="G759" s="2">
        <f t="shared" ref="G759:K759" si="194">F759+1</f>
        <v>2014</v>
      </c>
      <c r="H759" s="2">
        <f t="shared" si="194"/>
        <v>2015</v>
      </c>
      <c r="I759" s="2">
        <f t="shared" si="194"/>
        <v>2016</v>
      </c>
      <c r="J759" s="2">
        <f t="shared" si="194"/>
        <v>2017</v>
      </c>
      <c r="K759" s="2">
        <f t="shared" si="194"/>
        <v>2018</v>
      </c>
      <c r="L759" s="25"/>
      <c r="M759" s="25"/>
      <c r="N759" s="33"/>
    </row>
    <row r="760" spans="1:14">
      <c r="B760" s="88" t="s">
        <v>10</v>
      </c>
      <c r="C760" s="80"/>
      <c r="D760" s="57">
        <f>IF( $E19 = "Eligible", D757 * 'Facility Detail'!$B$1705, 0 )</f>
        <v>0</v>
      </c>
      <c r="E760" s="11">
        <f>IF( $E19 = "Eligible", E757 * 'Facility Detail'!$B$1705, 0 )</f>
        <v>0</v>
      </c>
      <c r="F760" s="11">
        <f>IF( $E19 = "Eligible", F757 * 'Facility Detail'!$B$1705, 0 )</f>
        <v>0</v>
      </c>
      <c r="G760" s="226">
        <f>IF( $E19 = "Eligible", G757 * 'Facility Detail'!$B$1705, 0 )</f>
        <v>0</v>
      </c>
      <c r="H760" s="198">
        <f>IF( $E19 = "Eligible", H757 * 'Facility Detail'!$B$1705, 0 )</f>
        <v>0</v>
      </c>
      <c r="I760" s="198">
        <f>IF( $E19 = "Eligible", I757 * 'Facility Detail'!$B$1705, 0 )</f>
        <v>0</v>
      </c>
      <c r="J760" s="198">
        <f>IF( $E19 = "Eligible", J757 * 'Facility Detail'!$B$1705, 0 )</f>
        <v>0</v>
      </c>
      <c r="K760" s="12"/>
      <c r="L760" s="25"/>
      <c r="M760" s="25"/>
      <c r="N760" s="33"/>
    </row>
    <row r="761" spans="1:14">
      <c r="B761" s="88" t="s">
        <v>6</v>
      </c>
      <c r="C761" s="80"/>
      <c r="D761" s="58">
        <f t="shared" ref="D761:J761" si="195">IF( $F19 = "Eligible", D757, 0 )</f>
        <v>0</v>
      </c>
      <c r="E761" s="59">
        <f t="shared" si="195"/>
        <v>0</v>
      </c>
      <c r="F761" s="59">
        <f t="shared" si="195"/>
        <v>0</v>
      </c>
      <c r="G761" s="59">
        <f t="shared" si="195"/>
        <v>0</v>
      </c>
      <c r="H761" s="230">
        <f t="shared" si="195"/>
        <v>0</v>
      </c>
      <c r="I761" s="218">
        <f t="shared" si="195"/>
        <v>0</v>
      </c>
      <c r="J761" s="218">
        <f t="shared" si="195"/>
        <v>0</v>
      </c>
      <c r="K761" s="60"/>
      <c r="L761" s="31"/>
      <c r="M761" s="31"/>
      <c r="N761" s="33"/>
    </row>
    <row r="762" spans="1:14">
      <c r="B762" s="87" t="s">
        <v>121</v>
      </c>
      <c r="C762" s="86"/>
      <c r="D762" s="43">
        <f>SUM(D760:D761)</f>
        <v>0</v>
      </c>
      <c r="E762" s="44">
        <f>SUM(E760:E761)</f>
        <v>0</v>
      </c>
      <c r="F762" s="44">
        <f>SUM(F760:F761)</f>
        <v>0</v>
      </c>
      <c r="G762" s="44">
        <f t="shared" ref="G762:I762" si="196">SUM(G760:G761)</f>
        <v>0</v>
      </c>
      <c r="H762" s="44">
        <f t="shared" si="196"/>
        <v>0</v>
      </c>
      <c r="I762" s="44">
        <f t="shared" si="196"/>
        <v>0</v>
      </c>
      <c r="J762" s="44"/>
      <c r="K762" s="44"/>
      <c r="L762" s="31"/>
      <c r="M762" s="31"/>
      <c r="N762" s="33"/>
    </row>
    <row r="763" spans="1:14">
      <c r="B763" s="33"/>
      <c r="C763" s="33"/>
      <c r="D763" s="42"/>
      <c r="E763" s="34"/>
      <c r="F763" s="34"/>
      <c r="G763" s="34"/>
      <c r="H763" s="34"/>
      <c r="I763" s="34"/>
      <c r="J763" s="34"/>
      <c r="K763" s="34"/>
      <c r="L763" s="31"/>
      <c r="M763" s="31"/>
      <c r="N763" s="33"/>
    </row>
    <row r="764" spans="1:14" ht="18.75">
      <c r="A764" s="45" t="s">
        <v>30</v>
      </c>
      <c r="C764" s="33"/>
      <c r="D764" s="2">
        <f>'Facility Detail'!$B$1708</f>
        <v>2011</v>
      </c>
      <c r="E764" s="2">
        <f>D764+1</f>
        <v>2012</v>
      </c>
      <c r="F764" s="2">
        <f>E764+1</f>
        <v>2013</v>
      </c>
      <c r="G764" s="2">
        <f t="shared" ref="G764:K764" si="197">F764+1</f>
        <v>2014</v>
      </c>
      <c r="H764" s="2">
        <f t="shared" si="197"/>
        <v>2015</v>
      </c>
      <c r="I764" s="2">
        <f t="shared" si="197"/>
        <v>2016</v>
      </c>
      <c r="J764" s="2">
        <f t="shared" si="197"/>
        <v>2017</v>
      </c>
      <c r="K764" s="2">
        <f t="shared" si="197"/>
        <v>2018</v>
      </c>
      <c r="L764" s="33"/>
      <c r="M764" s="33"/>
      <c r="N764" s="33"/>
    </row>
    <row r="765" spans="1:14">
      <c r="B765" s="88" t="s">
        <v>47</v>
      </c>
      <c r="C765" s="80"/>
      <c r="D765" s="98"/>
      <c r="E765" s="99"/>
      <c r="F765" s="99"/>
      <c r="G765" s="184"/>
      <c r="H765" s="184"/>
      <c r="I765" s="99"/>
      <c r="J765" s="99"/>
      <c r="K765" s="165"/>
      <c r="L765" s="33"/>
      <c r="M765" s="33"/>
      <c r="N765" s="33"/>
    </row>
    <row r="766" spans="1:14">
      <c r="B766" s="89" t="s">
        <v>23</v>
      </c>
      <c r="C766" s="212"/>
      <c r="D766" s="101"/>
      <c r="E766" s="102"/>
      <c r="F766" s="102"/>
      <c r="G766" s="185"/>
      <c r="H766" s="185"/>
      <c r="I766" s="102"/>
      <c r="J766" s="102"/>
      <c r="K766" s="166"/>
      <c r="L766" s="33"/>
      <c r="M766" s="33"/>
      <c r="N766" s="33"/>
    </row>
    <row r="767" spans="1:14">
      <c r="B767" s="104" t="s">
        <v>89</v>
      </c>
      <c r="C767" s="210"/>
      <c r="D767" s="65"/>
      <c r="E767" s="66"/>
      <c r="F767" s="66"/>
      <c r="G767" s="186"/>
      <c r="H767" s="186"/>
      <c r="I767" s="66"/>
      <c r="J767" s="66"/>
      <c r="K767" s="167"/>
      <c r="L767" s="33"/>
      <c r="M767" s="33"/>
      <c r="N767" s="33"/>
    </row>
    <row r="768" spans="1:14">
      <c r="B768" s="36" t="s">
        <v>90</v>
      </c>
      <c r="D768" s="7">
        <f>SUM(D765:D767)</f>
        <v>0</v>
      </c>
      <c r="E768" s="7">
        <f>SUM(E765:E767)</f>
        <v>0</v>
      </c>
      <c r="F768" s="7">
        <f>SUM(F765:F767)</f>
        <v>0</v>
      </c>
      <c r="G768" s="7">
        <f t="shared" ref="G768:I768" si="198">SUM(G765:G767)</f>
        <v>0</v>
      </c>
      <c r="H768" s="7">
        <f t="shared" si="198"/>
        <v>0</v>
      </c>
      <c r="I768" s="7">
        <f t="shared" si="198"/>
        <v>0</v>
      </c>
      <c r="J768" s="7"/>
      <c r="K768" s="7"/>
      <c r="L768" s="33"/>
      <c r="M768" s="33"/>
      <c r="N768" s="33"/>
    </row>
    <row r="769" spans="1:14">
      <c r="B769" s="6"/>
      <c r="D769" s="7"/>
      <c r="E769" s="7"/>
      <c r="F769" s="7"/>
      <c r="G769" s="7"/>
      <c r="H769" s="7"/>
      <c r="I769" s="7"/>
      <c r="J769" s="7"/>
      <c r="K769" s="7"/>
      <c r="L769" s="26"/>
      <c r="M769" s="26"/>
      <c r="N769" s="33"/>
    </row>
    <row r="770" spans="1:14" ht="18.75">
      <c r="A770" s="9" t="s">
        <v>100</v>
      </c>
      <c r="D770" s="2">
        <f>'Facility Detail'!$B$1708</f>
        <v>2011</v>
      </c>
      <c r="E770" s="2">
        <f>D770+1</f>
        <v>2012</v>
      </c>
      <c r="F770" s="2">
        <f>E770+1</f>
        <v>2013</v>
      </c>
      <c r="G770" s="2">
        <f t="shared" ref="G770:K770" si="199">F770+1</f>
        <v>2014</v>
      </c>
      <c r="H770" s="2">
        <f t="shared" si="199"/>
        <v>2015</v>
      </c>
      <c r="I770" s="2">
        <f t="shared" si="199"/>
        <v>2016</v>
      </c>
      <c r="J770" s="2">
        <f t="shared" si="199"/>
        <v>2017</v>
      </c>
      <c r="K770" s="2">
        <f t="shared" si="199"/>
        <v>2018</v>
      </c>
      <c r="L770" s="26"/>
      <c r="M770" s="26"/>
      <c r="N770" s="33"/>
    </row>
    <row r="771" spans="1:14">
      <c r="B771" s="88" t="s">
        <v>68</v>
      </c>
      <c r="C771" s="33"/>
      <c r="D771" s="3"/>
      <c r="E771" s="68">
        <f>D771</f>
        <v>0</v>
      </c>
      <c r="F771" s="152"/>
      <c r="G771" s="152"/>
      <c r="H771" s="152"/>
      <c r="I771" s="152"/>
      <c r="J771" s="152"/>
      <c r="K771" s="69"/>
      <c r="L771" s="26"/>
      <c r="M771" s="26"/>
      <c r="N771" s="33"/>
    </row>
    <row r="772" spans="1:14">
      <c r="B772" s="88" t="s">
        <v>69</v>
      </c>
      <c r="C772" s="33"/>
      <c r="D772" s="193">
        <f>E772</f>
        <v>0</v>
      </c>
      <c r="E772" s="10"/>
      <c r="F772" s="83"/>
      <c r="G772" s="83"/>
      <c r="H772" s="83"/>
      <c r="I772" s="83"/>
      <c r="J772" s="83"/>
      <c r="K772" s="194"/>
      <c r="L772" s="26"/>
      <c r="M772" s="26"/>
      <c r="N772" s="33"/>
    </row>
    <row r="773" spans="1:14">
      <c r="B773" s="88" t="s">
        <v>70</v>
      </c>
      <c r="C773" s="33"/>
      <c r="D773" s="70"/>
      <c r="E773" s="10">
        <f>E757</f>
        <v>0</v>
      </c>
      <c r="F773" s="79">
        <f>E773</f>
        <v>0</v>
      </c>
      <c r="G773" s="83"/>
      <c r="H773" s="83"/>
      <c r="I773" s="83"/>
      <c r="J773" s="83"/>
      <c r="K773" s="194"/>
      <c r="L773" s="26"/>
      <c r="M773" s="26"/>
      <c r="N773" s="33"/>
    </row>
    <row r="774" spans="1:14">
      <c r="B774" s="88" t="s">
        <v>71</v>
      </c>
      <c r="C774" s="33"/>
      <c r="D774" s="70"/>
      <c r="E774" s="79">
        <f>F774</f>
        <v>0</v>
      </c>
      <c r="F774" s="192"/>
      <c r="G774" s="83"/>
      <c r="H774" s="83"/>
      <c r="I774" s="83"/>
      <c r="J774" s="83"/>
      <c r="K774" s="194"/>
      <c r="L774" s="26"/>
      <c r="M774" s="26"/>
      <c r="N774" s="33"/>
    </row>
    <row r="775" spans="1:14">
      <c r="B775" s="88" t="s">
        <v>193</v>
      </c>
      <c r="C775" s="33"/>
      <c r="D775" s="70"/>
      <c r="E775" s="175"/>
      <c r="F775" s="10">
        <f>F757</f>
        <v>0</v>
      </c>
      <c r="G775" s="176">
        <f>F775</f>
        <v>0</v>
      </c>
      <c r="H775" s="83"/>
      <c r="I775" s="83"/>
      <c r="J775" s="83"/>
      <c r="K775" s="194"/>
      <c r="L775" s="26"/>
      <c r="M775" s="26"/>
      <c r="N775" s="33"/>
    </row>
    <row r="776" spans="1:14">
      <c r="B776" s="88" t="s">
        <v>194</v>
      </c>
      <c r="C776" s="33"/>
      <c r="D776" s="70"/>
      <c r="E776" s="175"/>
      <c r="F776" s="79">
        <f>G776</f>
        <v>0</v>
      </c>
      <c r="G776" s="10"/>
      <c r="H776" s="83"/>
      <c r="I776" s="83"/>
      <c r="J776" s="83" t="s">
        <v>192</v>
      </c>
      <c r="K776" s="194"/>
      <c r="L776" s="26"/>
      <c r="M776" s="26"/>
      <c r="N776" s="33"/>
    </row>
    <row r="777" spans="1:14">
      <c r="B777" s="88" t="s">
        <v>195</v>
      </c>
      <c r="C777" s="33"/>
      <c r="D777" s="70"/>
      <c r="E777" s="175"/>
      <c r="F777" s="175"/>
      <c r="G777" s="10"/>
      <c r="H777" s="176">
        <f>G777</f>
        <v>0</v>
      </c>
      <c r="I777" s="175">
        <f>H777</f>
        <v>0</v>
      </c>
      <c r="J777" s="175"/>
      <c r="K777" s="179"/>
      <c r="L777" s="26"/>
      <c r="M777" s="26"/>
      <c r="N777" s="33"/>
    </row>
    <row r="778" spans="1:14">
      <c r="B778" s="88" t="s">
        <v>196</v>
      </c>
      <c r="C778" s="33"/>
      <c r="D778" s="70"/>
      <c r="E778" s="175"/>
      <c r="F778" s="175"/>
      <c r="G778" s="177">
        <f>H778</f>
        <v>0</v>
      </c>
      <c r="H778" s="178"/>
      <c r="I778" s="175"/>
      <c r="J778" s="175"/>
      <c r="K778" s="179"/>
      <c r="L778" s="26"/>
      <c r="M778" s="26"/>
      <c r="N778" s="33"/>
    </row>
    <row r="779" spans="1:14">
      <c r="B779" s="88" t="s">
        <v>197</v>
      </c>
      <c r="C779" s="33"/>
      <c r="D779" s="70"/>
      <c r="E779" s="175"/>
      <c r="F779" s="175"/>
      <c r="G779" s="175"/>
      <c r="H779" s="178">
        <f>H757</f>
        <v>23306</v>
      </c>
      <c r="I779" s="176">
        <f>H779</f>
        <v>23306</v>
      </c>
      <c r="J779" s="83"/>
      <c r="K779" s="179"/>
      <c r="L779" s="26"/>
      <c r="M779" s="26"/>
      <c r="N779" s="33"/>
    </row>
    <row r="780" spans="1:14">
      <c r="B780" s="88" t="s">
        <v>198</v>
      </c>
      <c r="C780" s="33"/>
      <c r="D780" s="70"/>
      <c r="E780" s="175"/>
      <c r="F780" s="175"/>
      <c r="G780" s="175"/>
      <c r="H780" s="79"/>
      <c r="I780" s="178"/>
      <c r="J780" s="83"/>
      <c r="K780" s="179"/>
      <c r="L780" s="26"/>
      <c r="M780" s="26"/>
      <c r="N780" s="33"/>
    </row>
    <row r="781" spans="1:14">
      <c r="B781" s="88" t="s">
        <v>199</v>
      </c>
      <c r="C781" s="33"/>
      <c r="D781" s="70"/>
      <c r="E781" s="175"/>
      <c r="F781" s="175"/>
      <c r="G781" s="175"/>
      <c r="H781" s="175"/>
      <c r="I781" s="178">
        <v>13570</v>
      </c>
      <c r="J781" s="177">
        <f>I781</f>
        <v>13570</v>
      </c>
      <c r="K781" s="194"/>
      <c r="L781" s="26"/>
      <c r="M781" s="26"/>
      <c r="N781" s="33"/>
    </row>
    <row r="782" spans="1:14">
      <c r="B782" s="88" t="s">
        <v>190</v>
      </c>
      <c r="C782" s="33"/>
      <c r="D782" s="70"/>
      <c r="E782" s="175"/>
      <c r="F782" s="175"/>
      <c r="G782" s="175"/>
      <c r="H782" s="175"/>
      <c r="I782" s="177"/>
      <c r="J782" s="178"/>
      <c r="K782" s="194"/>
      <c r="L782" s="26"/>
      <c r="M782" s="26"/>
      <c r="N782" s="33"/>
    </row>
    <row r="783" spans="1:14">
      <c r="B783" s="88" t="s">
        <v>191</v>
      </c>
      <c r="C783" s="33"/>
      <c r="D783" s="71"/>
      <c r="E783" s="156"/>
      <c r="F783" s="156"/>
      <c r="G783" s="156"/>
      <c r="H783" s="156"/>
      <c r="I783" s="156"/>
      <c r="J783" s="353"/>
      <c r="K783" s="343"/>
      <c r="L783" s="26"/>
      <c r="M783" s="26"/>
      <c r="N783" s="33"/>
    </row>
    <row r="784" spans="1:14">
      <c r="B784" s="36" t="s">
        <v>17</v>
      </c>
      <c r="D784" s="220">
        <f xml:space="preserve"> D775 - D771</f>
        <v>0</v>
      </c>
      <c r="E784" s="220">
        <f xml:space="preserve"> E771 + E779 - E776 - E775</f>
        <v>0</v>
      </c>
      <c r="F784" s="220">
        <f>F776 - F779</f>
        <v>0</v>
      </c>
      <c r="G784" s="220">
        <f t="shared" ref="G784" si="200">G776 - G779</f>
        <v>0</v>
      </c>
      <c r="H784" s="220">
        <f>H777-H778-H779</f>
        <v>-23306</v>
      </c>
      <c r="I784" s="220">
        <f>I779-I780-I781</f>
        <v>9736</v>
      </c>
      <c r="J784" s="342"/>
      <c r="K784" s="342"/>
      <c r="L784" s="26"/>
      <c r="M784" s="26"/>
      <c r="N784" s="33"/>
    </row>
    <row r="785" spans="1:14">
      <c r="B785" s="6"/>
      <c r="D785" s="7"/>
      <c r="E785" s="7"/>
      <c r="F785" s="7"/>
      <c r="G785" s="7"/>
      <c r="H785" s="7"/>
      <c r="I785" s="7"/>
      <c r="J785" s="7"/>
      <c r="K785" s="7"/>
      <c r="L785" s="26"/>
      <c r="M785" s="26"/>
      <c r="N785" s="33"/>
    </row>
    <row r="786" spans="1:14">
      <c r="B786" s="85" t="s">
        <v>12</v>
      </c>
      <c r="C786" s="80"/>
      <c r="D786" s="111"/>
      <c r="E786" s="112"/>
      <c r="F786" s="189"/>
      <c r="G786" s="112"/>
      <c r="H786" s="188"/>
      <c r="I786" s="112"/>
      <c r="J786" s="112"/>
      <c r="K786" s="113"/>
      <c r="L786" s="26"/>
      <c r="M786" s="26"/>
      <c r="N786" s="33"/>
    </row>
    <row r="787" spans="1:14">
      <c r="B787" s="6"/>
      <c r="D787" s="7"/>
      <c r="E787" s="7"/>
      <c r="F787" s="7"/>
      <c r="G787" s="7"/>
      <c r="H787" s="7"/>
      <c r="I787" s="7"/>
      <c r="J787" s="7"/>
      <c r="K787" s="7"/>
      <c r="L787" s="26"/>
      <c r="M787" s="26"/>
      <c r="N787" s="33"/>
    </row>
    <row r="788" spans="1:14" ht="18.75">
      <c r="A788" s="45" t="s">
        <v>26</v>
      </c>
      <c r="C788" s="80"/>
      <c r="D788" s="49">
        <f xml:space="preserve"> D757 + D762 - D768 + D784 + D786</f>
        <v>0</v>
      </c>
      <c r="E788" s="50">
        <f xml:space="preserve"> E757 + E762 - E768 + E784 + E786</f>
        <v>0</v>
      </c>
      <c r="F788" s="190">
        <f xml:space="preserve"> F757 + F762 - F768 + F784 + F786</f>
        <v>0</v>
      </c>
      <c r="G788" s="50">
        <f t="shared" ref="G788:I788" si="201" xml:space="preserve"> G757 + G762 - G768 + G784 + G786</f>
        <v>0</v>
      </c>
      <c r="H788" s="225">
        <f t="shared" si="201"/>
        <v>0</v>
      </c>
      <c r="I788" s="225">
        <f t="shared" si="201"/>
        <v>35193</v>
      </c>
      <c r="J788" s="356"/>
      <c r="K788" s="355"/>
      <c r="L788" s="25"/>
      <c r="M788" s="25"/>
      <c r="N788" s="33"/>
    </row>
    <row r="789" spans="1:14">
      <c r="B789" s="6"/>
      <c r="D789" s="7"/>
      <c r="E789" s="7"/>
      <c r="F789" s="7"/>
      <c r="G789" s="31"/>
      <c r="H789" s="31"/>
      <c r="I789" s="31"/>
      <c r="J789" s="31"/>
      <c r="K789" s="31"/>
      <c r="L789" s="25"/>
      <c r="M789" s="25"/>
      <c r="N789" s="33"/>
    </row>
    <row r="790" spans="1:14" ht="15.75" thickBot="1">
      <c r="L790" s="25"/>
      <c r="M790" s="25"/>
      <c r="N790" s="33"/>
    </row>
    <row r="791" spans="1:14" ht="15" customHeight="1">
      <c r="A791" s="8"/>
      <c r="B791" s="8"/>
      <c r="C791" s="8"/>
      <c r="D791" s="8"/>
      <c r="E791" s="8"/>
      <c r="F791" s="8"/>
      <c r="G791" s="8"/>
      <c r="H791" s="8"/>
      <c r="I791" s="8"/>
      <c r="J791" s="8"/>
      <c r="K791" s="8"/>
      <c r="L791" s="25"/>
      <c r="M791" s="25"/>
      <c r="N791" s="33"/>
    </row>
    <row r="792" spans="1:14" ht="15" customHeight="1">
      <c r="B792" s="33"/>
      <c r="C792" s="33"/>
      <c r="D792" s="33"/>
      <c r="E792" s="33"/>
      <c r="F792" s="33"/>
      <c r="G792" s="33"/>
      <c r="H792" s="33"/>
      <c r="I792" s="33"/>
      <c r="J792" s="33"/>
      <c r="K792" s="33"/>
      <c r="L792" s="31"/>
      <c r="M792" s="31"/>
      <c r="N792" s="33"/>
    </row>
    <row r="793" spans="1:14" ht="21" customHeight="1">
      <c r="A793" s="14" t="s">
        <v>4</v>
      </c>
      <c r="B793" s="14"/>
      <c r="C793" s="46" t="str">
        <f>B20</f>
        <v>Rolling Hills</v>
      </c>
      <c r="D793" s="47"/>
      <c r="E793" s="24"/>
      <c r="F793" s="24"/>
      <c r="L793" s="31"/>
      <c r="M793" s="31"/>
      <c r="N793" s="33"/>
    </row>
    <row r="794" spans="1:14" ht="15" customHeight="1">
      <c r="L794" s="31"/>
      <c r="M794" s="31"/>
      <c r="N794" s="33"/>
    </row>
    <row r="795" spans="1:14" ht="18.75" customHeight="1">
      <c r="A795" s="9" t="s">
        <v>21</v>
      </c>
      <c r="B795" s="9"/>
      <c r="D795" s="2">
        <f>'Facility Detail'!$B$1708</f>
        <v>2011</v>
      </c>
      <c r="E795" s="2">
        <f>D795+1</f>
        <v>2012</v>
      </c>
      <c r="F795" s="2">
        <f>E795+1</f>
        <v>2013</v>
      </c>
      <c r="G795" s="2">
        <f t="shared" ref="G795:K795" si="202">F795+1</f>
        <v>2014</v>
      </c>
      <c r="H795" s="2">
        <f t="shared" si="202"/>
        <v>2015</v>
      </c>
      <c r="I795" s="2">
        <f t="shared" si="202"/>
        <v>2016</v>
      </c>
      <c r="J795" s="2">
        <f t="shared" si="202"/>
        <v>2017</v>
      </c>
      <c r="K795" s="2">
        <f t="shared" si="202"/>
        <v>2018</v>
      </c>
      <c r="L795" s="33"/>
      <c r="M795" s="33"/>
      <c r="N795" s="33"/>
    </row>
    <row r="796" spans="1:14" ht="15" customHeight="1">
      <c r="B796" s="88" t="str">
        <f>"Total MWh Produced / Purchased from " &amp; C793</f>
        <v>Total MWh Produced / Purchased from Rolling Hills</v>
      </c>
      <c r="C796" s="80"/>
      <c r="D796" s="3"/>
      <c r="E796" s="4"/>
      <c r="F796" s="4"/>
      <c r="G796" s="227"/>
      <c r="H796" s="227">
        <v>5468</v>
      </c>
      <c r="I796" s="227"/>
      <c r="J796" s="357"/>
      <c r="K796" s="165"/>
      <c r="L796" s="33"/>
      <c r="M796" s="33"/>
      <c r="N796" s="33"/>
    </row>
    <row r="797" spans="1:14" ht="15" customHeight="1">
      <c r="B797" s="88" t="s">
        <v>25</v>
      </c>
      <c r="C797" s="80"/>
      <c r="D797" s="62"/>
      <c r="E797" s="63"/>
      <c r="F797" s="63"/>
      <c r="G797" s="229"/>
      <c r="H797" s="228">
        <v>1</v>
      </c>
      <c r="I797" s="228"/>
      <c r="J797" s="228">
        <v>1</v>
      </c>
      <c r="K797" s="64"/>
      <c r="L797" s="33"/>
      <c r="M797" s="33"/>
      <c r="N797" s="33"/>
    </row>
    <row r="798" spans="1:14" ht="15" customHeight="1">
      <c r="B798" s="88" t="s">
        <v>20</v>
      </c>
      <c r="C798" s="80"/>
      <c r="D798" s="54"/>
      <c r="E798" s="55"/>
      <c r="F798" s="55"/>
      <c r="G798" s="222"/>
      <c r="H798" s="55">
        <v>1</v>
      </c>
      <c r="I798" s="55"/>
      <c r="J798" s="55">
        <v>1</v>
      </c>
      <c r="K798" s="297"/>
      <c r="L798" s="33"/>
      <c r="M798" s="33"/>
      <c r="N798" s="33"/>
    </row>
    <row r="799" spans="1:14" ht="15" customHeight="1">
      <c r="B799" s="85" t="s">
        <v>22</v>
      </c>
      <c r="C799" s="86"/>
      <c r="D799" s="41">
        <f xml:space="preserve"> ROUND(D796 * D797 * D798,0)</f>
        <v>0</v>
      </c>
      <c r="E799" s="41">
        <f t="shared" ref="E799:H799" si="203" xml:space="preserve"> ROUND(E796 * E797 * E798,0)</f>
        <v>0</v>
      </c>
      <c r="F799" s="41">
        <f t="shared" si="203"/>
        <v>0</v>
      </c>
      <c r="G799" s="41">
        <f t="shared" si="203"/>
        <v>0</v>
      </c>
      <c r="H799" s="41">
        <f t="shared" si="203"/>
        <v>5468</v>
      </c>
      <c r="I799" s="41">
        <f t="shared" ref="I799" si="204" xml:space="preserve"> ROUND(I796 * I797 * I798,0)</f>
        <v>0</v>
      </c>
      <c r="J799" s="347"/>
      <c r="K799" s="41">
        <f t="shared" ref="K799" si="205" xml:space="preserve"> ROUND(K796 * K797 * K798,0)</f>
        <v>0</v>
      </c>
      <c r="L799" s="26"/>
      <c r="M799" s="26"/>
      <c r="N799" s="33"/>
    </row>
    <row r="800" spans="1:14" ht="15" customHeight="1">
      <c r="B800" s="24"/>
      <c r="C800" s="33"/>
      <c r="D800" s="40"/>
      <c r="E800" s="40"/>
      <c r="F800" s="40"/>
      <c r="G800" s="40"/>
      <c r="H800" s="40"/>
      <c r="I800" s="40"/>
      <c r="J800" s="40"/>
      <c r="K800" s="40"/>
      <c r="L800" s="25"/>
      <c r="M800" s="25"/>
      <c r="N800" s="33"/>
    </row>
    <row r="801" spans="1:14" ht="18.75" customHeight="1">
      <c r="A801" s="48" t="s">
        <v>119</v>
      </c>
      <c r="C801" s="33"/>
      <c r="D801" s="2">
        <f>'Facility Detail'!$B$1708</f>
        <v>2011</v>
      </c>
      <c r="E801" s="2">
        <f>D801+1</f>
        <v>2012</v>
      </c>
      <c r="F801" s="2">
        <f>E801+1</f>
        <v>2013</v>
      </c>
      <c r="G801" s="2">
        <f t="shared" ref="G801:K801" si="206">F801+1</f>
        <v>2014</v>
      </c>
      <c r="H801" s="2">
        <f t="shared" si="206"/>
        <v>2015</v>
      </c>
      <c r="I801" s="2">
        <f t="shared" si="206"/>
        <v>2016</v>
      </c>
      <c r="J801" s="2">
        <f t="shared" si="206"/>
        <v>2017</v>
      </c>
      <c r="K801" s="2">
        <f t="shared" si="206"/>
        <v>2018</v>
      </c>
      <c r="L801" s="25"/>
      <c r="M801" s="25"/>
      <c r="N801" s="33"/>
    </row>
    <row r="802" spans="1:14" ht="15" customHeight="1">
      <c r="B802" s="88" t="s">
        <v>10</v>
      </c>
      <c r="C802" s="80"/>
      <c r="D802" s="57">
        <f>IF( $E20 = "Eligible", D799 * 'Facility Detail'!$B$1705, 0 )</f>
        <v>0</v>
      </c>
      <c r="E802" s="11">
        <f>IF( $E20 = "Eligible", E799 * 'Facility Detail'!$B$1705, 0 )</f>
        <v>0</v>
      </c>
      <c r="F802" s="11">
        <f>IF( $E20 = "Eligible", F799 * 'Facility Detail'!$B$1705, 0 )</f>
        <v>0</v>
      </c>
      <c r="G802" s="11">
        <f>IF( $E20 = "Eligible", G799 * 'Facility Detail'!$B$1705, 0 )</f>
        <v>0</v>
      </c>
      <c r="H802" s="11">
        <f>IF( $E20 = "Eligible", H799 * 'Facility Detail'!$B$1705, 0 )</f>
        <v>0</v>
      </c>
      <c r="I802" s="11">
        <f>IF( $E20 = "Eligible", I799 * 'Facility Detail'!$B$1705, 0 )</f>
        <v>0</v>
      </c>
      <c r="J802" s="11">
        <f>IF( $E20 = "Eligible", J799 * 'Facility Detail'!$B$1705, 0 )</f>
        <v>0</v>
      </c>
      <c r="K802" s="12"/>
      <c r="L802" s="25"/>
      <c r="M802" s="25"/>
      <c r="N802" s="33"/>
    </row>
    <row r="803" spans="1:14" ht="15" customHeight="1">
      <c r="B803" s="88" t="s">
        <v>6</v>
      </c>
      <c r="C803" s="80"/>
      <c r="D803" s="58">
        <f t="shared" ref="D803:J803" si="207">IF( $F20 = "Eligible", D799, 0 )</f>
        <v>0</v>
      </c>
      <c r="E803" s="59">
        <f t="shared" si="207"/>
        <v>0</v>
      </c>
      <c r="F803" s="59">
        <f t="shared" si="207"/>
        <v>0</v>
      </c>
      <c r="G803" s="59">
        <f t="shared" si="207"/>
        <v>0</v>
      </c>
      <c r="H803" s="59">
        <f t="shared" si="207"/>
        <v>0</v>
      </c>
      <c r="I803" s="59">
        <f t="shared" si="207"/>
        <v>0</v>
      </c>
      <c r="J803" s="59">
        <f t="shared" si="207"/>
        <v>0</v>
      </c>
      <c r="K803" s="164"/>
      <c r="L803" s="25"/>
      <c r="M803" s="25"/>
      <c r="N803" s="33"/>
    </row>
    <row r="804" spans="1:14" ht="15" customHeight="1">
      <c r="B804" s="87" t="s">
        <v>121</v>
      </c>
      <c r="C804" s="86"/>
      <c r="D804" s="43">
        <f>SUM(D802:D803)</f>
        <v>0</v>
      </c>
      <c r="E804" s="44">
        <f>SUM(E802:E803)</f>
        <v>0</v>
      </c>
      <c r="F804" s="44">
        <f>SUM(F802:F803)</f>
        <v>0</v>
      </c>
      <c r="G804" s="44">
        <f t="shared" ref="G804:I804" si="208">SUM(G802:G803)</f>
        <v>0</v>
      </c>
      <c r="H804" s="44">
        <f t="shared" si="208"/>
        <v>0</v>
      </c>
      <c r="I804" s="44">
        <f t="shared" si="208"/>
        <v>0</v>
      </c>
      <c r="J804" s="44"/>
      <c r="K804" s="44"/>
      <c r="L804" s="25"/>
      <c r="M804" s="25"/>
      <c r="N804" s="33"/>
    </row>
    <row r="805" spans="1:14" ht="15" customHeight="1">
      <c r="B805" s="33"/>
      <c r="C805" s="33"/>
      <c r="D805" s="42"/>
      <c r="E805" s="34"/>
      <c r="F805" s="34"/>
      <c r="G805" s="34"/>
      <c r="H805" s="34"/>
      <c r="I805" s="34"/>
      <c r="J805" s="34"/>
      <c r="K805" s="34"/>
      <c r="L805" s="25"/>
      <c r="M805" s="25"/>
      <c r="N805" s="33"/>
    </row>
    <row r="806" spans="1:14" ht="18.75" customHeight="1">
      <c r="A806" s="45" t="s">
        <v>30</v>
      </c>
      <c r="C806" s="33"/>
      <c r="D806" s="2">
        <f>'Facility Detail'!$B$1708</f>
        <v>2011</v>
      </c>
      <c r="E806" s="2">
        <f>D806+1</f>
        <v>2012</v>
      </c>
      <c r="F806" s="2">
        <f>E806+1</f>
        <v>2013</v>
      </c>
      <c r="G806" s="2">
        <f t="shared" ref="G806:K806" si="209">F806+1</f>
        <v>2014</v>
      </c>
      <c r="H806" s="2">
        <f t="shared" si="209"/>
        <v>2015</v>
      </c>
      <c r="I806" s="2">
        <f t="shared" si="209"/>
        <v>2016</v>
      </c>
      <c r="J806" s="2">
        <f t="shared" si="209"/>
        <v>2017</v>
      </c>
      <c r="K806" s="2">
        <f t="shared" si="209"/>
        <v>2018</v>
      </c>
      <c r="L806" s="31"/>
      <c r="M806" s="31"/>
      <c r="N806" s="33"/>
    </row>
    <row r="807" spans="1:14" ht="15" customHeight="1">
      <c r="B807" s="88" t="s">
        <v>47</v>
      </c>
      <c r="C807" s="80"/>
      <c r="D807" s="98"/>
      <c r="E807" s="99"/>
      <c r="F807" s="99"/>
      <c r="G807" s="99"/>
      <c r="H807" s="184"/>
      <c r="I807" s="184"/>
      <c r="J807" s="184"/>
      <c r="K807" s="165"/>
      <c r="L807" s="31"/>
      <c r="M807" s="31"/>
      <c r="N807" s="33"/>
    </row>
    <row r="808" spans="1:14" ht="15" customHeight="1">
      <c r="B808" s="89" t="s">
        <v>23</v>
      </c>
      <c r="C808" s="212"/>
      <c r="D808" s="101"/>
      <c r="E808" s="102"/>
      <c r="F808" s="102"/>
      <c r="G808" s="102"/>
      <c r="H808" s="185"/>
      <c r="I808" s="185"/>
      <c r="J808" s="185"/>
      <c r="K808" s="166"/>
      <c r="L808" s="31"/>
      <c r="M808" s="31"/>
      <c r="N808" s="33"/>
    </row>
    <row r="809" spans="1:14" ht="15" customHeight="1">
      <c r="B809" s="104" t="s">
        <v>89</v>
      </c>
      <c r="C809" s="210"/>
      <c r="D809" s="65"/>
      <c r="E809" s="66"/>
      <c r="F809" s="66"/>
      <c r="G809" s="66"/>
      <c r="H809" s="186"/>
      <c r="I809" s="186"/>
      <c r="J809" s="186"/>
      <c r="K809" s="167"/>
      <c r="L809" s="31"/>
      <c r="M809" s="31"/>
      <c r="N809" s="33"/>
    </row>
    <row r="810" spans="1:14" ht="15" customHeight="1">
      <c r="B810" s="36" t="s">
        <v>90</v>
      </c>
      <c r="D810" s="7">
        <f>SUM(D807:D809)</f>
        <v>0</v>
      </c>
      <c r="E810" s="7">
        <f>SUM(E807:E809)</f>
        <v>0</v>
      </c>
      <c r="F810" s="7">
        <f>SUM(F807:F809)</f>
        <v>0</v>
      </c>
      <c r="G810" s="7">
        <f t="shared" ref="G810:I810" si="210">SUM(G807:G809)</f>
        <v>0</v>
      </c>
      <c r="H810" s="7">
        <f t="shared" si="210"/>
        <v>0</v>
      </c>
      <c r="I810" s="7">
        <f t="shared" si="210"/>
        <v>0</v>
      </c>
      <c r="J810" s="7"/>
      <c r="K810" s="7"/>
      <c r="L810" s="33"/>
      <c r="M810" s="33"/>
      <c r="N810" s="33"/>
    </row>
    <row r="811" spans="1:14" ht="15" customHeight="1">
      <c r="B811" s="6"/>
      <c r="D811" s="7"/>
      <c r="E811" s="7"/>
      <c r="F811" s="7"/>
      <c r="G811" s="7"/>
      <c r="H811" s="7"/>
      <c r="I811" s="7"/>
      <c r="J811" s="7"/>
      <c r="K811" s="7"/>
      <c r="L811" s="33"/>
      <c r="M811" s="33"/>
      <c r="N811" s="33"/>
    </row>
    <row r="812" spans="1:14" ht="18.75" customHeight="1">
      <c r="A812" s="9" t="s">
        <v>100</v>
      </c>
      <c r="D812" s="2">
        <f>'Facility Detail'!$B$1708</f>
        <v>2011</v>
      </c>
      <c r="E812" s="2">
        <f>D812+1</f>
        <v>2012</v>
      </c>
      <c r="F812" s="2">
        <f>E812+1</f>
        <v>2013</v>
      </c>
      <c r="G812" s="2">
        <f t="shared" ref="G812:K812" si="211">F812+1</f>
        <v>2014</v>
      </c>
      <c r="H812" s="2">
        <f t="shared" si="211"/>
        <v>2015</v>
      </c>
      <c r="I812" s="2">
        <f t="shared" si="211"/>
        <v>2016</v>
      </c>
      <c r="J812" s="2">
        <f t="shared" si="211"/>
        <v>2017</v>
      </c>
      <c r="K812" s="2">
        <f t="shared" si="211"/>
        <v>2018</v>
      </c>
      <c r="L812" s="33"/>
      <c r="M812" s="33"/>
      <c r="N812" s="33"/>
    </row>
    <row r="813" spans="1:14" ht="15" customHeight="1">
      <c r="A813" s="9"/>
      <c r="B813" s="88" t="s">
        <v>68</v>
      </c>
      <c r="C813" s="33"/>
      <c r="D813" s="3"/>
      <c r="E813" s="68">
        <f>D813</f>
        <v>0</v>
      </c>
      <c r="F813" s="152"/>
      <c r="G813" s="152"/>
      <c r="H813" s="152"/>
      <c r="I813" s="152"/>
      <c r="J813" s="152"/>
      <c r="K813" s="69"/>
      <c r="L813" s="33"/>
      <c r="M813" s="33"/>
      <c r="N813" s="33"/>
    </row>
    <row r="814" spans="1:14" ht="15" customHeight="1">
      <c r="A814" s="9"/>
      <c r="B814" s="88" t="s">
        <v>69</v>
      </c>
      <c r="C814" s="33"/>
      <c r="D814" s="193">
        <f>E814</f>
        <v>0</v>
      </c>
      <c r="E814" s="10"/>
      <c r="F814" s="83"/>
      <c r="G814" s="83"/>
      <c r="H814" s="83"/>
      <c r="I814" s="83"/>
      <c r="J814" s="83"/>
      <c r="K814" s="194"/>
      <c r="L814" s="33"/>
      <c r="M814" s="33"/>
      <c r="N814" s="33"/>
    </row>
    <row r="815" spans="1:14" ht="15" customHeight="1">
      <c r="A815" s="9"/>
      <c r="B815" s="88" t="s">
        <v>70</v>
      </c>
      <c r="C815" s="33"/>
      <c r="D815" s="70"/>
      <c r="E815" s="10">
        <f>E799</f>
        <v>0</v>
      </c>
      <c r="F815" s="79">
        <f>E815</f>
        <v>0</v>
      </c>
      <c r="G815" s="83"/>
      <c r="H815" s="83"/>
      <c r="I815" s="83"/>
      <c r="J815" s="83"/>
      <c r="K815" s="194"/>
      <c r="L815" s="33"/>
      <c r="M815" s="33"/>
      <c r="N815" s="33"/>
    </row>
    <row r="816" spans="1:14" ht="15" customHeight="1">
      <c r="A816" s="9"/>
      <c r="B816" s="88" t="s">
        <v>71</v>
      </c>
      <c r="C816" s="33"/>
      <c r="D816" s="70"/>
      <c r="E816" s="79">
        <f>F816</f>
        <v>0</v>
      </c>
      <c r="F816" s="192"/>
      <c r="G816" s="83"/>
      <c r="H816" s="83"/>
      <c r="I816" s="83"/>
      <c r="J816" s="83"/>
      <c r="K816" s="194"/>
      <c r="L816" s="33"/>
      <c r="M816" s="33"/>
      <c r="N816" s="33"/>
    </row>
    <row r="817" spans="1:14" ht="15" customHeight="1">
      <c r="A817" s="9"/>
      <c r="B817" s="88" t="s">
        <v>193</v>
      </c>
      <c r="C817" s="33"/>
      <c r="D817" s="70"/>
      <c r="E817" s="175"/>
      <c r="F817" s="10">
        <f>F799</f>
        <v>0</v>
      </c>
      <c r="G817" s="176">
        <f>F817</f>
        <v>0</v>
      </c>
      <c r="H817" s="83"/>
      <c r="I817" s="83"/>
      <c r="J817" s="83"/>
      <c r="K817" s="194"/>
      <c r="L817" s="33"/>
      <c r="M817" s="33"/>
      <c r="N817" s="33"/>
    </row>
    <row r="818" spans="1:14" ht="15" customHeight="1">
      <c r="B818" s="88" t="s">
        <v>194</v>
      </c>
      <c r="C818" s="33"/>
      <c r="D818" s="70"/>
      <c r="E818" s="175"/>
      <c r="F818" s="79">
        <f>G818</f>
        <v>0</v>
      </c>
      <c r="G818" s="10"/>
      <c r="H818" s="83"/>
      <c r="I818" s="83"/>
      <c r="J818" s="83" t="s">
        <v>192</v>
      </c>
      <c r="K818" s="194"/>
      <c r="L818" s="33"/>
      <c r="M818" s="33"/>
      <c r="N818" s="33"/>
    </row>
    <row r="819" spans="1:14" ht="15" customHeight="1">
      <c r="B819" s="88" t="s">
        <v>195</v>
      </c>
      <c r="C819" s="33"/>
      <c r="D819" s="70"/>
      <c r="E819" s="175"/>
      <c r="F819" s="175"/>
      <c r="G819" s="10"/>
      <c r="H819" s="176">
        <f>G819</f>
        <v>0</v>
      </c>
      <c r="I819" s="175">
        <f>H819</f>
        <v>0</v>
      </c>
      <c r="J819" s="175"/>
      <c r="K819" s="179"/>
      <c r="L819" s="33"/>
      <c r="M819" s="33"/>
      <c r="N819" s="33"/>
    </row>
    <row r="820" spans="1:14" ht="15" customHeight="1">
      <c r="B820" s="88" t="s">
        <v>196</v>
      </c>
      <c r="C820" s="33"/>
      <c r="D820" s="70"/>
      <c r="E820" s="175"/>
      <c r="F820" s="175"/>
      <c r="G820" s="177"/>
      <c r="H820" s="178"/>
      <c r="I820" s="175"/>
      <c r="J820" s="175"/>
      <c r="K820" s="179"/>
      <c r="L820" s="33"/>
      <c r="M820" s="33"/>
      <c r="N820" s="33"/>
    </row>
    <row r="821" spans="1:14" ht="15" customHeight="1">
      <c r="B821" s="88" t="s">
        <v>197</v>
      </c>
      <c r="C821" s="33"/>
      <c r="D821" s="70"/>
      <c r="E821" s="175"/>
      <c r="F821" s="175"/>
      <c r="G821" s="175"/>
      <c r="H821" s="178">
        <f>H799</f>
        <v>5468</v>
      </c>
      <c r="I821" s="176">
        <f>H821</f>
        <v>5468</v>
      </c>
      <c r="J821" s="83"/>
      <c r="K821" s="179"/>
      <c r="L821" s="33"/>
      <c r="M821" s="33"/>
      <c r="N821" s="33"/>
    </row>
    <row r="822" spans="1:14" ht="15" customHeight="1">
      <c r="B822" s="88" t="s">
        <v>198</v>
      </c>
      <c r="C822" s="33"/>
      <c r="D822" s="70"/>
      <c r="E822" s="175"/>
      <c r="F822" s="175"/>
      <c r="G822" s="175"/>
      <c r="H822" s="79"/>
      <c r="I822" s="178"/>
      <c r="J822" s="83"/>
      <c r="K822" s="179"/>
      <c r="L822" s="33"/>
      <c r="M822" s="33"/>
      <c r="N822" s="33"/>
    </row>
    <row r="823" spans="1:14" ht="15" customHeight="1">
      <c r="B823" s="88" t="s">
        <v>199</v>
      </c>
      <c r="C823" s="33"/>
      <c r="D823" s="70"/>
      <c r="E823" s="175"/>
      <c r="F823" s="175"/>
      <c r="G823" s="175"/>
      <c r="H823" s="175"/>
      <c r="I823" s="178">
        <f>I799</f>
        <v>0</v>
      </c>
      <c r="J823" s="177">
        <f>I823</f>
        <v>0</v>
      </c>
      <c r="K823" s="194"/>
      <c r="L823" s="33"/>
      <c r="M823" s="33"/>
      <c r="N823" s="33"/>
    </row>
    <row r="824" spans="1:14" ht="15" customHeight="1">
      <c r="B824" s="88" t="s">
        <v>190</v>
      </c>
      <c r="C824" s="33"/>
      <c r="D824" s="70"/>
      <c r="E824" s="175"/>
      <c r="F824" s="175"/>
      <c r="G824" s="175"/>
      <c r="H824" s="175"/>
      <c r="I824" s="291"/>
      <c r="J824" s="178"/>
      <c r="K824" s="194"/>
      <c r="L824" s="33"/>
      <c r="M824" s="33"/>
      <c r="N824" s="33"/>
    </row>
    <row r="825" spans="1:14" ht="15" customHeight="1">
      <c r="B825" s="88" t="s">
        <v>191</v>
      </c>
      <c r="C825" s="33"/>
      <c r="D825" s="71"/>
      <c r="E825" s="156"/>
      <c r="F825" s="156"/>
      <c r="G825" s="156"/>
      <c r="H825" s="156"/>
      <c r="I825" s="156"/>
      <c r="J825" s="353"/>
      <c r="K825" s="343"/>
      <c r="L825" s="33"/>
      <c r="M825" s="33"/>
      <c r="N825" s="33"/>
    </row>
    <row r="826" spans="1:14" ht="15" customHeight="1">
      <c r="B826" s="36" t="s">
        <v>17</v>
      </c>
      <c r="D826" s="220">
        <f xml:space="preserve"> D819 - D818</f>
        <v>0</v>
      </c>
      <c r="E826" s="220">
        <f xml:space="preserve"> E818 + E821 - E820 - E819</f>
        <v>0</v>
      </c>
      <c r="F826" s="220">
        <f>F820 - F821</f>
        <v>0</v>
      </c>
      <c r="G826" s="220">
        <f t="shared" ref="G826:H826" si="212">G820 - G821</f>
        <v>0</v>
      </c>
      <c r="H826" s="220">
        <f t="shared" si="212"/>
        <v>-5468</v>
      </c>
      <c r="I826" s="220">
        <f>I821-I822-I823</f>
        <v>5468</v>
      </c>
      <c r="J826" s="342"/>
      <c r="K826" s="342"/>
      <c r="L826" s="33"/>
      <c r="M826" s="33"/>
      <c r="N826" s="33"/>
    </row>
    <row r="827" spans="1:14" ht="15" customHeight="1">
      <c r="B827" s="6"/>
      <c r="D827" s="7"/>
      <c r="E827" s="7"/>
      <c r="F827" s="7"/>
      <c r="G827" s="7"/>
      <c r="H827" s="7"/>
      <c r="I827" s="7"/>
      <c r="J827" s="7"/>
      <c r="K827" s="7"/>
      <c r="L827" s="33"/>
      <c r="M827" s="33"/>
      <c r="N827" s="33"/>
    </row>
    <row r="828" spans="1:14" ht="15" customHeight="1">
      <c r="B828" s="85" t="s">
        <v>12</v>
      </c>
      <c r="C828" s="80"/>
      <c r="D828" s="111"/>
      <c r="E828" s="112"/>
      <c r="F828" s="189"/>
      <c r="G828" s="112"/>
      <c r="H828" s="112"/>
      <c r="I828" s="112"/>
      <c r="J828" s="112"/>
      <c r="K828" s="113"/>
      <c r="L828" s="33"/>
      <c r="M828" s="33"/>
      <c r="N828" s="33"/>
    </row>
    <row r="829" spans="1:14" ht="15" customHeight="1">
      <c r="B829" s="6"/>
      <c r="D829" s="7"/>
      <c r="E829" s="7"/>
      <c r="F829" s="7"/>
      <c r="G829" s="7"/>
      <c r="H829" s="7"/>
      <c r="I829" s="7"/>
      <c r="J829" s="7"/>
      <c r="K829" s="7"/>
      <c r="L829" s="33"/>
      <c r="M829" s="33"/>
      <c r="N829" s="33"/>
    </row>
    <row r="830" spans="1:14" ht="18.75" customHeight="1">
      <c r="A830" s="45" t="s">
        <v>26</v>
      </c>
      <c r="C830" s="80"/>
      <c r="D830" s="49">
        <f xml:space="preserve"> D799 + D804 - D810 + D826 + D828</f>
        <v>0</v>
      </c>
      <c r="E830" s="50">
        <f xml:space="preserve"> E799 + E804 - E810 + E826 + E828</f>
        <v>0</v>
      </c>
      <c r="F830" s="50">
        <f xml:space="preserve"> F799 + F804 - F810 + F826 + F828</f>
        <v>0</v>
      </c>
      <c r="G830" s="225">
        <f t="shared" ref="G830:J830" si="213" xml:space="preserve"> G799 + G804 - G810 + G826 + G828</f>
        <v>0</v>
      </c>
      <c r="H830" s="187">
        <f t="shared" si="213"/>
        <v>0</v>
      </c>
      <c r="I830" s="50">
        <f t="shared" si="213"/>
        <v>5468</v>
      </c>
      <c r="J830" s="50">
        <f t="shared" si="213"/>
        <v>0</v>
      </c>
      <c r="K830" s="354"/>
      <c r="L830" s="33"/>
      <c r="M830" s="33"/>
      <c r="N830" s="33"/>
    </row>
    <row r="831" spans="1:14" ht="15" customHeight="1">
      <c r="B831" s="6"/>
      <c r="D831" s="7"/>
      <c r="E831" s="7"/>
      <c r="F831" s="7"/>
      <c r="G831" s="31"/>
      <c r="H831" s="31"/>
      <c r="I831" s="31"/>
      <c r="J831" s="31"/>
      <c r="K831" s="31"/>
      <c r="L831" s="26"/>
      <c r="M831" s="26"/>
      <c r="N831" s="33"/>
    </row>
    <row r="832" spans="1:14" ht="15.75" customHeight="1" thickBot="1">
      <c r="L832" s="25"/>
      <c r="M832" s="25"/>
      <c r="N832" s="33"/>
    </row>
    <row r="833" spans="1:14">
      <c r="A833" s="8"/>
      <c r="B833" s="8"/>
      <c r="C833" s="8"/>
      <c r="D833" s="8"/>
      <c r="E833" s="8"/>
      <c r="F833" s="8"/>
      <c r="G833" s="8"/>
      <c r="H833" s="8"/>
      <c r="I833" s="8"/>
      <c r="J833" s="8"/>
      <c r="K833" s="8"/>
      <c r="L833" s="25"/>
      <c r="M833" s="25"/>
      <c r="N833" s="33"/>
    </row>
    <row r="834" spans="1:14">
      <c r="B834" s="33"/>
      <c r="C834" s="33"/>
      <c r="D834" s="33"/>
      <c r="E834" s="33"/>
      <c r="F834" s="33"/>
      <c r="G834" s="33"/>
      <c r="H834" s="33"/>
      <c r="I834" s="33"/>
      <c r="J834" s="33"/>
      <c r="K834" s="33"/>
      <c r="L834" s="25"/>
      <c r="M834" s="25"/>
      <c r="N834" s="33"/>
    </row>
    <row r="835" spans="1:14" ht="21">
      <c r="A835" s="14" t="s">
        <v>4</v>
      </c>
      <c r="B835" s="14"/>
      <c r="C835" s="46" t="str">
        <f>B21</f>
        <v>SPI Aberdeen - REC Only</v>
      </c>
      <c r="D835" s="47"/>
      <c r="E835" s="24"/>
      <c r="F835" s="24"/>
      <c r="L835" s="25"/>
      <c r="M835" s="25"/>
      <c r="N835" s="33"/>
    </row>
    <row r="836" spans="1:14">
      <c r="L836" s="31"/>
      <c r="M836" s="31"/>
      <c r="N836" s="33"/>
    </row>
    <row r="837" spans="1:14" ht="18.75">
      <c r="A837" s="9" t="s">
        <v>21</v>
      </c>
      <c r="B837" s="9"/>
      <c r="D837" s="2">
        <f>'Facility Detail'!$B$1708</f>
        <v>2011</v>
      </c>
      <c r="E837" s="2">
        <f>D837+1</f>
        <v>2012</v>
      </c>
      <c r="F837" s="2">
        <f>E837+1</f>
        <v>2013</v>
      </c>
      <c r="G837" s="2">
        <f t="shared" ref="G837:K837" si="214">F837+1</f>
        <v>2014</v>
      </c>
      <c r="H837" s="2">
        <f t="shared" si="214"/>
        <v>2015</v>
      </c>
      <c r="I837" s="2">
        <f t="shared" si="214"/>
        <v>2016</v>
      </c>
      <c r="J837" s="2">
        <f t="shared" si="214"/>
        <v>2017</v>
      </c>
      <c r="K837" s="2">
        <f t="shared" si="214"/>
        <v>2018</v>
      </c>
      <c r="L837" s="31"/>
      <c r="M837" s="31"/>
      <c r="N837" s="33"/>
    </row>
    <row r="838" spans="1:14">
      <c r="B838" s="88" t="str">
        <f>"Total MWh Produced / Purchased from " &amp; C835</f>
        <v>Total MWh Produced / Purchased from SPI Aberdeen - REC Only</v>
      </c>
      <c r="C838" s="80"/>
      <c r="D838" s="3"/>
      <c r="E838" s="4"/>
      <c r="F838" s="4"/>
      <c r="G838" s="4"/>
      <c r="H838" s="4">
        <v>40000</v>
      </c>
      <c r="I838" s="4"/>
      <c r="J838" s="99"/>
      <c r="K838" s="165"/>
      <c r="L838" s="31"/>
      <c r="M838" s="31"/>
      <c r="N838" s="33"/>
    </row>
    <row r="839" spans="1:14">
      <c r="B839" s="88" t="s">
        <v>25</v>
      </c>
      <c r="C839" s="80"/>
      <c r="D839" s="62"/>
      <c r="E839" s="63"/>
      <c r="F839" s="63"/>
      <c r="G839" s="63"/>
      <c r="H839" s="63">
        <v>1</v>
      </c>
      <c r="I839" s="63"/>
      <c r="J839" s="63">
        <v>1</v>
      </c>
      <c r="K839" s="63">
        <v>1</v>
      </c>
      <c r="L839" s="31"/>
      <c r="M839" s="31"/>
      <c r="N839" s="33"/>
    </row>
    <row r="840" spans="1:14">
      <c r="B840" s="88" t="s">
        <v>20</v>
      </c>
      <c r="C840" s="80"/>
      <c r="D840" s="54"/>
      <c r="E840" s="55"/>
      <c r="F840" s="55"/>
      <c r="G840" s="55"/>
      <c r="H840" s="55">
        <v>1</v>
      </c>
      <c r="I840" s="55"/>
      <c r="J840" s="296"/>
      <c r="K840" s="297"/>
      <c r="L840" s="33"/>
      <c r="M840" s="33"/>
      <c r="N840" s="33"/>
    </row>
    <row r="841" spans="1:14">
      <c r="B841" s="85" t="s">
        <v>22</v>
      </c>
      <c r="C841" s="86"/>
      <c r="D841" s="41">
        <f xml:space="preserve"> D838 * D839 * D840</f>
        <v>0</v>
      </c>
      <c r="E841" s="41">
        <f xml:space="preserve"> E838 * E839 * E840</f>
        <v>0</v>
      </c>
      <c r="F841" s="41">
        <f xml:space="preserve"> F838 * F839 * F840</f>
        <v>0</v>
      </c>
      <c r="G841" s="41">
        <f t="shared" ref="G841:J841" si="215" xml:space="preserve"> G838 * G839 * G840</f>
        <v>0</v>
      </c>
      <c r="H841" s="41">
        <f t="shared" si="215"/>
        <v>40000</v>
      </c>
      <c r="I841" s="41">
        <f t="shared" si="215"/>
        <v>0</v>
      </c>
      <c r="J841" s="41">
        <f t="shared" si="215"/>
        <v>0</v>
      </c>
      <c r="K841" s="41">
        <f t="shared" ref="K841" si="216" xml:space="preserve"> K838 * K839 * K840</f>
        <v>0</v>
      </c>
      <c r="L841" s="33"/>
      <c r="M841" s="33"/>
      <c r="N841" s="33"/>
    </row>
    <row r="842" spans="1:14">
      <c r="B842" s="24"/>
      <c r="C842" s="33"/>
      <c r="D842" s="40"/>
      <c r="E842" s="40"/>
      <c r="F842" s="40"/>
      <c r="G842" s="40"/>
      <c r="H842" s="40"/>
      <c r="I842" s="40"/>
      <c r="J842" s="40"/>
      <c r="K842" s="40"/>
      <c r="L842" s="33"/>
      <c r="M842" s="33"/>
      <c r="N842" s="33"/>
    </row>
    <row r="843" spans="1:14" ht="18.75">
      <c r="A843" s="48" t="s">
        <v>119</v>
      </c>
      <c r="C843" s="33"/>
      <c r="D843" s="2">
        <f>'Facility Detail'!$B$1708</f>
        <v>2011</v>
      </c>
      <c r="E843" s="2">
        <f>D843+1</f>
        <v>2012</v>
      </c>
      <c r="F843" s="2">
        <f>E843+1</f>
        <v>2013</v>
      </c>
      <c r="G843" s="2">
        <f t="shared" ref="G843:K843" si="217">F843+1</f>
        <v>2014</v>
      </c>
      <c r="H843" s="2">
        <f t="shared" si="217"/>
        <v>2015</v>
      </c>
      <c r="I843" s="2">
        <f t="shared" si="217"/>
        <v>2016</v>
      </c>
      <c r="J843" s="2">
        <f t="shared" si="217"/>
        <v>2017</v>
      </c>
      <c r="K843" s="2">
        <f t="shared" si="217"/>
        <v>2018</v>
      </c>
      <c r="L843" s="33"/>
      <c r="M843" s="33"/>
      <c r="N843" s="33"/>
    </row>
    <row r="844" spans="1:14">
      <c r="B844" s="88" t="s">
        <v>10</v>
      </c>
      <c r="C844" s="80"/>
      <c r="D844" s="57">
        <f>IF( $E21 = "Eligible", D841 * 'Facility Detail'!$B$1705, 0 )</f>
        <v>0</v>
      </c>
      <c r="E844" s="11">
        <f>IF( $E21 = "Eligible", E841 * 'Facility Detail'!$B$1705, 0 )</f>
        <v>0</v>
      </c>
      <c r="F844" s="11">
        <f>IF( $E21 = "Eligible", F841 * 'Facility Detail'!$B$1705, 0 )</f>
        <v>0</v>
      </c>
      <c r="G844" s="11">
        <f>IF( $E21 = "Eligible", G841 * 'Facility Detail'!$B$1705, 0 )</f>
        <v>0</v>
      </c>
      <c r="H844" s="223">
        <f>IF( $E21 = "Eligible", H841 * 'Facility Detail'!$B$1705, 0 )</f>
        <v>0</v>
      </c>
      <c r="I844" s="223">
        <f>IF( $E21 = "Eligible", I841 * 'Facility Detail'!$B$1705, 0 )</f>
        <v>0</v>
      </c>
      <c r="J844" s="223">
        <f>IF( $E21 = "Eligible", J841 * 'Facility Detail'!$B$1705, 0 )</f>
        <v>0</v>
      </c>
      <c r="K844" s="182"/>
      <c r="L844" s="25"/>
      <c r="M844" s="25"/>
      <c r="N844" s="33"/>
    </row>
    <row r="845" spans="1:14">
      <c r="B845" s="88" t="s">
        <v>6</v>
      </c>
      <c r="C845" s="80"/>
      <c r="D845" s="58">
        <f t="shared" ref="D845:J845" si="218">IF( $F21 = "Eligible", D841, 0 )</f>
        <v>0</v>
      </c>
      <c r="E845" s="59">
        <f t="shared" si="218"/>
        <v>0</v>
      </c>
      <c r="F845" s="59">
        <f t="shared" si="218"/>
        <v>0</v>
      </c>
      <c r="G845" s="59">
        <f t="shared" si="218"/>
        <v>0</v>
      </c>
      <c r="H845" s="224">
        <f t="shared" si="218"/>
        <v>0</v>
      </c>
      <c r="I845" s="224">
        <f t="shared" si="218"/>
        <v>0</v>
      </c>
      <c r="J845" s="224">
        <f t="shared" si="218"/>
        <v>0</v>
      </c>
      <c r="K845" s="164"/>
      <c r="L845" s="25"/>
      <c r="M845" s="25"/>
      <c r="N845" s="33"/>
    </row>
    <row r="846" spans="1:14">
      <c r="B846" s="87" t="s">
        <v>121</v>
      </c>
      <c r="C846" s="86"/>
      <c r="D846" s="43">
        <f>SUM(D844:D845)</f>
        <v>0</v>
      </c>
      <c r="E846" s="44">
        <f>SUM(E844:E845)</f>
        <v>0</v>
      </c>
      <c r="F846" s="44">
        <f>SUM(F844:F845)</f>
        <v>0</v>
      </c>
      <c r="G846" s="44">
        <f t="shared" ref="G846:I846" si="219">SUM(G844:G845)</f>
        <v>0</v>
      </c>
      <c r="H846" s="44">
        <f t="shared" si="219"/>
        <v>0</v>
      </c>
      <c r="I846" s="44">
        <f t="shared" si="219"/>
        <v>0</v>
      </c>
      <c r="J846" s="44">
        <f t="shared" ref="J846" si="220">SUM(J844:J845)</f>
        <v>0</v>
      </c>
      <c r="K846" s="44"/>
      <c r="L846" s="25"/>
      <c r="M846" s="25"/>
      <c r="N846" s="33"/>
    </row>
    <row r="847" spans="1:14">
      <c r="B847" s="33"/>
      <c r="C847" s="33"/>
      <c r="D847" s="42"/>
      <c r="E847" s="34"/>
      <c r="F847" s="34"/>
      <c r="G847" s="34"/>
      <c r="H847" s="34"/>
      <c r="I847" s="34"/>
      <c r="J847" s="34"/>
      <c r="K847" s="34"/>
      <c r="L847" s="25"/>
      <c r="M847" s="25"/>
      <c r="N847" s="33"/>
    </row>
    <row r="848" spans="1:14" ht="18.75">
      <c r="A848" s="45" t="s">
        <v>30</v>
      </c>
      <c r="C848" s="33"/>
      <c r="D848" s="2">
        <f>'Facility Detail'!$B$1708</f>
        <v>2011</v>
      </c>
      <c r="E848" s="2">
        <f>D848+1</f>
        <v>2012</v>
      </c>
      <c r="F848" s="2">
        <f>E848+1</f>
        <v>2013</v>
      </c>
      <c r="G848" s="2">
        <f t="shared" ref="G848:K848" si="221">F848+1</f>
        <v>2014</v>
      </c>
      <c r="H848" s="2">
        <f t="shared" si="221"/>
        <v>2015</v>
      </c>
      <c r="I848" s="2">
        <f t="shared" si="221"/>
        <v>2016</v>
      </c>
      <c r="J848" s="2">
        <f t="shared" si="221"/>
        <v>2017</v>
      </c>
      <c r="K848" s="2">
        <f t="shared" si="221"/>
        <v>2018</v>
      </c>
      <c r="L848" s="25"/>
      <c r="M848" s="25"/>
      <c r="N848" s="33"/>
    </row>
    <row r="849" spans="1:14">
      <c r="B849" s="88" t="s">
        <v>47</v>
      </c>
      <c r="C849" s="80"/>
      <c r="D849" s="98"/>
      <c r="E849" s="99"/>
      <c r="F849" s="99"/>
      <c r="G849" s="184"/>
      <c r="H849" s="184"/>
      <c r="I849" s="184"/>
      <c r="J849" s="184"/>
      <c r="K849" s="165"/>
      <c r="L849" s="25"/>
      <c r="M849" s="25"/>
      <c r="N849" s="33"/>
    </row>
    <row r="850" spans="1:14">
      <c r="B850" s="89" t="s">
        <v>23</v>
      </c>
      <c r="C850" s="212"/>
      <c r="D850" s="101"/>
      <c r="E850" s="102"/>
      <c r="F850" s="102"/>
      <c r="G850" s="185"/>
      <c r="H850" s="185"/>
      <c r="I850" s="185"/>
      <c r="J850" s="185"/>
      <c r="K850" s="166"/>
      <c r="L850" s="25"/>
      <c r="M850" s="25"/>
      <c r="N850" s="33"/>
    </row>
    <row r="851" spans="1:14">
      <c r="B851" s="104" t="s">
        <v>89</v>
      </c>
      <c r="C851" s="210"/>
      <c r="D851" s="65"/>
      <c r="E851" s="66"/>
      <c r="F851" s="66"/>
      <c r="G851" s="186"/>
      <c r="H851" s="186"/>
      <c r="I851" s="186"/>
      <c r="J851" s="186"/>
      <c r="K851" s="167"/>
      <c r="L851" s="25"/>
      <c r="M851" s="25"/>
      <c r="N851" s="33"/>
    </row>
    <row r="852" spans="1:14">
      <c r="B852" s="36" t="s">
        <v>90</v>
      </c>
      <c r="D852" s="7">
        <f>SUM(D849:D851)</f>
        <v>0</v>
      </c>
      <c r="E852" s="7">
        <f>SUM(E849:E851)</f>
        <v>0</v>
      </c>
      <c r="F852" s="7">
        <f>SUM(F849:F851)</f>
        <v>0</v>
      </c>
      <c r="G852" s="7">
        <f t="shared" ref="G852:I852" si="222">SUM(G849:G851)</f>
        <v>0</v>
      </c>
      <c r="H852" s="7">
        <f t="shared" si="222"/>
        <v>0</v>
      </c>
      <c r="I852" s="7">
        <f t="shared" si="222"/>
        <v>0</v>
      </c>
      <c r="J852" s="7">
        <f t="shared" ref="J852" si="223">SUM(J849:J851)</f>
        <v>0</v>
      </c>
      <c r="K852" s="7"/>
      <c r="L852" s="31"/>
      <c r="M852" s="31"/>
      <c r="N852" s="33"/>
    </row>
    <row r="853" spans="1:14">
      <c r="B853" s="6"/>
      <c r="D853" s="7"/>
      <c r="E853" s="7"/>
      <c r="F853" s="7"/>
      <c r="G853" s="7"/>
      <c r="H853" s="7"/>
      <c r="I853" s="7"/>
      <c r="J853" s="7"/>
      <c r="K853" s="7"/>
      <c r="L853" s="31"/>
      <c r="M853" s="31"/>
      <c r="N853" s="33"/>
    </row>
    <row r="854" spans="1:14" ht="18.75">
      <c r="A854" s="9" t="s">
        <v>100</v>
      </c>
      <c r="D854" s="2">
        <f>'Facility Detail'!$B$1708</f>
        <v>2011</v>
      </c>
      <c r="E854" s="2">
        <f>D854+1</f>
        <v>2012</v>
      </c>
      <c r="F854" s="2">
        <f>E854+1</f>
        <v>2013</v>
      </c>
      <c r="G854" s="2">
        <f t="shared" ref="G854:K854" si="224">F854+1</f>
        <v>2014</v>
      </c>
      <c r="H854" s="2">
        <f t="shared" si="224"/>
        <v>2015</v>
      </c>
      <c r="I854" s="2">
        <f t="shared" si="224"/>
        <v>2016</v>
      </c>
      <c r="J854" s="2">
        <f t="shared" si="224"/>
        <v>2017</v>
      </c>
      <c r="K854" s="2">
        <f t="shared" si="224"/>
        <v>2018</v>
      </c>
      <c r="L854" s="31"/>
      <c r="M854" s="31"/>
      <c r="N854" s="33"/>
    </row>
    <row r="855" spans="1:14" ht="14.25" customHeight="1">
      <c r="A855" s="9"/>
      <c r="B855" s="88" t="str">
        <f xml:space="preserve"> 'Facility Detail'!$B$1708 &amp; " Surplus Applied to " &amp; ( 'Facility Detail'!$B$1708 + 1 )</f>
        <v>2011 Surplus Applied to 2012</v>
      </c>
      <c r="C855" s="33"/>
      <c r="D855" s="3"/>
      <c r="E855" s="68">
        <f>D855</f>
        <v>0</v>
      </c>
      <c r="F855" s="152"/>
      <c r="G855" s="152"/>
      <c r="H855" s="152"/>
      <c r="I855" s="152"/>
      <c r="J855" s="152"/>
      <c r="K855" s="69"/>
      <c r="L855" s="31"/>
      <c r="M855" s="31"/>
      <c r="N855" s="33"/>
    </row>
    <row r="856" spans="1:14" ht="14.25" customHeight="1">
      <c r="A856" s="9"/>
      <c r="B856" s="88" t="str">
        <f xml:space="preserve"> ( 'Facility Detail'!$B$1708 + 1 ) &amp; " Surplus Applied to " &amp; ( 'Facility Detail'!$B$1708 )</f>
        <v>2012 Surplus Applied to 2011</v>
      </c>
      <c r="C856" s="33"/>
      <c r="D856" s="193">
        <f>E856</f>
        <v>0</v>
      </c>
      <c r="E856" s="10"/>
      <c r="F856" s="83"/>
      <c r="G856" s="83"/>
      <c r="H856" s="83"/>
      <c r="I856" s="83"/>
      <c r="J856" s="83"/>
      <c r="K856" s="194"/>
      <c r="L856" s="31"/>
      <c r="M856" s="31"/>
      <c r="N856" s="33"/>
    </row>
    <row r="857" spans="1:14" ht="14.25" customHeight="1">
      <c r="A857" s="9"/>
      <c r="B857" s="88" t="str">
        <f xml:space="preserve"> ( 'Facility Detail'!$B$1708 + 1 ) &amp; " Surplus Applied to " &amp; ( 'Facility Detail'!$B$1708 + 2 )</f>
        <v>2012 Surplus Applied to 2013</v>
      </c>
      <c r="C857" s="33"/>
      <c r="D857" s="70"/>
      <c r="E857" s="10">
        <f>E841</f>
        <v>0</v>
      </c>
      <c r="F857" s="79">
        <f>E857</f>
        <v>0</v>
      </c>
      <c r="G857" s="83"/>
      <c r="H857" s="83"/>
      <c r="I857" s="83"/>
      <c r="J857" s="83"/>
      <c r="K857" s="194"/>
      <c r="L857" s="31"/>
      <c r="M857" s="31"/>
      <c r="N857" s="33"/>
    </row>
    <row r="858" spans="1:14" ht="14.25" customHeight="1">
      <c r="A858" s="9"/>
      <c r="B858" s="88" t="str">
        <f xml:space="preserve"> ( 'Facility Detail'!$B$1708 + 2 ) &amp; " Surplus Applied to " &amp; ( 'Facility Detail'!$B$1708 + 1 )</f>
        <v>2013 Surplus Applied to 2012</v>
      </c>
      <c r="C858" s="33"/>
      <c r="D858" s="70"/>
      <c r="E858" s="79">
        <f>F858</f>
        <v>0</v>
      </c>
      <c r="F858" s="192"/>
      <c r="G858" s="83"/>
      <c r="H858" s="83"/>
      <c r="I858" s="83"/>
      <c r="J858" s="83"/>
      <c r="K858" s="194"/>
      <c r="L858" s="31"/>
      <c r="M858" s="31"/>
      <c r="N858" s="33"/>
    </row>
    <row r="859" spans="1:14" ht="14.25" customHeight="1">
      <c r="A859" s="9"/>
      <c r="B859" s="88" t="str">
        <f xml:space="preserve"> ( 'Facility Detail'!$B$1708 + 2 ) &amp; " Surplus Applied to " &amp; ( 'Facility Detail'!$B$1708 + 3 )</f>
        <v>2013 Surplus Applied to 2014</v>
      </c>
      <c r="C859" s="33"/>
      <c r="D859" s="70"/>
      <c r="E859" s="175"/>
      <c r="F859" s="10">
        <f>F841</f>
        <v>0</v>
      </c>
      <c r="G859" s="176">
        <f>F859</f>
        <v>0</v>
      </c>
      <c r="H859" s="83"/>
      <c r="I859" s="83"/>
      <c r="J859" s="83"/>
      <c r="K859" s="194"/>
      <c r="L859" s="31"/>
      <c r="M859" s="31"/>
      <c r="N859" s="33"/>
    </row>
    <row r="860" spans="1:14" ht="14.25" customHeight="1">
      <c r="B860" s="88" t="str">
        <f xml:space="preserve"> ( 'Facility Detail'!$B$1708 + 3 ) &amp; " Surplus Applied to " &amp; ( 'Facility Detail'!$B$1708 + 2 )</f>
        <v>2014 Surplus Applied to 2013</v>
      </c>
      <c r="C860" s="33"/>
      <c r="D860" s="70"/>
      <c r="E860" s="175"/>
      <c r="F860" s="79">
        <f>G860</f>
        <v>0</v>
      </c>
      <c r="G860" s="10"/>
      <c r="H860" s="83"/>
      <c r="I860" s="83"/>
      <c r="J860" s="83"/>
      <c r="K860" s="194"/>
      <c r="L860" s="31"/>
      <c r="M860" s="31"/>
      <c r="N860" s="33"/>
    </row>
    <row r="861" spans="1:14" ht="14.25" customHeight="1">
      <c r="B861" s="88" t="str">
        <f xml:space="preserve"> ( 'Facility Detail'!$B$1708 + 3 ) &amp; " Surplus Applied to " &amp; ( 'Facility Detail'!$B$1708 + 4 )</f>
        <v>2014 Surplus Applied to 2015</v>
      </c>
      <c r="C861" s="33"/>
      <c r="D861" s="70"/>
      <c r="E861" s="175"/>
      <c r="F861" s="175"/>
      <c r="G861" s="10">
        <f>G841</f>
        <v>0</v>
      </c>
      <c r="H861" s="176">
        <f>G861</f>
        <v>0</v>
      </c>
      <c r="I861" s="175">
        <f>H861</f>
        <v>0</v>
      </c>
      <c r="J861" s="83"/>
      <c r="K861" s="179"/>
      <c r="L861" s="31"/>
      <c r="M861" s="31"/>
      <c r="N861" s="33"/>
    </row>
    <row r="862" spans="1:14" ht="14.25" customHeight="1">
      <c r="B862" s="88" t="str">
        <f xml:space="preserve"> ( 'Facility Detail'!$B$1708 + 4 ) &amp; " Surplus Applied to " &amp; ( 'Facility Detail'!$B$1708 + 3 )</f>
        <v>2015 Surplus Applied to 2014</v>
      </c>
      <c r="C862" s="33"/>
      <c r="D862" s="70"/>
      <c r="E862" s="175"/>
      <c r="F862" s="175"/>
      <c r="G862" s="177"/>
      <c r="H862" s="178"/>
      <c r="I862" s="175"/>
      <c r="J862" s="83"/>
      <c r="K862" s="179"/>
      <c r="L862" s="31"/>
      <c r="M862" s="31"/>
      <c r="N862" s="33"/>
    </row>
    <row r="863" spans="1:14" ht="14.25" customHeight="1">
      <c r="B863" s="88" t="str">
        <f xml:space="preserve"> ( 'Facility Detail'!$B$1708 + 4 ) &amp; " Surplus Applied to " &amp; ( 'Facility Detail'!$B$1708 + 5 )</f>
        <v>2015 Surplus Applied to 2016</v>
      </c>
      <c r="C863" s="33"/>
      <c r="D863" s="70"/>
      <c r="E863" s="175"/>
      <c r="F863" s="175"/>
      <c r="G863" s="175"/>
      <c r="H863" s="178">
        <v>0</v>
      </c>
      <c r="I863" s="176">
        <f>H863</f>
        <v>0</v>
      </c>
      <c r="J863" s="83"/>
      <c r="K863" s="179"/>
      <c r="L863" s="31"/>
      <c r="M863" s="31"/>
      <c r="N863" s="33"/>
    </row>
    <row r="864" spans="1:14" ht="14.25" customHeight="1">
      <c r="B864" s="88" t="str">
        <f xml:space="preserve"> ( 'Facility Detail'!$B$1708 + 5 ) &amp; " Surplus Applied to " &amp; ( 'Facility Detail'!$B$1708 + 4 )</f>
        <v>2016 Surplus Applied to 2015</v>
      </c>
      <c r="C864" s="33"/>
      <c r="D864" s="70"/>
      <c r="E864" s="175"/>
      <c r="F864" s="175"/>
      <c r="G864" s="175"/>
      <c r="H864" s="79"/>
      <c r="I864" s="178"/>
      <c r="J864" s="83"/>
      <c r="K864" s="179"/>
      <c r="L864" s="31"/>
      <c r="M864" s="31"/>
      <c r="N864" s="33"/>
    </row>
    <row r="865" spans="1:14" ht="14.25" customHeight="1">
      <c r="B865" s="88" t="str">
        <f xml:space="preserve"> ( 'Facility Detail'!$B$1708 + 5 ) &amp; " Surplus Applied to " &amp; ( 'Facility Detail'!$B$1708 + 6 )</f>
        <v>2016 Surplus Applied to 2017</v>
      </c>
      <c r="C865" s="33"/>
      <c r="D865" s="71"/>
      <c r="E865" s="156"/>
      <c r="F865" s="156"/>
      <c r="G865" s="156"/>
      <c r="H865" s="156"/>
      <c r="I865" s="181">
        <f>I841</f>
        <v>0</v>
      </c>
      <c r="J865" s="218"/>
      <c r="K865" s="60"/>
      <c r="L865" s="31"/>
      <c r="M865" s="31"/>
      <c r="N865" s="33"/>
    </row>
    <row r="866" spans="1:14">
      <c r="B866" s="36" t="s">
        <v>17</v>
      </c>
      <c r="D866" s="220">
        <f xml:space="preserve"> D861 - D860</f>
        <v>0</v>
      </c>
      <c r="E866" s="220">
        <f xml:space="preserve"> E860 + E863 - E862 - E861</f>
        <v>0</v>
      </c>
      <c r="F866" s="220">
        <f>F862 - F863</f>
        <v>0</v>
      </c>
      <c r="G866" s="220">
        <f t="shared" ref="G866:H866" si="225">G862 - G863</f>
        <v>0</v>
      </c>
      <c r="H866" s="220">
        <f t="shared" si="225"/>
        <v>0</v>
      </c>
      <c r="I866" s="220">
        <f>I863</f>
        <v>0</v>
      </c>
      <c r="J866" s="220">
        <f>J865</f>
        <v>0</v>
      </c>
      <c r="K866" s="220">
        <f>K865</f>
        <v>0</v>
      </c>
      <c r="L866" s="31"/>
      <c r="M866" s="31"/>
      <c r="N866" s="33"/>
    </row>
    <row r="867" spans="1:14">
      <c r="B867" s="6"/>
      <c r="D867" s="7"/>
      <c r="E867" s="7"/>
      <c r="F867" s="7"/>
      <c r="G867" s="7"/>
      <c r="H867" s="7"/>
      <c r="I867" s="7"/>
      <c r="J867" s="7"/>
      <c r="K867" s="7"/>
      <c r="L867" s="31"/>
      <c r="M867" s="31"/>
      <c r="N867" s="33"/>
    </row>
    <row r="868" spans="1:14">
      <c r="B868" s="85" t="s">
        <v>12</v>
      </c>
      <c r="C868" s="80"/>
      <c r="D868" s="111"/>
      <c r="E868" s="112"/>
      <c r="F868" s="189"/>
      <c r="G868" s="189"/>
      <c r="H868" s="189"/>
      <c r="I868" s="189"/>
      <c r="J868" s="189"/>
      <c r="K868" s="113"/>
      <c r="L868" s="31"/>
      <c r="M868" s="31"/>
      <c r="N868" s="33"/>
    </row>
    <row r="869" spans="1:14">
      <c r="B869" s="6"/>
      <c r="D869" s="7"/>
      <c r="E869" s="7"/>
      <c r="F869" s="7"/>
      <c r="G869" s="7"/>
      <c r="H869" s="7"/>
      <c r="I869" s="7"/>
      <c r="J869" s="7"/>
      <c r="K869" s="7"/>
      <c r="L869" s="31"/>
      <c r="M869" s="31"/>
      <c r="N869" s="33"/>
    </row>
    <row r="870" spans="1:14" ht="18.75">
      <c r="A870" s="45" t="s">
        <v>26</v>
      </c>
      <c r="C870" s="80"/>
      <c r="D870" s="49">
        <f xml:space="preserve"> D841 + D846 - D852 + D866 + D868</f>
        <v>0</v>
      </c>
      <c r="E870" s="50">
        <f xml:space="preserve"> E841 + E846 - E852 + E866 + E868</f>
        <v>0</v>
      </c>
      <c r="F870" s="190">
        <f xml:space="preserve"> F841 + F846 - F852 + F866 + F868</f>
        <v>0</v>
      </c>
      <c r="G870" s="190">
        <f t="shared" ref="G870:J870" si="226" xml:space="preserve"> G841 + G846 - G852 + G866 + G868</f>
        <v>0</v>
      </c>
      <c r="H870" s="190">
        <f t="shared" si="226"/>
        <v>40000</v>
      </c>
      <c r="I870" s="190">
        <f t="shared" si="226"/>
        <v>0</v>
      </c>
      <c r="J870" s="190">
        <f t="shared" si="226"/>
        <v>0</v>
      </c>
      <c r="K870" s="169">
        <f t="shared" ref="K870" si="227" xml:space="preserve"> K841 + K846 - K852 + K866 + K868</f>
        <v>0</v>
      </c>
      <c r="L870" s="33"/>
      <c r="M870" s="33"/>
      <c r="N870" s="33"/>
    </row>
    <row r="871" spans="1:14">
      <c r="B871" s="6"/>
      <c r="D871" s="7"/>
      <c r="E871" s="7"/>
      <c r="F871" s="7"/>
      <c r="G871" s="31"/>
      <c r="H871" s="31"/>
      <c r="I871" s="31"/>
      <c r="J871" s="31"/>
      <c r="K871" s="31"/>
      <c r="L871" s="33"/>
      <c r="M871" s="33"/>
      <c r="N871" s="33"/>
    </row>
    <row r="872" spans="1:14" ht="15.75" thickBot="1">
      <c r="L872" s="26"/>
      <c r="M872" s="26"/>
      <c r="N872" s="33"/>
    </row>
    <row r="873" spans="1:14">
      <c r="A873" s="8"/>
      <c r="B873" s="8"/>
      <c r="C873" s="8"/>
      <c r="D873" s="8"/>
      <c r="E873" s="8"/>
      <c r="F873" s="8"/>
      <c r="G873" s="8"/>
      <c r="H873" s="8"/>
      <c r="I873" s="8"/>
      <c r="J873" s="8"/>
      <c r="K873" s="8"/>
      <c r="L873" s="25"/>
      <c r="M873" s="25"/>
      <c r="N873" s="33"/>
    </row>
    <row r="874" spans="1:14">
      <c r="B874" s="33"/>
      <c r="C874" s="33"/>
      <c r="D874" s="33"/>
      <c r="E874" s="33"/>
      <c r="F874" s="33"/>
      <c r="G874" s="33"/>
      <c r="H874" s="33"/>
      <c r="I874" s="33"/>
      <c r="J874" s="33"/>
      <c r="K874" s="33"/>
      <c r="L874" s="25"/>
      <c r="M874" s="25"/>
      <c r="N874" s="33"/>
    </row>
    <row r="875" spans="1:14" ht="21">
      <c r="A875" s="14" t="s">
        <v>4</v>
      </c>
      <c r="B875" s="14"/>
      <c r="C875" s="46" t="str">
        <f>B22</f>
        <v>Hidden Hollow - REC Only</v>
      </c>
      <c r="D875" s="246"/>
      <c r="E875" s="24"/>
      <c r="F875" s="24"/>
      <c r="L875" s="25"/>
      <c r="M875" s="25"/>
      <c r="N875" s="33"/>
    </row>
    <row r="876" spans="1:14">
      <c r="L876" s="25"/>
      <c r="M876" s="25"/>
      <c r="N876" s="33"/>
    </row>
    <row r="877" spans="1:14" ht="18.75">
      <c r="A877" s="9" t="s">
        <v>21</v>
      </c>
      <c r="B877" s="9"/>
      <c r="D877" s="2">
        <f>'Facility Detail'!$B$1708</f>
        <v>2011</v>
      </c>
      <c r="E877" s="2">
        <f>D877+1</f>
        <v>2012</v>
      </c>
      <c r="F877" s="2">
        <f>E877+1</f>
        <v>2013</v>
      </c>
      <c r="G877" s="2">
        <f t="shared" ref="G877:K877" si="228">F877+1</f>
        <v>2014</v>
      </c>
      <c r="H877" s="2">
        <f t="shared" si="228"/>
        <v>2015</v>
      </c>
      <c r="I877" s="2">
        <f t="shared" si="228"/>
        <v>2016</v>
      </c>
      <c r="J877" s="2">
        <f t="shared" si="228"/>
        <v>2017</v>
      </c>
      <c r="K877" s="2">
        <f t="shared" si="228"/>
        <v>2018</v>
      </c>
      <c r="L877" s="25"/>
      <c r="M877" s="25"/>
      <c r="N877" s="33"/>
    </row>
    <row r="878" spans="1:14">
      <c r="B878" s="88" t="str">
        <f>"Total MWh Produced / Purchased from " &amp; C875</f>
        <v>Total MWh Produced / Purchased from Hidden Hollow - REC Only</v>
      </c>
      <c r="C878" s="80"/>
      <c r="D878" s="3"/>
      <c r="E878" s="4"/>
      <c r="F878" s="4"/>
      <c r="G878" s="4"/>
      <c r="H878" s="4">
        <v>12501</v>
      </c>
      <c r="I878" s="349"/>
      <c r="J878" s="99"/>
      <c r="K878" s="165"/>
      <c r="L878" s="25"/>
      <c r="M878" s="25"/>
      <c r="N878" s="33"/>
    </row>
    <row r="879" spans="1:14">
      <c r="B879" s="88" t="s">
        <v>25</v>
      </c>
      <c r="C879" s="80"/>
      <c r="D879" s="62"/>
      <c r="E879" s="63"/>
      <c r="F879" s="63"/>
      <c r="G879" s="63"/>
      <c r="H879" s="63">
        <v>1</v>
      </c>
      <c r="I879" s="63">
        <v>1</v>
      </c>
      <c r="J879" s="63"/>
      <c r="K879" s="64"/>
      <c r="L879" s="25"/>
      <c r="M879" s="25"/>
      <c r="N879" s="33"/>
    </row>
    <row r="880" spans="1:14">
      <c r="B880" s="88" t="s">
        <v>20</v>
      </c>
      <c r="C880" s="80"/>
      <c r="D880" s="54"/>
      <c r="E880" s="55"/>
      <c r="F880" s="55"/>
      <c r="G880" s="55"/>
      <c r="H880" s="55">
        <v>1</v>
      </c>
      <c r="I880" s="55">
        <v>1</v>
      </c>
      <c r="J880" s="296"/>
      <c r="K880" s="297"/>
      <c r="L880" s="31"/>
      <c r="M880" s="31"/>
      <c r="N880" s="33"/>
    </row>
    <row r="881" spans="1:14">
      <c r="B881" s="85" t="s">
        <v>22</v>
      </c>
      <c r="C881" s="86"/>
      <c r="D881" s="41">
        <f xml:space="preserve"> D878 * D879 * D880</f>
        <v>0</v>
      </c>
      <c r="E881" s="41">
        <f xml:space="preserve"> E878 * E879 * E880</f>
        <v>0</v>
      </c>
      <c r="F881" s="41">
        <f xml:space="preserve"> F878 * F879 * F880</f>
        <v>0</v>
      </c>
      <c r="G881" s="41">
        <f t="shared" ref="G881" si="229" xml:space="preserve"> G878 * G879 * G880</f>
        <v>0</v>
      </c>
      <c r="H881" s="41">
        <f t="shared" ref="H881" si="230" xml:space="preserve"> H878 * H879 * H880</f>
        <v>12501</v>
      </c>
      <c r="I881" s="347"/>
      <c r="J881" s="41"/>
      <c r="K881" s="41"/>
      <c r="L881" s="31"/>
      <c r="M881" s="31"/>
      <c r="N881" s="33"/>
    </row>
    <row r="882" spans="1:14">
      <c r="B882" s="24"/>
      <c r="C882" s="33"/>
      <c r="D882" s="40"/>
      <c r="E882" s="40"/>
      <c r="F882" s="40"/>
      <c r="G882" s="40"/>
      <c r="H882" s="40"/>
      <c r="I882" s="40"/>
      <c r="J882" s="40"/>
      <c r="K882" s="40"/>
      <c r="L882" s="31"/>
      <c r="M882" s="31"/>
      <c r="N882" s="33"/>
    </row>
    <row r="883" spans="1:14" ht="18.75">
      <c r="A883" s="48" t="s">
        <v>119</v>
      </c>
      <c r="C883" s="33"/>
      <c r="D883" s="2">
        <f>'Facility Detail'!$B$1708</f>
        <v>2011</v>
      </c>
      <c r="E883" s="2">
        <f>D883+1</f>
        <v>2012</v>
      </c>
      <c r="F883" s="2">
        <f>E883+1</f>
        <v>2013</v>
      </c>
      <c r="G883" s="2">
        <f t="shared" ref="G883:K883" si="231">F883+1</f>
        <v>2014</v>
      </c>
      <c r="H883" s="2">
        <f t="shared" si="231"/>
        <v>2015</v>
      </c>
      <c r="I883" s="2">
        <f t="shared" si="231"/>
        <v>2016</v>
      </c>
      <c r="J883" s="2">
        <f t="shared" si="231"/>
        <v>2017</v>
      </c>
      <c r="K883" s="2">
        <f t="shared" si="231"/>
        <v>2018</v>
      </c>
      <c r="L883" s="33"/>
      <c r="M883" s="33"/>
      <c r="N883" s="33"/>
    </row>
    <row r="884" spans="1:14">
      <c r="B884" s="88" t="s">
        <v>10</v>
      </c>
      <c r="C884" s="80"/>
      <c r="D884" s="57">
        <f>IF( $E22 = "Eligible", D881 * 'Facility Detail'!$B$1705, 0 )</f>
        <v>0</v>
      </c>
      <c r="E884" s="11">
        <f>IF( $E22 = "Eligible", E881 * 'Facility Detail'!$B$1705, 0 )</f>
        <v>0</v>
      </c>
      <c r="F884" s="11">
        <f>IF( $E22 = "Eligible", F881 * 'Facility Detail'!$B$1705, 0 )</f>
        <v>0</v>
      </c>
      <c r="G884" s="11">
        <f>IF( $E22 = "Eligible", G881 * 'Facility Detail'!$B$1705, 0 )</f>
        <v>0</v>
      </c>
      <c r="H884" s="11">
        <f>IF( $E22 = "Eligible", H881 * 'Facility Detail'!$B$1705, 0 )</f>
        <v>0</v>
      </c>
      <c r="I884" s="11">
        <f>IF( $E22 = "Eligible", I881 * 'Facility Detail'!$B$1705, 0 )</f>
        <v>0</v>
      </c>
      <c r="J884" s="11">
        <f>IF( $E22 = "Eligible", J881 * 'Facility Detail'!$B$1705, 0 )</f>
        <v>0</v>
      </c>
      <c r="K884" s="12"/>
      <c r="L884" s="33"/>
      <c r="M884" s="33"/>
      <c r="N884" s="33"/>
    </row>
    <row r="885" spans="1:14">
      <c r="B885" s="88" t="s">
        <v>6</v>
      </c>
      <c r="C885" s="80"/>
      <c r="D885" s="58">
        <f t="shared" ref="D885:J885" si="232">IF( $F22 = "Eligible", D881, 0 )</f>
        <v>0</v>
      </c>
      <c r="E885" s="59">
        <f t="shared" si="232"/>
        <v>0</v>
      </c>
      <c r="F885" s="59">
        <f t="shared" si="232"/>
        <v>0</v>
      </c>
      <c r="G885" s="59">
        <f t="shared" si="232"/>
        <v>0</v>
      </c>
      <c r="H885" s="59">
        <f t="shared" si="232"/>
        <v>0</v>
      </c>
      <c r="I885" s="59">
        <f t="shared" si="232"/>
        <v>0</v>
      </c>
      <c r="J885" s="59">
        <f t="shared" si="232"/>
        <v>0</v>
      </c>
      <c r="K885" s="60"/>
      <c r="L885" s="33"/>
      <c r="M885" s="33"/>
      <c r="N885" s="33"/>
    </row>
    <row r="886" spans="1:14">
      <c r="B886" s="87" t="s">
        <v>121</v>
      </c>
      <c r="C886" s="86"/>
      <c r="D886" s="43">
        <f>SUM(D884:D885)</f>
        <v>0</v>
      </c>
      <c r="E886" s="44">
        <f>SUM(E884:E885)</f>
        <v>0</v>
      </c>
      <c r="F886" s="44">
        <f>SUM(F884:F885)</f>
        <v>0</v>
      </c>
      <c r="G886" s="44">
        <f t="shared" ref="G886:I886" si="233">SUM(G884:G885)</f>
        <v>0</v>
      </c>
      <c r="H886" s="44">
        <f t="shared" si="233"/>
        <v>0</v>
      </c>
      <c r="I886" s="44">
        <f t="shared" si="233"/>
        <v>0</v>
      </c>
      <c r="J886" s="44">
        <f t="shared" ref="J886" si="234">SUM(J884:J885)</f>
        <v>0</v>
      </c>
      <c r="K886" s="44"/>
      <c r="L886" s="26"/>
      <c r="M886" s="26"/>
      <c r="N886" s="33"/>
    </row>
    <row r="887" spans="1:14">
      <c r="B887" s="33"/>
      <c r="C887" s="33"/>
      <c r="D887" s="42"/>
      <c r="E887" s="34"/>
      <c r="F887" s="34"/>
      <c r="G887" s="34"/>
      <c r="H887" s="34"/>
      <c r="I887" s="34"/>
      <c r="J887" s="34"/>
      <c r="K887" s="34"/>
      <c r="L887" s="25"/>
      <c r="M887" s="25"/>
      <c r="N887" s="33"/>
    </row>
    <row r="888" spans="1:14" ht="18.75">
      <c r="A888" s="45" t="s">
        <v>30</v>
      </c>
      <c r="C888" s="33"/>
      <c r="D888" s="2">
        <f>'Facility Detail'!$B$1708</f>
        <v>2011</v>
      </c>
      <c r="E888" s="2">
        <f>D888+1</f>
        <v>2012</v>
      </c>
      <c r="F888" s="2">
        <f>E888+1</f>
        <v>2013</v>
      </c>
      <c r="G888" s="2">
        <f t="shared" ref="G888:K888" si="235">F888+1</f>
        <v>2014</v>
      </c>
      <c r="H888" s="2">
        <f t="shared" si="235"/>
        <v>2015</v>
      </c>
      <c r="I888" s="2">
        <f t="shared" si="235"/>
        <v>2016</v>
      </c>
      <c r="J888" s="2">
        <f t="shared" si="235"/>
        <v>2017</v>
      </c>
      <c r="K888" s="2">
        <f t="shared" si="235"/>
        <v>2018</v>
      </c>
      <c r="L888" s="25"/>
      <c r="M888" s="25"/>
      <c r="N888" s="33"/>
    </row>
    <row r="889" spans="1:14">
      <c r="B889" s="88" t="s">
        <v>47</v>
      </c>
      <c r="C889" s="80"/>
      <c r="D889" s="98"/>
      <c r="E889" s="99"/>
      <c r="F889" s="99"/>
      <c r="G889" s="99"/>
      <c r="H889" s="99"/>
      <c r="I889" s="99"/>
      <c r="J889" s="99"/>
      <c r="K889" s="100"/>
      <c r="L889" s="25"/>
      <c r="M889" s="25"/>
      <c r="N889" s="33"/>
    </row>
    <row r="890" spans="1:14">
      <c r="B890" s="89" t="s">
        <v>23</v>
      </c>
      <c r="C890" s="212"/>
      <c r="D890" s="101"/>
      <c r="E890" s="102"/>
      <c r="F890" s="102"/>
      <c r="G890" s="102"/>
      <c r="H890" s="102"/>
      <c r="I890" s="102"/>
      <c r="J890" s="102"/>
      <c r="K890" s="103"/>
      <c r="L890" s="25"/>
      <c r="M890" s="25"/>
      <c r="N890" s="33"/>
    </row>
    <row r="891" spans="1:14">
      <c r="B891" s="104" t="s">
        <v>89</v>
      </c>
      <c r="C891" s="210"/>
      <c r="D891" s="65"/>
      <c r="E891" s="66"/>
      <c r="F891" s="66"/>
      <c r="G891" s="66"/>
      <c r="H891" s="66"/>
      <c r="I891" s="66"/>
      <c r="J891" s="66"/>
      <c r="K891" s="67"/>
      <c r="L891" s="25"/>
      <c r="M891" s="25"/>
      <c r="N891" s="33"/>
    </row>
    <row r="892" spans="1:14">
      <c r="B892" s="36" t="s">
        <v>90</v>
      </c>
      <c r="D892" s="7">
        <f>SUM(D889:D891)</f>
        <v>0</v>
      </c>
      <c r="E892" s="7">
        <f>SUM(E889:E891)</f>
        <v>0</v>
      </c>
      <c r="F892" s="7">
        <f>SUM(F889:F891)</f>
        <v>0</v>
      </c>
      <c r="G892" s="7">
        <f t="shared" ref="G892:I892" si="236">SUM(G889:G891)</f>
        <v>0</v>
      </c>
      <c r="H892" s="7">
        <f t="shared" si="236"/>
        <v>0</v>
      </c>
      <c r="I892" s="7">
        <f t="shared" si="236"/>
        <v>0</v>
      </c>
      <c r="J892" s="7">
        <f t="shared" ref="J892" si="237">SUM(J889:J891)</f>
        <v>0</v>
      </c>
      <c r="K892" s="7"/>
      <c r="L892" s="25"/>
      <c r="M892" s="25"/>
      <c r="N892" s="33"/>
    </row>
    <row r="893" spans="1:14">
      <c r="B893" s="6"/>
      <c r="D893" s="7"/>
      <c r="E893" s="7"/>
      <c r="F893" s="7"/>
      <c r="G893" s="7"/>
      <c r="H893" s="7"/>
      <c r="I893" s="7"/>
      <c r="J893" s="7"/>
      <c r="K893" s="7"/>
      <c r="L893" s="25"/>
      <c r="M893" s="25"/>
      <c r="N893" s="33"/>
    </row>
    <row r="894" spans="1:14" ht="18.75">
      <c r="A894" s="9" t="s">
        <v>100</v>
      </c>
      <c r="D894" s="2">
        <f>'Facility Detail'!$B$1708</f>
        <v>2011</v>
      </c>
      <c r="E894" s="2">
        <f>D894+1</f>
        <v>2012</v>
      </c>
      <c r="F894" s="2">
        <f>E894+1</f>
        <v>2013</v>
      </c>
      <c r="G894" s="2">
        <f t="shared" ref="G894:K894" si="238">F894+1</f>
        <v>2014</v>
      </c>
      <c r="H894" s="2">
        <f t="shared" si="238"/>
        <v>2015</v>
      </c>
      <c r="I894" s="2">
        <f t="shared" si="238"/>
        <v>2016</v>
      </c>
      <c r="J894" s="2">
        <f t="shared" si="238"/>
        <v>2017</v>
      </c>
      <c r="K894" s="2">
        <f t="shared" si="238"/>
        <v>2018</v>
      </c>
      <c r="L894" s="25"/>
      <c r="M894" s="25"/>
      <c r="N894" s="33"/>
    </row>
    <row r="895" spans="1:14" ht="14.25" customHeight="1">
      <c r="A895" s="9"/>
      <c r="B895" s="88" t="s">
        <v>68</v>
      </c>
      <c r="C895" s="80"/>
      <c r="D895" s="3"/>
      <c r="E895" s="68">
        <f>D895</f>
        <v>0</v>
      </c>
      <c r="F895" s="152"/>
      <c r="G895" s="152"/>
      <c r="H895" s="152"/>
      <c r="I895" s="152"/>
      <c r="J895" s="152"/>
      <c r="K895" s="69"/>
      <c r="L895" s="25"/>
      <c r="M895" s="25"/>
      <c r="N895" s="33"/>
    </row>
    <row r="896" spans="1:14" ht="14.25" customHeight="1">
      <c r="A896" s="9"/>
      <c r="B896" s="88" t="s">
        <v>69</v>
      </c>
      <c r="C896" s="80"/>
      <c r="D896" s="193">
        <f>E896</f>
        <v>0</v>
      </c>
      <c r="E896" s="10"/>
      <c r="F896" s="83"/>
      <c r="G896" s="83"/>
      <c r="H896" s="83"/>
      <c r="I896" s="83"/>
      <c r="J896" s="83"/>
      <c r="K896" s="194"/>
      <c r="L896" s="25"/>
      <c r="M896" s="25"/>
      <c r="N896" s="33"/>
    </row>
    <row r="897" spans="1:14" ht="14.25" customHeight="1">
      <c r="A897" s="9"/>
      <c r="B897" s="88" t="s">
        <v>70</v>
      </c>
      <c r="C897" s="80"/>
      <c r="D897" s="70"/>
      <c r="E897" s="10">
        <f>E881</f>
        <v>0</v>
      </c>
      <c r="F897" s="79">
        <f>E897</f>
        <v>0</v>
      </c>
      <c r="G897" s="83"/>
      <c r="H897" s="83"/>
      <c r="I897" s="83"/>
      <c r="J897" s="83"/>
      <c r="K897" s="194"/>
      <c r="L897" s="25"/>
      <c r="M897" s="25"/>
      <c r="N897" s="33"/>
    </row>
    <row r="898" spans="1:14" ht="14.25" customHeight="1">
      <c r="A898" s="9"/>
      <c r="B898" s="88" t="s">
        <v>71</v>
      </c>
      <c r="C898" s="80"/>
      <c r="D898" s="70"/>
      <c r="E898" s="79">
        <f>F898</f>
        <v>0</v>
      </c>
      <c r="F898" s="192"/>
      <c r="G898" s="83"/>
      <c r="H898" s="83"/>
      <c r="I898" s="83"/>
      <c r="J898" s="83"/>
      <c r="K898" s="194"/>
      <c r="L898" s="25"/>
      <c r="M898" s="25"/>
      <c r="N898" s="33"/>
    </row>
    <row r="899" spans="1:14" ht="14.25" customHeight="1">
      <c r="A899" s="9"/>
      <c r="B899" s="88" t="s">
        <v>193</v>
      </c>
      <c r="C899" s="80"/>
      <c r="D899" s="70"/>
      <c r="E899" s="175"/>
      <c r="F899" s="10">
        <f>F881</f>
        <v>0</v>
      </c>
      <c r="G899" s="176">
        <f>F899</f>
        <v>0</v>
      </c>
      <c r="H899" s="83"/>
      <c r="I899" s="83"/>
      <c r="J899" s="83"/>
      <c r="K899" s="194"/>
      <c r="L899" s="25"/>
      <c r="M899" s="25"/>
      <c r="N899" s="33"/>
    </row>
    <row r="900" spans="1:14" ht="14.25" customHeight="1">
      <c r="B900" s="88" t="s">
        <v>194</v>
      </c>
      <c r="C900" s="80"/>
      <c r="D900" s="70"/>
      <c r="E900" s="175"/>
      <c r="F900" s="79">
        <f>G900</f>
        <v>0</v>
      </c>
      <c r="G900" s="10"/>
      <c r="H900" s="83"/>
      <c r="I900" s="83"/>
      <c r="J900" s="83"/>
      <c r="K900" s="194"/>
      <c r="L900" s="25"/>
      <c r="M900" s="25"/>
      <c r="N900" s="33"/>
    </row>
    <row r="901" spans="1:14" ht="14.25" customHeight="1">
      <c r="B901" s="88" t="s">
        <v>195</v>
      </c>
      <c r="C901" s="80"/>
      <c r="D901" s="70"/>
      <c r="E901" s="175"/>
      <c r="F901" s="175"/>
      <c r="G901" s="10">
        <f>G881</f>
        <v>0</v>
      </c>
      <c r="H901" s="176">
        <f>G901</f>
        <v>0</v>
      </c>
      <c r="I901" s="175">
        <f>H901</f>
        <v>0</v>
      </c>
      <c r="J901" s="175"/>
      <c r="K901" s="179"/>
      <c r="L901" s="25"/>
      <c r="M901" s="25"/>
      <c r="N901" s="33"/>
    </row>
    <row r="902" spans="1:14" ht="14.25" customHeight="1">
      <c r="B902" s="88" t="s">
        <v>196</v>
      </c>
      <c r="C902" s="80"/>
      <c r="D902" s="70"/>
      <c r="E902" s="175"/>
      <c r="F902" s="175"/>
      <c r="G902" s="177"/>
      <c r="H902" s="178"/>
      <c r="I902" s="175"/>
      <c r="J902" s="175"/>
      <c r="K902" s="179"/>
      <c r="L902" s="25"/>
      <c r="M902" s="25"/>
      <c r="N902" s="33"/>
    </row>
    <row r="903" spans="1:14" ht="14.25" customHeight="1">
      <c r="B903" s="88" t="s">
        <v>197</v>
      </c>
      <c r="C903" s="80"/>
      <c r="D903" s="70"/>
      <c r="E903" s="175"/>
      <c r="F903" s="175"/>
      <c r="G903" s="175"/>
      <c r="H903" s="178">
        <f>H881</f>
        <v>12501</v>
      </c>
      <c r="I903" s="176">
        <f>H903</f>
        <v>12501</v>
      </c>
      <c r="J903" s="83"/>
      <c r="K903" s="179"/>
      <c r="L903" s="25"/>
      <c r="M903" s="25"/>
      <c r="N903" s="33"/>
    </row>
    <row r="904" spans="1:14" ht="14.25" customHeight="1">
      <c r="B904" s="88" t="s">
        <v>198</v>
      </c>
      <c r="C904" s="33"/>
      <c r="D904" s="70"/>
      <c r="E904" s="175"/>
      <c r="F904" s="175"/>
      <c r="G904" s="175"/>
      <c r="H904" s="79"/>
      <c r="I904" s="178"/>
      <c r="J904" s="83"/>
      <c r="K904" s="179"/>
      <c r="L904" s="25"/>
      <c r="M904" s="25"/>
      <c r="N904" s="33"/>
    </row>
    <row r="905" spans="1:14" ht="14.25" customHeight="1">
      <c r="B905" s="88" t="s">
        <v>199</v>
      </c>
      <c r="C905" s="33"/>
      <c r="D905" s="70"/>
      <c r="E905" s="175"/>
      <c r="F905" s="175"/>
      <c r="G905" s="175"/>
      <c r="H905" s="175"/>
      <c r="I905" s="350"/>
      <c r="J905" s="350"/>
      <c r="K905" s="194"/>
      <c r="L905" s="25"/>
      <c r="M905" s="25"/>
      <c r="N905" s="33"/>
    </row>
    <row r="906" spans="1:14" ht="14.25" customHeight="1">
      <c r="B906" s="88" t="s">
        <v>190</v>
      </c>
      <c r="C906" s="33"/>
      <c r="D906" s="70"/>
      <c r="E906" s="175"/>
      <c r="F906" s="175"/>
      <c r="G906" s="175"/>
      <c r="H906" s="175"/>
      <c r="I906" s="291"/>
      <c r="J906" s="178"/>
      <c r="K906" s="194"/>
      <c r="L906" s="25"/>
      <c r="M906" s="25"/>
      <c r="N906" s="33"/>
    </row>
    <row r="907" spans="1:14" ht="14.25" customHeight="1">
      <c r="B907" s="88" t="s">
        <v>191</v>
      </c>
      <c r="C907" s="33"/>
      <c r="D907" s="71"/>
      <c r="E907" s="156"/>
      <c r="F907" s="156"/>
      <c r="G907" s="156"/>
      <c r="H907" s="156"/>
      <c r="I907" s="156"/>
      <c r="J907" s="181"/>
      <c r="K907" s="288">
        <f>J907</f>
        <v>0</v>
      </c>
      <c r="L907" s="25"/>
      <c r="M907" s="25"/>
      <c r="N907" s="33"/>
    </row>
    <row r="908" spans="1:14">
      <c r="B908" s="36" t="s">
        <v>17</v>
      </c>
      <c r="D908" s="220">
        <f xml:space="preserve"> D901 - D900</f>
        <v>0</v>
      </c>
      <c r="E908" s="220">
        <f xml:space="preserve"> E900 + E903 - E902 - E901</f>
        <v>0</v>
      </c>
      <c r="F908" s="220">
        <f>F902 - F903</f>
        <v>0</v>
      </c>
      <c r="G908" s="220">
        <f t="shared" ref="G908" si="239">G902 - G903</f>
        <v>0</v>
      </c>
      <c r="H908" s="220">
        <f>H901-H902-H903</f>
        <v>-12501</v>
      </c>
      <c r="I908" s="342"/>
      <c r="J908" s="342"/>
      <c r="K908" s="220">
        <f>K905</f>
        <v>0</v>
      </c>
      <c r="L908" s="25"/>
      <c r="M908" s="25"/>
      <c r="N908" s="33"/>
    </row>
    <row r="909" spans="1:14">
      <c r="B909" s="6"/>
      <c r="D909" s="7"/>
      <c r="E909" s="7"/>
      <c r="F909" s="7"/>
      <c r="G909" s="7"/>
      <c r="H909" s="7"/>
      <c r="I909" s="7"/>
      <c r="J909" s="7"/>
      <c r="K909" s="7"/>
      <c r="L909" s="25"/>
      <c r="M909" s="25"/>
      <c r="N909" s="33"/>
    </row>
    <row r="910" spans="1:14">
      <c r="B910" s="85" t="s">
        <v>12</v>
      </c>
      <c r="C910" s="80"/>
      <c r="D910" s="111"/>
      <c r="E910" s="112"/>
      <c r="F910" s="112"/>
      <c r="G910" s="112"/>
      <c r="H910" s="112"/>
      <c r="I910" s="112"/>
      <c r="J910" s="112"/>
      <c r="K910" s="113"/>
      <c r="L910" s="25"/>
      <c r="M910" s="25"/>
      <c r="N910" s="33"/>
    </row>
    <row r="911" spans="1:14">
      <c r="B911" s="6"/>
      <c r="D911" s="7"/>
      <c r="E911" s="7"/>
      <c r="F911" s="7"/>
      <c r="G911" s="7"/>
      <c r="H911" s="7"/>
      <c r="I911" s="7"/>
      <c r="J911" s="7"/>
      <c r="K911" s="7"/>
      <c r="L911" s="25"/>
      <c r="M911" s="25"/>
      <c r="N911" s="33"/>
    </row>
    <row r="912" spans="1:14" ht="18.75">
      <c r="A912" s="45" t="s">
        <v>26</v>
      </c>
      <c r="C912" s="80"/>
      <c r="D912" s="49">
        <f xml:space="preserve"> D881 + D886 - D892 + D908 + D910</f>
        <v>0</v>
      </c>
      <c r="E912" s="50">
        <f xml:space="preserve"> E881 + E886 - E892 + E908 + E910</f>
        <v>0</v>
      </c>
      <c r="F912" s="50">
        <f xml:space="preserve"> F881 + F886 - F892 + F908 + F910</f>
        <v>0</v>
      </c>
      <c r="G912" s="50">
        <f t="shared" ref="G912:H912" si="240" xml:space="preserve"> G881 + G886 - G892 + G908 + G910</f>
        <v>0</v>
      </c>
      <c r="H912" s="50">
        <f t="shared" si="240"/>
        <v>0</v>
      </c>
      <c r="I912" s="50">
        <f t="shared" ref="I912" si="241" xml:space="preserve"> I881 + I886 - I892 + I908 + I910</f>
        <v>0</v>
      </c>
      <c r="J912" s="346"/>
      <c r="K912" s="51">
        <f t="shared" ref="K912" si="242" xml:space="preserve"> K881 + K886 - K892 + K908 + K910</f>
        <v>0</v>
      </c>
      <c r="L912" s="31"/>
      <c r="M912" s="31"/>
      <c r="N912" s="33"/>
    </row>
    <row r="913" spans="1:14">
      <c r="B913" s="6"/>
      <c r="D913" s="7"/>
      <c r="E913" s="7"/>
      <c r="F913" s="7"/>
      <c r="G913" s="31"/>
      <c r="H913" s="31"/>
      <c r="I913" s="31"/>
      <c r="J913" s="31"/>
      <c r="K913" s="31"/>
      <c r="L913" s="31"/>
      <c r="M913" s="31"/>
      <c r="N913" s="33"/>
    </row>
    <row r="914" spans="1:14" ht="15.75" thickBot="1">
      <c r="L914" s="33"/>
      <c r="M914" s="33"/>
      <c r="N914" s="33"/>
    </row>
    <row r="915" spans="1:14">
      <c r="A915" s="8"/>
      <c r="B915" s="8"/>
      <c r="C915" s="8"/>
      <c r="D915" s="8"/>
      <c r="E915" s="8"/>
      <c r="F915" s="8"/>
      <c r="G915" s="8"/>
      <c r="H915" s="8"/>
      <c r="I915" s="8"/>
      <c r="J915" s="8"/>
      <c r="K915" s="8"/>
      <c r="L915" s="33"/>
      <c r="M915" s="33"/>
      <c r="N915" s="33"/>
    </row>
    <row r="916" spans="1:14">
      <c r="B916" s="33"/>
      <c r="C916" s="33"/>
      <c r="D916" s="33"/>
      <c r="E916" s="33"/>
      <c r="F916" s="33"/>
      <c r="G916" s="33"/>
      <c r="H916" s="33"/>
      <c r="I916" s="33"/>
      <c r="J916" s="33"/>
      <c r="K916" s="33"/>
    </row>
    <row r="917" spans="1:14" ht="21">
      <c r="A917" s="14" t="s">
        <v>4</v>
      </c>
      <c r="B917" s="14"/>
      <c r="C917" s="46" t="str">
        <f>B23</f>
        <v>Fighting Creek - REC Only</v>
      </c>
      <c r="D917" s="47"/>
      <c r="E917" s="24"/>
      <c r="F917" s="24"/>
      <c r="L917" s="26"/>
      <c r="M917" s="26"/>
    </row>
    <row r="918" spans="1:14">
      <c r="L918" s="25"/>
      <c r="M918" s="25"/>
    </row>
    <row r="919" spans="1:14" ht="18.75">
      <c r="A919" s="9" t="s">
        <v>21</v>
      </c>
      <c r="B919" s="9"/>
      <c r="D919" s="2">
        <f>'Facility Detail'!$B$1708</f>
        <v>2011</v>
      </c>
      <c r="E919" s="2">
        <f>D919+1</f>
        <v>2012</v>
      </c>
      <c r="F919" s="2">
        <f>E919+1</f>
        <v>2013</v>
      </c>
      <c r="G919" s="2">
        <f t="shared" ref="G919:K919" si="243">F919+1</f>
        <v>2014</v>
      </c>
      <c r="H919" s="2">
        <f t="shared" si="243"/>
        <v>2015</v>
      </c>
      <c r="I919" s="2">
        <f t="shared" si="243"/>
        <v>2016</v>
      </c>
      <c r="J919" s="2">
        <f t="shared" si="243"/>
        <v>2017</v>
      </c>
      <c r="K919" s="2">
        <f t="shared" si="243"/>
        <v>2018</v>
      </c>
      <c r="L919" s="25"/>
      <c r="M919" s="25"/>
    </row>
    <row r="920" spans="1:14">
      <c r="B920" s="88" t="str">
        <f>"Total MWh Produced / Purchased from " &amp; C917</f>
        <v>Total MWh Produced / Purchased from Fighting Creek - REC Only</v>
      </c>
      <c r="C920" s="80"/>
      <c r="D920" s="3"/>
      <c r="E920" s="4"/>
      <c r="F920" s="4"/>
      <c r="G920" s="4"/>
      <c r="H920" s="4">
        <v>730</v>
      </c>
      <c r="I920" s="4"/>
      <c r="J920" s="99"/>
      <c r="K920" s="165"/>
      <c r="L920" s="25"/>
      <c r="M920" s="25"/>
    </row>
    <row r="921" spans="1:14">
      <c r="B921" s="88" t="s">
        <v>25</v>
      </c>
      <c r="C921" s="80"/>
      <c r="D921" s="62"/>
      <c r="E921" s="63"/>
      <c r="F921" s="63"/>
      <c r="G921" s="63"/>
      <c r="H921" s="63">
        <v>1</v>
      </c>
      <c r="I921" s="63"/>
      <c r="J921" s="63">
        <v>1</v>
      </c>
      <c r="K921" s="63">
        <v>1</v>
      </c>
      <c r="L921" s="25"/>
      <c r="M921" s="25"/>
    </row>
    <row r="922" spans="1:14">
      <c r="B922" s="88" t="s">
        <v>20</v>
      </c>
      <c r="C922" s="80"/>
      <c r="D922" s="54"/>
      <c r="E922" s="55"/>
      <c r="F922" s="55"/>
      <c r="G922" s="55"/>
      <c r="H922" s="55">
        <v>1</v>
      </c>
      <c r="I922" s="55"/>
      <c r="J922" s="296"/>
      <c r="K922" s="297"/>
      <c r="L922" s="25"/>
      <c r="M922" s="25"/>
    </row>
    <row r="923" spans="1:14">
      <c r="B923" s="85" t="s">
        <v>22</v>
      </c>
      <c r="C923" s="86"/>
      <c r="D923" s="41">
        <f xml:space="preserve"> D920 * D921 * D922</f>
        <v>0</v>
      </c>
      <c r="E923" s="41">
        <f xml:space="preserve"> E920 * E921 * E922</f>
        <v>0</v>
      </c>
      <c r="F923" s="41">
        <f xml:space="preserve"> F920 * F921 * F922</f>
        <v>0</v>
      </c>
      <c r="G923" s="41">
        <f t="shared" ref="G923:J923" si="244" xml:space="preserve"> G920 * G921 * G922</f>
        <v>0</v>
      </c>
      <c r="H923" s="41">
        <f t="shared" si="244"/>
        <v>730</v>
      </c>
      <c r="I923" s="41">
        <f t="shared" si="244"/>
        <v>0</v>
      </c>
      <c r="J923" s="41">
        <f t="shared" si="244"/>
        <v>0</v>
      </c>
      <c r="K923" s="41">
        <f t="shared" ref="K923" si="245" xml:space="preserve"> K920 * K921 * K922</f>
        <v>0</v>
      </c>
      <c r="L923" s="25"/>
      <c r="M923" s="25"/>
    </row>
    <row r="924" spans="1:14">
      <c r="B924" s="24"/>
      <c r="C924" s="33"/>
      <c r="D924" s="40"/>
      <c r="E924" s="40"/>
      <c r="F924" s="40"/>
      <c r="G924" s="40"/>
      <c r="H924" s="40"/>
      <c r="I924" s="40"/>
      <c r="J924" s="40"/>
      <c r="K924" s="40"/>
      <c r="L924" s="25"/>
      <c r="M924" s="25"/>
    </row>
    <row r="925" spans="1:14" ht="18.75">
      <c r="A925" s="48" t="s">
        <v>119</v>
      </c>
      <c r="C925" s="33"/>
      <c r="D925" s="2">
        <f>'Facility Detail'!$B$1708</f>
        <v>2011</v>
      </c>
      <c r="E925" s="2">
        <f>D925+1</f>
        <v>2012</v>
      </c>
      <c r="F925" s="2">
        <f>E925+1</f>
        <v>2013</v>
      </c>
      <c r="G925" s="2">
        <f t="shared" ref="G925:K925" si="246">F925+1</f>
        <v>2014</v>
      </c>
      <c r="H925" s="2">
        <f t="shared" si="246"/>
        <v>2015</v>
      </c>
      <c r="I925" s="2">
        <f t="shared" si="246"/>
        <v>2016</v>
      </c>
      <c r="J925" s="2">
        <f t="shared" si="246"/>
        <v>2017</v>
      </c>
      <c r="K925" s="2">
        <f t="shared" si="246"/>
        <v>2018</v>
      </c>
      <c r="L925" s="31"/>
      <c r="M925" s="31"/>
    </row>
    <row r="926" spans="1:14">
      <c r="B926" s="88" t="s">
        <v>10</v>
      </c>
      <c r="C926" s="80"/>
      <c r="D926" s="57">
        <f>IF( $E23 = "Eligible", D923 * 'Facility Detail'!$B$1705, 0 )</f>
        <v>0</v>
      </c>
      <c r="E926" s="11">
        <f>IF( $E23 = "Eligible", E923 * 'Facility Detail'!$B$1705, 0 )</f>
        <v>0</v>
      </c>
      <c r="F926" s="11">
        <f>IF( $E23 = "Eligible", F923 * 'Facility Detail'!$B$1705, 0 )</f>
        <v>0</v>
      </c>
      <c r="G926" s="11">
        <f>IF( $E23 = "Eligible", G923 * 'Facility Detail'!$B$1705, 0 )</f>
        <v>0</v>
      </c>
      <c r="H926" s="11">
        <f>IF( $E23 = "Eligible", H923 * 'Facility Detail'!$B$1705, 0 )</f>
        <v>0</v>
      </c>
      <c r="I926" s="11">
        <f>IF( $E23 = "Eligible", I923 * 'Facility Detail'!$B$1705, 0 )</f>
        <v>0</v>
      </c>
      <c r="J926" s="11">
        <f>IF( $E23 = "Eligible", J923 * 'Facility Detail'!$B$1705, 0 )</f>
        <v>0</v>
      </c>
      <c r="K926" s="12">
        <f>IF( $E23 = "Eligible", K923 * 'Facility Detail'!$B$1705, 0 )</f>
        <v>0</v>
      </c>
    </row>
    <row r="927" spans="1:14">
      <c r="B927" s="88" t="s">
        <v>6</v>
      </c>
      <c r="C927" s="80"/>
      <c r="D927" s="58">
        <f t="shared" ref="D927:K927" si="247">IF( $F23 = "Eligible", D923, 0 )</f>
        <v>0</v>
      </c>
      <c r="E927" s="59">
        <f t="shared" si="247"/>
        <v>0</v>
      </c>
      <c r="F927" s="59">
        <f t="shared" si="247"/>
        <v>0</v>
      </c>
      <c r="G927" s="59">
        <f t="shared" si="247"/>
        <v>0</v>
      </c>
      <c r="H927" s="59">
        <f t="shared" si="247"/>
        <v>0</v>
      </c>
      <c r="I927" s="59">
        <f t="shared" si="247"/>
        <v>0</v>
      </c>
      <c r="J927" s="59">
        <f t="shared" si="247"/>
        <v>0</v>
      </c>
      <c r="K927" s="60">
        <f t="shared" si="247"/>
        <v>0</v>
      </c>
    </row>
    <row r="928" spans="1:14">
      <c r="B928" s="87" t="s">
        <v>121</v>
      </c>
      <c r="C928" s="86"/>
      <c r="D928" s="43">
        <f>SUM(D926:D927)</f>
        <v>0</v>
      </c>
      <c r="E928" s="44">
        <f>SUM(E926:E927)</f>
        <v>0</v>
      </c>
      <c r="F928" s="44">
        <f>SUM(F926:F927)</f>
        <v>0</v>
      </c>
      <c r="G928" s="44">
        <f t="shared" ref="G928:I928" si="248">SUM(G926:G927)</f>
        <v>0</v>
      </c>
      <c r="H928" s="44">
        <f t="shared" si="248"/>
        <v>0</v>
      </c>
      <c r="I928" s="44">
        <f t="shared" si="248"/>
        <v>0</v>
      </c>
      <c r="J928" s="44">
        <f t="shared" ref="J928" si="249">SUM(J926:J927)</f>
        <v>0</v>
      </c>
      <c r="K928" s="44">
        <f t="shared" ref="K928" si="250">SUM(K926:K927)</f>
        <v>0</v>
      </c>
    </row>
    <row r="929" spans="1:11">
      <c r="B929" s="33"/>
      <c r="C929" s="33"/>
      <c r="D929" s="42"/>
      <c r="E929" s="34"/>
      <c r="F929" s="34"/>
      <c r="G929" s="34"/>
      <c r="H929" s="34"/>
      <c r="I929" s="34"/>
      <c r="J929" s="34"/>
      <c r="K929" s="34"/>
    </row>
    <row r="930" spans="1:11" ht="18.75">
      <c r="A930" s="45" t="s">
        <v>30</v>
      </c>
      <c r="C930" s="33"/>
      <c r="D930" s="2">
        <f>'Facility Detail'!$B$1708</f>
        <v>2011</v>
      </c>
      <c r="E930" s="2">
        <f>D930+1</f>
        <v>2012</v>
      </c>
      <c r="F930" s="2">
        <f>E930+1</f>
        <v>2013</v>
      </c>
      <c r="G930" s="2">
        <f t="shared" ref="G930:K930" si="251">F930+1</f>
        <v>2014</v>
      </c>
      <c r="H930" s="2">
        <f t="shared" si="251"/>
        <v>2015</v>
      </c>
      <c r="I930" s="2">
        <f t="shared" si="251"/>
        <v>2016</v>
      </c>
      <c r="J930" s="2">
        <f t="shared" si="251"/>
        <v>2017</v>
      </c>
      <c r="K930" s="2">
        <f t="shared" si="251"/>
        <v>2018</v>
      </c>
    </row>
    <row r="931" spans="1:11">
      <c r="B931" s="88" t="s">
        <v>47</v>
      </c>
      <c r="C931" s="80"/>
      <c r="D931" s="98"/>
      <c r="E931" s="99"/>
      <c r="F931" s="99"/>
      <c r="G931" s="99"/>
      <c r="H931" s="99"/>
      <c r="I931" s="99"/>
      <c r="J931" s="99"/>
      <c r="K931" s="100"/>
    </row>
    <row r="932" spans="1:11">
      <c r="B932" s="89" t="s">
        <v>23</v>
      </c>
      <c r="C932" s="212"/>
      <c r="D932" s="101"/>
      <c r="E932" s="102"/>
      <c r="F932" s="102"/>
      <c r="G932" s="102"/>
      <c r="H932" s="102"/>
      <c r="I932" s="102"/>
      <c r="J932" s="102"/>
      <c r="K932" s="103"/>
    </row>
    <row r="933" spans="1:11">
      <c r="B933" s="104" t="s">
        <v>89</v>
      </c>
      <c r="C933" s="210"/>
      <c r="D933" s="65"/>
      <c r="E933" s="66"/>
      <c r="F933" s="66"/>
      <c r="G933" s="66"/>
      <c r="H933" s="66"/>
      <c r="I933" s="66"/>
      <c r="J933" s="66"/>
      <c r="K933" s="67"/>
    </row>
    <row r="934" spans="1:11">
      <c r="B934" s="36" t="s">
        <v>90</v>
      </c>
      <c r="D934" s="7">
        <f>SUM(D931:D933)</f>
        <v>0</v>
      </c>
      <c r="E934" s="7">
        <f>SUM(E931:E933)</f>
        <v>0</v>
      </c>
      <c r="F934" s="7">
        <f>SUM(F931:F933)</f>
        <v>0</v>
      </c>
      <c r="G934" s="7">
        <f t="shared" ref="G934:I934" si="252">SUM(G931:G933)</f>
        <v>0</v>
      </c>
      <c r="H934" s="7">
        <f t="shared" si="252"/>
        <v>0</v>
      </c>
      <c r="I934" s="7">
        <f t="shared" si="252"/>
        <v>0</v>
      </c>
      <c r="J934" s="7">
        <f t="shared" ref="J934" si="253">SUM(J931:J933)</f>
        <v>0</v>
      </c>
      <c r="K934" s="7">
        <f t="shared" ref="K934" si="254">SUM(K931:K933)</f>
        <v>0</v>
      </c>
    </row>
    <row r="935" spans="1:11">
      <c r="B935" s="6"/>
      <c r="D935" s="7"/>
      <c r="E935" s="7"/>
      <c r="F935" s="7"/>
      <c r="G935" s="7"/>
      <c r="H935" s="7"/>
      <c r="I935" s="7"/>
      <c r="J935" s="7"/>
      <c r="K935" s="7"/>
    </row>
    <row r="936" spans="1:11" ht="18.75">
      <c r="A936" s="9" t="s">
        <v>100</v>
      </c>
      <c r="D936" s="2">
        <f>'Facility Detail'!$B$1708</f>
        <v>2011</v>
      </c>
      <c r="E936" s="2">
        <f>D936+1</f>
        <v>2012</v>
      </c>
      <c r="F936" s="2">
        <f>E936+1</f>
        <v>2013</v>
      </c>
      <c r="G936" s="2">
        <f t="shared" ref="G936:K936" si="255">F936+1</f>
        <v>2014</v>
      </c>
      <c r="H936" s="2">
        <f t="shared" si="255"/>
        <v>2015</v>
      </c>
      <c r="I936" s="2">
        <f t="shared" si="255"/>
        <v>2016</v>
      </c>
      <c r="J936" s="2">
        <f t="shared" si="255"/>
        <v>2017</v>
      </c>
      <c r="K936" s="2">
        <f t="shared" si="255"/>
        <v>2018</v>
      </c>
    </row>
    <row r="937" spans="1:11">
      <c r="B937" s="88" t="s">
        <v>68</v>
      </c>
      <c r="C937" s="80"/>
      <c r="D937" s="3"/>
      <c r="E937" s="68">
        <f>D937</f>
        <v>0</v>
      </c>
      <c r="F937" s="152"/>
      <c r="G937" s="152"/>
      <c r="H937" s="152"/>
      <c r="I937" s="152"/>
      <c r="J937" s="152"/>
      <c r="K937" s="69"/>
    </row>
    <row r="938" spans="1:11">
      <c r="B938" s="88" t="s">
        <v>69</v>
      </c>
      <c r="C938" s="80"/>
      <c r="D938" s="193">
        <f>E938</f>
        <v>0</v>
      </c>
      <c r="E938" s="10"/>
      <c r="F938" s="83"/>
      <c r="G938" s="83"/>
      <c r="H938" s="83"/>
      <c r="I938" s="83"/>
      <c r="J938" s="83"/>
      <c r="K938" s="194"/>
    </row>
    <row r="939" spans="1:11">
      <c r="B939" s="88" t="s">
        <v>70</v>
      </c>
      <c r="C939" s="80"/>
      <c r="D939" s="70"/>
      <c r="E939" s="10">
        <f>E923</f>
        <v>0</v>
      </c>
      <c r="F939" s="79">
        <f>E939</f>
        <v>0</v>
      </c>
      <c r="G939" s="83"/>
      <c r="H939" s="83"/>
      <c r="I939" s="83"/>
      <c r="J939" s="83"/>
      <c r="K939" s="194"/>
    </row>
    <row r="940" spans="1:11">
      <c r="B940" s="88" t="s">
        <v>71</v>
      </c>
      <c r="C940" s="80"/>
      <c r="D940" s="70"/>
      <c r="E940" s="79">
        <f>F940</f>
        <v>0</v>
      </c>
      <c r="F940" s="192"/>
      <c r="G940" s="83"/>
      <c r="H940" s="83"/>
      <c r="I940" s="83"/>
      <c r="J940" s="83"/>
      <c r="K940" s="194"/>
    </row>
    <row r="941" spans="1:11">
      <c r="B941" s="88" t="s">
        <v>193</v>
      </c>
      <c r="C941" s="80"/>
      <c r="D941" s="70"/>
      <c r="E941" s="175"/>
      <c r="F941" s="10">
        <f>F923</f>
        <v>0</v>
      </c>
      <c r="G941" s="176">
        <f>F941</f>
        <v>0</v>
      </c>
      <c r="H941" s="83"/>
      <c r="I941" s="83"/>
      <c r="J941" s="83"/>
      <c r="K941" s="194"/>
    </row>
    <row r="942" spans="1:11">
      <c r="B942" s="88" t="s">
        <v>194</v>
      </c>
      <c r="C942" s="80"/>
      <c r="D942" s="70"/>
      <c r="E942" s="175"/>
      <c r="F942" s="79">
        <f>G942</f>
        <v>0</v>
      </c>
      <c r="G942" s="10"/>
      <c r="H942" s="83"/>
      <c r="I942" s="83"/>
      <c r="J942" s="83"/>
      <c r="K942" s="194"/>
    </row>
    <row r="943" spans="1:11">
      <c r="B943" s="88" t="s">
        <v>195</v>
      </c>
      <c r="C943" s="80"/>
      <c r="D943" s="70"/>
      <c r="E943" s="175"/>
      <c r="F943" s="175"/>
      <c r="G943" s="10">
        <f>G923</f>
        <v>0</v>
      </c>
      <c r="H943" s="176">
        <f>G943</f>
        <v>0</v>
      </c>
      <c r="I943" s="175">
        <f>H943</f>
        <v>0</v>
      </c>
      <c r="J943" s="175"/>
      <c r="K943" s="179"/>
    </row>
    <row r="944" spans="1:11">
      <c r="B944" s="88" t="s">
        <v>196</v>
      </c>
      <c r="C944" s="80"/>
      <c r="D944" s="70"/>
      <c r="E944" s="175"/>
      <c r="F944" s="175"/>
      <c r="G944" s="177">
        <f>H944</f>
        <v>0</v>
      </c>
      <c r="H944" s="178"/>
      <c r="I944" s="175"/>
      <c r="J944" s="175"/>
      <c r="K944" s="179"/>
    </row>
    <row r="945" spans="1:11">
      <c r="B945" s="88" t="s">
        <v>197</v>
      </c>
      <c r="C945" s="80"/>
      <c r="D945" s="70"/>
      <c r="E945" s="175"/>
      <c r="F945" s="175"/>
      <c r="G945" s="175"/>
      <c r="H945" s="178">
        <f>H923</f>
        <v>730</v>
      </c>
      <c r="I945" s="176">
        <f>H945</f>
        <v>730</v>
      </c>
      <c r="J945" s="83"/>
      <c r="K945" s="179"/>
    </row>
    <row r="946" spans="1:11">
      <c r="B946" s="88" t="s">
        <v>198</v>
      </c>
      <c r="C946" s="33"/>
      <c r="D946" s="70"/>
      <c r="E946" s="175"/>
      <c r="F946" s="175"/>
      <c r="G946" s="175"/>
      <c r="H946" s="79">
        <f>I946</f>
        <v>0</v>
      </c>
      <c r="I946" s="178"/>
      <c r="J946" s="83"/>
      <c r="K946" s="179"/>
    </row>
    <row r="947" spans="1:11">
      <c r="B947" s="88" t="s">
        <v>199</v>
      </c>
      <c r="C947" s="33"/>
      <c r="D947" s="70"/>
      <c r="E947" s="175"/>
      <c r="F947" s="175"/>
      <c r="G947" s="175"/>
      <c r="H947" s="175"/>
      <c r="I947" s="178">
        <f>I923</f>
        <v>0</v>
      </c>
      <c r="J947" s="177">
        <f>I947</f>
        <v>0</v>
      </c>
      <c r="K947" s="194">
        <f>J947</f>
        <v>0</v>
      </c>
    </row>
    <row r="948" spans="1:11">
      <c r="B948" s="88" t="s">
        <v>190</v>
      </c>
      <c r="C948" s="33"/>
      <c r="D948" s="70"/>
      <c r="E948" s="175"/>
      <c r="F948" s="175"/>
      <c r="G948" s="175"/>
      <c r="H948" s="175"/>
      <c r="I948" s="291"/>
      <c r="J948" s="178"/>
      <c r="K948" s="194"/>
    </row>
    <row r="949" spans="1:11">
      <c r="B949" s="88" t="s">
        <v>191</v>
      </c>
      <c r="C949" s="33"/>
      <c r="D949" s="71"/>
      <c r="E949" s="156"/>
      <c r="F949" s="156"/>
      <c r="G949" s="156"/>
      <c r="H949" s="156"/>
      <c r="I949" s="156"/>
      <c r="J949" s="181"/>
      <c r="K949" s="288"/>
    </row>
    <row r="950" spans="1:11">
      <c r="B950" s="36" t="s">
        <v>17</v>
      </c>
      <c r="D950" s="220">
        <f xml:space="preserve"> D943 - D942</f>
        <v>0</v>
      </c>
      <c r="E950" s="220">
        <f xml:space="preserve"> E942 + E945 - E944 - E943</f>
        <v>0</v>
      </c>
      <c r="F950" s="220">
        <f>F939-F940-F941</f>
        <v>0</v>
      </c>
      <c r="G950" s="220">
        <f>G941-G942-G943</f>
        <v>0</v>
      </c>
      <c r="H950" s="220">
        <f>H943-H944-H945</f>
        <v>-730</v>
      </c>
      <c r="I950" s="220">
        <f>I945-I946-I947</f>
        <v>730</v>
      </c>
      <c r="J950" s="220">
        <f>J947</f>
        <v>0</v>
      </c>
      <c r="K950" s="220">
        <f>K947</f>
        <v>0</v>
      </c>
    </row>
    <row r="951" spans="1:11">
      <c r="B951" s="6"/>
      <c r="D951" s="7"/>
      <c r="E951" s="7"/>
      <c r="F951" s="7"/>
      <c r="G951" s="7"/>
      <c r="H951" s="7"/>
      <c r="I951" s="7"/>
      <c r="J951" s="7"/>
      <c r="K951" s="7"/>
    </row>
    <row r="952" spans="1:11">
      <c r="B952" s="85" t="s">
        <v>12</v>
      </c>
      <c r="C952" s="80"/>
      <c r="D952" s="111"/>
      <c r="E952" s="112"/>
      <c r="F952" s="112"/>
      <c r="G952" s="112"/>
      <c r="H952" s="112"/>
      <c r="I952" s="112"/>
      <c r="J952" s="112"/>
      <c r="K952" s="113"/>
    </row>
    <row r="953" spans="1:11">
      <c r="B953" s="6"/>
      <c r="D953" s="7"/>
      <c r="E953" s="7"/>
      <c r="F953" s="7"/>
      <c r="G953" s="7"/>
      <c r="H953" s="7"/>
      <c r="I953" s="7"/>
      <c r="J953" s="7"/>
      <c r="K953" s="7"/>
    </row>
    <row r="954" spans="1:11" ht="18.75">
      <c r="A954" s="45" t="s">
        <v>26</v>
      </c>
      <c r="C954" s="80"/>
      <c r="D954" s="49">
        <f xml:space="preserve"> D923 + D928 - D934 + D950 + D952</f>
        <v>0</v>
      </c>
      <c r="E954" s="50">
        <f xml:space="preserve"> E923 + E928 - E934 + E950 + E952</f>
        <v>0</v>
      </c>
      <c r="F954" s="50">
        <f t="shared" ref="F954:J954" si="256" xml:space="preserve"> F923 + F928 - F934 + F950 + F952</f>
        <v>0</v>
      </c>
      <c r="G954" s="50">
        <f t="shared" si="256"/>
        <v>0</v>
      </c>
      <c r="H954" s="50">
        <f t="shared" si="256"/>
        <v>0</v>
      </c>
      <c r="I954" s="50">
        <f t="shared" si="256"/>
        <v>730</v>
      </c>
      <c r="J954" s="50">
        <f t="shared" si="256"/>
        <v>0</v>
      </c>
      <c r="K954" s="51">
        <f t="shared" ref="K954" si="257" xml:space="preserve"> K923 + K928 - K934 + K950 + K952</f>
        <v>0</v>
      </c>
    </row>
    <row r="955" spans="1:11">
      <c r="B955" s="6"/>
      <c r="D955" s="7"/>
      <c r="E955" s="7"/>
      <c r="F955" s="7"/>
      <c r="G955" s="31"/>
      <c r="H955" s="31"/>
      <c r="I955" s="31"/>
      <c r="J955" s="31"/>
      <c r="K955" s="31"/>
    </row>
    <row r="956" spans="1:11" ht="15.75" thickBot="1"/>
    <row r="957" spans="1:11">
      <c r="A957" s="8"/>
      <c r="B957" s="8"/>
      <c r="C957" s="8"/>
      <c r="D957" s="8"/>
      <c r="E957" s="8"/>
      <c r="F957" s="8"/>
      <c r="G957" s="8"/>
      <c r="H957" s="8"/>
      <c r="I957" s="8"/>
      <c r="J957" s="8"/>
      <c r="K957" s="8"/>
    </row>
    <row r="958" spans="1:11">
      <c r="B958" s="33"/>
      <c r="C958" s="33"/>
      <c r="D958" s="33"/>
      <c r="E958" s="33"/>
      <c r="F958" s="33"/>
      <c r="G958" s="33"/>
      <c r="H958" s="33"/>
      <c r="I958" s="33"/>
      <c r="J958" s="33"/>
      <c r="K958" s="33"/>
    </row>
    <row r="959" spans="1:11" ht="21">
      <c r="A959" s="14" t="s">
        <v>4</v>
      </c>
      <c r="B959" s="14"/>
      <c r="C959" s="46" t="str">
        <f>B24</f>
        <v>Lower Snake – Phalen Gulch - REC Only</v>
      </c>
      <c r="D959" s="47"/>
      <c r="E959" s="24"/>
      <c r="F959" s="24"/>
    </row>
    <row r="961" spans="1:11" ht="18.75">
      <c r="A961" s="9" t="s">
        <v>21</v>
      </c>
      <c r="B961" s="9"/>
      <c r="D961" s="2">
        <f>'Facility Detail'!$B$1708</f>
        <v>2011</v>
      </c>
      <c r="E961" s="2">
        <f>D961+1</f>
        <v>2012</v>
      </c>
      <c r="F961" s="2">
        <f>E961+1</f>
        <v>2013</v>
      </c>
      <c r="G961" s="2">
        <f t="shared" ref="G961:K961" si="258">F961+1</f>
        <v>2014</v>
      </c>
      <c r="H961" s="2">
        <f t="shared" si="258"/>
        <v>2015</v>
      </c>
      <c r="I961" s="2">
        <f t="shared" si="258"/>
        <v>2016</v>
      </c>
      <c r="J961" s="2">
        <f t="shared" si="258"/>
        <v>2017</v>
      </c>
      <c r="K961" s="2">
        <f t="shared" si="258"/>
        <v>2018</v>
      </c>
    </row>
    <row r="962" spans="1:11">
      <c r="B962" s="88" t="str">
        <f>"Total MWh Produced / Purchased from " &amp; C959</f>
        <v>Total MWh Produced / Purchased from Lower Snake – Phalen Gulch - REC Only</v>
      </c>
      <c r="C962" s="80"/>
      <c r="D962" s="3"/>
      <c r="E962" s="4"/>
      <c r="F962" s="4"/>
      <c r="G962" s="4"/>
      <c r="H962" s="4">
        <v>1300</v>
      </c>
      <c r="I962" s="4"/>
      <c r="J962" s="99"/>
      <c r="K962" s="165"/>
    </row>
    <row r="963" spans="1:11">
      <c r="B963" s="88" t="s">
        <v>25</v>
      </c>
      <c r="C963" s="80"/>
      <c r="D963" s="62"/>
      <c r="E963" s="63"/>
      <c r="F963" s="63"/>
      <c r="G963" s="63"/>
      <c r="H963" s="63">
        <v>1</v>
      </c>
      <c r="I963" s="63"/>
      <c r="J963" s="63">
        <v>1</v>
      </c>
      <c r="K963" s="63">
        <v>1</v>
      </c>
    </row>
    <row r="964" spans="1:11">
      <c r="B964" s="88" t="s">
        <v>20</v>
      </c>
      <c r="C964" s="80"/>
      <c r="D964" s="54"/>
      <c r="E964" s="55"/>
      <c r="F964" s="55"/>
      <c r="G964" s="55"/>
      <c r="H964" s="55">
        <v>1</v>
      </c>
      <c r="I964" s="55"/>
      <c r="J964" s="296"/>
      <c r="K964" s="297"/>
    </row>
    <row r="965" spans="1:11">
      <c r="B965" s="85" t="s">
        <v>22</v>
      </c>
      <c r="C965" s="86"/>
      <c r="D965" s="41">
        <f xml:space="preserve"> D962 * D963 * D964</f>
        <v>0</v>
      </c>
      <c r="E965" s="41">
        <f xml:space="preserve"> E962 * E963 * E964</f>
        <v>0</v>
      </c>
      <c r="F965" s="41">
        <f xml:space="preserve"> F962 * F963 * F964</f>
        <v>0</v>
      </c>
      <c r="G965" s="41">
        <f t="shared" ref="G965:J965" si="259" xml:space="preserve"> G962 * G963 * G964</f>
        <v>0</v>
      </c>
      <c r="H965" s="41">
        <f t="shared" si="259"/>
        <v>1300</v>
      </c>
      <c r="I965" s="41">
        <f t="shared" si="259"/>
        <v>0</v>
      </c>
      <c r="J965" s="41">
        <f t="shared" si="259"/>
        <v>0</v>
      </c>
      <c r="K965" s="41">
        <f t="shared" ref="K965" si="260" xml:space="preserve"> K962 * K963 * K964</f>
        <v>0</v>
      </c>
    </row>
    <row r="966" spans="1:11">
      <c r="B966" s="24"/>
      <c r="C966" s="33"/>
      <c r="D966" s="40"/>
      <c r="E966" s="40"/>
      <c r="F966" s="40"/>
      <c r="G966" s="40"/>
      <c r="H966" s="40"/>
      <c r="I966" s="40"/>
      <c r="J966" s="40"/>
      <c r="K966" s="40"/>
    </row>
    <row r="967" spans="1:11" ht="18.75">
      <c r="A967" s="48" t="s">
        <v>119</v>
      </c>
      <c r="C967" s="33"/>
      <c r="D967" s="2">
        <f>'Facility Detail'!$B$1708</f>
        <v>2011</v>
      </c>
      <c r="E967" s="2">
        <f>D967+1</f>
        <v>2012</v>
      </c>
      <c r="F967" s="2">
        <f>E967+1</f>
        <v>2013</v>
      </c>
      <c r="G967" s="2">
        <f t="shared" ref="G967:K967" si="261">F967+1</f>
        <v>2014</v>
      </c>
      <c r="H967" s="2">
        <f t="shared" si="261"/>
        <v>2015</v>
      </c>
      <c r="I967" s="2">
        <f t="shared" si="261"/>
        <v>2016</v>
      </c>
      <c r="J967" s="2">
        <f t="shared" si="261"/>
        <v>2017</v>
      </c>
      <c r="K967" s="2">
        <f t="shared" si="261"/>
        <v>2018</v>
      </c>
    </row>
    <row r="968" spans="1:11">
      <c r="B968" s="88" t="s">
        <v>10</v>
      </c>
      <c r="C968" s="80"/>
      <c r="D968" s="57">
        <f>IF( $E24 = "Eligible", D965 * 'Facility Detail'!$B$1705, 0 )</f>
        <v>0</v>
      </c>
      <c r="E968" s="11">
        <f>IF( $E24 = "Eligible", E965 * 'Facility Detail'!$B$1705, 0 )</f>
        <v>0</v>
      </c>
      <c r="F968" s="11">
        <f>IF( $E24 = "Eligible", F965 * 'Facility Detail'!$B$1705, 0 )</f>
        <v>0</v>
      </c>
      <c r="G968" s="11">
        <f>IF( $E24 = "Eligible", G965 * 'Facility Detail'!$B$1705, 0 )</f>
        <v>0</v>
      </c>
      <c r="H968" s="11">
        <f>IF( $E24 = "Eligible", H965 * 'Facility Detail'!$B$1705, 0 )</f>
        <v>0</v>
      </c>
      <c r="I968" s="11">
        <f>IF( $E24 = "Eligible", I965 * 'Facility Detail'!$B$1705, 0 )</f>
        <v>0</v>
      </c>
      <c r="J968" s="11">
        <f>IF( $E24 = "Eligible", J965 * 'Facility Detail'!$B$1705, 0 )</f>
        <v>0</v>
      </c>
      <c r="K968" s="12">
        <f>IF( $E24 = "Eligible", K965 * 'Facility Detail'!$B$1705, 0 )</f>
        <v>0</v>
      </c>
    </row>
    <row r="969" spans="1:11">
      <c r="B969" s="88" t="s">
        <v>6</v>
      </c>
      <c r="C969" s="80"/>
      <c r="D969" s="58">
        <f t="shared" ref="D969:K969" si="262">IF( $F24 = "Eligible", D965, 0 )</f>
        <v>0</v>
      </c>
      <c r="E969" s="59">
        <f t="shared" si="262"/>
        <v>0</v>
      </c>
      <c r="F969" s="59">
        <f t="shared" si="262"/>
        <v>0</v>
      </c>
      <c r="G969" s="59">
        <f t="shared" si="262"/>
        <v>0</v>
      </c>
      <c r="H969" s="59">
        <f t="shared" si="262"/>
        <v>0</v>
      </c>
      <c r="I969" s="59">
        <f t="shared" si="262"/>
        <v>0</v>
      </c>
      <c r="J969" s="59">
        <f t="shared" si="262"/>
        <v>0</v>
      </c>
      <c r="K969" s="60">
        <f t="shared" si="262"/>
        <v>0</v>
      </c>
    </row>
    <row r="970" spans="1:11">
      <c r="B970" s="87" t="s">
        <v>121</v>
      </c>
      <c r="C970" s="86"/>
      <c r="D970" s="43">
        <f>SUM(D968:D969)</f>
        <v>0</v>
      </c>
      <c r="E970" s="44">
        <f>SUM(E968:E969)</f>
        <v>0</v>
      </c>
      <c r="F970" s="44">
        <f>SUM(F968:F969)</f>
        <v>0</v>
      </c>
      <c r="G970" s="44">
        <f t="shared" ref="G970:I970" si="263">SUM(G968:G969)</f>
        <v>0</v>
      </c>
      <c r="H970" s="44">
        <f t="shared" si="263"/>
        <v>0</v>
      </c>
      <c r="I970" s="44">
        <f t="shared" si="263"/>
        <v>0</v>
      </c>
      <c r="J970" s="44">
        <f t="shared" ref="J970" si="264">SUM(J968:J969)</f>
        <v>0</v>
      </c>
      <c r="K970" s="44">
        <f t="shared" ref="K970" si="265">SUM(K968:K969)</f>
        <v>0</v>
      </c>
    </row>
    <row r="971" spans="1:11">
      <c r="B971" s="33"/>
      <c r="C971" s="33"/>
      <c r="D971" s="42"/>
      <c r="E971" s="34"/>
      <c r="F971" s="34"/>
      <c r="G971" s="34"/>
      <c r="H971" s="34"/>
      <c r="I971" s="34"/>
      <c r="J971" s="34"/>
      <c r="K971" s="34"/>
    </row>
    <row r="972" spans="1:11" ht="18.75">
      <c r="A972" s="45" t="s">
        <v>30</v>
      </c>
      <c r="C972" s="33"/>
      <c r="D972" s="2">
        <f>'Facility Detail'!$B$1708</f>
        <v>2011</v>
      </c>
      <c r="E972" s="2">
        <f>D972+1</f>
        <v>2012</v>
      </c>
      <c r="F972" s="2">
        <f>E972+1</f>
        <v>2013</v>
      </c>
      <c r="G972" s="2">
        <f t="shared" ref="G972:K972" si="266">F972+1</f>
        <v>2014</v>
      </c>
      <c r="H972" s="2">
        <f t="shared" si="266"/>
        <v>2015</v>
      </c>
      <c r="I972" s="2">
        <f t="shared" si="266"/>
        <v>2016</v>
      </c>
      <c r="J972" s="2">
        <f t="shared" si="266"/>
        <v>2017</v>
      </c>
      <c r="K972" s="2">
        <f t="shared" si="266"/>
        <v>2018</v>
      </c>
    </row>
    <row r="973" spans="1:11">
      <c r="B973" s="88" t="s">
        <v>47</v>
      </c>
      <c r="C973" s="80"/>
      <c r="D973" s="98"/>
      <c r="E973" s="99"/>
      <c r="F973" s="99"/>
      <c r="G973" s="99"/>
      <c r="H973" s="99"/>
      <c r="I973" s="99"/>
      <c r="J973" s="99"/>
      <c r="K973" s="100"/>
    </row>
    <row r="974" spans="1:11">
      <c r="B974" s="89" t="s">
        <v>23</v>
      </c>
      <c r="C974" s="212"/>
      <c r="D974" s="101"/>
      <c r="E974" s="102"/>
      <c r="F974" s="102"/>
      <c r="G974" s="102"/>
      <c r="H974" s="102"/>
      <c r="I974" s="102"/>
      <c r="J974" s="102"/>
      <c r="K974" s="103"/>
    </row>
    <row r="975" spans="1:11">
      <c r="B975" s="104" t="s">
        <v>89</v>
      </c>
      <c r="C975" s="210"/>
      <c r="D975" s="65"/>
      <c r="E975" s="66"/>
      <c r="F975" s="66"/>
      <c r="G975" s="66"/>
      <c r="H975" s="66"/>
      <c r="I975" s="66"/>
      <c r="J975" s="66"/>
      <c r="K975" s="67"/>
    </row>
    <row r="976" spans="1:11">
      <c r="B976" s="36" t="s">
        <v>90</v>
      </c>
      <c r="D976" s="7">
        <f>SUM(D973:D975)</f>
        <v>0</v>
      </c>
      <c r="E976" s="7">
        <f>SUM(E973:E975)</f>
        <v>0</v>
      </c>
      <c r="F976" s="7">
        <f>SUM(F973:F975)</f>
        <v>0</v>
      </c>
      <c r="G976" s="7">
        <f t="shared" ref="G976:I976" si="267">SUM(G973:G975)</f>
        <v>0</v>
      </c>
      <c r="H976" s="7">
        <f t="shared" si="267"/>
        <v>0</v>
      </c>
      <c r="I976" s="7">
        <f t="shared" si="267"/>
        <v>0</v>
      </c>
      <c r="J976" s="7">
        <f t="shared" ref="J976" si="268">SUM(J973:J975)</f>
        <v>0</v>
      </c>
      <c r="K976" s="7">
        <f t="shared" ref="K976" si="269">SUM(K973:K975)</f>
        <v>0</v>
      </c>
    </row>
    <row r="977" spans="1:11">
      <c r="B977" s="6"/>
      <c r="D977" s="7"/>
      <c r="E977" s="7"/>
      <c r="F977" s="7"/>
      <c r="G977" s="7"/>
      <c r="H977" s="7"/>
      <c r="I977" s="7"/>
      <c r="J977" s="7"/>
      <c r="K977" s="7"/>
    </row>
    <row r="978" spans="1:11" ht="18.75">
      <c r="A978" s="9" t="s">
        <v>100</v>
      </c>
      <c r="D978" s="2">
        <f>'Facility Detail'!$B$1708</f>
        <v>2011</v>
      </c>
      <c r="E978" s="2">
        <f>D978+1</f>
        <v>2012</v>
      </c>
      <c r="F978" s="2">
        <f>E978+1</f>
        <v>2013</v>
      </c>
      <c r="G978" s="2">
        <f t="shared" ref="G978:K978" si="270">F978+1</f>
        <v>2014</v>
      </c>
      <c r="H978" s="2">
        <f t="shared" si="270"/>
        <v>2015</v>
      </c>
      <c r="I978" s="2">
        <f t="shared" si="270"/>
        <v>2016</v>
      </c>
      <c r="J978" s="2">
        <f t="shared" si="270"/>
        <v>2017</v>
      </c>
      <c r="K978" s="2">
        <f t="shared" si="270"/>
        <v>2018</v>
      </c>
    </row>
    <row r="979" spans="1:11">
      <c r="B979" s="88" t="s">
        <v>68</v>
      </c>
      <c r="C979" s="80"/>
      <c r="D979" s="3"/>
      <c r="E979" s="68">
        <f>D979</f>
        <v>0</v>
      </c>
      <c r="F979" s="152"/>
      <c r="G979" s="152"/>
      <c r="H979" s="152"/>
      <c r="I979" s="152"/>
      <c r="J979" s="152"/>
      <c r="K979" s="69"/>
    </row>
    <row r="980" spans="1:11">
      <c r="B980" s="88" t="s">
        <v>69</v>
      </c>
      <c r="C980" s="80"/>
      <c r="D980" s="193">
        <f>E980</f>
        <v>0</v>
      </c>
      <c r="E980" s="10"/>
      <c r="F980" s="83"/>
      <c r="G980" s="83"/>
      <c r="H980" s="83"/>
      <c r="I980" s="83"/>
      <c r="J980" s="83"/>
      <c r="K980" s="194"/>
    </row>
    <row r="981" spans="1:11">
      <c r="B981" s="88" t="s">
        <v>70</v>
      </c>
      <c r="C981" s="80"/>
      <c r="D981" s="70"/>
      <c r="E981" s="10">
        <f>E965</f>
        <v>0</v>
      </c>
      <c r="F981" s="79">
        <f>E981</f>
        <v>0</v>
      </c>
      <c r="G981" s="83"/>
      <c r="H981" s="83"/>
      <c r="I981" s="83"/>
      <c r="J981" s="83"/>
      <c r="K981" s="194"/>
    </row>
    <row r="982" spans="1:11">
      <c r="B982" s="88" t="s">
        <v>71</v>
      </c>
      <c r="C982" s="80"/>
      <c r="D982" s="70"/>
      <c r="E982" s="79">
        <f>F982</f>
        <v>0</v>
      </c>
      <c r="F982" s="192"/>
      <c r="G982" s="83"/>
      <c r="H982" s="83"/>
      <c r="I982" s="83"/>
      <c r="J982" s="83"/>
      <c r="K982" s="194"/>
    </row>
    <row r="983" spans="1:11">
      <c r="B983" s="88" t="s">
        <v>193</v>
      </c>
      <c r="C983" s="33"/>
      <c r="D983" s="70"/>
      <c r="E983" s="175"/>
      <c r="F983" s="10">
        <f>F965</f>
        <v>0</v>
      </c>
      <c r="G983" s="176">
        <f>F983</f>
        <v>0</v>
      </c>
      <c r="H983" s="83"/>
      <c r="I983" s="83"/>
      <c r="J983" s="83"/>
      <c r="K983" s="194"/>
    </row>
    <row r="984" spans="1:11">
      <c r="B984" s="88" t="s">
        <v>194</v>
      </c>
      <c r="C984" s="33"/>
      <c r="D984" s="70"/>
      <c r="E984" s="175"/>
      <c r="F984" s="79">
        <f>G984</f>
        <v>0</v>
      </c>
      <c r="G984" s="10"/>
      <c r="H984" s="83"/>
      <c r="I984" s="83"/>
      <c r="J984" s="83"/>
      <c r="K984" s="194"/>
    </row>
    <row r="985" spans="1:11">
      <c r="B985" s="88" t="s">
        <v>195</v>
      </c>
      <c r="C985" s="33"/>
      <c r="D985" s="70"/>
      <c r="E985" s="175"/>
      <c r="F985" s="175"/>
      <c r="G985" s="10">
        <f>G965</f>
        <v>0</v>
      </c>
      <c r="H985" s="176">
        <f>G985</f>
        <v>0</v>
      </c>
      <c r="I985" s="175">
        <f>H985</f>
        <v>0</v>
      </c>
      <c r="J985" s="175"/>
      <c r="K985" s="179"/>
    </row>
    <row r="986" spans="1:11">
      <c r="B986" s="88" t="s">
        <v>196</v>
      </c>
      <c r="C986" s="33"/>
      <c r="D986" s="70"/>
      <c r="E986" s="175"/>
      <c r="F986" s="175"/>
      <c r="G986" s="177"/>
      <c r="H986" s="178"/>
      <c r="I986" s="175"/>
      <c r="J986" s="175"/>
      <c r="K986" s="179"/>
    </row>
    <row r="987" spans="1:11">
      <c r="B987" s="88" t="s">
        <v>197</v>
      </c>
      <c r="C987" s="33"/>
      <c r="D987" s="70"/>
      <c r="E987" s="175"/>
      <c r="F987" s="175"/>
      <c r="G987" s="175"/>
      <c r="H987" s="178">
        <f>H965</f>
        <v>1300</v>
      </c>
      <c r="I987" s="176">
        <f>H987</f>
        <v>1300</v>
      </c>
      <c r="J987" s="83"/>
      <c r="K987" s="179"/>
    </row>
    <row r="988" spans="1:11">
      <c r="B988" s="88" t="s">
        <v>198</v>
      </c>
      <c r="C988" s="33"/>
      <c r="D988" s="70"/>
      <c r="E988" s="175"/>
      <c r="F988" s="175"/>
      <c r="G988" s="175"/>
      <c r="H988" s="79"/>
      <c r="I988" s="178"/>
      <c r="J988" s="83"/>
      <c r="K988" s="179"/>
    </row>
    <row r="989" spans="1:11">
      <c r="B989" s="88" t="s">
        <v>199</v>
      </c>
      <c r="C989" s="33"/>
      <c r="D989" s="70"/>
      <c r="E989" s="175"/>
      <c r="F989" s="175"/>
      <c r="G989" s="175"/>
      <c r="H989" s="175"/>
      <c r="I989" s="178">
        <f>I965</f>
        <v>0</v>
      </c>
      <c r="J989" s="177">
        <f>I989</f>
        <v>0</v>
      </c>
      <c r="K989" s="194">
        <f>J989</f>
        <v>0</v>
      </c>
    </row>
    <row r="990" spans="1:11">
      <c r="B990" s="88" t="s">
        <v>190</v>
      </c>
      <c r="C990" s="33"/>
      <c r="D990" s="70"/>
      <c r="E990" s="175"/>
      <c r="F990" s="175"/>
      <c r="G990" s="175"/>
      <c r="H990" s="175"/>
      <c r="I990" s="291"/>
      <c r="J990" s="178"/>
      <c r="K990" s="194"/>
    </row>
    <row r="991" spans="1:11">
      <c r="B991" s="88" t="s">
        <v>191</v>
      </c>
      <c r="C991" s="33"/>
      <c r="D991" s="71"/>
      <c r="E991" s="156"/>
      <c r="F991" s="156"/>
      <c r="G991" s="156"/>
      <c r="H991" s="156"/>
      <c r="I991" s="156"/>
      <c r="J991" s="181"/>
      <c r="K991" s="288"/>
    </row>
    <row r="992" spans="1:11">
      <c r="B992" s="36" t="s">
        <v>17</v>
      </c>
      <c r="D992" s="220">
        <f xml:space="preserve"> D985 - D984</f>
        <v>0</v>
      </c>
      <c r="E992" s="220">
        <f xml:space="preserve"> E984 + E987 - E986 - E985</f>
        <v>0</v>
      </c>
      <c r="F992" s="220">
        <f>F986 - F987</f>
        <v>0</v>
      </c>
      <c r="G992" s="220">
        <f t="shared" ref="G992" si="271">G986 - G987</f>
        <v>0</v>
      </c>
      <c r="H992" s="220">
        <f>H985-H986-H987</f>
        <v>-1300</v>
      </c>
      <c r="I992" s="220">
        <f>I987-I988-I989</f>
        <v>1300</v>
      </c>
      <c r="J992" s="220">
        <f>J989-J990-J991</f>
        <v>0</v>
      </c>
      <c r="K992" s="220">
        <f>K991</f>
        <v>0</v>
      </c>
    </row>
    <row r="993" spans="1:11">
      <c r="B993" s="6"/>
      <c r="D993" s="7"/>
      <c r="E993" s="7"/>
      <c r="F993" s="7"/>
      <c r="G993" s="7"/>
      <c r="H993" s="7"/>
      <c r="I993" s="7"/>
      <c r="J993" s="7"/>
      <c r="K993" s="7"/>
    </row>
    <row r="994" spans="1:11">
      <c r="B994" s="85" t="s">
        <v>12</v>
      </c>
      <c r="C994" s="80"/>
      <c r="D994" s="111"/>
      <c r="E994" s="112"/>
      <c r="F994" s="112"/>
      <c r="G994" s="112"/>
      <c r="H994" s="112"/>
      <c r="I994" s="112"/>
      <c r="J994" s="112"/>
      <c r="K994" s="113"/>
    </row>
    <row r="995" spans="1:11">
      <c r="B995" s="6"/>
      <c r="D995" s="7"/>
      <c r="E995" s="7"/>
      <c r="F995" s="7"/>
      <c r="G995" s="7"/>
      <c r="H995" s="7"/>
      <c r="I995" s="7"/>
      <c r="J995" s="7"/>
      <c r="K995" s="7"/>
    </row>
    <row r="996" spans="1:11" ht="18.75">
      <c r="A996" s="45" t="s">
        <v>26</v>
      </c>
      <c r="C996" s="80"/>
      <c r="D996" s="49">
        <f xml:space="preserve"> D965 + D970 - D976 + D992 + D994</f>
        <v>0</v>
      </c>
      <c r="E996" s="50">
        <f xml:space="preserve"> E965 + E970 - E976 + E992 + E994</f>
        <v>0</v>
      </c>
      <c r="F996" s="50">
        <f xml:space="preserve"> F965 + F970 - F976 + F992 + F994</f>
        <v>0</v>
      </c>
      <c r="G996" s="50">
        <f t="shared" ref="G996:I996" si="272" xml:space="preserve"> G965 + G970 - G976 + G992 + G994</f>
        <v>0</v>
      </c>
      <c r="H996" s="50">
        <f t="shared" si="272"/>
        <v>0</v>
      </c>
      <c r="I996" s="50">
        <f t="shared" si="272"/>
        <v>1300</v>
      </c>
      <c r="J996" s="50">
        <f t="shared" ref="J996" si="273" xml:space="preserve"> J965 + J970 - J976 + J992 + J994</f>
        <v>0</v>
      </c>
      <c r="K996" s="51">
        <f t="shared" ref="K996" si="274" xml:space="preserve"> K965 + K970 - K976 + K992 + K994</f>
        <v>0</v>
      </c>
    </row>
    <row r="997" spans="1:11">
      <c r="B997" s="6"/>
      <c r="D997" s="7"/>
      <c r="E997" s="7"/>
      <c r="F997" s="7"/>
      <c r="G997" s="31"/>
      <c r="H997" s="31"/>
      <c r="I997" s="31"/>
      <c r="J997" s="31"/>
      <c r="K997" s="31"/>
    </row>
    <row r="998" spans="1:11" ht="15.75" thickBot="1"/>
    <row r="999" spans="1:11">
      <c r="A999" s="8"/>
      <c r="B999" s="8"/>
      <c r="C999" s="8"/>
      <c r="D999" s="8"/>
      <c r="E999" s="8"/>
      <c r="F999" s="8"/>
      <c r="G999" s="8"/>
      <c r="H999" s="8"/>
      <c r="I999" s="8"/>
      <c r="J999" s="8"/>
      <c r="K999" s="8"/>
    </row>
    <row r="1000" spans="1:11">
      <c r="B1000" s="33"/>
      <c r="C1000" s="33"/>
      <c r="D1000" s="33"/>
      <c r="E1000" s="33"/>
      <c r="F1000" s="33"/>
      <c r="G1000" s="33"/>
      <c r="H1000" s="33"/>
      <c r="I1000" s="33"/>
      <c r="J1000" s="33"/>
      <c r="K1000" s="33"/>
    </row>
    <row r="1001" spans="1:11" ht="21">
      <c r="A1001" s="14" t="s">
        <v>4</v>
      </c>
      <c r="B1001" s="14"/>
      <c r="C1001" s="46" t="str">
        <f>B25</f>
        <v>Elkhorn Valley Wind - REC Only</v>
      </c>
      <c r="D1001" s="47"/>
      <c r="E1001" s="24"/>
      <c r="F1001" s="24"/>
    </row>
    <row r="1003" spans="1:11" ht="18.75">
      <c r="A1003" s="9" t="s">
        <v>21</v>
      </c>
      <c r="B1003" s="9"/>
      <c r="D1003" s="2">
        <f>'Facility Detail'!$B$1708</f>
        <v>2011</v>
      </c>
      <c r="E1003" s="2">
        <f>D1003+1</f>
        <v>2012</v>
      </c>
      <c r="F1003" s="2">
        <f>E1003+1</f>
        <v>2013</v>
      </c>
      <c r="G1003" s="2">
        <f t="shared" ref="G1003:K1003" si="275">F1003+1</f>
        <v>2014</v>
      </c>
      <c r="H1003" s="2">
        <f t="shared" si="275"/>
        <v>2015</v>
      </c>
      <c r="I1003" s="2">
        <f t="shared" si="275"/>
        <v>2016</v>
      </c>
      <c r="J1003" s="2">
        <f t="shared" si="275"/>
        <v>2017</v>
      </c>
      <c r="K1003" s="2">
        <f t="shared" si="275"/>
        <v>2018</v>
      </c>
    </row>
    <row r="1004" spans="1:11">
      <c r="B1004" s="88" t="str">
        <f>"Total MWh Produced / Purchased from " &amp; C1001</f>
        <v>Total MWh Produced / Purchased from Elkhorn Valley Wind - REC Only</v>
      </c>
      <c r="C1004" s="80"/>
      <c r="D1004" s="3"/>
      <c r="E1004" s="4"/>
      <c r="F1004" s="4"/>
      <c r="G1004" s="4"/>
      <c r="H1004" s="4">
        <v>4468</v>
      </c>
      <c r="I1004" s="4"/>
      <c r="J1004" s="99"/>
      <c r="K1004" s="165"/>
    </row>
    <row r="1005" spans="1:11">
      <c r="B1005" s="88" t="s">
        <v>25</v>
      </c>
      <c r="C1005" s="80"/>
      <c r="D1005" s="62"/>
      <c r="E1005" s="63"/>
      <c r="F1005" s="63"/>
      <c r="G1005" s="63"/>
      <c r="H1005" s="63">
        <v>1</v>
      </c>
      <c r="I1005" s="63"/>
      <c r="J1005" s="63">
        <v>1</v>
      </c>
      <c r="K1005" s="64">
        <v>1</v>
      </c>
    </row>
    <row r="1006" spans="1:11">
      <c r="B1006" s="88" t="s">
        <v>20</v>
      </c>
      <c r="C1006" s="80"/>
      <c r="D1006" s="54"/>
      <c r="E1006" s="55"/>
      <c r="F1006" s="55"/>
      <c r="G1006" s="55"/>
      <c r="H1006" s="55">
        <v>1</v>
      </c>
      <c r="I1006" s="55"/>
      <c r="J1006" s="296"/>
      <c r="K1006" s="297"/>
    </row>
    <row r="1007" spans="1:11">
      <c r="B1007" s="85" t="s">
        <v>22</v>
      </c>
      <c r="C1007" s="86"/>
      <c r="D1007" s="41">
        <f xml:space="preserve"> D1004 * D1005 * D1006</f>
        <v>0</v>
      </c>
      <c r="E1007" s="41">
        <f xml:space="preserve"> E1004 * E1005 * E1006</f>
        <v>0</v>
      </c>
      <c r="F1007" s="41">
        <f xml:space="preserve"> F1004 * F1005 * F1006</f>
        <v>0</v>
      </c>
      <c r="G1007" s="41">
        <f t="shared" ref="G1007:J1007" si="276" xml:space="preserve"> G1004 * G1005 * G1006</f>
        <v>0</v>
      </c>
      <c r="H1007" s="41">
        <f t="shared" si="276"/>
        <v>4468</v>
      </c>
      <c r="I1007" s="41">
        <f t="shared" si="276"/>
        <v>0</v>
      </c>
      <c r="J1007" s="41">
        <f t="shared" si="276"/>
        <v>0</v>
      </c>
      <c r="K1007" s="41">
        <f t="shared" ref="K1007" si="277" xml:space="preserve"> K1004 * K1005 * K1006</f>
        <v>0</v>
      </c>
    </row>
    <row r="1008" spans="1:11">
      <c r="B1008" s="24"/>
      <c r="C1008" s="33"/>
      <c r="D1008" s="40"/>
      <c r="E1008" s="40"/>
      <c r="F1008" s="40"/>
      <c r="G1008" s="40"/>
      <c r="H1008" s="40"/>
      <c r="I1008" s="40"/>
      <c r="J1008" s="40"/>
      <c r="K1008" s="40"/>
    </row>
    <row r="1009" spans="1:11" ht="18.75">
      <c r="A1009" s="48" t="s">
        <v>119</v>
      </c>
      <c r="C1009" s="33"/>
      <c r="D1009" s="2">
        <f>'Facility Detail'!$B$1708</f>
        <v>2011</v>
      </c>
      <c r="E1009" s="2">
        <f>D1009+1</f>
        <v>2012</v>
      </c>
      <c r="F1009" s="2">
        <f>E1009+1</f>
        <v>2013</v>
      </c>
      <c r="G1009" s="2">
        <f t="shared" ref="G1009:K1009" si="278">F1009+1</f>
        <v>2014</v>
      </c>
      <c r="H1009" s="2">
        <f t="shared" si="278"/>
        <v>2015</v>
      </c>
      <c r="I1009" s="2">
        <f t="shared" si="278"/>
        <v>2016</v>
      </c>
      <c r="J1009" s="2">
        <f t="shared" si="278"/>
        <v>2017</v>
      </c>
      <c r="K1009" s="2">
        <f t="shared" si="278"/>
        <v>2018</v>
      </c>
    </row>
    <row r="1010" spans="1:11">
      <c r="B1010" s="88" t="s">
        <v>10</v>
      </c>
      <c r="C1010" s="80"/>
      <c r="D1010" s="57">
        <f>IF( $E25 = "Eligible", D1007 * 'Facility Detail'!$B$1705, 0 )</f>
        <v>0</v>
      </c>
      <c r="E1010" s="11">
        <f>IF( $E25 = "Eligible", E1007 * 'Facility Detail'!$B$1705, 0 )</f>
        <v>0</v>
      </c>
      <c r="F1010" s="11">
        <f>IF( $E25 = "Eligible", F1007 * 'Facility Detail'!$B$1705, 0 )</f>
        <v>0</v>
      </c>
      <c r="G1010" s="11">
        <f>IF( $E25 = "Eligible", G1007 * 'Facility Detail'!$B$1705, 0 )</f>
        <v>0</v>
      </c>
      <c r="H1010" s="11">
        <f>IF( $E25 = "Eligible", H1007 * 'Facility Detail'!$B$1705, 0 )</f>
        <v>0</v>
      </c>
      <c r="I1010" s="11">
        <f>IF( $E25 = "Eligible", I1007 * 'Facility Detail'!$B$1705, 0 )</f>
        <v>0</v>
      </c>
      <c r="J1010" s="11">
        <f>IF( $E25 = "Eligible", J1007 * 'Facility Detail'!$B$1705, 0 )</f>
        <v>0</v>
      </c>
      <c r="K1010" s="12">
        <f>IF( $E25 = "Eligible", K1007 * 'Facility Detail'!$B$1705, 0 )</f>
        <v>0</v>
      </c>
    </row>
    <row r="1011" spans="1:11">
      <c r="B1011" s="88" t="s">
        <v>6</v>
      </c>
      <c r="C1011" s="80"/>
      <c r="D1011" s="58">
        <f t="shared" ref="D1011:K1011" si="279">IF( $F25 = "Eligible", D1007, 0 )</f>
        <v>0</v>
      </c>
      <c r="E1011" s="59">
        <f t="shared" si="279"/>
        <v>0</v>
      </c>
      <c r="F1011" s="59">
        <f t="shared" si="279"/>
        <v>0</v>
      </c>
      <c r="G1011" s="59">
        <f t="shared" si="279"/>
        <v>0</v>
      </c>
      <c r="H1011" s="59">
        <f t="shared" si="279"/>
        <v>0</v>
      </c>
      <c r="I1011" s="59">
        <f t="shared" si="279"/>
        <v>0</v>
      </c>
      <c r="J1011" s="59">
        <f t="shared" si="279"/>
        <v>0</v>
      </c>
      <c r="K1011" s="60">
        <f t="shared" si="279"/>
        <v>0</v>
      </c>
    </row>
    <row r="1012" spans="1:11">
      <c r="B1012" s="87" t="s">
        <v>121</v>
      </c>
      <c r="C1012" s="86"/>
      <c r="D1012" s="43">
        <f>SUM(D1010:D1011)</f>
        <v>0</v>
      </c>
      <c r="E1012" s="44">
        <f>SUM(E1010:E1011)</f>
        <v>0</v>
      </c>
      <c r="F1012" s="44">
        <f>SUM(F1010:F1011)</f>
        <v>0</v>
      </c>
      <c r="G1012" s="44">
        <f t="shared" ref="G1012:I1012" si="280">SUM(G1010:G1011)</f>
        <v>0</v>
      </c>
      <c r="H1012" s="44">
        <f t="shared" si="280"/>
        <v>0</v>
      </c>
      <c r="I1012" s="44">
        <f t="shared" si="280"/>
        <v>0</v>
      </c>
      <c r="J1012" s="44">
        <f t="shared" ref="J1012" si="281">SUM(J1010:J1011)</f>
        <v>0</v>
      </c>
      <c r="K1012" s="44">
        <f t="shared" ref="K1012" si="282">SUM(K1010:K1011)</f>
        <v>0</v>
      </c>
    </row>
    <row r="1013" spans="1:11">
      <c r="B1013" s="33"/>
      <c r="C1013" s="33"/>
      <c r="D1013" s="42"/>
      <c r="E1013" s="34"/>
      <c r="F1013" s="34"/>
      <c r="G1013" s="34"/>
      <c r="H1013" s="34"/>
      <c r="I1013" s="34"/>
      <c r="J1013" s="34"/>
      <c r="K1013" s="34"/>
    </row>
    <row r="1014" spans="1:11" ht="18.75">
      <c r="A1014" s="45" t="s">
        <v>30</v>
      </c>
      <c r="C1014" s="33"/>
      <c r="D1014" s="2">
        <f>'Facility Detail'!$B$1708</f>
        <v>2011</v>
      </c>
      <c r="E1014" s="2">
        <f>D1014+1</f>
        <v>2012</v>
      </c>
      <c r="F1014" s="2">
        <f>E1014+1</f>
        <v>2013</v>
      </c>
      <c r="G1014" s="2">
        <f t="shared" ref="G1014:K1014" si="283">F1014+1</f>
        <v>2014</v>
      </c>
      <c r="H1014" s="2">
        <f t="shared" si="283"/>
        <v>2015</v>
      </c>
      <c r="I1014" s="2">
        <f t="shared" si="283"/>
        <v>2016</v>
      </c>
      <c r="J1014" s="2">
        <f t="shared" si="283"/>
        <v>2017</v>
      </c>
      <c r="K1014" s="2">
        <f t="shared" si="283"/>
        <v>2018</v>
      </c>
    </row>
    <row r="1015" spans="1:11">
      <c r="B1015" s="88" t="s">
        <v>47</v>
      </c>
      <c r="C1015" s="80"/>
      <c r="D1015" s="98"/>
      <c r="E1015" s="99"/>
      <c r="F1015" s="99"/>
      <c r="G1015" s="99"/>
      <c r="H1015" s="99"/>
      <c r="I1015" s="99"/>
      <c r="J1015" s="99"/>
      <c r="K1015" s="100"/>
    </row>
    <row r="1016" spans="1:11">
      <c r="B1016" s="89" t="s">
        <v>23</v>
      </c>
      <c r="C1016" s="212"/>
      <c r="D1016" s="101"/>
      <c r="E1016" s="102"/>
      <c r="F1016" s="102"/>
      <c r="G1016" s="102"/>
      <c r="H1016" s="102"/>
      <c r="I1016" s="102"/>
      <c r="J1016" s="102"/>
      <c r="K1016" s="103"/>
    </row>
    <row r="1017" spans="1:11">
      <c r="B1017" s="104" t="s">
        <v>89</v>
      </c>
      <c r="C1017" s="210"/>
      <c r="D1017" s="65"/>
      <c r="E1017" s="66"/>
      <c r="F1017" s="66"/>
      <c r="G1017" s="66"/>
      <c r="H1017" s="66"/>
      <c r="I1017" s="66"/>
      <c r="J1017" s="66"/>
      <c r="K1017" s="67"/>
    </row>
    <row r="1018" spans="1:11">
      <c r="B1018" s="36" t="s">
        <v>90</v>
      </c>
      <c r="D1018" s="7">
        <f>SUM(D1015:D1017)</f>
        <v>0</v>
      </c>
      <c r="E1018" s="7">
        <f>SUM(E1015:E1017)</f>
        <v>0</v>
      </c>
      <c r="F1018" s="7">
        <f>SUM(F1015:F1017)</f>
        <v>0</v>
      </c>
      <c r="G1018" s="7">
        <f t="shared" ref="G1018:I1018" si="284">SUM(G1015:G1017)</f>
        <v>0</v>
      </c>
      <c r="H1018" s="7">
        <f t="shared" si="284"/>
        <v>0</v>
      </c>
      <c r="I1018" s="7">
        <f t="shared" si="284"/>
        <v>0</v>
      </c>
      <c r="J1018" s="7">
        <f t="shared" ref="J1018" si="285">SUM(J1015:J1017)</f>
        <v>0</v>
      </c>
      <c r="K1018" s="7">
        <f t="shared" ref="K1018" si="286">SUM(K1015:K1017)</f>
        <v>0</v>
      </c>
    </row>
    <row r="1019" spans="1:11">
      <c r="B1019" s="6"/>
      <c r="D1019" s="7"/>
      <c r="E1019" s="7"/>
      <c r="F1019" s="7"/>
      <c r="G1019" s="7"/>
      <c r="H1019" s="7"/>
      <c r="I1019" s="7"/>
      <c r="J1019" s="7"/>
      <c r="K1019" s="7"/>
    </row>
    <row r="1020" spans="1:11" ht="18.75">
      <c r="A1020" s="9" t="s">
        <v>100</v>
      </c>
      <c r="D1020" s="2">
        <f>'Facility Detail'!$B$1708</f>
        <v>2011</v>
      </c>
      <c r="E1020" s="2">
        <f>D1020+1</f>
        <v>2012</v>
      </c>
      <c r="F1020" s="2">
        <f>E1020+1</f>
        <v>2013</v>
      </c>
      <c r="G1020" s="2">
        <f t="shared" ref="G1020:K1020" si="287">F1020+1</f>
        <v>2014</v>
      </c>
      <c r="H1020" s="2">
        <f t="shared" si="287"/>
        <v>2015</v>
      </c>
      <c r="I1020" s="2">
        <f t="shared" si="287"/>
        <v>2016</v>
      </c>
      <c r="J1020" s="2">
        <f t="shared" si="287"/>
        <v>2017</v>
      </c>
      <c r="K1020" s="2">
        <f t="shared" si="287"/>
        <v>2018</v>
      </c>
    </row>
    <row r="1021" spans="1:11">
      <c r="B1021" s="88" t="s">
        <v>68</v>
      </c>
      <c r="C1021" s="80"/>
      <c r="D1021" s="3"/>
      <c r="E1021" s="68">
        <f>D1021</f>
        <v>0</v>
      </c>
      <c r="F1021" s="152"/>
      <c r="G1021" s="152"/>
      <c r="H1021" s="152"/>
      <c r="I1021" s="152"/>
      <c r="J1021" s="152"/>
      <c r="K1021" s="69"/>
    </row>
    <row r="1022" spans="1:11">
      <c r="B1022" s="88" t="s">
        <v>69</v>
      </c>
      <c r="C1022" s="80"/>
      <c r="D1022" s="193">
        <f>E1022</f>
        <v>0</v>
      </c>
      <c r="E1022" s="10"/>
      <c r="F1022" s="83"/>
      <c r="G1022" s="83"/>
      <c r="H1022" s="83"/>
      <c r="I1022" s="83"/>
      <c r="J1022" s="83"/>
      <c r="K1022" s="194"/>
    </row>
    <row r="1023" spans="1:11">
      <c r="B1023" s="88" t="s">
        <v>70</v>
      </c>
      <c r="C1023" s="80"/>
      <c r="D1023" s="70"/>
      <c r="E1023" s="10">
        <f>E1007</f>
        <v>0</v>
      </c>
      <c r="F1023" s="79">
        <f>E1023</f>
        <v>0</v>
      </c>
      <c r="G1023" s="83"/>
      <c r="H1023" s="83"/>
      <c r="I1023" s="83"/>
      <c r="J1023" s="83"/>
      <c r="K1023" s="194"/>
    </row>
    <row r="1024" spans="1:11">
      <c r="B1024" s="88" t="s">
        <v>71</v>
      </c>
      <c r="C1024" s="80"/>
      <c r="D1024" s="70"/>
      <c r="E1024" s="79">
        <f>F1024</f>
        <v>0</v>
      </c>
      <c r="F1024" s="192"/>
      <c r="G1024" s="83"/>
      <c r="H1024" s="83"/>
      <c r="I1024" s="83"/>
      <c r="J1024" s="83"/>
      <c r="K1024" s="194"/>
    </row>
    <row r="1025" spans="1:11">
      <c r="B1025" s="88" t="s">
        <v>193</v>
      </c>
      <c r="C1025" s="33"/>
      <c r="D1025" s="70"/>
      <c r="E1025" s="175"/>
      <c r="F1025" s="10">
        <f>F1007</f>
        <v>0</v>
      </c>
      <c r="G1025" s="176">
        <f>F1025</f>
        <v>0</v>
      </c>
      <c r="H1025" s="83"/>
      <c r="I1025" s="83"/>
      <c r="J1025" s="83"/>
      <c r="K1025" s="194"/>
    </row>
    <row r="1026" spans="1:11">
      <c r="B1026" s="88" t="s">
        <v>194</v>
      </c>
      <c r="C1026" s="33"/>
      <c r="D1026" s="70"/>
      <c r="E1026" s="175"/>
      <c r="F1026" s="79">
        <f>G1026</f>
        <v>0</v>
      </c>
      <c r="G1026" s="10"/>
      <c r="H1026" s="83"/>
      <c r="I1026" s="83"/>
      <c r="J1026" s="83"/>
      <c r="K1026" s="194"/>
    </row>
    <row r="1027" spans="1:11">
      <c r="B1027" s="88" t="s">
        <v>195</v>
      </c>
      <c r="C1027" s="33"/>
      <c r="D1027" s="70"/>
      <c r="E1027" s="175"/>
      <c r="F1027" s="175"/>
      <c r="G1027" s="10">
        <f>G1007</f>
        <v>0</v>
      </c>
      <c r="H1027" s="176">
        <f>G1027</f>
        <v>0</v>
      </c>
      <c r="I1027" s="175">
        <f>H1027</f>
        <v>0</v>
      </c>
      <c r="J1027" s="175"/>
      <c r="K1027" s="179"/>
    </row>
    <row r="1028" spans="1:11">
      <c r="B1028" s="88" t="s">
        <v>196</v>
      </c>
      <c r="C1028" s="33"/>
      <c r="D1028" s="70"/>
      <c r="E1028" s="175"/>
      <c r="F1028" s="175"/>
      <c r="G1028" s="177"/>
      <c r="H1028" s="178"/>
      <c r="I1028" s="175"/>
      <c r="J1028" s="175"/>
      <c r="K1028" s="179"/>
    </row>
    <row r="1029" spans="1:11">
      <c r="B1029" s="88" t="s">
        <v>197</v>
      </c>
      <c r="C1029" s="33"/>
      <c r="D1029" s="70"/>
      <c r="E1029" s="175"/>
      <c r="F1029" s="175"/>
      <c r="G1029" s="175"/>
      <c r="H1029" s="178">
        <f>H1007</f>
        <v>4468</v>
      </c>
      <c r="I1029" s="176">
        <f>H1029</f>
        <v>4468</v>
      </c>
      <c r="J1029" s="83"/>
      <c r="K1029" s="179"/>
    </row>
    <row r="1030" spans="1:11">
      <c r="B1030" s="88" t="s">
        <v>198</v>
      </c>
      <c r="C1030" s="33"/>
      <c r="D1030" s="70"/>
      <c r="E1030" s="175"/>
      <c r="F1030" s="175"/>
      <c r="G1030" s="175"/>
      <c r="H1030" s="79"/>
      <c r="I1030" s="178"/>
      <c r="J1030" s="83"/>
      <c r="K1030" s="179"/>
    </row>
    <row r="1031" spans="1:11">
      <c r="B1031" s="88" t="s">
        <v>199</v>
      </c>
      <c r="C1031" s="33"/>
      <c r="D1031" s="70"/>
      <c r="E1031" s="175"/>
      <c r="F1031" s="175"/>
      <c r="G1031" s="175"/>
      <c r="H1031" s="175"/>
      <c r="I1031" s="178">
        <f>I1007</f>
        <v>0</v>
      </c>
      <c r="J1031" s="177">
        <f>I1031</f>
        <v>0</v>
      </c>
      <c r="K1031" s="194"/>
    </row>
    <row r="1032" spans="1:11">
      <c r="B1032" s="88" t="s">
        <v>190</v>
      </c>
      <c r="C1032" s="33"/>
      <c r="D1032" s="70"/>
      <c r="E1032" s="175"/>
      <c r="F1032" s="175"/>
      <c r="G1032" s="175"/>
      <c r="H1032" s="175"/>
      <c r="I1032" s="291"/>
      <c r="J1032" s="178"/>
      <c r="K1032" s="194"/>
    </row>
    <row r="1033" spans="1:11">
      <c r="B1033" s="88" t="s">
        <v>191</v>
      </c>
      <c r="C1033" s="33"/>
      <c r="D1033" s="71"/>
      <c r="E1033" s="156"/>
      <c r="F1033" s="156"/>
      <c r="G1033" s="156"/>
      <c r="H1033" s="156"/>
      <c r="I1033" s="156"/>
      <c r="J1033" s="181"/>
      <c r="K1033" s="288"/>
    </row>
    <row r="1034" spans="1:11">
      <c r="B1034" s="36" t="s">
        <v>17</v>
      </c>
      <c r="D1034" s="7">
        <f xml:space="preserve"> D1022 - D1021</f>
        <v>0</v>
      </c>
      <c r="E1034" s="7">
        <f xml:space="preserve"> E1021 + E1024 - E1023 - E1022</f>
        <v>0</v>
      </c>
      <c r="F1034" s="7">
        <f>F1023 - F1024</f>
        <v>0</v>
      </c>
      <c r="G1034" s="7">
        <f t="shared" ref="G1034" si="288">G1023 - G1024</f>
        <v>0</v>
      </c>
      <c r="H1034" s="7">
        <f>H1027-H1028-H1029</f>
        <v>-4468</v>
      </c>
      <c r="I1034" s="7">
        <f>I1029-I1030-I1031</f>
        <v>4468</v>
      </c>
      <c r="J1034" s="7">
        <f>J1031-J1032-J1033</f>
        <v>0</v>
      </c>
      <c r="K1034" s="7">
        <f>K1033</f>
        <v>0</v>
      </c>
    </row>
    <row r="1035" spans="1:11">
      <c r="B1035" s="6"/>
      <c r="D1035" s="7"/>
      <c r="E1035" s="7"/>
      <c r="F1035" s="7"/>
      <c r="G1035" s="7"/>
      <c r="H1035" s="7"/>
      <c r="I1035" s="7"/>
      <c r="J1035" s="7"/>
      <c r="K1035" s="7"/>
    </row>
    <row r="1036" spans="1:11">
      <c r="B1036" s="85" t="s">
        <v>12</v>
      </c>
      <c r="C1036" s="80"/>
      <c r="D1036" s="111"/>
      <c r="E1036" s="112"/>
      <c r="F1036" s="112"/>
      <c r="G1036" s="112"/>
      <c r="H1036" s="112"/>
      <c r="I1036" s="112"/>
      <c r="J1036" s="112"/>
      <c r="K1036" s="113"/>
    </row>
    <row r="1037" spans="1:11">
      <c r="B1037" s="6"/>
      <c r="D1037" s="7"/>
      <c r="E1037" s="7"/>
      <c r="F1037" s="7"/>
      <c r="G1037" s="7"/>
      <c r="H1037" s="7"/>
      <c r="I1037" s="7"/>
      <c r="J1037" s="7"/>
      <c r="K1037" s="7"/>
    </row>
    <row r="1038" spans="1:11" ht="18.75">
      <c r="A1038" s="45" t="s">
        <v>26</v>
      </c>
      <c r="C1038" s="80"/>
      <c r="D1038" s="49">
        <f t="shared" ref="D1038:H1038" si="289" xml:space="preserve"> D1007 + D1012 - D1018 + D1034 + D1036</f>
        <v>0</v>
      </c>
      <c r="E1038" s="50">
        <f t="shared" si="289"/>
        <v>0</v>
      </c>
      <c r="F1038" s="50">
        <f t="shared" si="289"/>
        <v>0</v>
      </c>
      <c r="G1038" s="50">
        <f t="shared" si="289"/>
        <v>0</v>
      </c>
      <c r="H1038" s="50">
        <f t="shared" si="289"/>
        <v>0</v>
      </c>
      <c r="I1038" s="50">
        <f t="shared" ref="I1038:J1038" si="290" xml:space="preserve"> I1007 + I1012 - I1018 + I1034 + I1036</f>
        <v>4468</v>
      </c>
      <c r="J1038" s="50">
        <f t="shared" si="290"/>
        <v>0</v>
      </c>
      <c r="K1038" s="51">
        <f t="shared" ref="K1038" si="291" xml:space="preserve"> K1007 + K1012 - K1018 + K1034 + K1036</f>
        <v>0</v>
      </c>
    </row>
    <row r="1039" spans="1:11">
      <c r="B1039" s="6"/>
      <c r="D1039" s="7"/>
      <c r="E1039" s="7"/>
      <c r="F1039" s="7"/>
      <c r="G1039" s="31"/>
      <c r="H1039" s="31"/>
      <c r="I1039" s="31"/>
      <c r="J1039" s="31"/>
      <c r="K1039" s="31"/>
    </row>
    <row r="1040" spans="1:11" ht="15.75" thickBot="1"/>
    <row r="1041" spans="1:11">
      <c r="A1041" s="8"/>
      <c r="B1041" s="8"/>
      <c r="C1041" s="8"/>
      <c r="D1041" s="8"/>
      <c r="E1041" s="8"/>
      <c r="F1041" s="8"/>
      <c r="G1041" s="8"/>
      <c r="H1041" s="8"/>
      <c r="I1041" s="8"/>
      <c r="J1041" s="8"/>
      <c r="K1041" s="8"/>
    </row>
    <row r="1042" spans="1:11">
      <c r="B1042" s="33"/>
      <c r="C1042" s="33"/>
      <c r="D1042" s="33"/>
      <c r="E1042" s="33"/>
      <c r="F1042" s="33"/>
      <c r="G1042" s="33"/>
      <c r="H1042" s="33"/>
      <c r="I1042" s="33"/>
      <c r="J1042" s="33"/>
      <c r="K1042" s="33"/>
    </row>
    <row r="1043" spans="1:11" ht="21">
      <c r="A1043" s="14" t="s">
        <v>4</v>
      </c>
      <c r="B1043" s="14"/>
      <c r="C1043" s="46" t="str">
        <f>B26</f>
        <v>Condon Wind Power Project - Condon Phase II - REC Only</v>
      </c>
      <c r="D1043" s="47"/>
      <c r="E1043" s="24"/>
      <c r="F1043" s="24"/>
    </row>
    <row r="1045" spans="1:11" ht="18.75">
      <c r="A1045" s="9" t="s">
        <v>21</v>
      </c>
      <c r="B1045" s="9"/>
      <c r="D1045" s="2">
        <f>'Facility Detail'!$B$1708</f>
        <v>2011</v>
      </c>
      <c r="E1045" s="2">
        <f>D1045+1</f>
        <v>2012</v>
      </c>
      <c r="F1045" s="2">
        <f>E1045+1</f>
        <v>2013</v>
      </c>
      <c r="G1045" s="2">
        <f t="shared" ref="G1045:K1045" si="292">F1045+1</f>
        <v>2014</v>
      </c>
      <c r="H1045" s="2">
        <f t="shared" si="292"/>
        <v>2015</v>
      </c>
      <c r="I1045" s="2">
        <f t="shared" si="292"/>
        <v>2016</v>
      </c>
      <c r="J1045" s="2">
        <f t="shared" si="292"/>
        <v>2017</v>
      </c>
      <c r="K1045" s="2">
        <f t="shared" si="292"/>
        <v>2018</v>
      </c>
    </row>
    <row r="1046" spans="1:11">
      <c r="B1046" s="88" t="str">
        <f>"Total MWh Produced / Purchased from " &amp; C1043</f>
        <v>Total MWh Produced / Purchased from Condon Wind Power Project - Condon Phase II - REC Only</v>
      </c>
      <c r="C1046" s="80"/>
      <c r="D1046" s="3"/>
      <c r="E1046" s="4"/>
      <c r="F1046" s="4"/>
      <c r="G1046" s="4"/>
      <c r="H1046" s="4"/>
      <c r="I1046" s="349"/>
      <c r="J1046" s="99"/>
      <c r="K1046" s="165"/>
    </row>
    <row r="1047" spans="1:11">
      <c r="B1047" s="88" t="s">
        <v>25</v>
      </c>
      <c r="C1047" s="80"/>
      <c r="D1047" s="62"/>
      <c r="E1047" s="63"/>
      <c r="F1047" s="63"/>
      <c r="G1047" s="63"/>
      <c r="H1047" s="63"/>
      <c r="I1047" s="63">
        <v>1</v>
      </c>
      <c r="J1047" s="63">
        <v>1</v>
      </c>
      <c r="K1047" s="64">
        <v>1</v>
      </c>
    </row>
    <row r="1048" spans="1:11">
      <c r="B1048" s="88" t="s">
        <v>20</v>
      </c>
      <c r="C1048" s="80"/>
      <c r="D1048" s="54"/>
      <c r="E1048" s="55"/>
      <c r="F1048" s="55"/>
      <c r="G1048" s="55"/>
      <c r="H1048" s="55"/>
      <c r="I1048" s="55">
        <v>1</v>
      </c>
      <c r="J1048" s="296"/>
      <c r="K1048" s="297"/>
    </row>
    <row r="1049" spans="1:11">
      <c r="B1049" s="85" t="s">
        <v>22</v>
      </c>
      <c r="C1049" s="86"/>
      <c r="D1049" s="41">
        <f xml:space="preserve"> D1046 * D1047 * D1048</f>
        <v>0</v>
      </c>
      <c r="E1049" s="41">
        <f xml:space="preserve"> E1046 * E1047 * E1048</f>
        <v>0</v>
      </c>
      <c r="F1049" s="41">
        <f xml:space="preserve"> F1046 * F1047 * F1048</f>
        <v>0</v>
      </c>
      <c r="G1049" s="41">
        <f t="shared" ref="G1049" si="293" xml:space="preserve"> G1046 * G1047 * G1048</f>
        <v>0</v>
      </c>
      <c r="H1049" s="41">
        <f t="shared" ref="H1049" si="294" xml:space="preserve"> H1046 * H1047 * H1048</f>
        <v>0</v>
      </c>
      <c r="I1049" s="347"/>
      <c r="J1049" s="41">
        <f t="shared" ref="J1049:K1049" si="295" xml:space="preserve"> J1046 * J1047 * J1048</f>
        <v>0</v>
      </c>
      <c r="K1049" s="41">
        <f t="shared" si="295"/>
        <v>0</v>
      </c>
    </row>
    <row r="1050" spans="1:11">
      <c r="B1050" s="24"/>
      <c r="C1050" s="33"/>
      <c r="D1050" s="40"/>
      <c r="E1050" s="40"/>
      <c r="F1050" s="40"/>
      <c r="G1050" s="40"/>
      <c r="H1050" s="40"/>
      <c r="I1050" s="40"/>
      <c r="J1050" s="40"/>
      <c r="K1050" s="40"/>
    </row>
    <row r="1051" spans="1:11" ht="18.75">
      <c r="A1051" s="48" t="s">
        <v>119</v>
      </c>
      <c r="C1051" s="33"/>
      <c r="D1051" s="2">
        <f>'Facility Detail'!$B$1708</f>
        <v>2011</v>
      </c>
      <c r="E1051" s="2">
        <f>D1051+1</f>
        <v>2012</v>
      </c>
      <c r="F1051" s="2">
        <f>E1051+1</f>
        <v>2013</v>
      </c>
      <c r="G1051" s="2">
        <f t="shared" ref="G1051:K1051" si="296">F1051+1</f>
        <v>2014</v>
      </c>
      <c r="H1051" s="2">
        <f t="shared" si="296"/>
        <v>2015</v>
      </c>
      <c r="I1051" s="2">
        <f t="shared" si="296"/>
        <v>2016</v>
      </c>
      <c r="J1051" s="2">
        <f t="shared" si="296"/>
        <v>2017</v>
      </c>
      <c r="K1051" s="2">
        <f t="shared" si="296"/>
        <v>2018</v>
      </c>
    </row>
    <row r="1052" spans="1:11">
      <c r="B1052" s="88" t="s">
        <v>10</v>
      </c>
      <c r="C1052" s="80"/>
      <c r="D1052" s="57">
        <f>IF( $E115 = "Eligible", D1049 * 'Facility Detail'!$B$1705, 0 )</f>
        <v>0</v>
      </c>
      <c r="E1052" s="11">
        <f>IF( $E115 = "Eligible", E1049 * 'Facility Detail'!$B$1705, 0 )</f>
        <v>0</v>
      </c>
      <c r="F1052" s="11">
        <f>IF( $E115 = "Eligible", F1049 * 'Facility Detail'!$B$1705, 0 )</f>
        <v>0</v>
      </c>
      <c r="G1052" s="11">
        <f>IF( $E115 = "Eligible", G1049 * 'Facility Detail'!$B$1705, 0 )</f>
        <v>0</v>
      </c>
      <c r="H1052" s="11">
        <f>IF( $E115 = "Eligible", H1049 * 'Facility Detail'!$B$1705, 0 )</f>
        <v>0</v>
      </c>
      <c r="I1052" s="11">
        <f>IF( $E115 = "Eligible", I1049 * 'Facility Detail'!$B$1705, 0 )</f>
        <v>0</v>
      </c>
      <c r="J1052" s="11">
        <f>IF( $E115 = "Eligible", J1049 * 'Facility Detail'!$B$1705, 0 )</f>
        <v>0</v>
      </c>
      <c r="K1052" s="12">
        <f>IF( $E115 = "Eligible", K1049 * 'Facility Detail'!$B$1705, 0 )</f>
        <v>0</v>
      </c>
    </row>
    <row r="1053" spans="1:11">
      <c r="B1053" s="88" t="s">
        <v>6</v>
      </c>
      <c r="C1053" s="80"/>
      <c r="D1053" s="58">
        <f>IF( $F115 = "Eligible", D1049, 0 )</f>
        <v>0</v>
      </c>
      <c r="E1053" s="59">
        <f>IF( $F115 = "Eligible", E1049, 0 )</f>
        <v>0</v>
      </c>
      <c r="F1053" s="59">
        <f>IF( $F115 = "Eligible", F1049, 0 )</f>
        <v>0</v>
      </c>
      <c r="G1053" s="59">
        <f t="shared" ref="G1053:I1053" si="297">IF( $F115 = "Eligible", G1049, 0 )</f>
        <v>0</v>
      </c>
      <c r="H1053" s="59">
        <f t="shared" si="297"/>
        <v>0</v>
      </c>
      <c r="I1053" s="59">
        <f t="shared" si="297"/>
        <v>0</v>
      </c>
      <c r="J1053" s="59">
        <f t="shared" ref="J1053" si="298">IF( $F115 = "Eligible", J1049, 0 )</f>
        <v>0</v>
      </c>
      <c r="K1053" s="60">
        <f t="shared" ref="K1053" si="299">IF( $F115 = "Eligible", K1049, 0 )</f>
        <v>0</v>
      </c>
    </row>
    <row r="1054" spans="1:11">
      <c r="B1054" s="87" t="s">
        <v>121</v>
      </c>
      <c r="C1054" s="86"/>
      <c r="D1054" s="43">
        <f>SUM(D1052:D1053)</f>
        <v>0</v>
      </c>
      <c r="E1054" s="44">
        <f>SUM(E1052:E1053)</f>
        <v>0</v>
      </c>
      <c r="F1054" s="44">
        <f>SUM(F1052:F1053)</f>
        <v>0</v>
      </c>
      <c r="G1054" s="44">
        <f t="shared" ref="G1054" si="300">SUM(G1052:G1053)</f>
        <v>0</v>
      </c>
      <c r="H1054" s="44">
        <f t="shared" ref="H1054" si="301">SUM(H1052:H1053)</f>
        <v>0</v>
      </c>
      <c r="I1054" s="44">
        <f t="shared" ref="I1054:J1054" si="302">SUM(I1052:I1053)</f>
        <v>0</v>
      </c>
      <c r="J1054" s="44">
        <f t="shared" si="302"/>
        <v>0</v>
      </c>
      <c r="K1054" s="44">
        <f t="shared" ref="K1054" si="303">SUM(K1052:K1053)</f>
        <v>0</v>
      </c>
    </row>
    <row r="1055" spans="1:11">
      <c r="B1055" s="33"/>
      <c r="C1055" s="33"/>
      <c r="D1055" s="42"/>
      <c r="E1055" s="34"/>
      <c r="F1055" s="34"/>
      <c r="G1055" s="34"/>
      <c r="H1055" s="34"/>
      <c r="I1055" s="34"/>
      <c r="J1055" s="34"/>
      <c r="K1055" s="34"/>
    </row>
    <row r="1056" spans="1:11" ht="18.75">
      <c r="A1056" s="45" t="s">
        <v>30</v>
      </c>
      <c r="C1056" s="33"/>
      <c r="D1056" s="2">
        <f>'Facility Detail'!$B$1708</f>
        <v>2011</v>
      </c>
      <c r="E1056" s="2">
        <f>D1056+1</f>
        <v>2012</v>
      </c>
      <c r="F1056" s="2">
        <f>E1056+1</f>
        <v>2013</v>
      </c>
      <c r="G1056" s="2">
        <f t="shared" ref="G1056:K1056" si="304">F1056+1</f>
        <v>2014</v>
      </c>
      <c r="H1056" s="2">
        <f t="shared" si="304"/>
        <v>2015</v>
      </c>
      <c r="I1056" s="2">
        <f t="shared" si="304"/>
        <v>2016</v>
      </c>
      <c r="J1056" s="2">
        <f t="shared" si="304"/>
        <v>2017</v>
      </c>
      <c r="K1056" s="2">
        <f t="shared" si="304"/>
        <v>2018</v>
      </c>
    </row>
    <row r="1057" spans="1:11">
      <c r="B1057" s="88" t="s">
        <v>47</v>
      </c>
      <c r="C1057" s="80"/>
      <c r="D1057" s="98"/>
      <c r="E1057" s="99"/>
      <c r="F1057" s="99"/>
      <c r="G1057" s="99"/>
      <c r="H1057" s="99"/>
      <c r="I1057" s="99"/>
      <c r="J1057" s="99"/>
      <c r="K1057" s="100"/>
    </row>
    <row r="1058" spans="1:11">
      <c r="B1058" s="89" t="s">
        <v>23</v>
      </c>
      <c r="C1058" s="212"/>
      <c r="D1058" s="101"/>
      <c r="E1058" s="102"/>
      <c r="F1058" s="102"/>
      <c r="G1058" s="102"/>
      <c r="H1058" s="102"/>
      <c r="I1058" s="102"/>
      <c r="J1058" s="102"/>
      <c r="K1058" s="103"/>
    </row>
    <row r="1059" spans="1:11">
      <c r="B1059" s="104" t="s">
        <v>89</v>
      </c>
      <c r="C1059" s="210"/>
      <c r="D1059" s="65"/>
      <c r="E1059" s="66"/>
      <c r="F1059" s="66"/>
      <c r="G1059" s="66"/>
      <c r="H1059" s="66"/>
      <c r="I1059" s="66"/>
      <c r="J1059" s="66"/>
      <c r="K1059" s="67"/>
    </row>
    <row r="1060" spans="1:11">
      <c r="B1060" s="36" t="s">
        <v>90</v>
      </c>
      <c r="D1060" s="7">
        <f>SUM(D1057:D1059)</f>
        <v>0</v>
      </c>
      <c r="E1060" s="7">
        <f>SUM(E1057:E1059)</f>
        <v>0</v>
      </c>
      <c r="F1060" s="7">
        <f>SUM(F1057:F1059)</f>
        <v>0</v>
      </c>
      <c r="G1060" s="7">
        <f t="shared" ref="G1060" si="305">SUM(G1057:G1059)</f>
        <v>0</v>
      </c>
      <c r="H1060" s="7">
        <f t="shared" ref="H1060" si="306">SUM(H1057:H1059)</f>
        <v>0</v>
      </c>
      <c r="I1060" s="7">
        <f t="shared" ref="I1060:J1060" si="307">SUM(I1057:I1059)</f>
        <v>0</v>
      </c>
      <c r="J1060" s="7">
        <f t="shared" si="307"/>
        <v>0</v>
      </c>
      <c r="K1060" s="7">
        <f t="shared" ref="K1060" si="308">SUM(K1057:K1059)</f>
        <v>0</v>
      </c>
    </row>
    <row r="1061" spans="1:11">
      <c r="B1061" s="6"/>
      <c r="D1061" s="7"/>
      <c r="E1061" s="7"/>
      <c r="F1061" s="7"/>
      <c r="G1061" s="7"/>
      <c r="H1061" s="7"/>
      <c r="I1061" s="7"/>
      <c r="J1061" s="7"/>
      <c r="K1061" s="7"/>
    </row>
    <row r="1062" spans="1:11" ht="18.75">
      <c r="A1062" s="9" t="s">
        <v>100</v>
      </c>
      <c r="D1062" s="2">
        <f>'Facility Detail'!$B$1708</f>
        <v>2011</v>
      </c>
      <c r="E1062" s="2">
        <f>D1062+1</f>
        <v>2012</v>
      </c>
      <c r="F1062" s="2">
        <f>E1062+1</f>
        <v>2013</v>
      </c>
      <c r="G1062" s="2">
        <f t="shared" ref="G1062:K1062" si="309">F1062+1</f>
        <v>2014</v>
      </c>
      <c r="H1062" s="2">
        <f t="shared" si="309"/>
        <v>2015</v>
      </c>
      <c r="I1062" s="2">
        <f t="shared" si="309"/>
        <v>2016</v>
      </c>
      <c r="J1062" s="2">
        <f t="shared" si="309"/>
        <v>2017</v>
      </c>
      <c r="K1062" s="2">
        <f t="shared" si="309"/>
        <v>2018</v>
      </c>
    </row>
    <row r="1063" spans="1:11">
      <c r="B1063" s="88" t="s">
        <v>68</v>
      </c>
      <c r="C1063" s="80"/>
      <c r="D1063" s="3"/>
      <c r="E1063" s="68">
        <f>D1063</f>
        <v>0</v>
      </c>
      <c r="F1063" s="152"/>
      <c r="G1063" s="152"/>
      <c r="H1063" s="152"/>
      <c r="I1063" s="152"/>
      <c r="J1063" s="152"/>
      <c r="K1063" s="69"/>
    </row>
    <row r="1064" spans="1:11">
      <c r="B1064" s="88" t="s">
        <v>69</v>
      </c>
      <c r="C1064" s="80"/>
      <c r="D1064" s="193">
        <f>E1064</f>
        <v>0</v>
      </c>
      <c r="E1064" s="10"/>
      <c r="F1064" s="83"/>
      <c r="G1064" s="83"/>
      <c r="H1064" s="83"/>
      <c r="I1064" s="83"/>
      <c r="J1064" s="83"/>
      <c r="K1064" s="194"/>
    </row>
    <row r="1065" spans="1:11">
      <c r="B1065" s="88" t="s">
        <v>70</v>
      </c>
      <c r="C1065" s="80"/>
      <c r="D1065" s="70"/>
      <c r="E1065" s="10">
        <f>E1049</f>
        <v>0</v>
      </c>
      <c r="F1065" s="79">
        <f>E1065</f>
        <v>0</v>
      </c>
      <c r="G1065" s="83"/>
      <c r="H1065" s="83"/>
      <c r="I1065" s="83"/>
      <c r="J1065" s="83"/>
      <c r="K1065" s="194"/>
    </row>
    <row r="1066" spans="1:11">
      <c r="B1066" s="88" t="s">
        <v>71</v>
      </c>
      <c r="C1066" s="80"/>
      <c r="D1066" s="70"/>
      <c r="E1066" s="79">
        <f>F1066</f>
        <v>0</v>
      </c>
      <c r="F1066" s="192"/>
      <c r="G1066" s="83"/>
      <c r="H1066" s="83"/>
      <c r="I1066" s="83"/>
      <c r="J1066" s="83"/>
      <c r="K1066" s="194"/>
    </row>
    <row r="1067" spans="1:11">
      <c r="B1067" s="88" t="s">
        <v>193</v>
      </c>
      <c r="C1067" s="33"/>
      <c r="D1067" s="70"/>
      <c r="E1067" s="175"/>
      <c r="F1067" s="10">
        <f>F1049</f>
        <v>0</v>
      </c>
      <c r="G1067" s="176">
        <f>F1067</f>
        <v>0</v>
      </c>
      <c r="H1067" s="83"/>
      <c r="I1067" s="83"/>
      <c r="J1067" s="83"/>
      <c r="K1067" s="194"/>
    </row>
    <row r="1068" spans="1:11">
      <c r="B1068" s="88" t="s">
        <v>194</v>
      </c>
      <c r="C1068" s="33"/>
      <c r="D1068" s="70"/>
      <c r="E1068" s="175"/>
      <c r="F1068" s="79">
        <f>G1068</f>
        <v>0</v>
      </c>
      <c r="G1068" s="10"/>
      <c r="H1068" s="83"/>
      <c r="I1068" s="83"/>
      <c r="J1068" s="83"/>
      <c r="K1068" s="194"/>
    </row>
    <row r="1069" spans="1:11">
      <c r="B1069" s="88" t="s">
        <v>195</v>
      </c>
      <c r="C1069" s="33"/>
      <c r="D1069" s="70"/>
      <c r="E1069" s="175"/>
      <c r="F1069" s="175"/>
      <c r="G1069" s="10">
        <f>G1049</f>
        <v>0</v>
      </c>
      <c r="H1069" s="176">
        <f>G1069</f>
        <v>0</v>
      </c>
      <c r="I1069" s="175">
        <f>H1069</f>
        <v>0</v>
      </c>
      <c r="J1069" s="175"/>
      <c r="K1069" s="179"/>
    </row>
    <row r="1070" spans="1:11">
      <c r="B1070" s="88" t="s">
        <v>196</v>
      </c>
      <c r="C1070" s="33"/>
      <c r="D1070" s="70"/>
      <c r="E1070" s="175"/>
      <c r="F1070" s="175"/>
      <c r="G1070" s="177"/>
      <c r="H1070" s="178"/>
      <c r="I1070" s="175"/>
      <c r="J1070" s="175"/>
      <c r="K1070" s="179"/>
    </row>
    <row r="1071" spans="1:11">
      <c r="B1071" s="88" t="s">
        <v>197</v>
      </c>
      <c r="C1071" s="33"/>
      <c r="D1071" s="70"/>
      <c r="E1071" s="175"/>
      <c r="F1071" s="175"/>
      <c r="G1071" s="175"/>
      <c r="H1071" s="178">
        <v>0</v>
      </c>
      <c r="I1071" s="176">
        <f>H1071</f>
        <v>0</v>
      </c>
      <c r="J1071" s="83"/>
      <c r="K1071" s="179"/>
    </row>
    <row r="1072" spans="1:11">
      <c r="B1072" s="88" t="s">
        <v>198</v>
      </c>
      <c r="C1072" s="33"/>
      <c r="D1072" s="70"/>
      <c r="E1072" s="175"/>
      <c r="F1072" s="175"/>
      <c r="G1072" s="175"/>
      <c r="H1072" s="79"/>
      <c r="I1072" s="178"/>
      <c r="J1072" s="83"/>
      <c r="K1072" s="179"/>
    </row>
    <row r="1073" spans="1:11">
      <c r="B1073" s="88" t="s">
        <v>199</v>
      </c>
      <c r="C1073" s="33"/>
      <c r="D1073" s="70"/>
      <c r="E1073" s="175"/>
      <c r="F1073" s="175"/>
      <c r="G1073" s="175"/>
      <c r="H1073" s="175"/>
      <c r="I1073" s="350"/>
      <c r="J1073" s="350"/>
      <c r="K1073" s="194"/>
    </row>
    <row r="1074" spans="1:11">
      <c r="B1074" s="88" t="s">
        <v>190</v>
      </c>
      <c r="C1074" s="33"/>
      <c r="D1074" s="70"/>
      <c r="E1074" s="175"/>
      <c r="F1074" s="175"/>
      <c r="G1074" s="175"/>
      <c r="H1074" s="175"/>
      <c r="I1074" s="291"/>
      <c r="J1074" s="178"/>
      <c r="K1074" s="194"/>
    </row>
    <row r="1075" spans="1:11">
      <c r="B1075" s="88" t="s">
        <v>191</v>
      </c>
      <c r="C1075" s="33"/>
      <c r="D1075" s="71"/>
      <c r="E1075" s="156"/>
      <c r="F1075" s="156"/>
      <c r="G1075" s="156"/>
      <c r="H1075" s="156"/>
      <c r="I1075" s="156"/>
      <c r="J1075" s="181"/>
      <c r="K1075" s="288"/>
    </row>
    <row r="1076" spans="1:11">
      <c r="B1076" s="36" t="s">
        <v>17</v>
      </c>
      <c r="D1076" s="220">
        <f xml:space="preserve"> D1069 - D1068</f>
        <v>0</v>
      </c>
      <c r="E1076" s="220">
        <f xml:space="preserve"> E1068 + E1071 - E1070 - E1069</f>
        <v>0</v>
      </c>
      <c r="F1076" s="220">
        <f>F1070 - F1071</f>
        <v>0</v>
      </c>
      <c r="G1076" s="220">
        <f t="shared" ref="G1076" si="310">G1070 - G1071</f>
        <v>0</v>
      </c>
      <c r="H1076" s="220">
        <f>H1069-H1070-H1071</f>
        <v>0</v>
      </c>
      <c r="I1076" s="342"/>
      <c r="J1076" s="342"/>
      <c r="K1076" s="220">
        <f>K1075</f>
        <v>0</v>
      </c>
    </row>
    <row r="1077" spans="1:11">
      <c r="B1077" s="6"/>
      <c r="D1077" s="7"/>
      <c r="E1077" s="7"/>
      <c r="F1077" s="7"/>
      <c r="G1077" s="7"/>
      <c r="H1077" s="7"/>
      <c r="I1077" s="7"/>
      <c r="J1077" s="7"/>
      <c r="K1077" s="7"/>
    </row>
    <row r="1078" spans="1:11">
      <c r="B1078" s="85" t="s">
        <v>12</v>
      </c>
      <c r="C1078" s="80"/>
      <c r="D1078" s="111"/>
      <c r="E1078" s="112"/>
      <c r="F1078" s="112"/>
      <c r="G1078" s="112"/>
      <c r="H1078" s="112"/>
      <c r="I1078" s="112"/>
      <c r="J1078" s="113"/>
      <c r="K1078" s="113"/>
    </row>
    <row r="1079" spans="1:11">
      <c r="B1079" s="6"/>
      <c r="D1079" s="7"/>
      <c r="E1079" s="7"/>
      <c r="F1079" s="7"/>
      <c r="G1079" s="7"/>
      <c r="H1079" s="7"/>
      <c r="I1079" s="7"/>
      <c r="J1079" s="7"/>
      <c r="K1079" s="7"/>
    </row>
    <row r="1080" spans="1:11" ht="18.75">
      <c r="A1080" s="45" t="s">
        <v>26</v>
      </c>
      <c r="C1080" s="80"/>
      <c r="D1080" s="49">
        <f xml:space="preserve"> D1049 + D1054 - D1060 + D1076 + D1078</f>
        <v>0</v>
      </c>
      <c r="E1080" s="50">
        <f xml:space="preserve"> E1049 + E1054 - E1060 + E1076 + E1078</f>
        <v>0</v>
      </c>
      <c r="F1080" s="50">
        <f xml:space="preserve"> F1049 + F1054 - F1060 + F1076 + F1078</f>
        <v>0</v>
      </c>
      <c r="G1080" s="50">
        <f t="shared" ref="G1080:I1080" si="311" xml:space="preserve"> G1049 + G1054 - G1060 + G1076 + G1078</f>
        <v>0</v>
      </c>
      <c r="H1080" s="50">
        <f t="shared" si="311"/>
        <v>0</v>
      </c>
      <c r="I1080" s="50">
        <f t="shared" si="311"/>
        <v>0</v>
      </c>
      <c r="J1080" s="354"/>
      <c r="K1080" s="51">
        <f t="shared" ref="K1080" si="312" xml:space="preserve"> K1049 + K1054 - K1060 + K1076 + K1078</f>
        <v>0</v>
      </c>
    </row>
    <row r="1081" spans="1:11">
      <c r="B1081" s="6"/>
      <c r="D1081" s="7"/>
      <c r="E1081" s="7"/>
      <c r="F1081" s="7"/>
      <c r="G1081" s="31"/>
      <c r="H1081" s="31"/>
      <c r="I1081" s="31"/>
      <c r="J1081" s="31"/>
      <c r="K1081" s="31"/>
    </row>
    <row r="1082" spans="1:11" ht="15.75" thickBot="1"/>
    <row r="1083" spans="1:11">
      <c r="A1083" s="8"/>
      <c r="B1083" s="8"/>
      <c r="C1083" s="8"/>
      <c r="D1083" s="8"/>
      <c r="E1083" s="8"/>
      <c r="F1083" s="8"/>
      <c r="G1083" s="8"/>
      <c r="H1083" s="8"/>
      <c r="I1083" s="8"/>
      <c r="J1083" s="8"/>
      <c r="K1083" s="8"/>
    </row>
    <row r="1084" spans="1:11">
      <c r="B1084" s="33"/>
      <c r="C1084" s="33"/>
      <c r="D1084" s="33"/>
      <c r="E1084" s="33"/>
      <c r="F1084" s="33"/>
      <c r="G1084" s="33"/>
      <c r="H1084" s="33"/>
      <c r="I1084" s="33"/>
      <c r="J1084" s="33"/>
      <c r="K1084" s="33"/>
    </row>
    <row r="1085" spans="1:11" ht="21">
      <c r="A1085" s="14" t="s">
        <v>4</v>
      </c>
      <c r="B1085" s="14"/>
      <c r="C1085" s="46" t="str">
        <f>B27</f>
        <v>Condon Wind Power Project - Condon Wind Power Project - REC Only</v>
      </c>
      <c r="D1085" s="47"/>
      <c r="E1085" s="24"/>
      <c r="F1085" s="24"/>
    </row>
    <row r="1087" spans="1:11" ht="18.75">
      <c r="A1087" s="9" t="s">
        <v>21</v>
      </c>
      <c r="B1087" s="9"/>
      <c r="D1087" s="2">
        <f>'Facility Detail'!$B$1708</f>
        <v>2011</v>
      </c>
      <c r="E1087" s="2">
        <f>D1087+1</f>
        <v>2012</v>
      </c>
      <c r="F1087" s="2">
        <f>E1087+1</f>
        <v>2013</v>
      </c>
      <c r="G1087" s="2">
        <f t="shared" ref="G1087:K1087" si="313">F1087+1</f>
        <v>2014</v>
      </c>
      <c r="H1087" s="2">
        <f t="shared" si="313"/>
        <v>2015</v>
      </c>
      <c r="I1087" s="2">
        <f t="shared" si="313"/>
        <v>2016</v>
      </c>
      <c r="J1087" s="2">
        <f t="shared" si="313"/>
        <v>2017</v>
      </c>
      <c r="K1087" s="2">
        <f t="shared" si="313"/>
        <v>2018</v>
      </c>
    </row>
    <row r="1088" spans="1:11">
      <c r="B1088" s="88" t="str">
        <f>"Total MWh Produced / Purchased from " &amp; C1085</f>
        <v>Total MWh Produced / Purchased from Condon Wind Power Project - Condon Wind Power Project - REC Only</v>
      </c>
      <c r="C1088" s="80"/>
      <c r="D1088" s="3"/>
      <c r="E1088" s="4"/>
      <c r="F1088" s="4"/>
      <c r="G1088" s="4"/>
      <c r="H1088" s="4"/>
      <c r="I1088" s="349"/>
      <c r="J1088" s="99"/>
      <c r="K1088" s="165"/>
    </row>
    <row r="1089" spans="1:11">
      <c r="B1089" s="88" t="s">
        <v>25</v>
      </c>
      <c r="C1089" s="80"/>
      <c r="D1089" s="62"/>
      <c r="E1089" s="63"/>
      <c r="F1089" s="63"/>
      <c r="G1089" s="63"/>
      <c r="H1089" s="63"/>
      <c r="I1089" s="63">
        <v>1</v>
      </c>
      <c r="J1089" s="63">
        <v>1</v>
      </c>
      <c r="K1089" s="63">
        <v>1</v>
      </c>
    </row>
    <row r="1090" spans="1:11">
      <c r="B1090" s="88" t="s">
        <v>20</v>
      </c>
      <c r="C1090" s="80"/>
      <c r="D1090" s="54"/>
      <c r="E1090" s="55"/>
      <c r="F1090" s="55"/>
      <c r="G1090" s="55"/>
      <c r="H1090" s="55"/>
      <c r="I1090" s="55">
        <v>1</v>
      </c>
      <c r="J1090" s="296"/>
      <c r="K1090" s="297"/>
    </row>
    <row r="1091" spans="1:11">
      <c r="B1091" s="85" t="s">
        <v>22</v>
      </c>
      <c r="C1091" s="86"/>
      <c r="D1091" s="41">
        <f xml:space="preserve"> D1088 * D1089 * D1090</f>
        <v>0</v>
      </c>
      <c r="E1091" s="41">
        <f xml:space="preserve"> E1088 * E1089 * E1090</f>
        <v>0</v>
      </c>
      <c r="F1091" s="41">
        <f xml:space="preserve"> F1088 * F1089 * F1090</f>
        <v>0</v>
      </c>
      <c r="G1091" s="41">
        <f t="shared" ref="G1091" si="314" xml:space="preserve"> G1088 * G1089 * G1090</f>
        <v>0</v>
      </c>
      <c r="H1091" s="41">
        <f t="shared" ref="H1091" si="315" xml:space="preserve"> H1088 * H1089 * H1090</f>
        <v>0</v>
      </c>
      <c r="I1091" s="347"/>
      <c r="J1091" s="41">
        <f t="shared" ref="J1091:K1091" si="316" xml:space="preserve"> J1088 * J1089 * J1090</f>
        <v>0</v>
      </c>
      <c r="K1091" s="41">
        <f t="shared" si="316"/>
        <v>0</v>
      </c>
    </row>
    <row r="1092" spans="1:11">
      <c r="B1092" s="24"/>
      <c r="C1092" s="33"/>
      <c r="D1092" s="40"/>
      <c r="E1092" s="40"/>
      <c r="F1092" s="40"/>
      <c r="G1092" s="40"/>
      <c r="H1092" s="40"/>
      <c r="I1092" s="40"/>
      <c r="J1092" s="40"/>
      <c r="K1092" s="40"/>
    </row>
    <row r="1093" spans="1:11" ht="18.75">
      <c r="A1093" s="48" t="s">
        <v>119</v>
      </c>
      <c r="C1093" s="33"/>
      <c r="D1093" s="2">
        <f>'Facility Detail'!$B$1708</f>
        <v>2011</v>
      </c>
      <c r="E1093" s="2">
        <f>D1093+1</f>
        <v>2012</v>
      </c>
      <c r="F1093" s="2">
        <f>E1093+1</f>
        <v>2013</v>
      </c>
      <c r="G1093" s="2">
        <f t="shared" ref="G1093:K1093" si="317">F1093+1</f>
        <v>2014</v>
      </c>
      <c r="H1093" s="2">
        <f t="shared" si="317"/>
        <v>2015</v>
      </c>
      <c r="I1093" s="2">
        <f t="shared" si="317"/>
        <v>2016</v>
      </c>
      <c r="J1093" s="2">
        <f t="shared" si="317"/>
        <v>2017</v>
      </c>
      <c r="K1093" s="2">
        <f t="shared" si="317"/>
        <v>2018</v>
      </c>
    </row>
    <row r="1094" spans="1:11">
      <c r="B1094" s="88" t="s">
        <v>10</v>
      </c>
      <c r="C1094" s="80"/>
      <c r="D1094" s="57">
        <f>IF( $E157 = "Eligible", D1091 * 'Facility Detail'!$B$1705, 0 )</f>
        <v>0</v>
      </c>
      <c r="E1094" s="11">
        <f>IF( $E157 = "Eligible", E1091 * 'Facility Detail'!$B$1705, 0 )</f>
        <v>0</v>
      </c>
      <c r="F1094" s="11">
        <f>IF( $E157 = "Eligible", F1091 * 'Facility Detail'!$B$1705, 0 )</f>
        <v>0</v>
      </c>
      <c r="G1094" s="11">
        <f>IF( $E157 = "Eligible", G1091 * 'Facility Detail'!$B$1705, 0 )</f>
        <v>0</v>
      </c>
      <c r="H1094" s="11">
        <f>IF( $E157 = "Eligible", H1091 * 'Facility Detail'!$B$1705, 0 )</f>
        <v>0</v>
      </c>
      <c r="I1094" s="11">
        <f>IF( $E157 = "Eligible", I1091 * 'Facility Detail'!$B$1705, 0 )</f>
        <v>0</v>
      </c>
      <c r="J1094" s="11">
        <f>IF( $E157 = "Eligible", J1091 * 'Facility Detail'!$B$1705, 0 )</f>
        <v>0</v>
      </c>
      <c r="K1094" s="12">
        <f>IF( $E157 = "Eligible", K1091 * 'Facility Detail'!$B$1705, 0 )</f>
        <v>0</v>
      </c>
    </row>
    <row r="1095" spans="1:11">
      <c r="B1095" s="88" t="s">
        <v>6</v>
      </c>
      <c r="C1095" s="80"/>
      <c r="D1095" s="58">
        <f>IF( $F157 = "Eligible", D1091, 0 )</f>
        <v>0</v>
      </c>
      <c r="E1095" s="59">
        <f>IF( $F157 = "Eligible", E1091, 0 )</f>
        <v>0</v>
      </c>
      <c r="F1095" s="59">
        <f>IF( $F157 = "Eligible", F1091, 0 )</f>
        <v>0</v>
      </c>
      <c r="G1095" s="59">
        <f t="shared" ref="G1095:I1095" si="318">IF( $F157 = "Eligible", G1091, 0 )</f>
        <v>0</v>
      </c>
      <c r="H1095" s="59">
        <f t="shared" si="318"/>
        <v>0</v>
      </c>
      <c r="I1095" s="59">
        <f t="shared" si="318"/>
        <v>0</v>
      </c>
      <c r="J1095" s="59">
        <f t="shared" ref="J1095" si="319">IF( $F157 = "Eligible", J1091, 0 )</f>
        <v>0</v>
      </c>
      <c r="K1095" s="60">
        <f t="shared" ref="K1095" si="320">IF( $F157 = "Eligible", K1091, 0 )</f>
        <v>0</v>
      </c>
    </row>
    <row r="1096" spans="1:11">
      <c r="B1096" s="87" t="s">
        <v>121</v>
      </c>
      <c r="C1096" s="86"/>
      <c r="D1096" s="43">
        <f>SUM(D1094:D1095)</f>
        <v>0</v>
      </c>
      <c r="E1096" s="44">
        <f>SUM(E1094:E1095)</f>
        <v>0</v>
      </c>
      <c r="F1096" s="44">
        <f>SUM(F1094:F1095)</f>
        <v>0</v>
      </c>
      <c r="G1096" s="44">
        <f t="shared" ref="G1096" si="321">SUM(G1094:G1095)</f>
        <v>0</v>
      </c>
      <c r="H1096" s="44">
        <f t="shared" ref="H1096" si="322">SUM(H1094:H1095)</f>
        <v>0</v>
      </c>
      <c r="I1096" s="44">
        <f t="shared" ref="I1096:J1096" si="323">SUM(I1094:I1095)</f>
        <v>0</v>
      </c>
      <c r="J1096" s="44">
        <f t="shared" si="323"/>
        <v>0</v>
      </c>
      <c r="K1096" s="44">
        <f t="shared" ref="K1096" si="324">SUM(K1094:K1095)</f>
        <v>0</v>
      </c>
    </row>
    <row r="1097" spans="1:11">
      <c r="B1097" s="33"/>
      <c r="C1097" s="33"/>
      <c r="D1097" s="42"/>
      <c r="E1097" s="34"/>
      <c r="F1097" s="34"/>
      <c r="G1097" s="34"/>
      <c r="H1097" s="34"/>
      <c r="I1097" s="34"/>
      <c r="J1097" s="34"/>
      <c r="K1097" s="34"/>
    </row>
    <row r="1098" spans="1:11" ht="18.75">
      <c r="A1098" s="45" t="s">
        <v>30</v>
      </c>
      <c r="C1098" s="33"/>
      <c r="D1098" s="2">
        <f>'Facility Detail'!$B$1708</f>
        <v>2011</v>
      </c>
      <c r="E1098" s="2">
        <f>D1098+1</f>
        <v>2012</v>
      </c>
      <c r="F1098" s="2">
        <f>E1098+1</f>
        <v>2013</v>
      </c>
      <c r="G1098" s="2">
        <f t="shared" ref="G1098:K1098" si="325">F1098+1</f>
        <v>2014</v>
      </c>
      <c r="H1098" s="2">
        <f t="shared" si="325"/>
        <v>2015</v>
      </c>
      <c r="I1098" s="2">
        <f t="shared" si="325"/>
        <v>2016</v>
      </c>
      <c r="J1098" s="2">
        <f t="shared" si="325"/>
        <v>2017</v>
      </c>
      <c r="K1098" s="2">
        <f t="shared" si="325"/>
        <v>2018</v>
      </c>
    </row>
    <row r="1099" spans="1:11">
      <c r="B1099" s="88" t="s">
        <v>47</v>
      </c>
      <c r="C1099" s="80"/>
      <c r="D1099" s="98"/>
      <c r="E1099" s="99"/>
      <c r="F1099" s="99"/>
      <c r="G1099" s="99"/>
      <c r="H1099" s="99"/>
      <c r="I1099" s="99"/>
      <c r="J1099" s="99"/>
      <c r="K1099" s="100"/>
    </row>
    <row r="1100" spans="1:11">
      <c r="B1100" s="89" t="s">
        <v>23</v>
      </c>
      <c r="C1100" s="212"/>
      <c r="D1100" s="101"/>
      <c r="E1100" s="102"/>
      <c r="F1100" s="102"/>
      <c r="G1100" s="102"/>
      <c r="H1100" s="102"/>
      <c r="I1100" s="102"/>
      <c r="J1100" s="102"/>
      <c r="K1100" s="103"/>
    </row>
    <row r="1101" spans="1:11">
      <c r="B1101" s="104" t="s">
        <v>89</v>
      </c>
      <c r="C1101" s="210"/>
      <c r="D1101" s="65"/>
      <c r="E1101" s="66"/>
      <c r="F1101" s="66"/>
      <c r="G1101" s="66"/>
      <c r="H1101" s="66"/>
      <c r="I1101" s="66"/>
      <c r="J1101" s="66"/>
      <c r="K1101" s="67"/>
    </row>
    <row r="1102" spans="1:11">
      <c r="B1102" s="36" t="s">
        <v>90</v>
      </c>
      <c r="D1102" s="7">
        <f>SUM(D1099:D1101)</f>
        <v>0</v>
      </c>
      <c r="E1102" s="7">
        <f>SUM(E1099:E1101)</f>
        <v>0</v>
      </c>
      <c r="F1102" s="7">
        <f>SUM(F1099:F1101)</f>
        <v>0</v>
      </c>
      <c r="G1102" s="7">
        <f t="shared" ref="G1102" si="326">SUM(G1099:G1101)</f>
        <v>0</v>
      </c>
      <c r="H1102" s="7">
        <f t="shared" ref="H1102" si="327">SUM(H1099:H1101)</f>
        <v>0</v>
      </c>
      <c r="I1102" s="7">
        <f t="shared" ref="I1102:J1102" si="328">SUM(I1099:I1101)</f>
        <v>0</v>
      </c>
      <c r="J1102" s="7">
        <f t="shared" si="328"/>
        <v>0</v>
      </c>
      <c r="K1102" s="7">
        <f t="shared" ref="K1102" si="329">SUM(K1099:K1101)</f>
        <v>0</v>
      </c>
    </row>
    <row r="1103" spans="1:11">
      <c r="B1103" s="6"/>
      <c r="D1103" s="7"/>
      <c r="E1103" s="7"/>
      <c r="F1103" s="7"/>
      <c r="G1103" s="7"/>
      <c r="H1103" s="7"/>
      <c r="I1103" s="7"/>
      <c r="J1103" s="7"/>
      <c r="K1103" s="7"/>
    </row>
    <row r="1104" spans="1:11" ht="18.75">
      <c r="A1104" s="9" t="s">
        <v>100</v>
      </c>
      <c r="D1104" s="2">
        <f>'Facility Detail'!$B$1708</f>
        <v>2011</v>
      </c>
      <c r="E1104" s="2">
        <f>D1104+1</f>
        <v>2012</v>
      </c>
      <c r="F1104" s="2">
        <f>E1104+1</f>
        <v>2013</v>
      </c>
      <c r="G1104" s="2">
        <f t="shared" ref="G1104:K1104" si="330">F1104+1</f>
        <v>2014</v>
      </c>
      <c r="H1104" s="2">
        <f t="shared" si="330"/>
        <v>2015</v>
      </c>
      <c r="I1104" s="2">
        <f t="shared" si="330"/>
        <v>2016</v>
      </c>
      <c r="J1104" s="2">
        <f t="shared" si="330"/>
        <v>2017</v>
      </c>
      <c r="K1104" s="2">
        <f t="shared" si="330"/>
        <v>2018</v>
      </c>
    </row>
    <row r="1105" spans="2:11">
      <c r="B1105" s="88" t="s">
        <v>68</v>
      </c>
      <c r="C1105" s="80"/>
      <c r="D1105" s="3"/>
      <c r="E1105" s="68">
        <f>D1105</f>
        <v>0</v>
      </c>
      <c r="F1105" s="152"/>
      <c r="G1105" s="152"/>
      <c r="H1105" s="152"/>
      <c r="I1105" s="152"/>
      <c r="J1105" s="152"/>
      <c r="K1105" s="69"/>
    </row>
    <row r="1106" spans="2:11">
      <c r="B1106" s="88" t="s">
        <v>69</v>
      </c>
      <c r="C1106" s="80"/>
      <c r="D1106" s="193">
        <f>E1106</f>
        <v>0</v>
      </c>
      <c r="E1106" s="10"/>
      <c r="F1106" s="83"/>
      <c r="G1106" s="83"/>
      <c r="H1106" s="83"/>
      <c r="I1106" s="83"/>
      <c r="J1106" s="83"/>
      <c r="K1106" s="194"/>
    </row>
    <row r="1107" spans="2:11">
      <c r="B1107" s="88" t="s">
        <v>70</v>
      </c>
      <c r="C1107" s="80"/>
      <c r="D1107" s="70"/>
      <c r="E1107" s="10">
        <f>E1091</f>
        <v>0</v>
      </c>
      <c r="F1107" s="79">
        <f>E1107</f>
        <v>0</v>
      </c>
      <c r="G1107" s="83"/>
      <c r="H1107" s="83"/>
      <c r="I1107" s="83"/>
      <c r="J1107" s="83"/>
      <c r="K1107" s="194"/>
    </row>
    <row r="1108" spans="2:11">
      <c r="B1108" s="88" t="s">
        <v>71</v>
      </c>
      <c r="C1108" s="80"/>
      <c r="D1108" s="70"/>
      <c r="E1108" s="79">
        <f>F1108</f>
        <v>0</v>
      </c>
      <c r="F1108" s="192"/>
      <c r="G1108" s="83"/>
      <c r="H1108" s="83"/>
      <c r="I1108" s="83"/>
      <c r="J1108" s="83"/>
      <c r="K1108" s="194"/>
    </row>
    <row r="1109" spans="2:11">
      <c r="B1109" s="88" t="s">
        <v>193</v>
      </c>
      <c r="C1109" s="33"/>
      <c r="D1109" s="70"/>
      <c r="E1109" s="175"/>
      <c r="F1109" s="10">
        <f>F1091</f>
        <v>0</v>
      </c>
      <c r="G1109" s="176">
        <f>F1109</f>
        <v>0</v>
      </c>
      <c r="H1109" s="83"/>
      <c r="I1109" s="83"/>
      <c r="J1109" s="83"/>
      <c r="K1109" s="194"/>
    </row>
    <row r="1110" spans="2:11">
      <c r="B1110" s="88" t="s">
        <v>194</v>
      </c>
      <c r="C1110" s="33"/>
      <c r="D1110" s="70"/>
      <c r="E1110" s="175"/>
      <c r="F1110" s="79">
        <f>G1110</f>
        <v>0</v>
      </c>
      <c r="G1110" s="10"/>
      <c r="H1110" s="83"/>
      <c r="I1110" s="83"/>
      <c r="J1110" s="83"/>
      <c r="K1110" s="194"/>
    </row>
    <row r="1111" spans="2:11">
      <c r="B1111" s="88" t="s">
        <v>195</v>
      </c>
      <c r="C1111" s="33"/>
      <c r="D1111" s="70"/>
      <c r="E1111" s="175"/>
      <c r="F1111" s="175"/>
      <c r="G1111" s="10">
        <f>G1091</f>
        <v>0</v>
      </c>
      <c r="H1111" s="176">
        <f>G1111</f>
        <v>0</v>
      </c>
      <c r="I1111" s="175">
        <f>H1111</f>
        <v>0</v>
      </c>
      <c r="J1111" s="175"/>
      <c r="K1111" s="179"/>
    </row>
    <row r="1112" spans="2:11">
      <c r="B1112" s="88" t="s">
        <v>196</v>
      </c>
      <c r="C1112" s="33"/>
      <c r="D1112" s="70"/>
      <c r="E1112" s="175"/>
      <c r="F1112" s="175"/>
      <c r="G1112" s="177"/>
      <c r="H1112" s="178"/>
      <c r="I1112" s="175"/>
      <c r="J1112" s="175"/>
      <c r="K1112" s="179"/>
    </row>
    <row r="1113" spans="2:11">
      <c r="B1113" s="88" t="s">
        <v>197</v>
      </c>
      <c r="C1113" s="33"/>
      <c r="D1113" s="70"/>
      <c r="E1113" s="175"/>
      <c r="F1113" s="175"/>
      <c r="G1113" s="175"/>
      <c r="H1113" s="178">
        <v>0</v>
      </c>
      <c r="I1113" s="176">
        <f>H1113</f>
        <v>0</v>
      </c>
      <c r="J1113" s="83"/>
      <c r="K1113" s="179"/>
    </row>
    <row r="1114" spans="2:11">
      <c r="B1114" s="88" t="s">
        <v>198</v>
      </c>
      <c r="C1114" s="33"/>
      <c r="D1114" s="70"/>
      <c r="E1114" s="175"/>
      <c r="F1114" s="175"/>
      <c r="G1114" s="175"/>
      <c r="H1114" s="79"/>
      <c r="I1114" s="178"/>
      <c r="J1114" s="83"/>
      <c r="K1114" s="179"/>
    </row>
    <row r="1115" spans="2:11">
      <c r="B1115" s="88" t="s">
        <v>199</v>
      </c>
      <c r="C1115" s="33"/>
      <c r="D1115" s="70"/>
      <c r="E1115" s="175"/>
      <c r="F1115" s="175"/>
      <c r="G1115" s="175"/>
      <c r="H1115" s="175"/>
      <c r="I1115" s="350"/>
      <c r="J1115" s="350"/>
      <c r="K1115" s="194"/>
    </row>
    <row r="1116" spans="2:11">
      <c r="B1116" s="88" t="s">
        <v>190</v>
      </c>
      <c r="C1116" s="33"/>
      <c r="D1116" s="70"/>
      <c r="E1116" s="175"/>
      <c r="F1116" s="175"/>
      <c r="G1116" s="175"/>
      <c r="H1116" s="175"/>
      <c r="I1116" s="291"/>
      <c r="J1116" s="178"/>
      <c r="K1116" s="194"/>
    </row>
    <row r="1117" spans="2:11">
      <c r="B1117" s="88" t="s">
        <v>191</v>
      </c>
      <c r="C1117" s="33"/>
      <c r="D1117" s="71"/>
      <c r="E1117" s="156"/>
      <c r="F1117" s="156"/>
      <c r="G1117" s="156"/>
      <c r="H1117" s="156"/>
      <c r="I1117" s="156"/>
      <c r="J1117" s="181"/>
      <c r="K1117" s="288"/>
    </row>
    <row r="1118" spans="2:11">
      <c r="B1118" s="36" t="s">
        <v>17</v>
      </c>
      <c r="D1118" s="220">
        <f xml:space="preserve"> D1111 - D1110</f>
        <v>0</v>
      </c>
      <c r="E1118" s="220">
        <f xml:space="preserve"> E1110 + E1113 - E1112 - E1111</f>
        <v>0</v>
      </c>
      <c r="F1118" s="220">
        <f>F1112 - F1113</f>
        <v>0</v>
      </c>
      <c r="G1118" s="220">
        <f t="shared" ref="G1118" si="331">G1112 - G1113</f>
        <v>0</v>
      </c>
      <c r="H1118" s="220">
        <f>H1111-H1112-H1113</f>
        <v>0</v>
      </c>
      <c r="I1118" s="342"/>
      <c r="J1118" s="342"/>
      <c r="K1118" s="220">
        <f>K1117</f>
        <v>0</v>
      </c>
    </row>
    <row r="1119" spans="2:11">
      <c r="B1119" s="6"/>
      <c r="D1119" s="7"/>
      <c r="E1119" s="7"/>
      <c r="F1119" s="7"/>
      <c r="G1119" s="7"/>
      <c r="H1119" s="7"/>
      <c r="I1119" s="7"/>
      <c r="J1119" s="7"/>
      <c r="K1119" s="7"/>
    </row>
    <row r="1120" spans="2:11">
      <c r="B1120" s="85" t="s">
        <v>12</v>
      </c>
      <c r="C1120" s="80"/>
      <c r="D1120" s="111"/>
      <c r="E1120" s="112"/>
      <c r="F1120" s="112"/>
      <c r="G1120" s="112"/>
      <c r="H1120" s="112"/>
      <c r="I1120" s="112"/>
      <c r="J1120" s="113"/>
      <c r="K1120" s="113"/>
    </row>
    <row r="1121" spans="1:11">
      <c r="B1121" s="6"/>
      <c r="D1121" s="7"/>
      <c r="E1121" s="7"/>
      <c r="F1121" s="7"/>
      <c r="G1121" s="7"/>
      <c r="H1121" s="7"/>
      <c r="I1121" s="7"/>
      <c r="J1121" s="7"/>
      <c r="K1121" s="7"/>
    </row>
    <row r="1122" spans="1:11" ht="18.75">
      <c r="A1122" s="45" t="s">
        <v>26</v>
      </c>
      <c r="C1122" s="80"/>
      <c r="D1122" s="49">
        <f xml:space="preserve"> D1091 + D1096 - D1102 + D1118 + D1120</f>
        <v>0</v>
      </c>
      <c r="E1122" s="50">
        <f xml:space="preserve"> E1091 + E1096 - E1102 + E1118 + E1120</f>
        <v>0</v>
      </c>
      <c r="F1122" s="50">
        <f xml:space="preserve"> F1091 + F1096 - F1102 + F1118 + F1120</f>
        <v>0</v>
      </c>
      <c r="G1122" s="50">
        <f t="shared" ref="G1122:I1122" si="332" xml:space="preserve"> G1091 + G1096 - G1102 + G1118 + G1120</f>
        <v>0</v>
      </c>
      <c r="H1122" s="50">
        <f t="shared" si="332"/>
        <v>0</v>
      </c>
      <c r="I1122" s="50">
        <f t="shared" si="332"/>
        <v>0</v>
      </c>
      <c r="J1122" s="354"/>
      <c r="K1122" s="51">
        <f t="shared" ref="K1122" si="333" xml:space="preserve"> K1091 + K1096 - K1102 + K1118 + K1120</f>
        <v>0</v>
      </c>
    </row>
    <row r="1123" spans="1:11">
      <c r="B1123" s="6"/>
      <c r="D1123" s="7"/>
      <c r="E1123" s="7"/>
      <c r="F1123" s="7"/>
      <c r="G1123" s="31"/>
      <c r="H1123" s="31"/>
      <c r="I1123" s="31"/>
      <c r="J1123" s="31"/>
      <c r="K1123" s="31"/>
    </row>
    <row r="1124" spans="1:11" ht="15.75" thickBot="1"/>
    <row r="1125" spans="1:11">
      <c r="A1125" s="8"/>
      <c r="B1125" s="8"/>
      <c r="C1125" s="8"/>
      <c r="D1125" s="8"/>
      <c r="E1125" s="8"/>
      <c r="F1125" s="8"/>
      <c r="G1125" s="8"/>
      <c r="H1125" s="8"/>
      <c r="I1125" s="8"/>
      <c r="J1125" s="8"/>
      <c r="K1125" s="8"/>
    </row>
    <row r="1126" spans="1:11">
      <c r="B1126" s="33"/>
      <c r="C1126" s="33"/>
      <c r="D1126" s="33"/>
      <c r="E1126" s="33"/>
      <c r="F1126" s="33"/>
      <c r="G1126" s="33"/>
      <c r="H1126" s="33"/>
      <c r="I1126" s="33"/>
      <c r="J1126" s="33"/>
      <c r="K1126" s="33"/>
    </row>
    <row r="1127" spans="1:11" ht="21">
      <c r="A1127" s="14" t="s">
        <v>4</v>
      </c>
      <c r="B1127" s="14"/>
      <c r="C1127" s="46" t="str">
        <f>B29</f>
        <v>Meadow Creek Wind Farm - Five Pine Project - REC Only</v>
      </c>
      <c r="D1127" s="47"/>
      <c r="E1127" s="24"/>
      <c r="F1127" s="24"/>
    </row>
    <row r="1129" spans="1:11" ht="18.75">
      <c r="A1129" s="9" t="s">
        <v>21</v>
      </c>
      <c r="B1129" s="9"/>
      <c r="D1129" s="2">
        <f>'Facility Detail'!$B$1708</f>
        <v>2011</v>
      </c>
      <c r="E1129" s="2">
        <f>D1129+1</f>
        <v>2012</v>
      </c>
      <c r="F1129" s="2">
        <f>E1129+1</f>
        <v>2013</v>
      </c>
      <c r="G1129" s="2">
        <f t="shared" ref="G1129:K1129" si="334">F1129+1</f>
        <v>2014</v>
      </c>
      <c r="H1129" s="2">
        <f t="shared" si="334"/>
        <v>2015</v>
      </c>
      <c r="I1129" s="2">
        <f t="shared" si="334"/>
        <v>2016</v>
      </c>
      <c r="J1129" s="2">
        <f t="shared" si="334"/>
        <v>2017</v>
      </c>
      <c r="K1129" s="2">
        <f t="shared" si="334"/>
        <v>2018</v>
      </c>
    </row>
    <row r="1130" spans="1:11">
      <c r="B1130" s="88" t="str">
        <f>"Total MWh Produced / Purchased from " &amp; C1127</f>
        <v>Total MWh Produced / Purchased from Meadow Creek Wind Farm - Five Pine Project - REC Only</v>
      </c>
      <c r="C1130" s="80"/>
      <c r="D1130" s="3"/>
      <c r="E1130" s="4"/>
      <c r="F1130" s="4"/>
      <c r="G1130" s="4"/>
      <c r="H1130" s="4"/>
      <c r="I1130" s="349"/>
      <c r="J1130" s="99"/>
      <c r="K1130" s="165"/>
    </row>
    <row r="1131" spans="1:11">
      <c r="B1131" s="88" t="s">
        <v>25</v>
      </c>
      <c r="C1131" s="80"/>
      <c r="D1131" s="62"/>
      <c r="E1131" s="63"/>
      <c r="F1131" s="63"/>
      <c r="G1131" s="63"/>
      <c r="H1131" s="63"/>
      <c r="I1131" s="63">
        <v>1</v>
      </c>
      <c r="J1131" s="63">
        <v>1</v>
      </c>
      <c r="K1131" s="63">
        <v>1</v>
      </c>
    </row>
    <row r="1132" spans="1:11">
      <c r="B1132" s="88" t="s">
        <v>20</v>
      </c>
      <c r="C1132" s="80"/>
      <c r="D1132" s="54"/>
      <c r="E1132" s="55"/>
      <c r="F1132" s="55"/>
      <c r="G1132" s="55"/>
      <c r="H1132" s="55"/>
      <c r="I1132" s="55">
        <v>1</v>
      </c>
      <c r="J1132" s="296"/>
      <c r="K1132" s="297"/>
    </row>
    <row r="1133" spans="1:11">
      <c r="B1133" s="85" t="s">
        <v>22</v>
      </c>
      <c r="C1133" s="86"/>
      <c r="D1133" s="41">
        <f xml:space="preserve"> D1130 * D1131 * D1132</f>
        <v>0</v>
      </c>
      <c r="E1133" s="41">
        <f xml:space="preserve"> E1130 * E1131 * E1132</f>
        <v>0</v>
      </c>
      <c r="F1133" s="41">
        <f xml:space="preserve"> F1130 * F1131 * F1132</f>
        <v>0</v>
      </c>
      <c r="G1133" s="41">
        <f t="shared" ref="G1133" si="335" xml:space="preserve"> G1130 * G1131 * G1132</f>
        <v>0</v>
      </c>
      <c r="H1133" s="41">
        <f t="shared" ref="H1133" si="336" xml:space="preserve"> H1130 * H1131 * H1132</f>
        <v>0</v>
      </c>
      <c r="I1133" s="347"/>
      <c r="J1133" s="41">
        <f t="shared" ref="J1133:K1133" si="337" xml:space="preserve"> J1130 * J1131 * J1132</f>
        <v>0</v>
      </c>
      <c r="K1133" s="41">
        <f t="shared" si="337"/>
        <v>0</v>
      </c>
    </row>
    <row r="1134" spans="1:11">
      <c r="B1134" s="24"/>
      <c r="C1134" s="33"/>
      <c r="D1134" s="40"/>
      <c r="E1134" s="40"/>
      <c r="F1134" s="40"/>
      <c r="G1134" s="40"/>
      <c r="H1134" s="40"/>
      <c r="I1134" s="40"/>
      <c r="J1134" s="40"/>
      <c r="K1134" s="40"/>
    </row>
    <row r="1135" spans="1:11" ht="18.75">
      <c r="A1135" s="48" t="s">
        <v>119</v>
      </c>
      <c r="C1135" s="33"/>
      <c r="D1135" s="2">
        <f>'Facility Detail'!$B$1708</f>
        <v>2011</v>
      </c>
      <c r="E1135" s="2">
        <f>D1135+1</f>
        <v>2012</v>
      </c>
      <c r="F1135" s="2">
        <f>E1135+1</f>
        <v>2013</v>
      </c>
      <c r="G1135" s="2">
        <f t="shared" ref="G1135:K1135" si="338">F1135+1</f>
        <v>2014</v>
      </c>
      <c r="H1135" s="2">
        <f t="shared" si="338"/>
        <v>2015</v>
      </c>
      <c r="I1135" s="2">
        <f t="shared" si="338"/>
        <v>2016</v>
      </c>
      <c r="J1135" s="2">
        <f t="shared" si="338"/>
        <v>2017</v>
      </c>
      <c r="K1135" s="2">
        <f t="shared" si="338"/>
        <v>2018</v>
      </c>
    </row>
    <row r="1136" spans="1:11">
      <c r="B1136" s="88" t="s">
        <v>10</v>
      </c>
      <c r="C1136" s="80"/>
      <c r="D1136" s="57">
        <f>IF( $E199 = "Eligible", D1133 * 'Facility Detail'!$B$1705, 0 )</f>
        <v>0</v>
      </c>
      <c r="E1136" s="11">
        <f>IF( $E199 = "Eligible", E1133 * 'Facility Detail'!$B$1705, 0 )</f>
        <v>0</v>
      </c>
      <c r="F1136" s="11">
        <f>IF( $E199 = "Eligible", F1133 * 'Facility Detail'!$B$1705, 0 )</f>
        <v>0</v>
      </c>
      <c r="G1136" s="11">
        <f>IF( $E199 = "Eligible", G1133 * 'Facility Detail'!$B$1705, 0 )</f>
        <v>0</v>
      </c>
      <c r="H1136" s="11">
        <f>IF( $E199 = "Eligible", H1133 * 'Facility Detail'!$B$1705, 0 )</f>
        <v>0</v>
      </c>
      <c r="I1136" s="11">
        <f>IF( $E199 = "Eligible", I1133 * 'Facility Detail'!$B$1705, 0 )</f>
        <v>0</v>
      </c>
      <c r="J1136" s="11">
        <f>IF( $E199 = "Eligible", J1133 * 'Facility Detail'!$B$1705, 0 )</f>
        <v>0</v>
      </c>
      <c r="K1136" s="12">
        <f>IF( $E199 = "Eligible", K1133 * 'Facility Detail'!$B$1705, 0 )</f>
        <v>0</v>
      </c>
    </row>
    <row r="1137" spans="1:11">
      <c r="B1137" s="88" t="s">
        <v>6</v>
      </c>
      <c r="C1137" s="80"/>
      <c r="D1137" s="58">
        <f>IF( $F199 = "Eligible", D1133, 0 )</f>
        <v>0</v>
      </c>
      <c r="E1137" s="59">
        <f>IF( $F199 = "Eligible", E1133, 0 )</f>
        <v>0</v>
      </c>
      <c r="F1137" s="59">
        <f>IF( $F199 = "Eligible", F1133, 0 )</f>
        <v>0</v>
      </c>
      <c r="G1137" s="59">
        <f t="shared" ref="G1137:I1137" si="339">IF( $F199 = "Eligible", G1133, 0 )</f>
        <v>0</v>
      </c>
      <c r="H1137" s="59">
        <f t="shared" si="339"/>
        <v>0</v>
      </c>
      <c r="I1137" s="59">
        <f t="shared" si="339"/>
        <v>0</v>
      </c>
      <c r="J1137" s="59">
        <f t="shared" ref="J1137" si="340">IF( $F199 = "Eligible", J1133, 0 )</f>
        <v>0</v>
      </c>
      <c r="K1137" s="60">
        <f t="shared" ref="K1137" si="341">IF( $F199 = "Eligible", K1133, 0 )</f>
        <v>0</v>
      </c>
    </row>
    <row r="1138" spans="1:11">
      <c r="B1138" s="87" t="s">
        <v>121</v>
      </c>
      <c r="C1138" s="86"/>
      <c r="D1138" s="43">
        <f>SUM(D1136:D1137)</f>
        <v>0</v>
      </c>
      <c r="E1138" s="44">
        <f>SUM(E1136:E1137)</f>
        <v>0</v>
      </c>
      <c r="F1138" s="44">
        <f>SUM(F1136:F1137)</f>
        <v>0</v>
      </c>
      <c r="G1138" s="44">
        <f t="shared" ref="G1138" si="342">SUM(G1136:G1137)</f>
        <v>0</v>
      </c>
      <c r="H1138" s="44">
        <f t="shared" ref="H1138" si="343">SUM(H1136:H1137)</f>
        <v>0</v>
      </c>
      <c r="I1138" s="44">
        <f t="shared" ref="I1138:J1138" si="344">SUM(I1136:I1137)</f>
        <v>0</v>
      </c>
      <c r="J1138" s="44">
        <f t="shared" si="344"/>
        <v>0</v>
      </c>
      <c r="K1138" s="44">
        <f t="shared" ref="K1138" si="345">SUM(K1136:K1137)</f>
        <v>0</v>
      </c>
    </row>
    <row r="1139" spans="1:11">
      <c r="B1139" s="33"/>
      <c r="C1139" s="33"/>
      <c r="D1139" s="42"/>
      <c r="E1139" s="34"/>
      <c r="F1139" s="34"/>
      <c r="G1139" s="34"/>
      <c r="H1139" s="34"/>
      <c r="I1139" s="34"/>
      <c r="J1139" s="34"/>
      <c r="K1139" s="34"/>
    </row>
    <row r="1140" spans="1:11" ht="18.75">
      <c r="A1140" s="45" t="s">
        <v>30</v>
      </c>
      <c r="C1140" s="33"/>
      <c r="D1140" s="2">
        <f>'Facility Detail'!$B$1708</f>
        <v>2011</v>
      </c>
      <c r="E1140" s="2">
        <f>D1140+1</f>
        <v>2012</v>
      </c>
      <c r="F1140" s="2">
        <f>E1140+1</f>
        <v>2013</v>
      </c>
      <c r="G1140" s="2">
        <f t="shared" ref="G1140:K1140" si="346">F1140+1</f>
        <v>2014</v>
      </c>
      <c r="H1140" s="2">
        <f t="shared" si="346"/>
        <v>2015</v>
      </c>
      <c r="I1140" s="2">
        <f t="shared" si="346"/>
        <v>2016</v>
      </c>
      <c r="J1140" s="2">
        <f t="shared" si="346"/>
        <v>2017</v>
      </c>
      <c r="K1140" s="2">
        <f t="shared" si="346"/>
        <v>2018</v>
      </c>
    </row>
    <row r="1141" spans="1:11">
      <c r="B1141" s="88" t="s">
        <v>47</v>
      </c>
      <c r="C1141" s="80"/>
      <c r="D1141" s="98"/>
      <c r="E1141" s="99"/>
      <c r="F1141" s="99"/>
      <c r="G1141" s="99"/>
      <c r="H1141" s="99"/>
      <c r="I1141" s="99"/>
      <c r="J1141" s="99"/>
      <c r="K1141" s="100"/>
    </row>
    <row r="1142" spans="1:11">
      <c r="B1142" s="89" t="s">
        <v>23</v>
      </c>
      <c r="C1142" s="212"/>
      <c r="D1142" s="101"/>
      <c r="E1142" s="102"/>
      <c r="F1142" s="102"/>
      <c r="G1142" s="102"/>
      <c r="H1142" s="102"/>
      <c r="I1142" s="102"/>
      <c r="J1142" s="102"/>
      <c r="K1142" s="103"/>
    </row>
    <row r="1143" spans="1:11">
      <c r="B1143" s="104" t="s">
        <v>89</v>
      </c>
      <c r="C1143" s="210"/>
      <c r="D1143" s="65"/>
      <c r="E1143" s="66"/>
      <c r="F1143" s="66"/>
      <c r="G1143" s="66"/>
      <c r="H1143" s="66"/>
      <c r="I1143" s="66"/>
      <c r="J1143" s="66"/>
      <c r="K1143" s="67"/>
    </row>
    <row r="1144" spans="1:11">
      <c r="B1144" s="36" t="s">
        <v>90</v>
      </c>
      <c r="D1144" s="7">
        <f>SUM(D1141:D1143)</f>
        <v>0</v>
      </c>
      <c r="E1144" s="7">
        <f>SUM(E1141:E1143)</f>
        <v>0</v>
      </c>
      <c r="F1144" s="7">
        <f>SUM(F1141:F1143)</f>
        <v>0</v>
      </c>
      <c r="G1144" s="7">
        <f t="shared" ref="G1144" si="347">SUM(G1141:G1143)</f>
        <v>0</v>
      </c>
      <c r="H1144" s="7">
        <f t="shared" ref="H1144" si="348">SUM(H1141:H1143)</f>
        <v>0</v>
      </c>
      <c r="I1144" s="7">
        <f t="shared" ref="I1144:J1144" si="349">SUM(I1141:I1143)</f>
        <v>0</v>
      </c>
      <c r="J1144" s="7">
        <f t="shared" si="349"/>
        <v>0</v>
      </c>
      <c r="K1144" s="7">
        <f t="shared" ref="K1144" si="350">SUM(K1141:K1143)</f>
        <v>0</v>
      </c>
    </row>
    <row r="1145" spans="1:11">
      <c r="B1145" s="6"/>
      <c r="D1145" s="7"/>
      <c r="E1145" s="7"/>
      <c r="F1145" s="7"/>
      <c r="G1145" s="7"/>
      <c r="H1145" s="7"/>
      <c r="I1145" s="7"/>
      <c r="J1145" s="7"/>
      <c r="K1145" s="7"/>
    </row>
    <row r="1146" spans="1:11" ht="18.75">
      <c r="A1146" s="9" t="s">
        <v>100</v>
      </c>
      <c r="D1146" s="2">
        <f>'Facility Detail'!$B$1708</f>
        <v>2011</v>
      </c>
      <c r="E1146" s="2">
        <f>D1146+1</f>
        <v>2012</v>
      </c>
      <c r="F1146" s="2">
        <f>E1146+1</f>
        <v>2013</v>
      </c>
      <c r="G1146" s="2">
        <f t="shared" ref="G1146:K1146" si="351">F1146+1</f>
        <v>2014</v>
      </c>
      <c r="H1146" s="2">
        <f t="shared" si="351"/>
        <v>2015</v>
      </c>
      <c r="I1146" s="2">
        <f t="shared" si="351"/>
        <v>2016</v>
      </c>
      <c r="J1146" s="2">
        <f t="shared" si="351"/>
        <v>2017</v>
      </c>
      <c r="K1146" s="2">
        <f t="shared" si="351"/>
        <v>2018</v>
      </c>
    </row>
    <row r="1147" spans="1:11">
      <c r="B1147" s="88" t="s">
        <v>68</v>
      </c>
      <c r="C1147" s="80"/>
      <c r="D1147" s="3"/>
      <c r="E1147" s="68">
        <f>D1147</f>
        <v>0</v>
      </c>
      <c r="F1147" s="152"/>
      <c r="G1147" s="152"/>
      <c r="H1147" s="152"/>
      <c r="I1147" s="152"/>
      <c r="J1147" s="152"/>
      <c r="K1147" s="69"/>
    </row>
    <row r="1148" spans="1:11">
      <c r="B1148" s="88" t="s">
        <v>69</v>
      </c>
      <c r="C1148" s="80"/>
      <c r="D1148" s="193">
        <f>E1148</f>
        <v>0</v>
      </c>
      <c r="E1148" s="10"/>
      <c r="F1148" s="83"/>
      <c r="G1148" s="83"/>
      <c r="H1148" s="83"/>
      <c r="I1148" s="83"/>
      <c r="J1148" s="83"/>
      <c r="K1148" s="194"/>
    </row>
    <row r="1149" spans="1:11">
      <c r="B1149" s="88" t="s">
        <v>70</v>
      </c>
      <c r="C1149" s="80"/>
      <c r="D1149" s="70"/>
      <c r="E1149" s="10">
        <f>E1133</f>
        <v>0</v>
      </c>
      <c r="F1149" s="79">
        <f>E1149</f>
        <v>0</v>
      </c>
      <c r="G1149" s="83"/>
      <c r="H1149" s="83"/>
      <c r="I1149" s="83"/>
      <c r="J1149" s="83"/>
      <c r="K1149" s="194"/>
    </row>
    <row r="1150" spans="1:11">
      <c r="B1150" s="88" t="s">
        <v>71</v>
      </c>
      <c r="C1150" s="80"/>
      <c r="D1150" s="70"/>
      <c r="E1150" s="79">
        <f>F1150</f>
        <v>0</v>
      </c>
      <c r="F1150" s="192"/>
      <c r="G1150" s="83"/>
      <c r="H1150" s="83"/>
      <c r="I1150" s="83"/>
      <c r="J1150" s="83"/>
      <c r="K1150" s="194"/>
    </row>
    <row r="1151" spans="1:11">
      <c r="B1151" s="88" t="s">
        <v>193</v>
      </c>
      <c r="C1151" s="33"/>
      <c r="D1151" s="70"/>
      <c r="E1151" s="175"/>
      <c r="F1151" s="10">
        <f>F1133</f>
        <v>0</v>
      </c>
      <c r="G1151" s="176">
        <f>F1151</f>
        <v>0</v>
      </c>
      <c r="H1151" s="83"/>
      <c r="I1151" s="83"/>
      <c r="J1151" s="83"/>
      <c r="K1151" s="194"/>
    </row>
    <row r="1152" spans="1:11">
      <c r="B1152" s="88" t="s">
        <v>194</v>
      </c>
      <c r="C1152" s="33"/>
      <c r="D1152" s="70"/>
      <c r="E1152" s="175"/>
      <c r="F1152" s="79">
        <f>G1152</f>
        <v>0</v>
      </c>
      <c r="G1152" s="10"/>
      <c r="H1152" s="83"/>
      <c r="I1152" s="83"/>
      <c r="J1152" s="83"/>
      <c r="K1152" s="194"/>
    </row>
    <row r="1153" spans="1:11">
      <c r="B1153" s="88" t="s">
        <v>195</v>
      </c>
      <c r="C1153" s="33"/>
      <c r="D1153" s="70"/>
      <c r="E1153" s="175"/>
      <c r="F1153" s="175"/>
      <c r="G1153" s="10">
        <f>G1133</f>
        <v>0</v>
      </c>
      <c r="H1153" s="176">
        <f>G1153</f>
        <v>0</v>
      </c>
      <c r="I1153" s="175">
        <f>H1153</f>
        <v>0</v>
      </c>
      <c r="J1153" s="175"/>
      <c r="K1153" s="179"/>
    </row>
    <row r="1154" spans="1:11">
      <c r="B1154" s="88" t="s">
        <v>196</v>
      </c>
      <c r="C1154" s="33"/>
      <c r="D1154" s="70"/>
      <c r="E1154" s="175"/>
      <c r="F1154" s="175"/>
      <c r="G1154" s="177"/>
      <c r="H1154" s="178"/>
      <c r="I1154" s="175"/>
      <c r="J1154" s="175"/>
      <c r="K1154" s="179"/>
    </row>
    <row r="1155" spans="1:11">
      <c r="B1155" s="88" t="s">
        <v>197</v>
      </c>
      <c r="C1155" s="33"/>
      <c r="D1155" s="70"/>
      <c r="E1155" s="175"/>
      <c r="F1155" s="175"/>
      <c r="G1155" s="175"/>
      <c r="H1155" s="178">
        <v>0</v>
      </c>
      <c r="I1155" s="176">
        <f>H1155</f>
        <v>0</v>
      </c>
      <c r="J1155" s="83"/>
      <c r="K1155" s="179"/>
    </row>
    <row r="1156" spans="1:11">
      <c r="B1156" s="88" t="s">
        <v>198</v>
      </c>
      <c r="C1156" s="33"/>
      <c r="D1156" s="70"/>
      <c r="E1156" s="175"/>
      <c r="F1156" s="175"/>
      <c r="G1156" s="175"/>
      <c r="H1156" s="79"/>
      <c r="I1156" s="178"/>
      <c r="J1156" s="83"/>
      <c r="K1156" s="179"/>
    </row>
    <row r="1157" spans="1:11">
      <c r="B1157" s="88" t="s">
        <v>199</v>
      </c>
      <c r="C1157" s="33"/>
      <c r="D1157" s="70"/>
      <c r="E1157" s="175"/>
      <c r="F1157" s="175"/>
      <c r="G1157" s="175"/>
      <c r="H1157" s="175"/>
      <c r="I1157" s="350"/>
      <c r="J1157" s="350"/>
      <c r="K1157" s="194"/>
    </row>
    <row r="1158" spans="1:11">
      <c r="B1158" s="88" t="s">
        <v>190</v>
      </c>
      <c r="C1158" s="33"/>
      <c r="D1158" s="70"/>
      <c r="E1158" s="175"/>
      <c r="F1158" s="175"/>
      <c r="G1158" s="175"/>
      <c r="H1158" s="175"/>
      <c r="I1158" s="291"/>
      <c r="J1158" s="178"/>
      <c r="K1158" s="194"/>
    </row>
    <row r="1159" spans="1:11">
      <c r="B1159" s="88" t="s">
        <v>191</v>
      </c>
      <c r="C1159" s="33"/>
      <c r="D1159" s="71"/>
      <c r="E1159" s="156"/>
      <c r="F1159" s="156"/>
      <c r="G1159" s="156"/>
      <c r="H1159" s="156"/>
      <c r="I1159" s="156"/>
      <c r="J1159" s="181"/>
      <c r="K1159" s="288"/>
    </row>
    <row r="1160" spans="1:11">
      <c r="B1160" s="36" t="s">
        <v>17</v>
      </c>
      <c r="D1160" s="220">
        <f xml:space="preserve"> D1153 - D1152</f>
        <v>0</v>
      </c>
      <c r="E1160" s="220">
        <f xml:space="preserve"> E1152 + E1155 - E1154 - E1153</f>
        <v>0</v>
      </c>
      <c r="F1160" s="220">
        <f>F1154 - F1155</f>
        <v>0</v>
      </c>
      <c r="G1160" s="220">
        <f t="shared" ref="G1160" si="352">G1154 - G1155</f>
        <v>0</v>
      </c>
      <c r="H1160" s="220">
        <f>H1153-H1154-H1155</f>
        <v>0</v>
      </c>
      <c r="I1160" s="342"/>
      <c r="J1160" s="342"/>
      <c r="K1160" s="220">
        <f>K1159</f>
        <v>0</v>
      </c>
    </row>
    <row r="1161" spans="1:11">
      <c r="B1161" s="6"/>
      <c r="D1161" s="7"/>
      <c r="E1161" s="7"/>
      <c r="F1161" s="7"/>
      <c r="G1161" s="7"/>
      <c r="H1161" s="7"/>
      <c r="I1161" s="7"/>
      <c r="J1161" s="7"/>
      <c r="K1161" s="7"/>
    </row>
    <row r="1162" spans="1:11">
      <c r="B1162" s="85" t="s">
        <v>12</v>
      </c>
      <c r="C1162" s="80"/>
      <c r="D1162" s="111"/>
      <c r="E1162" s="112"/>
      <c r="F1162" s="112"/>
      <c r="G1162" s="112"/>
      <c r="H1162" s="112"/>
      <c r="I1162" s="112"/>
      <c r="J1162" s="112"/>
      <c r="K1162" s="113"/>
    </row>
    <row r="1163" spans="1:11">
      <c r="B1163" s="6"/>
      <c r="D1163" s="7"/>
      <c r="E1163" s="7"/>
      <c r="F1163" s="7"/>
      <c r="G1163" s="7"/>
      <c r="H1163" s="7"/>
      <c r="I1163" s="7"/>
      <c r="J1163" s="7"/>
      <c r="K1163" s="7"/>
    </row>
    <row r="1164" spans="1:11" ht="18.75">
      <c r="A1164" s="45" t="s">
        <v>26</v>
      </c>
      <c r="C1164" s="80"/>
      <c r="D1164" s="49">
        <f xml:space="preserve"> D1133 + D1138 - D1144 + D1160 + D1162</f>
        <v>0</v>
      </c>
      <c r="E1164" s="50">
        <f xml:space="preserve"> E1133 + E1138 - E1144 + E1160 + E1162</f>
        <v>0</v>
      </c>
      <c r="F1164" s="50">
        <f xml:space="preserve"> F1133 + F1138 - F1144 + F1160 + F1162</f>
        <v>0</v>
      </c>
      <c r="G1164" s="50">
        <f t="shared" ref="G1164:I1164" si="353" xml:space="preserve"> G1133 + G1138 - G1144 + G1160 + G1162</f>
        <v>0</v>
      </c>
      <c r="H1164" s="50">
        <f t="shared" si="353"/>
        <v>0</v>
      </c>
      <c r="I1164" s="50">
        <f t="shared" si="353"/>
        <v>0</v>
      </c>
      <c r="J1164" s="346"/>
      <c r="K1164" s="51">
        <f t="shared" ref="K1164" si="354" xml:space="preserve"> K1133 + K1138 - K1144 + K1160 + K1162</f>
        <v>0</v>
      </c>
    </row>
    <row r="1165" spans="1:11">
      <c r="B1165" s="6"/>
      <c r="D1165" s="7"/>
      <c r="E1165" s="7"/>
      <c r="F1165" s="7"/>
      <c r="G1165" s="31"/>
      <c r="H1165" s="31"/>
      <c r="I1165" s="31"/>
      <c r="J1165" s="31"/>
      <c r="K1165" s="31"/>
    </row>
    <row r="1166" spans="1:11" ht="15.75" thickBot="1"/>
    <row r="1167" spans="1:11">
      <c r="A1167" s="8"/>
      <c r="B1167" s="8"/>
      <c r="C1167" s="8"/>
      <c r="D1167" s="8"/>
      <c r="E1167" s="8"/>
      <c r="F1167" s="8"/>
      <c r="G1167" s="8"/>
      <c r="H1167" s="8"/>
      <c r="I1167" s="8"/>
      <c r="J1167" s="8"/>
      <c r="K1167" s="8"/>
    </row>
    <row r="1168" spans="1:11">
      <c r="B1168" s="33"/>
      <c r="C1168" s="33"/>
      <c r="D1168" s="33"/>
      <c r="E1168" s="33"/>
      <c r="F1168" s="33"/>
      <c r="G1168" s="33"/>
      <c r="H1168" s="33"/>
      <c r="I1168" s="33"/>
      <c r="J1168" s="33"/>
      <c r="K1168" s="33"/>
    </row>
    <row r="1169" spans="1:11" ht="21">
      <c r="A1169" s="14" t="s">
        <v>4</v>
      </c>
      <c r="B1169" s="14"/>
      <c r="C1169" s="46" t="str">
        <f>B28</f>
        <v>Klondike I - Klondike Wind Power LLC - REC Only</v>
      </c>
      <c r="D1169" s="47"/>
      <c r="E1169" s="24"/>
      <c r="F1169" s="24"/>
    </row>
    <row r="1171" spans="1:11" ht="18.75">
      <c r="A1171" s="9" t="s">
        <v>21</v>
      </c>
      <c r="B1171" s="9"/>
      <c r="D1171" s="2">
        <f>'Facility Detail'!$B$1708</f>
        <v>2011</v>
      </c>
      <c r="E1171" s="2">
        <f>D1171+1</f>
        <v>2012</v>
      </c>
      <c r="F1171" s="2">
        <f>E1171+1</f>
        <v>2013</v>
      </c>
      <c r="G1171" s="2">
        <f t="shared" ref="G1171:K1171" si="355">F1171+1</f>
        <v>2014</v>
      </c>
      <c r="H1171" s="2">
        <f t="shared" si="355"/>
        <v>2015</v>
      </c>
      <c r="I1171" s="2">
        <f t="shared" si="355"/>
        <v>2016</v>
      </c>
      <c r="J1171" s="2">
        <f t="shared" si="355"/>
        <v>2017</v>
      </c>
      <c r="K1171" s="2">
        <f t="shared" si="355"/>
        <v>2018</v>
      </c>
    </row>
    <row r="1172" spans="1:11">
      <c r="B1172" s="88" t="str">
        <f>"Total MWh Produced / Purchased from " &amp; C1169</f>
        <v>Total MWh Produced / Purchased from Klondike I - Klondike Wind Power LLC - REC Only</v>
      </c>
      <c r="C1172" s="80"/>
      <c r="D1172" s="3"/>
      <c r="E1172" s="4"/>
      <c r="F1172" s="4"/>
      <c r="G1172" s="4"/>
      <c r="H1172" s="4"/>
      <c r="I1172" s="349"/>
      <c r="J1172" s="4"/>
      <c r="K1172" s="5"/>
    </row>
    <row r="1173" spans="1:11">
      <c r="B1173" s="88" t="s">
        <v>25</v>
      </c>
      <c r="C1173" s="80"/>
      <c r="D1173" s="62"/>
      <c r="E1173" s="63"/>
      <c r="F1173" s="63"/>
      <c r="G1173" s="63"/>
      <c r="H1173" s="63"/>
      <c r="I1173" s="63">
        <v>1</v>
      </c>
      <c r="J1173" s="63"/>
      <c r="K1173" s="64"/>
    </row>
    <row r="1174" spans="1:11">
      <c r="B1174" s="88" t="s">
        <v>20</v>
      </c>
      <c r="C1174" s="80"/>
      <c r="D1174" s="54"/>
      <c r="E1174" s="55"/>
      <c r="F1174" s="55"/>
      <c r="G1174" s="55"/>
      <c r="H1174" s="55"/>
      <c r="I1174" s="55">
        <v>1</v>
      </c>
      <c r="J1174" s="55"/>
      <c r="K1174" s="56"/>
    </row>
    <row r="1175" spans="1:11">
      <c r="B1175" s="85" t="s">
        <v>22</v>
      </c>
      <c r="C1175" s="86"/>
      <c r="D1175" s="41">
        <f xml:space="preserve"> D1172 * D1173 * D1174</f>
        <v>0</v>
      </c>
      <c r="E1175" s="41">
        <f xml:space="preserve"> E1172 * E1173 * E1174</f>
        <v>0</v>
      </c>
      <c r="F1175" s="41">
        <f xml:space="preserve"> F1172 * F1173 * F1174</f>
        <v>0</v>
      </c>
      <c r="G1175" s="41">
        <f t="shared" ref="G1175:K1175" si="356" xml:space="preserve"> G1172 * G1173 * G1174</f>
        <v>0</v>
      </c>
      <c r="H1175" s="41">
        <f t="shared" si="356"/>
        <v>0</v>
      </c>
      <c r="I1175" s="347"/>
      <c r="J1175" s="41">
        <f t="shared" si="356"/>
        <v>0</v>
      </c>
      <c r="K1175" s="41">
        <f t="shared" si="356"/>
        <v>0</v>
      </c>
    </row>
    <row r="1176" spans="1:11">
      <c r="B1176" s="24"/>
      <c r="C1176" s="33"/>
      <c r="D1176" s="40"/>
      <c r="E1176" s="40"/>
      <c r="F1176" s="40"/>
      <c r="G1176" s="40"/>
      <c r="H1176" s="40"/>
      <c r="I1176" s="40"/>
      <c r="J1176" s="40"/>
      <c r="K1176" s="40"/>
    </row>
    <row r="1177" spans="1:11" ht="18.75">
      <c r="A1177" s="48" t="s">
        <v>119</v>
      </c>
      <c r="C1177" s="33"/>
      <c r="D1177" s="2">
        <f>'Facility Detail'!$B$1708</f>
        <v>2011</v>
      </c>
      <c r="E1177" s="2">
        <f>D1177+1</f>
        <v>2012</v>
      </c>
      <c r="F1177" s="2">
        <f>E1177+1</f>
        <v>2013</v>
      </c>
      <c r="G1177" s="2">
        <f t="shared" ref="G1177:K1177" si="357">F1177+1</f>
        <v>2014</v>
      </c>
      <c r="H1177" s="2">
        <f t="shared" si="357"/>
        <v>2015</v>
      </c>
      <c r="I1177" s="2">
        <f t="shared" si="357"/>
        <v>2016</v>
      </c>
      <c r="J1177" s="2">
        <f t="shared" si="357"/>
        <v>2017</v>
      </c>
      <c r="K1177" s="2">
        <f t="shared" si="357"/>
        <v>2018</v>
      </c>
    </row>
    <row r="1178" spans="1:11">
      <c r="B1178" s="88" t="s">
        <v>10</v>
      </c>
      <c r="C1178" s="80"/>
      <c r="D1178" s="57">
        <f>IF( $E38 = "Eligible", D1175 * 'Facility Detail'!$B$1705, 0 )</f>
        <v>0</v>
      </c>
      <c r="E1178" s="11">
        <f>IF( $E38 = "Eligible", E1175 * 'Facility Detail'!$B$1705, 0 )</f>
        <v>0</v>
      </c>
      <c r="F1178" s="11">
        <f>IF( $E38 = "Eligible", F1175 * 'Facility Detail'!$B$1705, 0 )</f>
        <v>0</v>
      </c>
      <c r="G1178" s="11">
        <f>IF( $E38 = "Eligible", G1175 * 'Facility Detail'!$B$1705, 0 )</f>
        <v>0</v>
      </c>
      <c r="H1178" s="11">
        <f>IF( $E38 = "Eligible", H1175 * 'Facility Detail'!$B$1705, 0 )</f>
        <v>0</v>
      </c>
      <c r="I1178" s="11">
        <f>IF( $E38 = "Eligible", I1175 * 'Facility Detail'!$B$1705, 0 )</f>
        <v>0</v>
      </c>
      <c r="J1178" s="11">
        <f>IF( $E38 = "Eligible", J1175 * 'Facility Detail'!$B$1705, 0 )</f>
        <v>0</v>
      </c>
      <c r="K1178" s="12">
        <f>IF( $E38 = "Eligible", K1175 * 'Facility Detail'!$B$1705, 0 )</f>
        <v>0</v>
      </c>
    </row>
    <row r="1179" spans="1:11">
      <c r="B1179" s="88" t="s">
        <v>6</v>
      </c>
      <c r="C1179" s="80"/>
      <c r="D1179" s="58">
        <f>IF( $F38 = "Eligible", D1175, 0 )</f>
        <v>0</v>
      </c>
      <c r="E1179" s="59">
        <f>IF( $F38 = "Eligible", E1175, 0 )</f>
        <v>0</v>
      </c>
      <c r="F1179" s="59">
        <f>IF( $F38 = "Eligible", F1175, 0 )</f>
        <v>0</v>
      </c>
      <c r="G1179" s="59">
        <f t="shared" ref="G1179:K1179" si="358">IF( $F38 = "Eligible", G1175, 0 )</f>
        <v>0</v>
      </c>
      <c r="H1179" s="59">
        <f t="shared" si="358"/>
        <v>0</v>
      </c>
      <c r="I1179" s="59">
        <f t="shared" si="358"/>
        <v>0</v>
      </c>
      <c r="J1179" s="59">
        <f t="shared" si="358"/>
        <v>0</v>
      </c>
      <c r="K1179" s="60">
        <f t="shared" si="358"/>
        <v>0</v>
      </c>
    </row>
    <row r="1180" spans="1:11">
      <c r="B1180" s="87" t="s">
        <v>121</v>
      </c>
      <c r="C1180" s="86"/>
      <c r="D1180" s="43">
        <f>SUM(D1178:D1179)</f>
        <v>0</v>
      </c>
      <c r="E1180" s="44">
        <f>SUM(E1178:E1179)</f>
        <v>0</v>
      </c>
      <c r="F1180" s="44">
        <f>SUM(F1178:F1179)</f>
        <v>0</v>
      </c>
      <c r="G1180" s="44">
        <f t="shared" ref="G1180:K1180" si="359">SUM(G1178:G1179)</f>
        <v>0</v>
      </c>
      <c r="H1180" s="44">
        <f t="shared" si="359"/>
        <v>0</v>
      </c>
      <c r="I1180" s="44">
        <f t="shared" si="359"/>
        <v>0</v>
      </c>
      <c r="J1180" s="44">
        <f t="shared" si="359"/>
        <v>0</v>
      </c>
      <c r="K1180" s="44">
        <f t="shared" si="359"/>
        <v>0</v>
      </c>
    </row>
    <row r="1181" spans="1:11">
      <c r="B1181" s="33"/>
      <c r="C1181" s="33"/>
      <c r="D1181" s="42"/>
      <c r="E1181" s="34"/>
      <c r="F1181" s="34"/>
      <c r="G1181" s="34"/>
      <c r="H1181" s="34"/>
      <c r="I1181" s="34"/>
      <c r="J1181" s="34"/>
      <c r="K1181" s="34"/>
    </row>
    <row r="1182" spans="1:11" ht="18.75">
      <c r="A1182" s="45" t="s">
        <v>30</v>
      </c>
      <c r="C1182" s="33"/>
      <c r="D1182" s="2">
        <f>'Facility Detail'!$B$1708</f>
        <v>2011</v>
      </c>
      <c r="E1182" s="2">
        <f>D1182+1</f>
        <v>2012</v>
      </c>
      <c r="F1182" s="2">
        <f>E1182+1</f>
        <v>2013</v>
      </c>
      <c r="G1182" s="2">
        <f t="shared" ref="G1182:K1182" si="360">F1182+1</f>
        <v>2014</v>
      </c>
      <c r="H1182" s="2">
        <f t="shared" si="360"/>
        <v>2015</v>
      </c>
      <c r="I1182" s="2">
        <f t="shared" si="360"/>
        <v>2016</v>
      </c>
      <c r="J1182" s="2">
        <f t="shared" si="360"/>
        <v>2017</v>
      </c>
      <c r="K1182" s="2">
        <f t="shared" si="360"/>
        <v>2018</v>
      </c>
    </row>
    <row r="1183" spans="1:11">
      <c r="B1183" s="88" t="s">
        <v>47</v>
      </c>
      <c r="C1183" s="80"/>
      <c r="D1183" s="98"/>
      <c r="E1183" s="99"/>
      <c r="F1183" s="99"/>
      <c r="G1183" s="99"/>
      <c r="H1183" s="99"/>
      <c r="I1183" s="99"/>
      <c r="J1183" s="99"/>
      <c r="K1183" s="100"/>
    </row>
    <row r="1184" spans="1:11">
      <c r="B1184" s="89" t="s">
        <v>23</v>
      </c>
      <c r="C1184" s="212"/>
      <c r="D1184" s="101"/>
      <c r="E1184" s="102"/>
      <c r="F1184" s="102"/>
      <c r="G1184" s="102"/>
      <c r="H1184" s="102"/>
      <c r="I1184" s="102"/>
      <c r="J1184" s="102"/>
      <c r="K1184" s="103"/>
    </row>
    <row r="1185" spans="1:11">
      <c r="B1185" s="104" t="s">
        <v>89</v>
      </c>
      <c r="C1185" s="210"/>
      <c r="D1185" s="65"/>
      <c r="E1185" s="66"/>
      <c r="F1185" s="66"/>
      <c r="G1185" s="66"/>
      <c r="H1185" s="66"/>
      <c r="I1185" s="66"/>
      <c r="J1185" s="66"/>
      <c r="K1185" s="67"/>
    </row>
    <row r="1186" spans="1:11">
      <c r="B1186" s="36" t="s">
        <v>90</v>
      </c>
      <c r="D1186" s="7">
        <f>SUM(D1183:D1185)</f>
        <v>0</v>
      </c>
      <c r="E1186" s="7">
        <f>SUM(E1183:E1185)</f>
        <v>0</v>
      </c>
      <c r="F1186" s="7">
        <f>SUM(F1183:F1185)</f>
        <v>0</v>
      </c>
      <c r="G1186" s="7">
        <f t="shared" ref="G1186:K1186" si="361">SUM(G1183:G1185)</f>
        <v>0</v>
      </c>
      <c r="H1186" s="7">
        <f t="shared" si="361"/>
        <v>0</v>
      </c>
      <c r="I1186" s="7">
        <f t="shared" si="361"/>
        <v>0</v>
      </c>
      <c r="J1186" s="7">
        <f t="shared" si="361"/>
        <v>0</v>
      </c>
      <c r="K1186" s="7">
        <f t="shared" si="361"/>
        <v>0</v>
      </c>
    </row>
    <row r="1187" spans="1:11">
      <c r="B1187" s="6"/>
      <c r="D1187" s="7"/>
      <c r="E1187" s="7"/>
      <c r="F1187" s="7"/>
      <c r="G1187" s="31"/>
      <c r="H1187" s="31"/>
      <c r="I1187" s="31"/>
      <c r="J1187" s="31"/>
      <c r="K1187" s="31"/>
    </row>
    <row r="1188" spans="1:11" ht="18.75">
      <c r="A1188" s="9" t="s">
        <v>100</v>
      </c>
      <c r="D1188" s="2">
        <f>'Facility Detail'!$B$1708</f>
        <v>2011</v>
      </c>
      <c r="E1188" s="2">
        <f>D1188+1</f>
        <v>2012</v>
      </c>
      <c r="F1188" s="2">
        <f>E1188+1</f>
        <v>2013</v>
      </c>
      <c r="G1188" s="2">
        <f t="shared" ref="G1188" si="362">F1188+1</f>
        <v>2014</v>
      </c>
      <c r="H1188" s="2">
        <f t="shared" ref="H1188" si="363">G1188+1</f>
        <v>2015</v>
      </c>
      <c r="I1188" s="2">
        <f t="shared" ref="I1188" si="364">H1188+1</f>
        <v>2016</v>
      </c>
      <c r="J1188" s="2">
        <f t="shared" ref="J1188" si="365">I1188+1</f>
        <v>2017</v>
      </c>
      <c r="K1188" s="2">
        <f t="shared" ref="K1188" si="366">J1188+1</f>
        <v>2018</v>
      </c>
    </row>
    <row r="1189" spans="1:11">
      <c r="B1189" s="88" t="s">
        <v>68</v>
      </c>
      <c r="C1189" s="80"/>
      <c r="D1189" s="3"/>
      <c r="E1189" s="68">
        <f>D1189</f>
        <v>0</v>
      </c>
      <c r="F1189" s="152"/>
      <c r="G1189" s="152"/>
      <c r="H1189" s="152"/>
      <c r="I1189" s="152"/>
      <c r="J1189" s="152"/>
      <c r="K1189" s="69"/>
    </row>
    <row r="1190" spans="1:11">
      <c r="B1190" s="88" t="s">
        <v>69</v>
      </c>
      <c r="C1190" s="80"/>
      <c r="D1190" s="193">
        <f>E1190</f>
        <v>0</v>
      </c>
      <c r="E1190" s="10"/>
      <c r="F1190" s="83"/>
      <c r="G1190" s="83"/>
      <c r="H1190" s="83"/>
      <c r="I1190" s="83"/>
      <c r="J1190" s="83"/>
      <c r="K1190" s="194"/>
    </row>
    <row r="1191" spans="1:11">
      <c r="B1191" s="88" t="s">
        <v>70</v>
      </c>
      <c r="C1191" s="80"/>
      <c r="D1191" s="70"/>
      <c r="E1191" s="10">
        <f>E1175</f>
        <v>0</v>
      </c>
      <c r="F1191" s="79">
        <f>E1191</f>
        <v>0</v>
      </c>
      <c r="G1191" s="83"/>
      <c r="H1191" s="83"/>
      <c r="I1191" s="83"/>
      <c r="J1191" s="83"/>
      <c r="K1191" s="194"/>
    </row>
    <row r="1192" spans="1:11">
      <c r="B1192" s="88" t="s">
        <v>71</v>
      </c>
      <c r="C1192" s="80"/>
      <c r="D1192" s="70"/>
      <c r="E1192" s="79">
        <f>F1192</f>
        <v>0</v>
      </c>
      <c r="F1192" s="192"/>
      <c r="G1192" s="83"/>
      <c r="H1192" s="83"/>
      <c r="I1192" s="83"/>
      <c r="J1192" s="83"/>
      <c r="K1192" s="194"/>
    </row>
    <row r="1193" spans="1:11">
      <c r="B1193" s="88" t="s">
        <v>193</v>
      </c>
      <c r="C1193" s="33"/>
      <c r="D1193" s="70"/>
      <c r="E1193" s="175"/>
      <c r="F1193" s="10">
        <f>F1175</f>
        <v>0</v>
      </c>
      <c r="G1193" s="176">
        <f>F1193</f>
        <v>0</v>
      </c>
      <c r="H1193" s="83"/>
      <c r="I1193" s="83"/>
      <c r="J1193" s="83"/>
      <c r="K1193" s="194"/>
    </row>
    <row r="1194" spans="1:11">
      <c r="B1194" s="88" t="s">
        <v>194</v>
      </c>
      <c r="C1194" s="33"/>
      <c r="D1194" s="70"/>
      <c r="E1194" s="175"/>
      <c r="F1194" s="79">
        <f>G1194</f>
        <v>0</v>
      </c>
      <c r="G1194" s="10"/>
      <c r="H1194" s="83"/>
      <c r="I1194" s="83"/>
      <c r="J1194" s="83"/>
      <c r="K1194" s="194"/>
    </row>
    <row r="1195" spans="1:11">
      <c r="B1195" s="88" t="s">
        <v>195</v>
      </c>
      <c r="C1195" s="33"/>
      <c r="D1195" s="70"/>
      <c r="E1195" s="175"/>
      <c r="F1195" s="175"/>
      <c r="G1195" s="10">
        <f>G1175</f>
        <v>0</v>
      </c>
      <c r="H1195" s="176">
        <f>G1195</f>
        <v>0</v>
      </c>
      <c r="I1195" s="175">
        <f>H1195</f>
        <v>0</v>
      </c>
      <c r="J1195" s="175"/>
      <c r="K1195" s="179"/>
    </row>
    <row r="1196" spans="1:11">
      <c r="B1196" s="88" t="s">
        <v>196</v>
      </c>
      <c r="C1196" s="33"/>
      <c r="D1196" s="70"/>
      <c r="E1196" s="175"/>
      <c r="F1196" s="175"/>
      <c r="G1196" s="177"/>
      <c r="H1196" s="178"/>
      <c r="I1196" s="175"/>
      <c r="J1196" s="175"/>
      <c r="K1196" s="179"/>
    </row>
    <row r="1197" spans="1:11">
      <c r="B1197" s="88" t="s">
        <v>197</v>
      </c>
      <c r="C1197" s="33"/>
      <c r="D1197" s="70"/>
      <c r="E1197" s="175"/>
      <c r="F1197" s="175"/>
      <c r="G1197" s="175"/>
      <c r="H1197" s="178">
        <v>0</v>
      </c>
      <c r="I1197" s="176">
        <f>H1197</f>
        <v>0</v>
      </c>
      <c r="J1197" s="83"/>
      <c r="K1197" s="179"/>
    </row>
    <row r="1198" spans="1:11">
      <c r="B1198" s="88" t="s">
        <v>198</v>
      </c>
      <c r="C1198" s="33"/>
      <c r="D1198" s="70"/>
      <c r="E1198" s="175"/>
      <c r="F1198" s="175"/>
      <c r="G1198" s="175"/>
      <c r="H1198" s="79"/>
      <c r="I1198" s="178"/>
      <c r="J1198" s="83"/>
      <c r="K1198" s="179"/>
    </row>
    <row r="1199" spans="1:11">
      <c r="B1199" s="88" t="s">
        <v>199</v>
      </c>
      <c r="C1199" s="33"/>
      <c r="D1199" s="70"/>
      <c r="E1199" s="175"/>
      <c r="F1199" s="175"/>
      <c r="G1199" s="175"/>
      <c r="H1199" s="175"/>
      <c r="I1199" s="350"/>
      <c r="J1199" s="350"/>
      <c r="K1199" s="194"/>
    </row>
    <row r="1200" spans="1:11">
      <c r="B1200" s="88" t="s">
        <v>190</v>
      </c>
      <c r="C1200" s="33"/>
      <c r="D1200" s="70"/>
      <c r="E1200" s="175"/>
      <c r="F1200" s="175"/>
      <c r="G1200" s="175"/>
      <c r="H1200" s="175"/>
      <c r="I1200" s="291"/>
      <c r="J1200" s="178"/>
      <c r="K1200" s="194"/>
    </row>
    <row r="1201" spans="1:11">
      <c r="B1201" s="88" t="s">
        <v>191</v>
      </c>
      <c r="C1201" s="33"/>
      <c r="D1201" s="71"/>
      <c r="E1201" s="156"/>
      <c r="F1201" s="156"/>
      <c r="G1201" s="156"/>
      <c r="H1201" s="156"/>
      <c r="I1201" s="156"/>
      <c r="J1201" s="181"/>
      <c r="K1201" s="288"/>
    </row>
    <row r="1202" spans="1:11">
      <c r="B1202" s="36" t="s">
        <v>17</v>
      </c>
      <c r="D1202" s="220">
        <f xml:space="preserve"> D1195 - D1194</f>
        <v>0</v>
      </c>
      <c r="E1202" s="220">
        <f xml:space="preserve"> E1194 + E1197 - E1196 - E1195</f>
        <v>0</v>
      </c>
      <c r="F1202" s="220">
        <f>F1196 - F1197</f>
        <v>0</v>
      </c>
      <c r="G1202" s="220">
        <f t="shared" ref="G1202" si="367">G1196 - G1197</f>
        <v>0</v>
      </c>
      <c r="H1202" s="220">
        <f>H1195-H1196-H1197</f>
        <v>0</v>
      </c>
      <c r="I1202" s="342"/>
      <c r="J1202" s="342"/>
      <c r="K1202" s="220">
        <f>K1201</f>
        <v>0</v>
      </c>
    </row>
    <row r="1203" spans="1:11">
      <c r="B1203" s="6"/>
      <c r="D1203" s="7"/>
      <c r="E1203" s="7"/>
      <c r="F1203" s="7"/>
      <c r="G1203" s="7"/>
      <c r="H1203" s="7"/>
      <c r="I1203" s="7"/>
      <c r="J1203" s="7"/>
      <c r="K1203" s="7"/>
    </row>
    <row r="1204" spans="1:11">
      <c r="B1204" s="85" t="s">
        <v>12</v>
      </c>
      <c r="C1204" s="80"/>
      <c r="D1204" s="111"/>
      <c r="E1204" s="112"/>
      <c r="F1204" s="112"/>
      <c r="G1204" s="112"/>
      <c r="H1204" s="112"/>
      <c r="I1204" s="112"/>
      <c r="J1204" s="112"/>
      <c r="K1204" s="113"/>
    </row>
    <row r="1205" spans="1:11">
      <c r="B1205" s="6"/>
      <c r="D1205" s="7"/>
      <c r="E1205" s="7"/>
      <c r="F1205" s="7"/>
      <c r="G1205" s="7"/>
      <c r="H1205" s="7"/>
      <c r="I1205" s="7"/>
      <c r="J1205" s="7"/>
      <c r="K1205" s="7"/>
    </row>
    <row r="1206" spans="1:11" ht="18.75">
      <c r="A1206" s="45" t="s">
        <v>26</v>
      </c>
      <c r="C1206" s="80"/>
      <c r="D1206" s="49">
        <f xml:space="preserve"> D1175 + D1180 - D1186 + D1202 + D1204</f>
        <v>0</v>
      </c>
      <c r="E1206" s="50">
        <f xml:space="preserve"> E1175 + E1180 - E1186 + E1202 + E1204</f>
        <v>0</v>
      </c>
      <c r="F1206" s="50">
        <f xml:space="preserve"> F1175 + F1180 - F1186 + F1202 + F1204</f>
        <v>0</v>
      </c>
      <c r="G1206" s="50">
        <f t="shared" ref="G1206:K1206" si="368" xml:space="preserve"> G1175 + G1180 - G1186 + G1202 + G1204</f>
        <v>0</v>
      </c>
      <c r="H1206" s="50">
        <f t="shared" si="368"/>
        <v>0</v>
      </c>
      <c r="I1206" s="50">
        <f t="shared" si="368"/>
        <v>0</v>
      </c>
      <c r="J1206" s="346"/>
      <c r="K1206" s="51">
        <f t="shared" si="368"/>
        <v>0</v>
      </c>
    </row>
    <row r="1207" spans="1:11">
      <c r="B1207" s="6"/>
      <c r="D1207" s="7"/>
      <c r="E1207" s="7"/>
      <c r="F1207" s="7"/>
      <c r="G1207" s="31"/>
      <c r="H1207" s="31"/>
      <c r="I1207" s="31"/>
      <c r="J1207" s="31"/>
      <c r="K1207" s="31"/>
    </row>
    <row r="1209" spans="1:11" hidden="1">
      <c r="A1209" s="8"/>
      <c r="B1209" s="8"/>
      <c r="C1209" s="8"/>
      <c r="D1209" s="8"/>
      <c r="E1209" s="8"/>
      <c r="F1209" s="8"/>
      <c r="G1209" s="8"/>
      <c r="H1209" s="8"/>
      <c r="I1209" s="8"/>
      <c r="J1209" s="8"/>
      <c r="K1209" s="8"/>
    </row>
    <row r="1210" spans="1:11" hidden="1">
      <c r="B1210" s="33"/>
      <c r="C1210" s="33"/>
      <c r="D1210" s="33"/>
      <c r="E1210" s="33"/>
      <c r="F1210" s="33"/>
      <c r="G1210" s="33"/>
      <c r="H1210" s="33"/>
      <c r="I1210" s="33"/>
      <c r="J1210" s="33"/>
      <c r="K1210" s="33"/>
    </row>
    <row r="1211" spans="1:11" ht="21" hidden="1">
      <c r="A1211" s="14" t="s">
        <v>4</v>
      </c>
      <c r="B1211" s="14"/>
      <c r="C1211" s="46"/>
      <c r="D1211" s="47"/>
      <c r="E1211" s="24"/>
      <c r="F1211" s="24"/>
    </row>
    <row r="1212" spans="1:11" hidden="1"/>
    <row r="1213" spans="1:11" ht="18.75" hidden="1">
      <c r="A1213" s="9" t="s">
        <v>21</v>
      </c>
      <c r="B1213" s="9"/>
      <c r="D1213" s="2">
        <v>2011</v>
      </c>
      <c r="E1213" s="2">
        <v>2012</v>
      </c>
      <c r="F1213" s="2">
        <v>2013</v>
      </c>
      <c r="G1213" s="2">
        <v>2014</v>
      </c>
      <c r="H1213" s="2">
        <v>2015</v>
      </c>
      <c r="I1213" s="2">
        <v>2016</v>
      </c>
      <c r="J1213" s="2">
        <v>2017</v>
      </c>
      <c r="K1213" s="2">
        <v>2018</v>
      </c>
    </row>
    <row r="1214" spans="1:11" hidden="1">
      <c r="B1214" s="88" t="str">
        <f>"Total MWh Produced / Purchased from " &amp; C1211</f>
        <v xml:space="preserve">Total MWh Produced / Purchased from </v>
      </c>
      <c r="C1214" s="80"/>
      <c r="D1214" s="3"/>
      <c r="E1214" s="4"/>
      <c r="F1214" s="4"/>
      <c r="G1214" s="4"/>
      <c r="H1214" s="4"/>
      <c r="I1214" s="4"/>
      <c r="J1214" s="4"/>
      <c r="K1214" s="5"/>
    </row>
    <row r="1215" spans="1:11" hidden="1">
      <c r="B1215" s="88" t="s">
        <v>25</v>
      </c>
      <c r="C1215" s="80"/>
      <c r="D1215" s="62"/>
      <c r="E1215" s="63"/>
      <c r="F1215" s="63"/>
      <c r="G1215" s="63"/>
      <c r="H1215" s="63"/>
      <c r="I1215" s="63"/>
      <c r="J1215" s="63"/>
      <c r="K1215" s="64"/>
    </row>
    <row r="1216" spans="1:11" hidden="1">
      <c r="B1216" s="88" t="s">
        <v>20</v>
      </c>
      <c r="C1216" s="80"/>
      <c r="D1216" s="54"/>
      <c r="E1216" s="55"/>
      <c r="F1216" s="55"/>
      <c r="G1216" s="55"/>
      <c r="H1216" s="55"/>
      <c r="I1216" s="55"/>
      <c r="J1216" s="55"/>
      <c r="K1216" s="56"/>
    </row>
    <row r="1217" spans="1:11" hidden="1">
      <c r="B1217" s="85" t="s">
        <v>22</v>
      </c>
      <c r="C1217" s="86"/>
      <c r="D1217" s="41">
        <v>0</v>
      </c>
      <c r="E1217" s="41">
        <v>0</v>
      </c>
      <c r="F1217" s="41">
        <v>0</v>
      </c>
      <c r="G1217" s="41">
        <v>0</v>
      </c>
      <c r="H1217" s="41">
        <v>0</v>
      </c>
      <c r="I1217" s="41">
        <v>0</v>
      </c>
      <c r="J1217" s="41">
        <v>0</v>
      </c>
      <c r="K1217" s="41">
        <v>0</v>
      </c>
    </row>
    <row r="1218" spans="1:11" hidden="1">
      <c r="B1218" s="24"/>
      <c r="C1218" s="33"/>
      <c r="D1218" s="40"/>
      <c r="E1218" s="40"/>
      <c r="F1218" s="40"/>
      <c r="G1218" s="40"/>
      <c r="H1218" s="40"/>
      <c r="I1218" s="40"/>
      <c r="J1218" s="40"/>
      <c r="K1218" s="40"/>
    </row>
    <row r="1219" spans="1:11" ht="18.75" hidden="1">
      <c r="A1219" s="48" t="s">
        <v>119</v>
      </c>
      <c r="C1219" s="33"/>
      <c r="D1219" s="2">
        <v>2011</v>
      </c>
      <c r="E1219" s="2">
        <v>2012</v>
      </c>
      <c r="F1219" s="2">
        <v>2013</v>
      </c>
      <c r="G1219" s="2">
        <v>2014</v>
      </c>
      <c r="H1219" s="2">
        <v>2015</v>
      </c>
      <c r="I1219" s="2">
        <v>2016</v>
      </c>
      <c r="J1219" s="2">
        <v>2017</v>
      </c>
      <c r="K1219" s="2">
        <v>2018</v>
      </c>
    </row>
    <row r="1220" spans="1:11" hidden="1">
      <c r="B1220" s="88" t="s">
        <v>10</v>
      </c>
      <c r="C1220" s="80"/>
      <c r="D1220" s="57">
        <v>0</v>
      </c>
      <c r="E1220" s="11">
        <v>0</v>
      </c>
      <c r="F1220" s="11">
        <v>0</v>
      </c>
      <c r="G1220" s="11">
        <v>0</v>
      </c>
      <c r="H1220" s="11">
        <v>0</v>
      </c>
      <c r="I1220" s="11">
        <v>0</v>
      </c>
      <c r="J1220" s="11">
        <v>0</v>
      </c>
      <c r="K1220" s="12">
        <v>0</v>
      </c>
    </row>
    <row r="1221" spans="1:11" hidden="1">
      <c r="B1221" s="88" t="s">
        <v>6</v>
      </c>
      <c r="C1221" s="80"/>
      <c r="D1221" s="58">
        <v>0</v>
      </c>
      <c r="E1221" s="59">
        <v>0</v>
      </c>
      <c r="F1221" s="59">
        <v>0</v>
      </c>
      <c r="G1221" s="59">
        <v>0</v>
      </c>
      <c r="H1221" s="59">
        <v>0</v>
      </c>
      <c r="I1221" s="59">
        <v>0</v>
      </c>
      <c r="J1221" s="59">
        <v>0</v>
      </c>
      <c r="K1221" s="60">
        <v>0</v>
      </c>
    </row>
    <row r="1222" spans="1:11" hidden="1">
      <c r="B1222" s="87" t="s">
        <v>121</v>
      </c>
      <c r="C1222" s="86"/>
      <c r="D1222" s="43">
        <v>0</v>
      </c>
      <c r="E1222" s="44">
        <v>0</v>
      </c>
      <c r="F1222" s="44">
        <v>0</v>
      </c>
      <c r="G1222" s="44">
        <v>0</v>
      </c>
      <c r="H1222" s="44">
        <v>0</v>
      </c>
      <c r="I1222" s="44">
        <v>0</v>
      </c>
      <c r="J1222" s="44">
        <v>0</v>
      </c>
      <c r="K1222" s="44">
        <v>0</v>
      </c>
    </row>
    <row r="1223" spans="1:11" hidden="1">
      <c r="B1223" s="33"/>
      <c r="C1223" s="33"/>
      <c r="D1223" s="42"/>
      <c r="E1223" s="34"/>
      <c r="F1223" s="34"/>
      <c r="G1223" s="34"/>
      <c r="H1223" s="34"/>
      <c r="I1223" s="34"/>
      <c r="J1223" s="34"/>
      <c r="K1223" s="34"/>
    </row>
    <row r="1224" spans="1:11" ht="18.75" hidden="1">
      <c r="A1224" s="45" t="s">
        <v>30</v>
      </c>
      <c r="C1224" s="33"/>
      <c r="D1224" s="2">
        <v>2011</v>
      </c>
      <c r="E1224" s="2">
        <v>2012</v>
      </c>
      <c r="F1224" s="2">
        <v>2013</v>
      </c>
      <c r="G1224" s="2">
        <v>2014</v>
      </c>
      <c r="H1224" s="2">
        <v>2015</v>
      </c>
      <c r="I1224" s="2">
        <v>2016</v>
      </c>
      <c r="J1224" s="2">
        <v>2017</v>
      </c>
      <c r="K1224" s="2">
        <v>2018</v>
      </c>
    </row>
    <row r="1225" spans="1:11" hidden="1">
      <c r="B1225" s="88" t="s">
        <v>47</v>
      </c>
      <c r="C1225" s="80"/>
      <c r="D1225" s="98"/>
      <c r="E1225" s="99"/>
      <c r="F1225" s="99"/>
      <c r="G1225" s="99"/>
      <c r="H1225" s="99"/>
      <c r="I1225" s="99"/>
      <c r="J1225" s="99"/>
      <c r="K1225" s="100"/>
    </row>
    <row r="1226" spans="1:11" hidden="1">
      <c r="B1226" s="89" t="s">
        <v>23</v>
      </c>
      <c r="C1226" s="212"/>
      <c r="D1226" s="101"/>
      <c r="E1226" s="102"/>
      <c r="F1226" s="102"/>
      <c r="G1226" s="102"/>
      <c r="H1226" s="102"/>
      <c r="I1226" s="102"/>
      <c r="J1226" s="102"/>
      <c r="K1226" s="103"/>
    </row>
    <row r="1227" spans="1:11" hidden="1">
      <c r="B1227" s="104" t="s">
        <v>89</v>
      </c>
      <c r="C1227" s="210"/>
      <c r="D1227" s="65"/>
      <c r="E1227" s="66"/>
      <c r="F1227" s="66"/>
      <c r="G1227" s="66"/>
      <c r="H1227" s="66"/>
      <c r="I1227" s="66"/>
      <c r="J1227" s="66"/>
      <c r="K1227" s="67"/>
    </row>
    <row r="1228" spans="1:11" hidden="1">
      <c r="B1228" s="36" t="s">
        <v>90</v>
      </c>
      <c r="D1228" s="7">
        <v>0</v>
      </c>
      <c r="E1228" s="7">
        <v>0</v>
      </c>
      <c r="F1228" s="7">
        <v>0</v>
      </c>
      <c r="G1228" s="7">
        <v>0</v>
      </c>
      <c r="H1228" s="7">
        <v>0</v>
      </c>
      <c r="I1228" s="7">
        <v>0</v>
      </c>
      <c r="J1228" s="7">
        <v>0</v>
      </c>
      <c r="K1228" s="7">
        <v>0</v>
      </c>
    </row>
    <row r="1229" spans="1:11" hidden="1">
      <c r="B1229" s="6"/>
      <c r="D1229" s="7"/>
      <c r="E1229" s="7"/>
      <c r="F1229" s="7"/>
      <c r="G1229" s="31"/>
      <c r="H1229" s="31"/>
      <c r="I1229" s="31"/>
      <c r="J1229" s="31"/>
      <c r="K1229" s="31"/>
    </row>
    <row r="1230" spans="1:11" ht="18.75" hidden="1">
      <c r="A1230" s="9" t="s">
        <v>100</v>
      </c>
      <c r="D1230" s="2">
        <f>'Facility Detail'!$B$1708</f>
        <v>2011</v>
      </c>
      <c r="E1230" s="2">
        <f>D1230+1</f>
        <v>2012</v>
      </c>
      <c r="F1230" s="2">
        <f>E1230+1</f>
        <v>2013</v>
      </c>
      <c r="G1230" s="304">
        <f t="shared" ref="G1230" si="369">F1230+1</f>
        <v>2014</v>
      </c>
      <c r="H1230" s="304">
        <f t="shared" ref="H1230" si="370">G1230+1</f>
        <v>2015</v>
      </c>
      <c r="I1230" s="304">
        <f t="shared" ref="I1230" si="371">H1230+1</f>
        <v>2016</v>
      </c>
      <c r="J1230" s="304">
        <f t="shared" ref="J1230" si="372">I1230+1</f>
        <v>2017</v>
      </c>
      <c r="K1230" s="304">
        <f t="shared" ref="K1230" si="373">J1230+1</f>
        <v>2018</v>
      </c>
    </row>
    <row r="1231" spans="1:11" hidden="1">
      <c r="B1231" s="88" t="s">
        <v>68</v>
      </c>
      <c r="C1231" s="80"/>
      <c r="D1231" s="3"/>
      <c r="E1231" s="68">
        <f>D1231</f>
        <v>0</v>
      </c>
      <c r="F1231" s="152"/>
      <c r="G1231" s="152"/>
      <c r="H1231" s="152"/>
      <c r="I1231" s="152"/>
      <c r="J1231" s="152"/>
      <c r="K1231" s="69"/>
    </row>
    <row r="1232" spans="1:11" hidden="1">
      <c r="B1232" s="88" t="s">
        <v>69</v>
      </c>
      <c r="C1232" s="80"/>
      <c r="D1232" s="193">
        <f>E1232</f>
        <v>0</v>
      </c>
      <c r="E1232" s="10"/>
      <c r="F1232" s="83"/>
      <c r="G1232" s="83"/>
      <c r="H1232" s="83"/>
      <c r="I1232" s="83"/>
      <c r="J1232" s="83"/>
      <c r="K1232" s="194"/>
    </row>
    <row r="1233" spans="2:11" hidden="1">
      <c r="B1233" s="88" t="s">
        <v>70</v>
      </c>
      <c r="C1233" s="80"/>
      <c r="D1233" s="70"/>
      <c r="E1233" s="10">
        <f>E1217</f>
        <v>0</v>
      </c>
      <c r="F1233" s="79">
        <f>E1233</f>
        <v>0</v>
      </c>
      <c r="G1233" s="83"/>
      <c r="H1233" s="83"/>
      <c r="I1233" s="83"/>
      <c r="J1233" s="83"/>
      <c r="K1233" s="194"/>
    </row>
    <row r="1234" spans="2:11" hidden="1">
      <c r="B1234" s="88" t="s">
        <v>71</v>
      </c>
      <c r="C1234" s="80"/>
      <c r="D1234" s="70"/>
      <c r="E1234" s="79">
        <f>F1234</f>
        <v>0</v>
      </c>
      <c r="F1234" s="192"/>
      <c r="G1234" s="83"/>
      <c r="H1234" s="83"/>
      <c r="I1234" s="83"/>
      <c r="J1234" s="83"/>
      <c r="K1234" s="194"/>
    </row>
    <row r="1235" spans="2:11" hidden="1">
      <c r="B1235" s="88" t="s">
        <v>193</v>
      </c>
      <c r="C1235" s="33"/>
      <c r="D1235" s="70"/>
      <c r="E1235" s="175"/>
      <c r="F1235" s="10">
        <f>F1217</f>
        <v>0</v>
      </c>
      <c r="G1235" s="176">
        <f>F1235</f>
        <v>0</v>
      </c>
      <c r="H1235" s="83"/>
      <c r="I1235" s="83"/>
      <c r="J1235" s="83"/>
      <c r="K1235" s="194"/>
    </row>
    <row r="1236" spans="2:11" hidden="1">
      <c r="B1236" s="88" t="s">
        <v>194</v>
      </c>
      <c r="C1236" s="33"/>
      <c r="D1236" s="70"/>
      <c r="E1236" s="175"/>
      <c r="F1236" s="79">
        <f>G1236</f>
        <v>0</v>
      </c>
      <c r="G1236" s="10"/>
      <c r="H1236" s="83"/>
      <c r="I1236" s="83"/>
      <c r="J1236" s="83"/>
      <c r="K1236" s="194"/>
    </row>
    <row r="1237" spans="2:11" hidden="1">
      <c r="B1237" s="88" t="s">
        <v>195</v>
      </c>
      <c r="C1237" s="33"/>
      <c r="D1237" s="70"/>
      <c r="E1237" s="175"/>
      <c r="F1237" s="175"/>
      <c r="G1237" s="10">
        <f>G1217</f>
        <v>0</v>
      </c>
      <c r="H1237" s="176">
        <f>G1237</f>
        <v>0</v>
      </c>
      <c r="I1237" s="175">
        <f>H1237</f>
        <v>0</v>
      </c>
      <c r="J1237" s="175"/>
      <c r="K1237" s="179"/>
    </row>
    <row r="1238" spans="2:11" hidden="1">
      <c r="B1238" s="88" t="s">
        <v>196</v>
      </c>
      <c r="C1238" s="33"/>
      <c r="D1238" s="70"/>
      <c r="E1238" s="175"/>
      <c r="F1238" s="175"/>
      <c r="G1238" s="177"/>
      <c r="H1238" s="178"/>
      <c r="I1238" s="175"/>
      <c r="J1238" s="175"/>
      <c r="K1238" s="179"/>
    </row>
    <row r="1239" spans="2:11" hidden="1">
      <c r="B1239" s="88" t="s">
        <v>197</v>
      </c>
      <c r="C1239" s="33"/>
      <c r="D1239" s="70"/>
      <c r="E1239" s="175"/>
      <c r="F1239" s="175"/>
      <c r="G1239" s="175"/>
      <c r="H1239" s="178">
        <v>0</v>
      </c>
      <c r="I1239" s="176">
        <f>H1239</f>
        <v>0</v>
      </c>
      <c r="J1239" s="83"/>
      <c r="K1239" s="179"/>
    </row>
    <row r="1240" spans="2:11" hidden="1">
      <c r="B1240" s="88" t="s">
        <v>198</v>
      </c>
      <c r="C1240" s="33"/>
      <c r="D1240" s="70"/>
      <c r="E1240" s="175"/>
      <c r="F1240" s="175"/>
      <c r="G1240" s="175"/>
      <c r="H1240" s="79"/>
      <c r="I1240" s="178"/>
      <c r="J1240" s="83"/>
      <c r="K1240" s="179"/>
    </row>
    <row r="1241" spans="2:11" hidden="1">
      <c r="B1241" s="88" t="s">
        <v>199</v>
      </c>
      <c r="C1241" s="33"/>
      <c r="D1241" s="70"/>
      <c r="E1241" s="175"/>
      <c r="F1241" s="175"/>
      <c r="G1241" s="175"/>
      <c r="H1241" s="175"/>
      <c r="I1241" s="178">
        <f>I1217</f>
        <v>0</v>
      </c>
      <c r="J1241" s="177">
        <f>I1241</f>
        <v>0</v>
      </c>
      <c r="K1241" s="194"/>
    </row>
    <row r="1242" spans="2:11" hidden="1">
      <c r="B1242" s="88" t="s">
        <v>190</v>
      </c>
      <c r="C1242" s="33"/>
      <c r="D1242" s="70"/>
      <c r="E1242" s="175"/>
      <c r="F1242" s="175"/>
      <c r="G1242" s="175"/>
      <c r="H1242" s="175"/>
      <c r="I1242" s="291"/>
      <c r="J1242" s="178"/>
      <c r="K1242" s="194"/>
    </row>
    <row r="1243" spans="2:11" hidden="1">
      <c r="B1243" s="88" t="s">
        <v>191</v>
      </c>
      <c r="D1243" s="71"/>
      <c r="E1243" s="156"/>
      <c r="F1243" s="156"/>
      <c r="G1243" s="156"/>
      <c r="H1243" s="156"/>
      <c r="I1243" s="156"/>
      <c r="J1243" s="181"/>
      <c r="K1243" s="288"/>
    </row>
    <row r="1244" spans="2:11" hidden="1">
      <c r="B1244" s="6" t="s">
        <v>17</v>
      </c>
      <c r="D1244" s="7">
        <f xml:space="preserve"> D1237 - D1236</f>
        <v>0</v>
      </c>
      <c r="E1244" s="7">
        <f xml:space="preserve"> E1236 + E1239 - E1238 - E1237</f>
        <v>0</v>
      </c>
      <c r="F1244" s="7">
        <f>F1238 - F1239</f>
        <v>0</v>
      </c>
      <c r="G1244" s="7">
        <f t="shared" ref="G1244" si="374">G1238 - G1239</f>
        <v>0</v>
      </c>
      <c r="H1244" s="7">
        <f>H1237-H1238-H1239</f>
        <v>0</v>
      </c>
      <c r="I1244" s="7">
        <f>I1239-I1240-I1241</f>
        <v>0</v>
      </c>
      <c r="J1244" s="7">
        <f>J1241</f>
        <v>0</v>
      </c>
      <c r="K1244" s="7">
        <f>K1241</f>
        <v>0</v>
      </c>
    </row>
    <row r="1245" spans="2:11" hidden="1">
      <c r="C1245" s="33"/>
      <c r="D1245" s="7"/>
      <c r="E1245" s="7"/>
      <c r="F1245" s="7"/>
      <c r="G1245" s="7"/>
      <c r="H1245" s="7"/>
      <c r="I1245" s="7"/>
      <c r="J1245" s="7"/>
      <c r="K1245" s="7"/>
    </row>
    <row r="1246" spans="2:11" hidden="1">
      <c r="B1246" s="85" t="s">
        <v>12</v>
      </c>
      <c r="D1246" s="111"/>
      <c r="E1246" s="112"/>
      <c r="F1246" s="112"/>
      <c r="G1246" s="112"/>
      <c r="H1246" s="112"/>
      <c r="I1246" s="112"/>
      <c r="J1246" s="112"/>
      <c r="K1246" s="113"/>
    </row>
    <row r="1247" spans="2:11" hidden="1">
      <c r="C1247" s="33"/>
      <c r="D1247" s="220"/>
      <c r="E1247" s="7"/>
      <c r="F1247" s="7"/>
      <c r="G1247" s="7"/>
      <c r="H1247" s="7"/>
      <c r="I1247" s="7"/>
      <c r="J1247" s="7"/>
      <c r="K1247" s="7"/>
    </row>
    <row r="1248" spans="2:11" ht="18.75" hidden="1">
      <c r="B1248" s="45" t="s">
        <v>26</v>
      </c>
      <c r="D1248" s="49">
        <f xml:space="preserve"> D1217 + D1222 - D1228 + D1244 + D1246</f>
        <v>0</v>
      </c>
      <c r="E1248" s="50">
        <f xml:space="preserve"> E1217 + E1222 - E1228 + E1244 + E1246</f>
        <v>0</v>
      </c>
      <c r="F1248" s="50">
        <f xml:space="preserve"> F1217 + F1222 - F1228 + F1244 + F1246</f>
        <v>0</v>
      </c>
      <c r="G1248" s="50">
        <f t="shared" ref="G1248:K1248" si="375" xml:space="preserve"> G1217 + G1222 - G1228 + G1244 + G1246</f>
        <v>0</v>
      </c>
      <c r="H1248" s="50">
        <f t="shared" si="375"/>
        <v>0</v>
      </c>
      <c r="I1248" s="50">
        <f t="shared" si="375"/>
        <v>0</v>
      </c>
      <c r="J1248" s="50">
        <f t="shared" si="375"/>
        <v>0</v>
      </c>
      <c r="K1248" s="51">
        <f t="shared" si="375"/>
        <v>0</v>
      </c>
    </row>
    <row r="1249" spans="1:11" ht="15.75" thickBot="1"/>
    <row r="1250" spans="1:11">
      <c r="A1250" s="8"/>
      <c r="B1250" s="8"/>
      <c r="C1250" s="8"/>
      <c r="D1250" s="8"/>
      <c r="E1250" s="8"/>
      <c r="F1250" s="8"/>
      <c r="G1250" s="8"/>
      <c r="H1250" s="8"/>
      <c r="I1250" s="8"/>
      <c r="J1250" s="8"/>
      <c r="K1250" s="8"/>
    </row>
    <row r="1251" spans="1:11">
      <c r="B1251" s="33"/>
      <c r="C1251" s="33"/>
      <c r="D1251" s="33"/>
      <c r="E1251" s="33"/>
      <c r="F1251" s="33"/>
      <c r="G1251" s="33"/>
      <c r="H1251" s="33"/>
      <c r="I1251" s="33"/>
      <c r="J1251" s="33"/>
      <c r="K1251" s="33"/>
    </row>
    <row r="1252" spans="1:11" ht="21">
      <c r="A1252" s="14" t="s">
        <v>4</v>
      </c>
      <c r="B1252" s="14"/>
      <c r="C1252" s="46" t="str">
        <f>B30</f>
        <v>Meadow Creek Wind Farm - North Point Wind Farm - REC Only</v>
      </c>
      <c r="D1252" s="47"/>
      <c r="E1252" s="24"/>
      <c r="F1252" s="24"/>
    </row>
    <row r="1254" spans="1:11" ht="18.75">
      <c r="A1254" s="9" t="s">
        <v>21</v>
      </c>
      <c r="B1254" s="9"/>
      <c r="D1254" s="2">
        <v>2011</v>
      </c>
      <c r="E1254" s="2">
        <v>2012</v>
      </c>
      <c r="F1254" s="2">
        <v>2013</v>
      </c>
      <c r="G1254" s="2">
        <v>2014</v>
      </c>
      <c r="H1254" s="2">
        <v>2015</v>
      </c>
      <c r="I1254" s="2">
        <v>2016</v>
      </c>
      <c r="J1254" s="2">
        <v>2017</v>
      </c>
      <c r="K1254" s="2">
        <v>2018</v>
      </c>
    </row>
    <row r="1255" spans="1:11">
      <c r="B1255" s="88" t="str">
        <f>"Total MWh Produced / Purchased from " &amp; C1252</f>
        <v>Total MWh Produced / Purchased from Meadow Creek Wind Farm - North Point Wind Farm - REC Only</v>
      </c>
      <c r="C1255" s="80"/>
      <c r="D1255" s="3"/>
      <c r="E1255" s="4"/>
      <c r="F1255" s="4"/>
      <c r="G1255" s="4"/>
      <c r="H1255" s="4"/>
      <c r="I1255" s="349"/>
      <c r="J1255" s="4"/>
      <c r="K1255" s="5"/>
    </row>
    <row r="1256" spans="1:11">
      <c r="B1256" s="88" t="s">
        <v>25</v>
      </c>
      <c r="C1256" s="80"/>
      <c r="D1256" s="62"/>
      <c r="E1256" s="63"/>
      <c r="F1256" s="63"/>
      <c r="G1256" s="63"/>
      <c r="H1256" s="63"/>
      <c r="I1256" s="63">
        <v>1</v>
      </c>
      <c r="J1256" s="63"/>
      <c r="K1256" s="64"/>
    </row>
    <row r="1257" spans="1:11">
      <c r="B1257" s="88" t="s">
        <v>20</v>
      </c>
      <c r="C1257" s="80"/>
      <c r="D1257" s="54"/>
      <c r="E1257" s="55"/>
      <c r="F1257" s="55"/>
      <c r="G1257" s="55"/>
      <c r="H1257" s="55"/>
      <c r="I1257" s="55">
        <v>1</v>
      </c>
      <c r="J1257" s="55"/>
      <c r="K1257" s="56"/>
    </row>
    <row r="1258" spans="1:11">
      <c r="B1258" s="85" t="s">
        <v>22</v>
      </c>
      <c r="C1258" s="86"/>
      <c r="D1258" s="41">
        <v>0</v>
      </c>
      <c r="E1258" s="41">
        <v>0</v>
      </c>
      <c r="F1258" s="41">
        <v>0</v>
      </c>
      <c r="G1258" s="41">
        <v>0</v>
      </c>
      <c r="H1258" s="41">
        <v>0</v>
      </c>
      <c r="I1258" s="347"/>
      <c r="J1258" s="41">
        <v>0</v>
      </c>
      <c r="K1258" s="41">
        <v>0</v>
      </c>
    </row>
    <row r="1259" spans="1:11">
      <c r="B1259" s="24"/>
      <c r="C1259" s="33"/>
      <c r="D1259" s="40"/>
      <c r="E1259" s="40"/>
      <c r="F1259" s="40"/>
      <c r="G1259" s="40"/>
      <c r="H1259" s="40"/>
      <c r="I1259" s="40"/>
      <c r="J1259" s="40"/>
      <c r="K1259" s="40"/>
    </row>
    <row r="1260" spans="1:11" ht="18.75">
      <c r="A1260" s="48" t="s">
        <v>119</v>
      </c>
      <c r="C1260" s="33"/>
      <c r="D1260" s="2">
        <v>2011</v>
      </c>
      <c r="E1260" s="2">
        <v>2012</v>
      </c>
      <c r="F1260" s="2">
        <v>2013</v>
      </c>
      <c r="G1260" s="2">
        <v>2014</v>
      </c>
      <c r="H1260" s="2">
        <v>2015</v>
      </c>
      <c r="I1260" s="2">
        <v>2016</v>
      </c>
      <c r="J1260" s="2">
        <v>2017</v>
      </c>
      <c r="K1260" s="2">
        <v>2018</v>
      </c>
    </row>
    <row r="1261" spans="1:11">
      <c r="B1261" s="88" t="s">
        <v>10</v>
      </c>
      <c r="C1261" s="80"/>
      <c r="D1261" s="57">
        <v>0</v>
      </c>
      <c r="E1261" s="11">
        <v>0</v>
      </c>
      <c r="F1261" s="11">
        <v>0</v>
      </c>
      <c r="G1261" s="11">
        <v>0</v>
      </c>
      <c r="H1261" s="11">
        <v>0</v>
      </c>
      <c r="I1261" s="11">
        <v>0</v>
      </c>
      <c r="J1261" s="11">
        <v>0</v>
      </c>
      <c r="K1261" s="12">
        <v>0</v>
      </c>
    </row>
    <row r="1262" spans="1:11">
      <c r="B1262" s="88" t="s">
        <v>6</v>
      </c>
      <c r="C1262" s="80"/>
      <c r="D1262" s="58">
        <v>0</v>
      </c>
      <c r="E1262" s="59">
        <v>0</v>
      </c>
      <c r="F1262" s="59">
        <v>0</v>
      </c>
      <c r="G1262" s="59">
        <v>0</v>
      </c>
      <c r="H1262" s="59">
        <v>0</v>
      </c>
      <c r="I1262" s="59">
        <v>0</v>
      </c>
      <c r="J1262" s="59">
        <v>0</v>
      </c>
      <c r="K1262" s="60">
        <v>0</v>
      </c>
    </row>
    <row r="1263" spans="1:11">
      <c r="B1263" s="87" t="s">
        <v>121</v>
      </c>
      <c r="C1263" s="86"/>
      <c r="D1263" s="43">
        <v>0</v>
      </c>
      <c r="E1263" s="44">
        <v>0</v>
      </c>
      <c r="F1263" s="44">
        <v>0</v>
      </c>
      <c r="G1263" s="44">
        <v>0</v>
      </c>
      <c r="H1263" s="44">
        <v>0</v>
      </c>
      <c r="I1263" s="44">
        <v>0</v>
      </c>
      <c r="J1263" s="44">
        <v>0</v>
      </c>
      <c r="K1263" s="44">
        <v>0</v>
      </c>
    </row>
    <row r="1264" spans="1:11">
      <c r="B1264" s="33"/>
      <c r="C1264" s="33"/>
      <c r="D1264" s="42"/>
      <c r="E1264" s="34"/>
      <c r="F1264" s="34"/>
      <c r="G1264" s="34"/>
      <c r="H1264" s="34"/>
      <c r="I1264" s="34"/>
      <c r="J1264" s="34"/>
      <c r="K1264" s="34"/>
    </row>
    <row r="1265" spans="1:11" ht="18.75">
      <c r="A1265" s="45" t="s">
        <v>30</v>
      </c>
      <c r="C1265" s="33"/>
      <c r="D1265" s="2">
        <v>2011</v>
      </c>
      <c r="E1265" s="2">
        <v>2012</v>
      </c>
      <c r="F1265" s="2">
        <v>2013</v>
      </c>
      <c r="G1265" s="2">
        <v>2014</v>
      </c>
      <c r="H1265" s="2">
        <v>2015</v>
      </c>
      <c r="I1265" s="2">
        <v>2016</v>
      </c>
      <c r="J1265" s="2">
        <v>2017</v>
      </c>
      <c r="K1265" s="2">
        <v>2018</v>
      </c>
    </row>
    <row r="1266" spans="1:11">
      <c r="B1266" s="88" t="s">
        <v>47</v>
      </c>
      <c r="C1266" s="80"/>
      <c r="D1266" s="98"/>
      <c r="E1266" s="99"/>
      <c r="F1266" s="99"/>
      <c r="G1266" s="99"/>
      <c r="H1266" s="99"/>
      <c r="I1266" s="99"/>
      <c r="J1266" s="99"/>
      <c r="K1266" s="100"/>
    </row>
    <row r="1267" spans="1:11">
      <c r="B1267" s="89" t="s">
        <v>23</v>
      </c>
      <c r="C1267" s="212"/>
      <c r="D1267" s="101"/>
      <c r="E1267" s="102"/>
      <c r="F1267" s="102"/>
      <c r="G1267" s="102"/>
      <c r="H1267" s="102"/>
      <c r="I1267" s="102"/>
      <c r="J1267" s="102"/>
      <c r="K1267" s="103"/>
    </row>
    <row r="1268" spans="1:11">
      <c r="B1268" s="104" t="s">
        <v>89</v>
      </c>
      <c r="C1268" s="210"/>
      <c r="D1268" s="65"/>
      <c r="E1268" s="66"/>
      <c r="F1268" s="66"/>
      <c r="G1268" s="66"/>
      <c r="H1268" s="66"/>
      <c r="I1268" s="66"/>
      <c r="J1268" s="66"/>
      <c r="K1268" s="67"/>
    </row>
    <row r="1269" spans="1:11">
      <c r="B1269" s="36" t="s">
        <v>90</v>
      </c>
      <c r="D1269" s="7">
        <v>0</v>
      </c>
      <c r="E1269" s="7">
        <v>0</v>
      </c>
      <c r="F1269" s="7">
        <v>0</v>
      </c>
      <c r="G1269" s="7">
        <v>0</v>
      </c>
      <c r="H1269" s="7">
        <v>0</v>
      </c>
      <c r="I1269" s="7">
        <v>0</v>
      </c>
      <c r="J1269" s="7">
        <v>0</v>
      </c>
      <c r="K1269" s="7">
        <v>0</v>
      </c>
    </row>
    <row r="1270" spans="1:11">
      <c r="B1270" s="6"/>
      <c r="D1270" s="7"/>
      <c r="E1270" s="7"/>
      <c r="F1270" s="7"/>
      <c r="G1270" s="31"/>
      <c r="H1270" s="31"/>
      <c r="I1270" s="31"/>
      <c r="J1270" s="31"/>
      <c r="K1270" s="31"/>
    </row>
    <row r="1271" spans="1:11" ht="18.75">
      <c r="A1271" s="9" t="s">
        <v>100</v>
      </c>
      <c r="D1271" s="2">
        <f>'Facility Detail'!$B$1708</f>
        <v>2011</v>
      </c>
      <c r="E1271" s="2">
        <f>D1271+1</f>
        <v>2012</v>
      </c>
      <c r="F1271" s="2">
        <f>E1271+1</f>
        <v>2013</v>
      </c>
      <c r="G1271" s="304">
        <f t="shared" ref="G1271" si="376">F1271+1</f>
        <v>2014</v>
      </c>
      <c r="H1271" s="304">
        <f t="shared" ref="H1271" si="377">G1271+1</f>
        <v>2015</v>
      </c>
      <c r="I1271" s="304">
        <f t="shared" ref="I1271" si="378">H1271+1</f>
        <v>2016</v>
      </c>
      <c r="J1271" s="304">
        <f t="shared" ref="J1271" si="379">I1271+1</f>
        <v>2017</v>
      </c>
      <c r="K1271" s="304">
        <f t="shared" ref="K1271" si="380">J1271+1</f>
        <v>2018</v>
      </c>
    </row>
    <row r="1272" spans="1:11">
      <c r="B1272" s="88" t="s">
        <v>68</v>
      </c>
      <c r="C1272" s="80"/>
      <c r="D1272" s="305"/>
      <c r="E1272" s="77">
        <f>D1272</f>
        <v>0</v>
      </c>
      <c r="F1272" s="306"/>
      <c r="G1272" s="306"/>
      <c r="H1272" s="306"/>
      <c r="I1272" s="306"/>
      <c r="J1272" s="306"/>
      <c r="K1272" s="307"/>
    </row>
    <row r="1273" spans="1:11">
      <c r="B1273" s="88" t="s">
        <v>69</v>
      </c>
      <c r="C1273" s="80"/>
      <c r="D1273" s="308">
        <f>E1273</f>
        <v>0</v>
      </c>
      <c r="E1273" s="309"/>
      <c r="F1273" s="310"/>
      <c r="G1273" s="310"/>
      <c r="H1273" s="310"/>
      <c r="I1273" s="310"/>
      <c r="J1273" s="310"/>
      <c r="K1273" s="311"/>
    </row>
    <row r="1274" spans="1:11">
      <c r="B1274" s="88" t="s">
        <v>70</v>
      </c>
      <c r="C1274" s="80"/>
      <c r="D1274" s="312"/>
      <c r="E1274" s="309">
        <f>E1258</f>
        <v>0</v>
      </c>
      <c r="F1274" s="313">
        <f>E1274</f>
        <v>0</v>
      </c>
      <c r="G1274" s="310"/>
      <c r="H1274" s="310"/>
      <c r="I1274" s="310"/>
      <c r="J1274" s="310"/>
      <c r="K1274" s="311"/>
    </row>
    <row r="1275" spans="1:11">
      <c r="B1275" s="88" t="s">
        <v>71</v>
      </c>
      <c r="C1275" s="80"/>
      <c r="D1275" s="312"/>
      <c r="E1275" s="313">
        <f>F1275</f>
        <v>0</v>
      </c>
      <c r="F1275" s="314"/>
      <c r="G1275" s="310"/>
      <c r="H1275" s="310"/>
      <c r="I1275" s="310"/>
      <c r="J1275" s="310"/>
      <c r="K1275" s="311"/>
    </row>
    <row r="1276" spans="1:11">
      <c r="B1276" s="88" t="s">
        <v>193</v>
      </c>
      <c r="C1276" s="33"/>
      <c r="D1276" s="312"/>
      <c r="E1276" s="315"/>
      <c r="F1276" s="309">
        <f>F1258</f>
        <v>0</v>
      </c>
      <c r="G1276" s="316">
        <f>F1276</f>
        <v>0</v>
      </c>
      <c r="H1276" s="310"/>
      <c r="I1276" s="310"/>
      <c r="J1276" s="310"/>
      <c r="K1276" s="311"/>
    </row>
    <row r="1277" spans="1:11">
      <c r="B1277" s="88" t="s">
        <v>194</v>
      </c>
      <c r="C1277" s="33"/>
      <c r="D1277" s="312"/>
      <c r="E1277" s="315"/>
      <c r="F1277" s="313">
        <f>G1277</f>
        <v>0</v>
      </c>
      <c r="G1277" s="309"/>
      <c r="H1277" s="310"/>
      <c r="I1277" s="310"/>
      <c r="J1277" s="310"/>
      <c r="K1277" s="311"/>
    </row>
    <row r="1278" spans="1:11">
      <c r="B1278" s="88" t="s">
        <v>195</v>
      </c>
      <c r="C1278" s="33"/>
      <c r="D1278" s="312"/>
      <c r="E1278" s="315"/>
      <c r="F1278" s="315"/>
      <c r="G1278" s="309">
        <f>G1258</f>
        <v>0</v>
      </c>
      <c r="H1278" s="316">
        <f>G1278</f>
        <v>0</v>
      </c>
      <c r="I1278" s="315">
        <f>H1278</f>
        <v>0</v>
      </c>
      <c r="J1278" s="315"/>
      <c r="K1278" s="317"/>
    </row>
    <row r="1279" spans="1:11">
      <c r="B1279" s="88" t="s">
        <v>196</v>
      </c>
      <c r="C1279" s="33"/>
      <c r="D1279" s="312"/>
      <c r="E1279" s="315"/>
      <c r="F1279" s="315"/>
      <c r="G1279" s="318"/>
      <c r="H1279" s="319"/>
      <c r="I1279" s="315"/>
      <c r="J1279" s="315"/>
      <c r="K1279" s="317"/>
    </row>
    <row r="1280" spans="1:11">
      <c r="B1280" s="88" t="s">
        <v>197</v>
      </c>
      <c r="C1280" s="33"/>
      <c r="D1280" s="312"/>
      <c r="E1280" s="315"/>
      <c r="F1280" s="315"/>
      <c r="G1280" s="315"/>
      <c r="H1280" s="319">
        <v>0</v>
      </c>
      <c r="I1280" s="316">
        <f>H1280</f>
        <v>0</v>
      </c>
      <c r="J1280" s="310"/>
      <c r="K1280" s="317"/>
    </row>
    <row r="1281" spans="1:11">
      <c r="B1281" s="88" t="s">
        <v>198</v>
      </c>
      <c r="C1281" s="33"/>
      <c r="D1281" s="312"/>
      <c r="E1281" s="315"/>
      <c r="F1281" s="315"/>
      <c r="G1281" s="315"/>
      <c r="H1281" s="313"/>
      <c r="I1281" s="319"/>
      <c r="J1281" s="310"/>
      <c r="K1281" s="317"/>
    </row>
    <row r="1282" spans="1:11">
      <c r="B1282" s="88" t="s">
        <v>199</v>
      </c>
      <c r="C1282" s="33"/>
      <c r="D1282" s="312"/>
      <c r="E1282" s="315"/>
      <c r="F1282" s="315"/>
      <c r="G1282" s="315"/>
      <c r="H1282" s="315"/>
      <c r="I1282" s="358"/>
      <c r="J1282" s="358"/>
      <c r="K1282" s="311"/>
    </row>
    <row r="1283" spans="1:11">
      <c r="B1283" s="88" t="s">
        <v>190</v>
      </c>
      <c r="C1283" s="33"/>
      <c r="D1283" s="312"/>
      <c r="E1283" s="315"/>
      <c r="F1283" s="315"/>
      <c r="G1283" s="315"/>
      <c r="H1283" s="315"/>
      <c r="I1283" s="320"/>
      <c r="J1283" s="319"/>
      <c r="K1283" s="311"/>
    </row>
    <row r="1284" spans="1:11">
      <c r="B1284" s="88" t="s">
        <v>191</v>
      </c>
      <c r="C1284" s="33"/>
      <c r="D1284" s="321"/>
      <c r="E1284" s="322"/>
      <c r="F1284" s="322"/>
      <c r="G1284" s="322"/>
      <c r="H1284" s="322"/>
      <c r="I1284" s="322"/>
      <c r="J1284" s="323"/>
      <c r="K1284" s="324"/>
    </row>
    <row r="1285" spans="1:11">
      <c r="B1285" s="36" t="s">
        <v>17</v>
      </c>
      <c r="D1285" s="325">
        <f xml:space="preserve"> D1278 - D1277</f>
        <v>0</v>
      </c>
      <c r="E1285" s="325">
        <f xml:space="preserve"> E1277 + E1280 - E1279 - E1278</f>
        <v>0</v>
      </c>
      <c r="F1285" s="325">
        <f>F1279 - F1280</f>
        <v>0</v>
      </c>
      <c r="G1285" s="325">
        <f t="shared" ref="G1285" si="381">G1279 - G1280</f>
        <v>0</v>
      </c>
      <c r="H1285" s="325">
        <f>H1278-H1279-H1280</f>
        <v>0</v>
      </c>
      <c r="I1285" s="359"/>
      <c r="J1285" s="359"/>
      <c r="K1285" s="325">
        <f>K1284</f>
        <v>0</v>
      </c>
    </row>
    <row r="1286" spans="1:11">
      <c r="B1286" s="6"/>
      <c r="D1286" s="325"/>
      <c r="E1286" s="325"/>
      <c r="F1286" s="325"/>
      <c r="G1286" s="325"/>
      <c r="H1286" s="325"/>
      <c r="I1286" s="325"/>
      <c r="J1286" s="325"/>
      <c r="K1286" s="325"/>
    </row>
    <row r="1287" spans="1:11">
      <c r="B1287" s="85" t="s">
        <v>12</v>
      </c>
      <c r="C1287" s="80"/>
      <c r="D1287" s="326"/>
      <c r="E1287" s="327"/>
      <c r="F1287" s="327"/>
      <c r="G1287" s="327"/>
      <c r="H1287" s="327"/>
      <c r="I1287" s="327"/>
      <c r="J1287" s="327"/>
      <c r="K1287" s="328"/>
    </row>
    <row r="1288" spans="1:11">
      <c r="B1288" s="6"/>
      <c r="D1288" s="325"/>
      <c r="E1288" s="325"/>
      <c r="F1288" s="325"/>
      <c r="G1288" s="325"/>
      <c r="H1288" s="325"/>
      <c r="I1288" s="325"/>
      <c r="J1288" s="325"/>
      <c r="K1288" s="325"/>
    </row>
    <row r="1289" spans="1:11" ht="18.75">
      <c r="A1289" s="45" t="s">
        <v>26</v>
      </c>
      <c r="C1289" s="80"/>
      <c r="D1289" s="329">
        <f xml:space="preserve"> D1258 + D1263 - D1269 + D1285 + D1287</f>
        <v>0</v>
      </c>
      <c r="E1289" s="330">
        <f xml:space="preserve"> E1258 + E1263 - E1269 + E1285 + E1287</f>
        <v>0</v>
      </c>
      <c r="F1289" s="330">
        <f xml:space="preserve"> F1258 + F1263 - F1269 + F1285 + F1287</f>
        <v>0</v>
      </c>
      <c r="G1289" s="330">
        <f t="shared" ref="G1289:K1289" si="382" xml:space="preserve"> G1258 + G1263 - G1269 + G1285 + G1287</f>
        <v>0</v>
      </c>
      <c r="H1289" s="330">
        <f t="shared" si="382"/>
        <v>0</v>
      </c>
      <c r="I1289" s="330">
        <f t="shared" si="382"/>
        <v>0</v>
      </c>
      <c r="J1289" s="360"/>
      <c r="K1289" s="331">
        <f t="shared" si="382"/>
        <v>0</v>
      </c>
    </row>
    <row r="1290" spans="1:11">
      <c r="B1290" s="6"/>
      <c r="D1290" s="7"/>
      <c r="E1290" s="7"/>
      <c r="F1290" s="7"/>
      <c r="G1290" s="31"/>
      <c r="H1290" s="31"/>
      <c r="I1290" s="31"/>
      <c r="J1290" s="31"/>
      <c r="K1290" s="31"/>
    </row>
    <row r="1291" spans="1:11" ht="15.75" thickBot="1"/>
    <row r="1292" spans="1:11">
      <c r="A1292" s="8"/>
      <c r="B1292" s="8"/>
      <c r="C1292" s="8"/>
      <c r="D1292" s="8"/>
      <c r="E1292" s="8"/>
      <c r="F1292" s="8"/>
      <c r="G1292" s="8"/>
      <c r="H1292" s="8"/>
      <c r="I1292" s="8"/>
      <c r="J1292" s="8"/>
      <c r="K1292" s="8"/>
    </row>
    <row r="1293" spans="1:11" ht="21">
      <c r="A1293" s="14" t="s">
        <v>4</v>
      </c>
      <c r="B1293" s="14"/>
      <c r="C1293" s="46" t="str">
        <f>B31</f>
        <v>Nine Canyon Wind Project - Nine Canyon Phase 3 - REC Only</v>
      </c>
      <c r="D1293" s="47"/>
      <c r="E1293" s="24"/>
      <c r="F1293" s="24"/>
    </row>
    <row r="1295" spans="1:11" ht="18.75">
      <c r="A1295" s="9" t="s">
        <v>21</v>
      </c>
      <c r="B1295" s="9"/>
      <c r="D1295" s="2">
        <v>2011</v>
      </c>
      <c r="E1295" s="2">
        <v>2012</v>
      </c>
      <c r="F1295" s="2">
        <v>2013</v>
      </c>
      <c r="G1295" s="2">
        <v>2014</v>
      </c>
      <c r="H1295" s="2">
        <v>2015</v>
      </c>
      <c r="I1295" s="2">
        <v>2016</v>
      </c>
      <c r="J1295" s="2">
        <v>2017</v>
      </c>
      <c r="K1295" s="2">
        <v>2018</v>
      </c>
    </row>
    <row r="1296" spans="1:11">
      <c r="B1296" s="88" t="str">
        <f>"Total MWh Produced / Purchased from " &amp; C1293</f>
        <v>Total MWh Produced / Purchased from Nine Canyon Wind Project - Nine Canyon Phase 3 - REC Only</v>
      </c>
      <c r="C1296" s="80"/>
      <c r="D1296" s="3"/>
      <c r="E1296" s="4"/>
      <c r="F1296" s="4"/>
      <c r="G1296" s="4"/>
      <c r="H1296" s="4"/>
      <c r="I1296" s="349"/>
      <c r="J1296" s="4"/>
      <c r="K1296" s="5"/>
    </row>
    <row r="1297" spans="1:11">
      <c r="B1297" s="88" t="s">
        <v>25</v>
      </c>
      <c r="C1297" s="80"/>
      <c r="D1297" s="62"/>
      <c r="E1297" s="63"/>
      <c r="F1297" s="63"/>
      <c r="G1297" s="63"/>
      <c r="H1297" s="63"/>
      <c r="I1297" s="63">
        <v>1</v>
      </c>
      <c r="J1297" s="63"/>
      <c r="K1297" s="64"/>
    </row>
    <row r="1298" spans="1:11">
      <c r="B1298" s="88" t="s">
        <v>20</v>
      </c>
      <c r="C1298" s="80"/>
      <c r="D1298" s="54"/>
      <c r="E1298" s="55"/>
      <c r="F1298" s="55"/>
      <c r="G1298" s="55"/>
      <c r="H1298" s="55"/>
      <c r="I1298" s="55">
        <v>1</v>
      </c>
      <c r="J1298" s="55"/>
      <c r="K1298" s="56"/>
    </row>
    <row r="1299" spans="1:11">
      <c r="B1299" s="85" t="s">
        <v>22</v>
      </c>
      <c r="C1299" s="86"/>
      <c r="D1299" s="41">
        <v>0</v>
      </c>
      <c r="E1299" s="41">
        <v>0</v>
      </c>
      <c r="F1299" s="41">
        <v>0</v>
      </c>
      <c r="G1299" s="41">
        <v>0</v>
      </c>
      <c r="H1299" s="41">
        <v>0</v>
      </c>
      <c r="I1299" s="347"/>
      <c r="J1299" s="41">
        <v>0</v>
      </c>
      <c r="K1299" s="41">
        <v>0</v>
      </c>
    </row>
    <row r="1300" spans="1:11">
      <c r="B1300" s="24"/>
      <c r="C1300" s="33"/>
      <c r="D1300" s="40"/>
      <c r="E1300" s="40"/>
      <c r="F1300" s="40"/>
      <c r="G1300" s="40"/>
      <c r="H1300" s="40"/>
      <c r="I1300" s="40"/>
      <c r="J1300" s="40"/>
      <c r="K1300" s="40"/>
    </row>
    <row r="1301" spans="1:11" ht="18.75">
      <c r="A1301" s="48" t="s">
        <v>119</v>
      </c>
      <c r="C1301" s="33"/>
      <c r="D1301" s="2">
        <v>2011</v>
      </c>
      <c r="E1301" s="2">
        <v>2012</v>
      </c>
      <c r="F1301" s="2">
        <v>2013</v>
      </c>
      <c r="G1301" s="2">
        <v>2014</v>
      </c>
      <c r="H1301" s="2">
        <v>2015</v>
      </c>
      <c r="I1301" s="2">
        <v>2016</v>
      </c>
      <c r="J1301" s="2">
        <v>2017</v>
      </c>
      <c r="K1301" s="2">
        <v>2018</v>
      </c>
    </row>
    <row r="1302" spans="1:11">
      <c r="B1302" s="88" t="s">
        <v>10</v>
      </c>
      <c r="C1302" s="80"/>
      <c r="D1302" s="57">
        <v>0</v>
      </c>
      <c r="E1302" s="11">
        <v>0</v>
      </c>
      <c r="F1302" s="11">
        <v>0</v>
      </c>
      <c r="G1302" s="11">
        <v>0</v>
      </c>
      <c r="H1302" s="11">
        <v>0</v>
      </c>
      <c r="I1302" s="11">
        <v>0</v>
      </c>
      <c r="J1302" s="11">
        <v>0</v>
      </c>
      <c r="K1302" s="12">
        <v>0</v>
      </c>
    </row>
    <row r="1303" spans="1:11">
      <c r="B1303" s="88" t="s">
        <v>6</v>
      </c>
      <c r="C1303" s="80"/>
      <c r="D1303" s="58">
        <v>0</v>
      </c>
      <c r="E1303" s="59">
        <v>0</v>
      </c>
      <c r="F1303" s="59">
        <v>0</v>
      </c>
      <c r="G1303" s="59">
        <v>0</v>
      </c>
      <c r="H1303" s="59">
        <v>0</v>
      </c>
      <c r="I1303" s="59">
        <v>0</v>
      </c>
      <c r="J1303" s="59">
        <v>0</v>
      </c>
      <c r="K1303" s="60">
        <v>0</v>
      </c>
    </row>
    <row r="1304" spans="1:11">
      <c r="B1304" s="87" t="s">
        <v>121</v>
      </c>
      <c r="C1304" s="86"/>
      <c r="D1304" s="43">
        <v>0</v>
      </c>
      <c r="E1304" s="44">
        <v>0</v>
      </c>
      <c r="F1304" s="44">
        <v>0</v>
      </c>
      <c r="G1304" s="44">
        <v>0</v>
      </c>
      <c r="H1304" s="44">
        <v>0</v>
      </c>
      <c r="I1304" s="44">
        <v>0</v>
      </c>
      <c r="J1304" s="44">
        <v>0</v>
      </c>
      <c r="K1304" s="44">
        <v>0</v>
      </c>
    </row>
    <row r="1305" spans="1:11">
      <c r="B1305" s="33"/>
      <c r="C1305" s="33"/>
      <c r="D1305" s="42"/>
      <c r="E1305" s="34"/>
      <c r="F1305" s="34"/>
      <c r="G1305" s="34"/>
      <c r="H1305" s="34"/>
      <c r="I1305" s="34"/>
      <c r="J1305" s="34"/>
      <c r="K1305" s="34"/>
    </row>
    <row r="1306" spans="1:11" ht="18.75">
      <c r="A1306" s="45" t="s">
        <v>30</v>
      </c>
      <c r="C1306" s="33"/>
      <c r="D1306" s="2">
        <v>2011</v>
      </c>
      <c r="E1306" s="2">
        <v>2012</v>
      </c>
      <c r="F1306" s="2">
        <v>2013</v>
      </c>
      <c r="G1306" s="2">
        <v>2014</v>
      </c>
      <c r="H1306" s="2">
        <v>2015</v>
      </c>
      <c r="I1306" s="2">
        <v>2016</v>
      </c>
      <c r="J1306" s="2">
        <v>2017</v>
      </c>
      <c r="K1306" s="2">
        <v>2018</v>
      </c>
    </row>
    <row r="1307" spans="1:11">
      <c r="B1307" s="88" t="s">
        <v>47</v>
      </c>
      <c r="C1307" s="80"/>
      <c r="D1307" s="98"/>
      <c r="E1307" s="99"/>
      <c r="F1307" s="99"/>
      <c r="G1307" s="99"/>
      <c r="H1307" s="99"/>
      <c r="I1307" s="99"/>
      <c r="J1307" s="99"/>
      <c r="K1307" s="100"/>
    </row>
    <row r="1308" spans="1:11">
      <c r="B1308" s="89" t="s">
        <v>23</v>
      </c>
      <c r="C1308" s="212"/>
      <c r="D1308" s="101"/>
      <c r="E1308" s="102"/>
      <c r="F1308" s="102"/>
      <c r="G1308" s="102"/>
      <c r="H1308" s="102"/>
      <c r="I1308" s="102"/>
      <c r="J1308" s="102"/>
      <c r="K1308" s="103"/>
    </row>
    <row r="1309" spans="1:11">
      <c r="B1309" s="104" t="s">
        <v>89</v>
      </c>
      <c r="C1309" s="210"/>
      <c r="D1309" s="65"/>
      <c r="E1309" s="66"/>
      <c r="F1309" s="66"/>
      <c r="G1309" s="66"/>
      <c r="H1309" s="66"/>
      <c r="I1309" s="66"/>
      <c r="J1309" s="66"/>
      <c r="K1309" s="67"/>
    </row>
    <row r="1310" spans="1:11">
      <c r="B1310" s="36" t="s">
        <v>90</v>
      </c>
      <c r="D1310" s="7">
        <v>0</v>
      </c>
      <c r="E1310" s="7">
        <v>0</v>
      </c>
      <c r="F1310" s="7">
        <v>0</v>
      </c>
      <c r="G1310" s="7">
        <v>0</v>
      </c>
      <c r="H1310" s="7">
        <v>0</v>
      </c>
      <c r="I1310" s="7">
        <v>0</v>
      </c>
      <c r="J1310" s="7">
        <v>0</v>
      </c>
      <c r="K1310" s="7">
        <v>0</v>
      </c>
    </row>
    <row r="1311" spans="1:11">
      <c r="B1311" s="6"/>
      <c r="D1311" s="7"/>
      <c r="E1311" s="7"/>
      <c r="F1311" s="7"/>
      <c r="G1311" s="31"/>
      <c r="H1311" s="31"/>
      <c r="I1311" s="31"/>
      <c r="J1311" s="31"/>
      <c r="K1311" s="31"/>
    </row>
    <row r="1312" spans="1:11" ht="18.75">
      <c r="A1312" s="9" t="s">
        <v>100</v>
      </c>
      <c r="D1312" s="2">
        <f>'Facility Detail'!$B$1708</f>
        <v>2011</v>
      </c>
      <c r="E1312" s="2">
        <f>D1312+1</f>
        <v>2012</v>
      </c>
      <c r="F1312" s="2">
        <f>E1312+1</f>
        <v>2013</v>
      </c>
      <c r="G1312" s="304">
        <f t="shared" ref="G1312" si="383">F1312+1</f>
        <v>2014</v>
      </c>
      <c r="H1312" s="304">
        <f t="shared" ref="H1312" si="384">G1312+1</f>
        <v>2015</v>
      </c>
      <c r="I1312" s="304">
        <f t="shared" ref="I1312" si="385">H1312+1</f>
        <v>2016</v>
      </c>
      <c r="J1312" s="304">
        <f t="shared" ref="J1312" si="386">I1312+1</f>
        <v>2017</v>
      </c>
      <c r="K1312" s="304">
        <f t="shared" ref="K1312" si="387">J1312+1</f>
        <v>2018</v>
      </c>
    </row>
    <row r="1313" spans="2:11">
      <c r="B1313" s="88" t="s">
        <v>68</v>
      </c>
      <c r="C1313" s="80"/>
      <c r="D1313" s="305"/>
      <c r="E1313" s="77">
        <f>D1313</f>
        <v>0</v>
      </c>
      <c r="F1313" s="306"/>
      <c r="G1313" s="306"/>
      <c r="H1313" s="306"/>
      <c r="I1313" s="306"/>
      <c r="J1313" s="306"/>
      <c r="K1313" s="307"/>
    </row>
    <row r="1314" spans="2:11">
      <c r="B1314" s="88" t="s">
        <v>69</v>
      </c>
      <c r="C1314" s="80"/>
      <c r="D1314" s="308">
        <f>E1314</f>
        <v>0</v>
      </c>
      <c r="E1314" s="309"/>
      <c r="F1314" s="310"/>
      <c r="G1314" s="310"/>
      <c r="H1314" s="310"/>
      <c r="I1314" s="310"/>
      <c r="J1314" s="310"/>
      <c r="K1314" s="311"/>
    </row>
    <row r="1315" spans="2:11">
      <c r="B1315" s="88" t="s">
        <v>70</v>
      </c>
      <c r="C1315" s="80"/>
      <c r="D1315" s="312"/>
      <c r="E1315" s="309">
        <f>E1299</f>
        <v>0</v>
      </c>
      <c r="F1315" s="313">
        <f>E1315</f>
        <v>0</v>
      </c>
      <c r="G1315" s="310"/>
      <c r="H1315" s="310"/>
      <c r="I1315" s="310"/>
      <c r="J1315" s="310"/>
      <c r="K1315" s="311"/>
    </row>
    <row r="1316" spans="2:11">
      <c r="B1316" s="88" t="s">
        <v>71</v>
      </c>
      <c r="C1316" s="80"/>
      <c r="D1316" s="312"/>
      <c r="E1316" s="313">
        <f>F1316</f>
        <v>0</v>
      </c>
      <c r="F1316" s="314"/>
      <c r="G1316" s="310"/>
      <c r="H1316" s="310"/>
      <c r="I1316" s="310"/>
      <c r="J1316" s="310"/>
      <c r="K1316" s="311"/>
    </row>
    <row r="1317" spans="2:11">
      <c r="B1317" s="88" t="s">
        <v>193</v>
      </c>
      <c r="C1317" s="33"/>
      <c r="D1317" s="312"/>
      <c r="E1317" s="315"/>
      <c r="F1317" s="309">
        <f>F1299</f>
        <v>0</v>
      </c>
      <c r="G1317" s="316">
        <f>F1317</f>
        <v>0</v>
      </c>
      <c r="H1317" s="310"/>
      <c r="I1317" s="310"/>
      <c r="J1317" s="310"/>
      <c r="K1317" s="311"/>
    </row>
    <row r="1318" spans="2:11">
      <c r="B1318" s="88" t="s">
        <v>194</v>
      </c>
      <c r="C1318" s="33"/>
      <c r="D1318" s="312"/>
      <c r="E1318" s="315"/>
      <c r="F1318" s="313">
        <f>G1318</f>
        <v>0</v>
      </c>
      <c r="G1318" s="309"/>
      <c r="H1318" s="310"/>
      <c r="I1318" s="310"/>
      <c r="J1318" s="310"/>
      <c r="K1318" s="311"/>
    </row>
    <row r="1319" spans="2:11">
      <c r="B1319" s="88" t="s">
        <v>195</v>
      </c>
      <c r="C1319" s="33"/>
      <c r="D1319" s="312"/>
      <c r="E1319" s="315"/>
      <c r="F1319" s="315"/>
      <c r="G1319" s="309">
        <f>G1299</f>
        <v>0</v>
      </c>
      <c r="H1319" s="316">
        <f>G1319</f>
        <v>0</v>
      </c>
      <c r="I1319" s="315">
        <f>H1319</f>
        <v>0</v>
      </c>
      <c r="J1319" s="315"/>
      <c r="K1319" s="317"/>
    </row>
    <row r="1320" spans="2:11">
      <c r="B1320" s="88" t="s">
        <v>196</v>
      </c>
      <c r="C1320" s="33"/>
      <c r="D1320" s="312"/>
      <c r="E1320" s="315"/>
      <c r="F1320" s="315"/>
      <c r="G1320" s="318"/>
      <c r="H1320" s="319"/>
      <c r="I1320" s="315"/>
      <c r="J1320" s="315"/>
      <c r="K1320" s="317"/>
    </row>
    <row r="1321" spans="2:11">
      <c r="B1321" s="88" t="s">
        <v>197</v>
      </c>
      <c r="C1321" s="33"/>
      <c r="D1321" s="312"/>
      <c r="E1321" s="315"/>
      <c r="F1321" s="315"/>
      <c r="G1321" s="315"/>
      <c r="H1321" s="319">
        <v>0</v>
      </c>
      <c r="I1321" s="316">
        <f>H1321</f>
        <v>0</v>
      </c>
      <c r="J1321" s="310"/>
      <c r="K1321" s="317"/>
    </row>
    <row r="1322" spans="2:11">
      <c r="B1322" s="88" t="s">
        <v>198</v>
      </c>
      <c r="C1322" s="33"/>
      <c r="D1322" s="312"/>
      <c r="E1322" s="315"/>
      <c r="F1322" s="315"/>
      <c r="G1322" s="315"/>
      <c r="H1322" s="313"/>
      <c r="I1322" s="319"/>
      <c r="J1322" s="310"/>
      <c r="K1322" s="317"/>
    </row>
    <row r="1323" spans="2:11">
      <c r="B1323" s="88" t="s">
        <v>199</v>
      </c>
      <c r="C1323" s="33"/>
      <c r="D1323" s="312"/>
      <c r="E1323" s="315"/>
      <c r="F1323" s="315"/>
      <c r="G1323" s="315"/>
      <c r="H1323" s="315"/>
      <c r="I1323" s="358"/>
      <c r="J1323" s="358"/>
      <c r="K1323" s="311"/>
    </row>
    <row r="1324" spans="2:11">
      <c r="B1324" s="88" t="s">
        <v>190</v>
      </c>
      <c r="C1324" s="33"/>
      <c r="D1324" s="312"/>
      <c r="E1324" s="315"/>
      <c r="F1324" s="315"/>
      <c r="G1324" s="315"/>
      <c r="H1324" s="315"/>
      <c r="I1324" s="320"/>
      <c r="J1324" s="319"/>
      <c r="K1324" s="311"/>
    </row>
    <row r="1325" spans="2:11">
      <c r="B1325" s="88" t="s">
        <v>191</v>
      </c>
      <c r="C1325" s="33"/>
      <c r="D1325" s="321"/>
      <c r="E1325" s="322"/>
      <c r="F1325" s="322"/>
      <c r="G1325" s="322"/>
      <c r="H1325" s="322"/>
      <c r="I1325" s="322"/>
      <c r="J1325" s="323"/>
      <c r="K1325" s="324"/>
    </row>
    <row r="1326" spans="2:11">
      <c r="B1326" s="36" t="s">
        <v>17</v>
      </c>
      <c r="D1326" s="325">
        <f xml:space="preserve"> D1319 - D1318</f>
        <v>0</v>
      </c>
      <c r="E1326" s="325">
        <f xml:space="preserve"> E1318 + E1321 - E1320 - E1319</f>
        <v>0</v>
      </c>
      <c r="F1326" s="325">
        <f>F1320 - F1321</f>
        <v>0</v>
      </c>
      <c r="G1326" s="325">
        <f t="shared" ref="G1326" si="388">G1320 - G1321</f>
        <v>0</v>
      </c>
      <c r="H1326" s="325">
        <f>H1319-H1320-H1321</f>
        <v>0</v>
      </c>
      <c r="I1326" s="359"/>
      <c r="J1326" s="359"/>
      <c r="K1326" s="325">
        <f>K1325</f>
        <v>0</v>
      </c>
    </row>
    <row r="1327" spans="2:11">
      <c r="B1327" s="6"/>
      <c r="D1327" s="325"/>
      <c r="E1327" s="325"/>
      <c r="F1327" s="325"/>
      <c r="G1327" s="325"/>
      <c r="H1327" s="325"/>
      <c r="I1327" s="325"/>
      <c r="J1327" s="325"/>
      <c r="K1327" s="325"/>
    </row>
    <row r="1328" spans="2:11">
      <c r="B1328" s="85" t="s">
        <v>12</v>
      </c>
      <c r="C1328" s="80"/>
      <c r="D1328" s="326"/>
      <c r="E1328" s="327"/>
      <c r="F1328" s="327"/>
      <c r="G1328" s="327"/>
      <c r="H1328" s="327"/>
      <c r="I1328" s="327"/>
      <c r="J1328" s="327"/>
      <c r="K1328" s="328"/>
    </row>
    <row r="1329" spans="1:11">
      <c r="B1329" s="6"/>
      <c r="D1329" s="325"/>
      <c r="E1329" s="325"/>
      <c r="F1329" s="325"/>
      <c r="G1329" s="325"/>
      <c r="H1329" s="325"/>
      <c r="I1329" s="325"/>
      <c r="J1329" s="325"/>
      <c r="K1329" s="325"/>
    </row>
    <row r="1330" spans="1:11" ht="18.75">
      <c r="A1330" s="45" t="s">
        <v>26</v>
      </c>
      <c r="C1330" s="80"/>
      <c r="D1330" s="329">
        <f xml:space="preserve"> D1299 + D1304 - D1310 + D1326 + D1328</f>
        <v>0</v>
      </c>
      <c r="E1330" s="330">
        <f xml:space="preserve"> E1299 + E1304 - E1310 + E1326 + E1328</f>
        <v>0</v>
      </c>
      <c r="F1330" s="330">
        <f xml:space="preserve"> F1299 + F1304 - F1310 + F1326 + F1328</f>
        <v>0</v>
      </c>
      <c r="G1330" s="330">
        <f t="shared" ref="G1330:K1330" si="389" xml:space="preserve"> G1299 + G1304 - G1310 + G1326 + G1328</f>
        <v>0</v>
      </c>
      <c r="H1330" s="330">
        <f t="shared" si="389"/>
        <v>0</v>
      </c>
      <c r="I1330" s="330">
        <f t="shared" si="389"/>
        <v>0</v>
      </c>
      <c r="J1330" s="360"/>
      <c r="K1330" s="331">
        <f t="shared" si="389"/>
        <v>0</v>
      </c>
    </row>
    <row r="1331" spans="1:11">
      <c r="B1331" s="6"/>
      <c r="D1331" s="7"/>
      <c r="E1331" s="7"/>
      <c r="F1331" s="7"/>
      <c r="G1331" s="31"/>
      <c r="H1331" s="31"/>
      <c r="I1331" s="31"/>
      <c r="J1331" s="31"/>
      <c r="K1331" s="31"/>
    </row>
    <row r="1332" spans="1:11" ht="15.75" thickBot="1"/>
    <row r="1333" spans="1:11">
      <c r="A1333" s="8"/>
      <c r="B1333" s="8"/>
      <c r="C1333" s="8"/>
      <c r="D1333" s="8"/>
      <c r="E1333" s="8"/>
      <c r="F1333" s="8"/>
      <c r="G1333" s="8"/>
      <c r="H1333" s="8"/>
      <c r="I1333" s="8"/>
      <c r="J1333" s="8"/>
      <c r="K1333" s="8"/>
    </row>
    <row r="1334" spans="1:11" ht="21">
      <c r="A1334" s="14" t="s">
        <v>4</v>
      </c>
      <c r="B1334" s="14"/>
      <c r="C1334" s="46" t="str">
        <f>B32</f>
        <v>Stateline (WA) - FPL Energy Vansycle LLC - REC Only</v>
      </c>
      <c r="D1334" s="47"/>
      <c r="E1334" s="24"/>
      <c r="F1334" s="24"/>
    </row>
    <row r="1336" spans="1:11" ht="18.75">
      <c r="A1336" s="9" t="s">
        <v>21</v>
      </c>
      <c r="B1336" s="9"/>
      <c r="D1336" s="2">
        <v>2011</v>
      </c>
      <c r="E1336" s="2">
        <v>2012</v>
      </c>
      <c r="F1336" s="2">
        <v>2013</v>
      </c>
      <c r="G1336" s="2">
        <v>2014</v>
      </c>
      <c r="H1336" s="2">
        <v>2015</v>
      </c>
      <c r="I1336" s="2">
        <v>2016</v>
      </c>
      <c r="J1336" s="2">
        <v>2017</v>
      </c>
      <c r="K1336" s="2">
        <v>2018</v>
      </c>
    </row>
    <row r="1337" spans="1:11">
      <c r="B1337" s="88" t="str">
        <f>"Total MWh Produced / Purchased from " &amp; C1334</f>
        <v>Total MWh Produced / Purchased from Stateline (WA) - FPL Energy Vansycle LLC - REC Only</v>
      </c>
      <c r="C1337" s="80"/>
      <c r="D1337" s="3"/>
      <c r="E1337" s="4"/>
      <c r="F1337" s="4"/>
      <c r="G1337" s="4"/>
      <c r="H1337" s="4"/>
      <c r="I1337" s="349"/>
      <c r="J1337" s="4"/>
      <c r="K1337" s="5"/>
    </row>
    <row r="1338" spans="1:11">
      <c r="B1338" s="88" t="s">
        <v>25</v>
      </c>
      <c r="C1338" s="80"/>
      <c r="D1338" s="62"/>
      <c r="E1338" s="63"/>
      <c r="F1338" s="63"/>
      <c r="G1338" s="63"/>
      <c r="H1338" s="63"/>
      <c r="I1338" s="63">
        <v>1</v>
      </c>
      <c r="J1338" s="63"/>
      <c r="K1338" s="64"/>
    </row>
    <row r="1339" spans="1:11">
      <c r="B1339" s="88" t="s">
        <v>20</v>
      </c>
      <c r="C1339" s="80"/>
      <c r="D1339" s="54"/>
      <c r="E1339" s="55"/>
      <c r="F1339" s="55"/>
      <c r="G1339" s="55"/>
      <c r="H1339" s="55"/>
      <c r="I1339" s="55">
        <v>1</v>
      </c>
      <c r="J1339" s="55"/>
      <c r="K1339" s="56"/>
    </row>
    <row r="1340" spans="1:11">
      <c r="B1340" s="85" t="s">
        <v>22</v>
      </c>
      <c r="C1340" s="86"/>
      <c r="D1340" s="41">
        <v>0</v>
      </c>
      <c r="E1340" s="41">
        <v>0</v>
      </c>
      <c r="F1340" s="41">
        <v>0</v>
      </c>
      <c r="G1340" s="41">
        <v>0</v>
      </c>
      <c r="H1340" s="41">
        <v>0</v>
      </c>
      <c r="I1340" s="347"/>
      <c r="J1340" s="41">
        <v>0</v>
      </c>
      <c r="K1340" s="41">
        <v>0</v>
      </c>
    </row>
    <row r="1341" spans="1:11">
      <c r="B1341" s="24"/>
      <c r="C1341" s="33"/>
      <c r="D1341" s="40"/>
      <c r="E1341" s="40"/>
      <c r="F1341" s="40"/>
      <c r="G1341" s="40"/>
      <c r="H1341" s="40"/>
      <c r="I1341" s="40"/>
      <c r="J1341" s="40"/>
      <c r="K1341" s="40"/>
    </row>
    <row r="1342" spans="1:11" ht="18.75">
      <c r="A1342" s="48" t="s">
        <v>119</v>
      </c>
      <c r="C1342" s="33"/>
      <c r="D1342" s="2">
        <v>2011</v>
      </c>
      <c r="E1342" s="2">
        <v>2012</v>
      </c>
      <c r="F1342" s="2">
        <v>2013</v>
      </c>
      <c r="G1342" s="2">
        <v>2014</v>
      </c>
      <c r="H1342" s="2">
        <v>2015</v>
      </c>
      <c r="I1342" s="2">
        <v>2016</v>
      </c>
      <c r="J1342" s="2">
        <v>2017</v>
      </c>
      <c r="K1342" s="2">
        <v>2018</v>
      </c>
    </row>
    <row r="1343" spans="1:11">
      <c r="B1343" s="88" t="s">
        <v>10</v>
      </c>
      <c r="C1343" s="80"/>
      <c r="D1343" s="57">
        <v>0</v>
      </c>
      <c r="E1343" s="11">
        <v>0</v>
      </c>
      <c r="F1343" s="11">
        <v>0</v>
      </c>
      <c r="G1343" s="11">
        <v>0</v>
      </c>
      <c r="H1343" s="11">
        <v>0</v>
      </c>
      <c r="I1343" s="11">
        <v>0</v>
      </c>
      <c r="J1343" s="11">
        <v>0</v>
      </c>
      <c r="K1343" s="12">
        <v>0</v>
      </c>
    </row>
    <row r="1344" spans="1:11">
      <c r="B1344" s="88" t="s">
        <v>6</v>
      </c>
      <c r="C1344" s="80"/>
      <c r="D1344" s="58">
        <v>0</v>
      </c>
      <c r="E1344" s="59">
        <v>0</v>
      </c>
      <c r="F1344" s="59">
        <v>0</v>
      </c>
      <c r="G1344" s="59">
        <v>0</v>
      </c>
      <c r="H1344" s="59">
        <v>0</v>
      </c>
      <c r="I1344" s="59">
        <v>0</v>
      </c>
      <c r="J1344" s="59">
        <v>0</v>
      </c>
      <c r="K1344" s="60">
        <v>0</v>
      </c>
    </row>
    <row r="1345" spans="1:11">
      <c r="B1345" s="87" t="s">
        <v>121</v>
      </c>
      <c r="C1345" s="86"/>
      <c r="D1345" s="43">
        <v>0</v>
      </c>
      <c r="E1345" s="44">
        <v>0</v>
      </c>
      <c r="F1345" s="44">
        <v>0</v>
      </c>
      <c r="G1345" s="44">
        <v>0</v>
      </c>
      <c r="H1345" s="44">
        <v>0</v>
      </c>
      <c r="I1345" s="44">
        <v>0</v>
      </c>
      <c r="J1345" s="44">
        <v>0</v>
      </c>
      <c r="K1345" s="44">
        <v>0</v>
      </c>
    </row>
    <row r="1346" spans="1:11">
      <c r="B1346" s="33"/>
      <c r="C1346" s="33"/>
      <c r="D1346" s="42"/>
      <c r="E1346" s="34"/>
      <c r="F1346" s="34"/>
      <c r="G1346" s="34"/>
      <c r="H1346" s="34"/>
      <c r="I1346" s="34"/>
      <c r="J1346" s="34"/>
      <c r="K1346" s="34"/>
    </row>
    <row r="1347" spans="1:11" ht="18.75">
      <c r="A1347" s="45" t="s">
        <v>30</v>
      </c>
      <c r="C1347" s="33"/>
      <c r="D1347" s="2">
        <v>2011</v>
      </c>
      <c r="E1347" s="2">
        <v>2012</v>
      </c>
      <c r="F1347" s="2">
        <v>2013</v>
      </c>
      <c r="G1347" s="2">
        <v>2014</v>
      </c>
      <c r="H1347" s="2">
        <v>2015</v>
      </c>
      <c r="I1347" s="2">
        <v>2016</v>
      </c>
      <c r="J1347" s="2">
        <v>2017</v>
      </c>
      <c r="K1347" s="2">
        <v>2018</v>
      </c>
    </row>
    <row r="1348" spans="1:11">
      <c r="B1348" s="88" t="s">
        <v>47</v>
      </c>
      <c r="C1348" s="80"/>
      <c r="D1348" s="98"/>
      <c r="E1348" s="99"/>
      <c r="F1348" s="99"/>
      <c r="G1348" s="99"/>
      <c r="H1348" s="99"/>
      <c r="I1348" s="99"/>
      <c r="J1348" s="99"/>
      <c r="K1348" s="100"/>
    </row>
    <row r="1349" spans="1:11">
      <c r="B1349" s="89" t="s">
        <v>23</v>
      </c>
      <c r="C1349" s="212"/>
      <c r="D1349" s="101"/>
      <c r="E1349" s="102"/>
      <c r="F1349" s="102"/>
      <c r="G1349" s="102"/>
      <c r="H1349" s="102"/>
      <c r="I1349" s="102"/>
      <c r="J1349" s="102"/>
      <c r="K1349" s="103"/>
    </row>
    <row r="1350" spans="1:11">
      <c r="B1350" s="104" t="s">
        <v>89</v>
      </c>
      <c r="C1350" s="210"/>
      <c r="D1350" s="65"/>
      <c r="E1350" s="66"/>
      <c r="F1350" s="66"/>
      <c r="G1350" s="66"/>
      <c r="H1350" s="66"/>
      <c r="I1350" s="66"/>
      <c r="J1350" s="66"/>
      <c r="K1350" s="67"/>
    </row>
    <row r="1351" spans="1:11">
      <c r="B1351" s="36" t="s">
        <v>90</v>
      </c>
      <c r="D1351" s="7">
        <v>0</v>
      </c>
      <c r="E1351" s="7">
        <v>0</v>
      </c>
      <c r="F1351" s="7">
        <v>0</v>
      </c>
      <c r="G1351" s="7">
        <v>0</v>
      </c>
      <c r="H1351" s="7">
        <v>0</v>
      </c>
      <c r="I1351" s="7">
        <v>0</v>
      </c>
      <c r="J1351" s="7">
        <v>0</v>
      </c>
      <c r="K1351" s="7">
        <v>0</v>
      </c>
    </row>
    <row r="1352" spans="1:11">
      <c r="B1352" s="6"/>
      <c r="D1352" s="7"/>
      <c r="E1352" s="7"/>
      <c r="F1352" s="7"/>
      <c r="G1352" s="31"/>
      <c r="H1352" s="31"/>
      <c r="I1352" s="31"/>
      <c r="J1352" s="31"/>
      <c r="K1352" s="31"/>
    </row>
    <row r="1353" spans="1:11" ht="18.75">
      <c r="A1353" s="9" t="s">
        <v>100</v>
      </c>
      <c r="D1353" s="2">
        <f>'Facility Detail'!$B$1708</f>
        <v>2011</v>
      </c>
      <c r="E1353" s="2">
        <f>D1353+1</f>
        <v>2012</v>
      </c>
      <c r="F1353" s="2">
        <f>E1353+1</f>
        <v>2013</v>
      </c>
      <c r="G1353" s="304">
        <f t="shared" ref="G1353" si="390">F1353+1</f>
        <v>2014</v>
      </c>
      <c r="H1353" s="304">
        <f t="shared" ref="H1353" si="391">G1353+1</f>
        <v>2015</v>
      </c>
      <c r="I1353" s="304">
        <f t="shared" ref="I1353" si="392">H1353+1</f>
        <v>2016</v>
      </c>
      <c r="J1353" s="304">
        <f t="shared" ref="J1353" si="393">I1353+1</f>
        <v>2017</v>
      </c>
      <c r="K1353" s="304">
        <f t="shared" ref="K1353" si="394">J1353+1</f>
        <v>2018</v>
      </c>
    </row>
    <row r="1354" spans="1:11">
      <c r="B1354" s="88" t="s">
        <v>68</v>
      </c>
      <c r="C1354" s="80"/>
      <c r="D1354" s="305"/>
      <c r="E1354" s="77">
        <f>D1354</f>
        <v>0</v>
      </c>
      <c r="F1354" s="306"/>
      <c r="G1354" s="306"/>
      <c r="H1354" s="306"/>
      <c r="I1354" s="306"/>
      <c r="J1354" s="306"/>
      <c r="K1354" s="307"/>
    </row>
    <row r="1355" spans="1:11">
      <c r="B1355" s="88" t="s">
        <v>69</v>
      </c>
      <c r="C1355" s="80"/>
      <c r="D1355" s="308">
        <f>E1355</f>
        <v>0</v>
      </c>
      <c r="E1355" s="309"/>
      <c r="F1355" s="310"/>
      <c r="G1355" s="310"/>
      <c r="H1355" s="310"/>
      <c r="I1355" s="310"/>
      <c r="J1355" s="310"/>
      <c r="K1355" s="311"/>
    </row>
    <row r="1356" spans="1:11">
      <c r="B1356" s="88" t="s">
        <v>70</v>
      </c>
      <c r="C1356" s="80"/>
      <c r="D1356" s="312"/>
      <c r="E1356" s="309">
        <f>E1340</f>
        <v>0</v>
      </c>
      <c r="F1356" s="313">
        <f>E1356</f>
        <v>0</v>
      </c>
      <c r="G1356" s="310"/>
      <c r="H1356" s="310"/>
      <c r="I1356" s="310"/>
      <c r="J1356" s="310"/>
      <c r="K1356" s="311"/>
    </row>
    <row r="1357" spans="1:11">
      <c r="B1357" s="88" t="s">
        <v>71</v>
      </c>
      <c r="C1357" s="80"/>
      <c r="D1357" s="312"/>
      <c r="E1357" s="313">
        <f>F1357</f>
        <v>0</v>
      </c>
      <c r="F1357" s="314"/>
      <c r="G1357" s="310"/>
      <c r="H1357" s="310"/>
      <c r="I1357" s="310"/>
      <c r="J1357" s="310"/>
      <c r="K1357" s="311"/>
    </row>
    <row r="1358" spans="1:11">
      <c r="B1358" s="88" t="s">
        <v>193</v>
      </c>
      <c r="C1358" s="33"/>
      <c r="D1358" s="312"/>
      <c r="E1358" s="315"/>
      <c r="F1358" s="309">
        <f>F1340</f>
        <v>0</v>
      </c>
      <c r="G1358" s="316">
        <f>F1358</f>
        <v>0</v>
      </c>
      <c r="H1358" s="310"/>
      <c r="I1358" s="310"/>
      <c r="J1358" s="310"/>
      <c r="K1358" s="311"/>
    </row>
    <row r="1359" spans="1:11">
      <c r="B1359" s="88" t="s">
        <v>194</v>
      </c>
      <c r="C1359" s="33"/>
      <c r="D1359" s="312"/>
      <c r="E1359" s="315"/>
      <c r="F1359" s="313">
        <f>G1359</f>
        <v>0</v>
      </c>
      <c r="G1359" s="309"/>
      <c r="H1359" s="310"/>
      <c r="I1359" s="310"/>
      <c r="J1359" s="310"/>
      <c r="K1359" s="311"/>
    </row>
    <row r="1360" spans="1:11">
      <c r="B1360" s="88" t="s">
        <v>195</v>
      </c>
      <c r="C1360" s="33"/>
      <c r="D1360" s="312"/>
      <c r="E1360" s="315"/>
      <c r="F1360" s="315"/>
      <c r="G1360" s="309">
        <f>G1340</f>
        <v>0</v>
      </c>
      <c r="H1360" s="316">
        <f>G1360</f>
        <v>0</v>
      </c>
      <c r="I1360" s="315">
        <f>H1360</f>
        <v>0</v>
      </c>
      <c r="J1360" s="315"/>
      <c r="K1360" s="317"/>
    </row>
    <row r="1361" spans="1:11">
      <c r="B1361" s="88" t="s">
        <v>196</v>
      </c>
      <c r="C1361" s="33"/>
      <c r="D1361" s="312"/>
      <c r="E1361" s="315"/>
      <c r="F1361" s="315"/>
      <c r="G1361" s="318"/>
      <c r="H1361" s="319"/>
      <c r="I1361" s="315"/>
      <c r="J1361" s="315"/>
      <c r="K1361" s="317"/>
    </row>
    <row r="1362" spans="1:11">
      <c r="B1362" s="88" t="s">
        <v>197</v>
      </c>
      <c r="C1362" s="33"/>
      <c r="D1362" s="312"/>
      <c r="E1362" s="315"/>
      <c r="F1362" s="315"/>
      <c r="G1362" s="315"/>
      <c r="H1362" s="319">
        <v>0</v>
      </c>
      <c r="I1362" s="316">
        <f>H1362</f>
        <v>0</v>
      </c>
      <c r="J1362" s="310"/>
      <c r="K1362" s="317"/>
    </row>
    <row r="1363" spans="1:11">
      <c r="B1363" s="88" t="s">
        <v>198</v>
      </c>
      <c r="C1363" s="33"/>
      <c r="D1363" s="312"/>
      <c r="E1363" s="315"/>
      <c r="F1363" s="315"/>
      <c r="G1363" s="315"/>
      <c r="H1363" s="313"/>
      <c r="I1363" s="319"/>
      <c r="J1363" s="310"/>
      <c r="K1363" s="317"/>
    </row>
    <row r="1364" spans="1:11">
      <c r="B1364" s="88" t="s">
        <v>199</v>
      </c>
      <c r="C1364" s="33"/>
      <c r="D1364" s="312"/>
      <c r="E1364" s="315"/>
      <c r="F1364" s="315"/>
      <c r="G1364" s="315"/>
      <c r="H1364" s="315"/>
      <c r="I1364" s="358"/>
      <c r="J1364" s="358"/>
      <c r="K1364" s="311"/>
    </row>
    <row r="1365" spans="1:11">
      <c r="B1365" s="88" t="s">
        <v>190</v>
      </c>
      <c r="C1365" s="33"/>
      <c r="D1365" s="312"/>
      <c r="E1365" s="315"/>
      <c r="F1365" s="315"/>
      <c r="G1365" s="315"/>
      <c r="H1365" s="315"/>
      <c r="I1365" s="320"/>
      <c r="J1365" s="319"/>
      <c r="K1365" s="311"/>
    </row>
    <row r="1366" spans="1:11">
      <c r="B1366" s="88" t="s">
        <v>191</v>
      </c>
      <c r="C1366" s="33"/>
      <c r="D1366" s="321"/>
      <c r="E1366" s="322"/>
      <c r="F1366" s="322"/>
      <c r="G1366" s="322"/>
      <c r="H1366" s="322"/>
      <c r="I1366" s="322"/>
      <c r="J1366" s="323"/>
      <c r="K1366" s="324"/>
    </row>
    <row r="1367" spans="1:11">
      <c r="B1367" s="36" t="s">
        <v>17</v>
      </c>
      <c r="D1367" s="325">
        <f xml:space="preserve"> D1360 - D1359</f>
        <v>0</v>
      </c>
      <c r="E1367" s="325">
        <f xml:space="preserve"> E1359 + E1362 - E1361 - E1360</f>
        <v>0</v>
      </c>
      <c r="F1367" s="325">
        <f>F1361 - F1362</f>
        <v>0</v>
      </c>
      <c r="G1367" s="325">
        <f t="shared" ref="G1367" si="395">G1361 - G1362</f>
        <v>0</v>
      </c>
      <c r="H1367" s="325">
        <f>H1360-H1361-H1362</f>
        <v>0</v>
      </c>
      <c r="I1367" s="359"/>
      <c r="J1367" s="359"/>
      <c r="K1367" s="325">
        <f>K1366</f>
        <v>0</v>
      </c>
    </row>
    <row r="1368" spans="1:11">
      <c r="B1368" s="6"/>
      <c r="D1368" s="325"/>
      <c r="E1368" s="325"/>
      <c r="F1368" s="325"/>
      <c r="G1368" s="325"/>
      <c r="H1368" s="325"/>
      <c r="I1368" s="325"/>
      <c r="J1368" s="325"/>
      <c r="K1368" s="325"/>
    </row>
    <row r="1369" spans="1:11">
      <c r="B1369" s="85" t="s">
        <v>12</v>
      </c>
      <c r="C1369" s="80"/>
      <c r="D1369" s="326"/>
      <c r="E1369" s="327"/>
      <c r="F1369" s="327"/>
      <c r="G1369" s="327"/>
      <c r="H1369" s="327"/>
      <c r="I1369" s="327"/>
      <c r="J1369" s="327"/>
      <c r="K1369" s="328"/>
    </row>
    <row r="1370" spans="1:11">
      <c r="B1370" s="6"/>
      <c r="D1370" s="325"/>
      <c r="E1370" s="325"/>
      <c r="F1370" s="325"/>
      <c r="G1370" s="325"/>
      <c r="H1370" s="325"/>
      <c r="I1370" s="325"/>
      <c r="J1370" s="325"/>
      <c r="K1370" s="325"/>
    </row>
    <row r="1371" spans="1:11" ht="18.75">
      <c r="A1371" s="45" t="s">
        <v>26</v>
      </c>
      <c r="C1371" s="80"/>
      <c r="D1371" s="329">
        <f xml:space="preserve"> D1340 + D1345 - D1351 + D1367 + D1369</f>
        <v>0</v>
      </c>
      <c r="E1371" s="330">
        <f xml:space="preserve"> E1340 + E1345 - E1351 + E1367 + E1369</f>
        <v>0</v>
      </c>
      <c r="F1371" s="330">
        <f xml:space="preserve"> F1340 + F1345 - F1351 + F1367 + F1369</f>
        <v>0</v>
      </c>
      <c r="G1371" s="330">
        <f t="shared" ref="G1371:K1371" si="396" xml:space="preserve"> G1340 + G1345 - G1351 + G1367 + G1369</f>
        <v>0</v>
      </c>
      <c r="H1371" s="330">
        <f t="shared" si="396"/>
        <v>0</v>
      </c>
      <c r="I1371" s="330">
        <f t="shared" si="396"/>
        <v>0</v>
      </c>
      <c r="J1371" s="360"/>
      <c r="K1371" s="331">
        <f t="shared" si="396"/>
        <v>0</v>
      </c>
    </row>
    <row r="1372" spans="1:11">
      <c r="B1372" s="6"/>
      <c r="D1372" s="7"/>
      <c r="E1372" s="7"/>
      <c r="F1372" s="7"/>
      <c r="G1372" s="31"/>
      <c r="H1372" s="31"/>
      <c r="I1372" s="31"/>
      <c r="J1372" s="31"/>
      <c r="K1372" s="31"/>
    </row>
    <row r="1373" spans="1:11" ht="15.75" thickBot="1"/>
    <row r="1374" spans="1:11">
      <c r="A1374" s="8"/>
      <c r="B1374" s="8"/>
      <c r="C1374" s="8"/>
      <c r="D1374" s="8"/>
      <c r="E1374" s="8"/>
      <c r="F1374" s="8"/>
      <c r="G1374" s="8"/>
      <c r="H1374" s="8"/>
      <c r="I1374" s="8"/>
      <c r="J1374" s="8"/>
      <c r="K1374" s="8"/>
    </row>
    <row r="1375" spans="1:11" ht="21">
      <c r="A1375" s="14" t="s">
        <v>4</v>
      </c>
      <c r="B1375" s="14"/>
      <c r="C1375" s="46" t="str">
        <f>B33</f>
        <v>Adams Solar</v>
      </c>
      <c r="D1375" s="47"/>
      <c r="E1375" s="24"/>
      <c r="F1375" s="24"/>
    </row>
    <row r="1377" spans="1:11" ht="18.75">
      <c r="A1377" s="9" t="s">
        <v>21</v>
      </c>
      <c r="B1377" s="9"/>
      <c r="D1377" s="2">
        <v>2011</v>
      </c>
      <c r="E1377" s="2">
        <v>2012</v>
      </c>
      <c r="F1377" s="2">
        <v>2013</v>
      </c>
      <c r="G1377" s="2">
        <v>2014</v>
      </c>
      <c r="H1377" s="2">
        <v>2015</v>
      </c>
      <c r="I1377" s="2">
        <v>2016</v>
      </c>
      <c r="J1377" s="2">
        <v>2017</v>
      </c>
      <c r="K1377" s="2">
        <v>2018</v>
      </c>
    </row>
    <row r="1378" spans="1:11">
      <c r="B1378" s="88" t="str">
        <f>"Total MWh Produced / Purchased from " &amp; C1375</f>
        <v>Total MWh Produced / Purchased from Adams Solar</v>
      </c>
      <c r="C1378" s="80"/>
      <c r="D1378" s="3"/>
      <c r="E1378" s="4"/>
      <c r="F1378" s="4"/>
      <c r="G1378" s="4"/>
      <c r="H1378" s="4"/>
      <c r="I1378" s="4"/>
      <c r="J1378" s="349"/>
      <c r="K1378" s="5"/>
    </row>
    <row r="1379" spans="1:11">
      <c r="B1379" s="88" t="s">
        <v>25</v>
      </c>
      <c r="C1379" s="80"/>
      <c r="D1379" s="62"/>
      <c r="E1379" s="63"/>
      <c r="F1379" s="63"/>
      <c r="G1379" s="63"/>
      <c r="H1379" s="63"/>
      <c r="I1379" s="63"/>
      <c r="J1379" s="63">
        <v>1</v>
      </c>
      <c r="K1379" s="64"/>
    </row>
    <row r="1380" spans="1:11">
      <c r="B1380" s="88" t="s">
        <v>20</v>
      </c>
      <c r="C1380" s="80"/>
      <c r="D1380" s="54"/>
      <c r="E1380" s="55"/>
      <c r="F1380" s="55"/>
      <c r="G1380" s="55"/>
      <c r="H1380" s="55"/>
      <c r="I1380" s="55"/>
      <c r="J1380" s="63">
        <v>0.22473485370279411</v>
      </c>
      <c r="K1380" s="56"/>
    </row>
    <row r="1381" spans="1:11">
      <c r="B1381" s="85" t="s">
        <v>22</v>
      </c>
      <c r="C1381" s="86"/>
      <c r="D1381" s="41">
        <v>0</v>
      </c>
      <c r="E1381" s="41">
        <v>0</v>
      </c>
      <c r="F1381" s="41">
        <v>0</v>
      </c>
      <c r="G1381" s="41">
        <v>0</v>
      </c>
      <c r="H1381" s="41">
        <v>0</v>
      </c>
      <c r="I1381" s="41">
        <v>0</v>
      </c>
      <c r="J1381" s="347"/>
      <c r="K1381" s="41">
        <v>0</v>
      </c>
    </row>
    <row r="1382" spans="1:11">
      <c r="B1382" s="24"/>
      <c r="C1382" s="33"/>
      <c r="D1382" s="40"/>
      <c r="E1382" s="40"/>
      <c r="F1382" s="40"/>
      <c r="G1382" s="40"/>
      <c r="H1382" s="40"/>
      <c r="I1382" s="40"/>
      <c r="J1382" s="40"/>
      <c r="K1382" s="40"/>
    </row>
    <row r="1383" spans="1:11" ht="18.75">
      <c r="A1383" s="48" t="s">
        <v>119</v>
      </c>
      <c r="C1383" s="33"/>
      <c r="D1383" s="2">
        <v>2011</v>
      </c>
      <c r="E1383" s="2">
        <v>2012</v>
      </c>
      <c r="F1383" s="2">
        <v>2013</v>
      </c>
      <c r="G1383" s="2">
        <v>2014</v>
      </c>
      <c r="H1383" s="2">
        <v>2015</v>
      </c>
      <c r="I1383" s="2">
        <v>2016</v>
      </c>
      <c r="J1383" s="2">
        <v>2017</v>
      </c>
      <c r="K1383" s="2">
        <v>2018</v>
      </c>
    </row>
    <row r="1384" spans="1:11">
      <c r="B1384" s="88" t="s">
        <v>10</v>
      </c>
      <c r="C1384" s="80"/>
      <c r="D1384" s="57">
        <v>0</v>
      </c>
      <c r="E1384" s="11">
        <v>0</v>
      </c>
      <c r="F1384" s="11">
        <v>0</v>
      </c>
      <c r="G1384" s="11">
        <v>0</v>
      </c>
      <c r="H1384" s="11">
        <v>0</v>
      </c>
      <c r="I1384" s="11">
        <v>0</v>
      </c>
      <c r="J1384" s="11">
        <v>0</v>
      </c>
      <c r="K1384" s="12">
        <v>0</v>
      </c>
    </row>
    <row r="1385" spans="1:11">
      <c r="B1385" s="88" t="s">
        <v>6</v>
      </c>
      <c r="C1385" s="80"/>
      <c r="D1385" s="58">
        <v>0</v>
      </c>
      <c r="E1385" s="59">
        <v>0</v>
      </c>
      <c r="F1385" s="59">
        <v>0</v>
      </c>
      <c r="G1385" s="59">
        <v>0</v>
      </c>
      <c r="H1385" s="59">
        <v>0</v>
      </c>
      <c r="I1385" s="59">
        <v>0</v>
      </c>
      <c r="J1385" s="59">
        <v>0</v>
      </c>
      <c r="K1385" s="60">
        <v>0</v>
      </c>
    </row>
    <row r="1386" spans="1:11">
      <c r="B1386" s="87" t="s">
        <v>121</v>
      </c>
      <c r="C1386" s="86"/>
      <c r="D1386" s="43">
        <v>0</v>
      </c>
      <c r="E1386" s="44">
        <v>0</v>
      </c>
      <c r="F1386" s="44">
        <v>0</v>
      </c>
      <c r="G1386" s="44">
        <v>0</v>
      </c>
      <c r="H1386" s="44">
        <v>0</v>
      </c>
      <c r="I1386" s="44">
        <v>0</v>
      </c>
      <c r="J1386" s="44">
        <v>0</v>
      </c>
      <c r="K1386" s="44">
        <v>0</v>
      </c>
    </row>
    <row r="1387" spans="1:11">
      <c r="B1387" s="33"/>
      <c r="C1387" s="33"/>
      <c r="D1387" s="42"/>
      <c r="E1387" s="34"/>
      <c r="F1387" s="34"/>
      <c r="G1387" s="34"/>
      <c r="H1387" s="34"/>
      <c r="I1387" s="34"/>
      <c r="J1387" s="34"/>
      <c r="K1387" s="34"/>
    </row>
    <row r="1388" spans="1:11" ht="18.75">
      <c r="A1388" s="45" t="s">
        <v>30</v>
      </c>
      <c r="C1388" s="33"/>
      <c r="D1388" s="2">
        <v>2011</v>
      </c>
      <c r="E1388" s="2">
        <v>2012</v>
      </c>
      <c r="F1388" s="2">
        <v>2013</v>
      </c>
      <c r="G1388" s="2">
        <v>2014</v>
      </c>
      <c r="H1388" s="2">
        <v>2015</v>
      </c>
      <c r="I1388" s="2">
        <v>2016</v>
      </c>
      <c r="J1388" s="2">
        <v>2017</v>
      </c>
      <c r="K1388" s="2">
        <v>2018</v>
      </c>
    </row>
    <row r="1389" spans="1:11">
      <c r="B1389" s="88" t="s">
        <v>47</v>
      </c>
      <c r="C1389" s="80"/>
      <c r="D1389" s="98"/>
      <c r="E1389" s="99"/>
      <c r="F1389" s="99"/>
      <c r="G1389" s="99"/>
      <c r="H1389" s="99"/>
      <c r="I1389" s="99"/>
      <c r="J1389" s="99"/>
      <c r="K1389" s="100"/>
    </row>
    <row r="1390" spans="1:11">
      <c r="B1390" s="89" t="s">
        <v>23</v>
      </c>
      <c r="C1390" s="212"/>
      <c r="D1390" s="101"/>
      <c r="E1390" s="102"/>
      <c r="F1390" s="102"/>
      <c r="G1390" s="102"/>
      <c r="H1390" s="102"/>
      <c r="I1390" s="102"/>
      <c r="J1390" s="102"/>
      <c r="K1390" s="103"/>
    </row>
    <row r="1391" spans="1:11">
      <c r="B1391" s="104" t="s">
        <v>89</v>
      </c>
      <c r="C1391" s="210"/>
      <c r="D1391" s="65"/>
      <c r="E1391" s="66"/>
      <c r="F1391" s="66"/>
      <c r="G1391" s="66"/>
      <c r="H1391" s="66"/>
      <c r="I1391" s="66"/>
      <c r="J1391" s="66"/>
      <c r="K1391" s="67"/>
    </row>
    <row r="1392" spans="1:11">
      <c r="B1392" s="36" t="s">
        <v>90</v>
      </c>
      <c r="D1392" s="7">
        <v>0</v>
      </c>
      <c r="E1392" s="7">
        <v>0</v>
      </c>
      <c r="F1392" s="7">
        <v>0</v>
      </c>
      <c r="G1392" s="7">
        <v>0</v>
      </c>
      <c r="H1392" s="7">
        <v>0</v>
      </c>
      <c r="I1392" s="7">
        <v>0</v>
      </c>
      <c r="J1392" s="7">
        <v>0</v>
      </c>
      <c r="K1392" s="7">
        <v>0</v>
      </c>
    </row>
    <row r="1393" spans="1:11">
      <c r="B1393" s="6"/>
      <c r="D1393" s="7"/>
      <c r="E1393" s="7"/>
      <c r="F1393" s="7"/>
      <c r="G1393" s="31"/>
      <c r="H1393" s="31"/>
      <c r="I1393" s="31"/>
      <c r="J1393" s="31"/>
      <c r="K1393" s="31"/>
    </row>
    <row r="1394" spans="1:11" ht="18.75">
      <c r="A1394" s="9" t="s">
        <v>100</v>
      </c>
      <c r="D1394" s="2">
        <f>'Facility Detail'!$B$1708</f>
        <v>2011</v>
      </c>
      <c r="E1394" s="2">
        <f>D1394+1</f>
        <v>2012</v>
      </c>
      <c r="F1394" s="2">
        <f>E1394+1</f>
        <v>2013</v>
      </c>
      <c r="G1394" s="304">
        <f t="shared" ref="G1394" si="397">F1394+1</f>
        <v>2014</v>
      </c>
      <c r="H1394" s="304">
        <f t="shared" ref="H1394" si="398">G1394+1</f>
        <v>2015</v>
      </c>
      <c r="I1394" s="304">
        <f t="shared" ref="I1394" si="399">H1394+1</f>
        <v>2016</v>
      </c>
      <c r="J1394" s="304">
        <f t="shared" ref="J1394" si="400">I1394+1</f>
        <v>2017</v>
      </c>
      <c r="K1394" s="304">
        <f t="shared" ref="K1394" si="401">J1394+1</f>
        <v>2018</v>
      </c>
    </row>
    <row r="1395" spans="1:11">
      <c r="B1395" s="88" t="s">
        <v>68</v>
      </c>
      <c r="C1395" s="80"/>
      <c r="D1395" s="305"/>
      <c r="E1395" s="77">
        <f>D1395</f>
        <v>0</v>
      </c>
      <c r="F1395" s="306"/>
      <c r="G1395" s="306"/>
      <c r="H1395" s="306"/>
      <c r="I1395" s="306"/>
      <c r="J1395" s="306"/>
      <c r="K1395" s="307"/>
    </row>
    <row r="1396" spans="1:11">
      <c r="B1396" s="88" t="s">
        <v>69</v>
      </c>
      <c r="C1396" s="80"/>
      <c r="D1396" s="308">
        <f>E1396</f>
        <v>0</v>
      </c>
      <c r="E1396" s="309"/>
      <c r="F1396" s="310"/>
      <c r="G1396" s="310"/>
      <c r="H1396" s="310"/>
      <c r="I1396" s="310"/>
      <c r="J1396" s="310"/>
      <c r="K1396" s="311"/>
    </row>
    <row r="1397" spans="1:11">
      <c r="B1397" s="88" t="s">
        <v>70</v>
      </c>
      <c r="C1397" s="80"/>
      <c r="D1397" s="312"/>
      <c r="E1397" s="309">
        <f>E1381</f>
        <v>0</v>
      </c>
      <c r="F1397" s="313">
        <f>E1397</f>
        <v>0</v>
      </c>
      <c r="G1397" s="310"/>
      <c r="H1397" s="310"/>
      <c r="I1397" s="310"/>
      <c r="J1397" s="310"/>
      <c r="K1397" s="311"/>
    </row>
    <row r="1398" spans="1:11">
      <c r="B1398" s="88" t="s">
        <v>71</v>
      </c>
      <c r="C1398" s="80"/>
      <c r="D1398" s="312"/>
      <c r="E1398" s="313">
        <f>F1398</f>
        <v>0</v>
      </c>
      <c r="F1398" s="314"/>
      <c r="G1398" s="310"/>
      <c r="H1398" s="310"/>
      <c r="I1398" s="310"/>
      <c r="J1398" s="310"/>
      <c r="K1398" s="311"/>
    </row>
    <row r="1399" spans="1:11">
      <c r="B1399" s="88" t="s">
        <v>193</v>
      </c>
      <c r="C1399" s="33"/>
      <c r="D1399" s="312"/>
      <c r="E1399" s="315"/>
      <c r="F1399" s="309">
        <f>F1381</f>
        <v>0</v>
      </c>
      <c r="G1399" s="316">
        <f>F1399</f>
        <v>0</v>
      </c>
      <c r="H1399" s="310"/>
      <c r="I1399" s="310"/>
      <c r="J1399" s="310"/>
      <c r="K1399" s="311"/>
    </row>
    <row r="1400" spans="1:11">
      <c r="B1400" s="88" t="s">
        <v>194</v>
      </c>
      <c r="C1400" s="33"/>
      <c r="D1400" s="312"/>
      <c r="E1400" s="315"/>
      <c r="F1400" s="313">
        <f>G1400</f>
        <v>0</v>
      </c>
      <c r="G1400" s="309"/>
      <c r="H1400" s="310"/>
      <c r="I1400" s="310"/>
      <c r="J1400" s="310"/>
      <c r="K1400" s="311"/>
    </row>
    <row r="1401" spans="1:11">
      <c r="B1401" s="88" t="s">
        <v>195</v>
      </c>
      <c r="C1401" s="33"/>
      <c r="D1401" s="312"/>
      <c r="E1401" s="315"/>
      <c r="F1401" s="315"/>
      <c r="G1401" s="309">
        <f>G1381</f>
        <v>0</v>
      </c>
      <c r="H1401" s="316">
        <f>G1401</f>
        <v>0</v>
      </c>
      <c r="I1401" s="315">
        <f>H1401</f>
        <v>0</v>
      </c>
      <c r="J1401" s="315"/>
      <c r="K1401" s="317"/>
    </row>
    <row r="1402" spans="1:11">
      <c r="B1402" s="88" t="s">
        <v>196</v>
      </c>
      <c r="C1402" s="33"/>
      <c r="D1402" s="312"/>
      <c r="E1402" s="315"/>
      <c r="F1402" s="315"/>
      <c r="G1402" s="318"/>
      <c r="H1402" s="319"/>
      <c r="I1402" s="315"/>
      <c r="J1402" s="315"/>
      <c r="K1402" s="317"/>
    </row>
    <row r="1403" spans="1:11">
      <c r="B1403" s="88" t="s">
        <v>197</v>
      </c>
      <c r="C1403" s="33"/>
      <c r="D1403" s="312"/>
      <c r="E1403" s="315"/>
      <c r="F1403" s="315"/>
      <c r="G1403" s="315"/>
      <c r="H1403" s="319">
        <v>0</v>
      </c>
      <c r="I1403" s="316">
        <f>H1403</f>
        <v>0</v>
      </c>
      <c r="J1403" s="310"/>
      <c r="K1403" s="317"/>
    </row>
    <row r="1404" spans="1:11">
      <c r="B1404" s="88" t="s">
        <v>198</v>
      </c>
      <c r="C1404" s="33"/>
      <c r="D1404" s="312"/>
      <c r="E1404" s="315"/>
      <c r="F1404" s="315"/>
      <c r="G1404" s="315"/>
      <c r="H1404" s="313"/>
      <c r="I1404" s="319"/>
      <c r="J1404" s="310"/>
      <c r="K1404" s="317"/>
    </row>
    <row r="1405" spans="1:11">
      <c r="B1405" s="88" t="s">
        <v>199</v>
      </c>
      <c r="C1405" s="33"/>
      <c r="D1405" s="312"/>
      <c r="E1405" s="315"/>
      <c r="F1405" s="315"/>
      <c r="G1405" s="315"/>
      <c r="H1405" s="315"/>
      <c r="I1405" s="319">
        <f>I1381</f>
        <v>0</v>
      </c>
      <c r="J1405" s="318">
        <f>I1405</f>
        <v>0</v>
      </c>
      <c r="K1405" s="311"/>
    </row>
    <row r="1406" spans="1:11">
      <c r="B1406" s="88" t="s">
        <v>190</v>
      </c>
      <c r="C1406" s="33"/>
      <c r="D1406" s="312"/>
      <c r="E1406" s="315"/>
      <c r="F1406" s="315"/>
      <c r="G1406" s="315"/>
      <c r="H1406" s="315"/>
      <c r="I1406" s="320"/>
      <c r="J1406" s="319"/>
      <c r="K1406" s="311"/>
    </row>
    <row r="1407" spans="1:11">
      <c r="B1407" s="88" t="s">
        <v>191</v>
      </c>
      <c r="C1407" s="33"/>
      <c r="D1407" s="321"/>
      <c r="E1407" s="322"/>
      <c r="F1407" s="322"/>
      <c r="G1407" s="322"/>
      <c r="H1407" s="322"/>
      <c r="I1407" s="322"/>
      <c r="J1407" s="361"/>
      <c r="K1407" s="362"/>
    </row>
    <row r="1408" spans="1:11">
      <c r="B1408" s="36" t="s">
        <v>17</v>
      </c>
      <c r="D1408" s="325">
        <f xml:space="preserve"> D1401 - D1400</f>
        <v>0</v>
      </c>
      <c r="E1408" s="325">
        <f xml:space="preserve"> E1400 + E1403 - E1402 - E1401</f>
        <v>0</v>
      </c>
      <c r="F1408" s="325">
        <f>F1402 - F1403</f>
        <v>0</v>
      </c>
      <c r="G1408" s="325">
        <f t="shared" ref="G1408" si="402">G1402 - G1403</f>
        <v>0</v>
      </c>
      <c r="H1408" s="325">
        <f>H1401-H1402-H1403</f>
        <v>0</v>
      </c>
      <c r="I1408" s="325">
        <f>I1403-I1404-I1405</f>
        <v>0</v>
      </c>
      <c r="J1408" s="359"/>
      <c r="K1408" s="359"/>
    </row>
    <row r="1409" spans="1:11">
      <c r="B1409" s="6"/>
      <c r="D1409" s="325"/>
      <c r="E1409" s="325"/>
      <c r="F1409" s="325"/>
      <c r="G1409" s="325"/>
      <c r="H1409" s="325"/>
      <c r="I1409" s="325"/>
      <c r="J1409" s="325"/>
      <c r="K1409" s="325"/>
    </row>
    <row r="1410" spans="1:11">
      <c r="B1410" s="85" t="s">
        <v>12</v>
      </c>
      <c r="C1410" s="80"/>
      <c r="D1410" s="326"/>
      <c r="E1410" s="327"/>
      <c r="F1410" s="327"/>
      <c r="G1410" s="327"/>
      <c r="H1410" s="327"/>
      <c r="I1410" s="327"/>
      <c r="J1410" s="327"/>
      <c r="K1410" s="328"/>
    </row>
    <row r="1411" spans="1:11">
      <c r="B1411" s="6"/>
      <c r="D1411" s="325"/>
      <c r="E1411" s="325"/>
      <c r="F1411" s="325"/>
      <c r="G1411" s="325"/>
      <c r="H1411" s="325"/>
      <c r="I1411" s="325"/>
      <c r="J1411" s="325"/>
      <c r="K1411" s="325"/>
    </row>
    <row r="1412" spans="1:11" ht="18.75">
      <c r="A1412" s="45" t="s">
        <v>26</v>
      </c>
      <c r="C1412" s="80"/>
      <c r="D1412" s="329">
        <f xml:space="preserve"> D1381 + D1386 - D1392 + D1408 + D1410</f>
        <v>0</v>
      </c>
      <c r="E1412" s="330">
        <f xml:space="preserve"> E1381 + E1386 - E1392 + E1408 + E1410</f>
        <v>0</v>
      </c>
      <c r="F1412" s="330">
        <f xml:space="preserve"> F1381 + F1386 - F1392 + F1408 + F1410</f>
        <v>0</v>
      </c>
      <c r="G1412" s="330">
        <f t="shared" ref="G1412:J1412" si="403" xml:space="preserve"> G1381 + G1386 - G1392 + G1408 + G1410</f>
        <v>0</v>
      </c>
      <c r="H1412" s="330">
        <f t="shared" si="403"/>
        <v>0</v>
      </c>
      <c r="I1412" s="330">
        <f t="shared" si="403"/>
        <v>0</v>
      </c>
      <c r="J1412" s="330">
        <f t="shared" si="403"/>
        <v>0</v>
      </c>
      <c r="K1412" s="363"/>
    </row>
    <row r="1413" spans="1:11">
      <c r="B1413" s="6"/>
      <c r="D1413" s="7"/>
      <c r="E1413" s="7"/>
      <c r="F1413" s="7"/>
      <c r="G1413" s="31"/>
      <c r="H1413" s="31"/>
      <c r="I1413" s="31"/>
      <c r="J1413" s="31"/>
      <c r="K1413" s="31"/>
    </row>
    <row r="1414" spans="1:11" ht="15.75" thickBot="1"/>
    <row r="1415" spans="1:11">
      <c r="A1415" s="8"/>
      <c r="B1415" s="8"/>
      <c r="C1415" s="8"/>
      <c r="D1415" s="8"/>
      <c r="E1415" s="8"/>
      <c r="F1415" s="8"/>
      <c r="G1415" s="8"/>
      <c r="H1415" s="8"/>
      <c r="I1415" s="8"/>
      <c r="J1415" s="8"/>
      <c r="K1415" s="8"/>
    </row>
    <row r="1416" spans="1:11" ht="21">
      <c r="A1416" s="14" t="s">
        <v>4</v>
      </c>
      <c r="B1416" s="14"/>
      <c r="C1416" s="46" t="str">
        <f>B34</f>
        <v>Bear Creek Solar</v>
      </c>
      <c r="D1416" s="47"/>
      <c r="E1416" s="24"/>
      <c r="F1416" s="24"/>
    </row>
    <row r="1418" spans="1:11" ht="18.75">
      <c r="A1418" s="9" t="s">
        <v>21</v>
      </c>
      <c r="B1418" s="9"/>
      <c r="D1418" s="2">
        <v>2011</v>
      </c>
      <c r="E1418" s="2">
        <v>2012</v>
      </c>
      <c r="F1418" s="2">
        <v>2013</v>
      </c>
      <c r="G1418" s="2">
        <v>2014</v>
      </c>
      <c r="H1418" s="2">
        <v>2015</v>
      </c>
      <c r="I1418" s="2">
        <v>2016</v>
      </c>
      <c r="J1418" s="2">
        <v>2017</v>
      </c>
      <c r="K1418" s="2">
        <v>2018</v>
      </c>
    </row>
    <row r="1419" spans="1:11">
      <c r="B1419" s="88" t="str">
        <f>"Total MWh Produced / Purchased from " &amp; C1416</f>
        <v>Total MWh Produced / Purchased from Bear Creek Solar</v>
      </c>
      <c r="C1419" s="80"/>
      <c r="D1419" s="3"/>
      <c r="E1419" s="4"/>
      <c r="F1419" s="4"/>
      <c r="G1419" s="4"/>
      <c r="H1419" s="4"/>
      <c r="I1419" s="4"/>
      <c r="J1419" s="349"/>
      <c r="K1419" s="5"/>
    </row>
    <row r="1420" spans="1:11">
      <c r="B1420" s="88" t="s">
        <v>25</v>
      </c>
      <c r="C1420" s="80"/>
      <c r="D1420" s="62"/>
      <c r="E1420" s="63"/>
      <c r="F1420" s="63"/>
      <c r="G1420" s="63"/>
      <c r="H1420" s="63"/>
      <c r="I1420" s="63"/>
      <c r="J1420" s="63">
        <v>1</v>
      </c>
      <c r="K1420" s="64"/>
    </row>
    <row r="1421" spans="1:11">
      <c r="B1421" s="88" t="s">
        <v>20</v>
      </c>
      <c r="C1421" s="80"/>
      <c r="D1421" s="54"/>
      <c r="E1421" s="55"/>
      <c r="F1421" s="55"/>
      <c r="G1421" s="55"/>
      <c r="H1421" s="55"/>
      <c r="I1421" s="55"/>
      <c r="J1421" s="63">
        <v>0.22473485370279411</v>
      </c>
      <c r="K1421" s="56"/>
    </row>
    <row r="1422" spans="1:11">
      <c r="B1422" s="85" t="s">
        <v>22</v>
      </c>
      <c r="C1422" s="86"/>
      <c r="D1422" s="41">
        <v>0</v>
      </c>
      <c r="E1422" s="41">
        <v>0</v>
      </c>
      <c r="F1422" s="41">
        <v>0</v>
      </c>
      <c r="G1422" s="41">
        <v>0</v>
      </c>
      <c r="H1422" s="41">
        <v>0</v>
      </c>
      <c r="I1422" s="41">
        <v>0</v>
      </c>
      <c r="J1422" s="364"/>
      <c r="K1422" s="41">
        <v>0</v>
      </c>
    </row>
    <row r="1423" spans="1:11">
      <c r="B1423" s="24"/>
      <c r="C1423" s="33"/>
      <c r="D1423" s="40"/>
      <c r="E1423" s="40"/>
      <c r="F1423" s="40"/>
      <c r="G1423" s="40"/>
      <c r="H1423" s="40"/>
      <c r="I1423" s="40"/>
      <c r="J1423" s="40"/>
      <c r="K1423" s="40"/>
    </row>
    <row r="1424" spans="1:11" ht="18.75">
      <c r="A1424" s="48" t="s">
        <v>119</v>
      </c>
      <c r="C1424" s="33"/>
      <c r="D1424" s="2">
        <v>2011</v>
      </c>
      <c r="E1424" s="2">
        <v>2012</v>
      </c>
      <c r="F1424" s="2">
        <v>2013</v>
      </c>
      <c r="G1424" s="2">
        <v>2014</v>
      </c>
      <c r="H1424" s="2">
        <v>2015</v>
      </c>
      <c r="I1424" s="2">
        <v>2016</v>
      </c>
      <c r="J1424" s="2">
        <v>2017</v>
      </c>
      <c r="K1424" s="2">
        <v>2018</v>
      </c>
    </row>
    <row r="1425" spans="1:11">
      <c r="B1425" s="88" t="s">
        <v>10</v>
      </c>
      <c r="C1425" s="80"/>
      <c r="D1425" s="57">
        <v>0</v>
      </c>
      <c r="E1425" s="11">
        <v>0</v>
      </c>
      <c r="F1425" s="11">
        <v>0</v>
      </c>
      <c r="G1425" s="11">
        <v>0</v>
      </c>
      <c r="H1425" s="11">
        <v>0</v>
      </c>
      <c r="I1425" s="11">
        <v>0</v>
      </c>
      <c r="J1425" s="11">
        <v>0</v>
      </c>
      <c r="K1425" s="12">
        <v>0</v>
      </c>
    </row>
    <row r="1426" spans="1:11">
      <c r="B1426" s="88" t="s">
        <v>6</v>
      </c>
      <c r="C1426" s="80"/>
      <c r="D1426" s="58">
        <v>0</v>
      </c>
      <c r="E1426" s="59">
        <v>0</v>
      </c>
      <c r="F1426" s="59">
        <v>0</v>
      </c>
      <c r="G1426" s="59">
        <v>0</v>
      </c>
      <c r="H1426" s="59">
        <v>0</v>
      </c>
      <c r="I1426" s="59">
        <v>0</v>
      </c>
      <c r="J1426" s="59">
        <v>0</v>
      </c>
      <c r="K1426" s="60">
        <v>0</v>
      </c>
    </row>
    <row r="1427" spans="1:11">
      <c r="B1427" s="87" t="s">
        <v>121</v>
      </c>
      <c r="C1427" s="86"/>
      <c r="D1427" s="43">
        <v>0</v>
      </c>
      <c r="E1427" s="44">
        <v>0</v>
      </c>
      <c r="F1427" s="44">
        <v>0</v>
      </c>
      <c r="G1427" s="44">
        <v>0</v>
      </c>
      <c r="H1427" s="44">
        <v>0</v>
      </c>
      <c r="I1427" s="44">
        <v>0</v>
      </c>
      <c r="J1427" s="44">
        <v>0</v>
      </c>
      <c r="K1427" s="44">
        <v>0</v>
      </c>
    </row>
    <row r="1428" spans="1:11">
      <c r="B1428" s="33"/>
      <c r="C1428" s="33"/>
      <c r="D1428" s="42"/>
      <c r="E1428" s="34"/>
      <c r="F1428" s="34"/>
      <c r="G1428" s="34"/>
      <c r="H1428" s="34"/>
      <c r="I1428" s="34"/>
      <c r="J1428" s="34"/>
      <c r="K1428" s="34"/>
    </row>
    <row r="1429" spans="1:11" ht="18.75">
      <c r="A1429" s="45" t="s">
        <v>30</v>
      </c>
      <c r="C1429" s="33"/>
      <c r="D1429" s="2">
        <v>2011</v>
      </c>
      <c r="E1429" s="2">
        <v>2012</v>
      </c>
      <c r="F1429" s="2">
        <v>2013</v>
      </c>
      <c r="G1429" s="2">
        <v>2014</v>
      </c>
      <c r="H1429" s="2">
        <v>2015</v>
      </c>
      <c r="I1429" s="2">
        <v>2016</v>
      </c>
      <c r="J1429" s="2">
        <v>2017</v>
      </c>
      <c r="K1429" s="2">
        <v>2018</v>
      </c>
    </row>
    <row r="1430" spans="1:11">
      <c r="B1430" s="88" t="s">
        <v>47</v>
      </c>
      <c r="C1430" s="80"/>
      <c r="D1430" s="98"/>
      <c r="E1430" s="99"/>
      <c r="F1430" s="99"/>
      <c r="G1430" s="99"/>
      <c r="H1430" s="99"/>
      <c r="I1430" s="99"/>
      <c r="J1430" s="99"/>
      <c r="K1430" s="100"/>
    </row>
    <row r="1431" spans="1:11">
      <c r="B1431" s="89" t="s">
        <v>23</v>
      </c>
      <c r="C1431" s="212"/>
      <c r="D1431" s="101"/>
      <c r="E1431" s="102"/>
      <c r="F1431" s="102"/>
      <c r="G1431" s="102"/>
      <c r="H1431" s="102"/>
      <c r="I1431" s="102"/>
      <c r="J1431" s="102"/>
      <c r="K1431" s="103"/>
    </row>
    <row r="1432" spans="1:11">
      <c r="B1432" s="104" t="s">
        <v>89</v>
      </c>
      <c r="C1432" s="210"/>
      <c r="D1432" s="65"/>
      <c r="E1432" s="66"/>
      <c r="F1432" s="66"/>
      <c r="G1432" s="66"/>
      <c r="H1432" s="66"/>
      <c r="I1432" s="66"/>
      <c r="J1432" s="66"/>
      <c r="K1432" s="67"/>
    </row>
    <row r="1433" spans="1:11">
      <c r="B1433" s="36" t="s">
        <v>90</v>
      </c>
      <c r="D1433" s="7">
        <v>0</v>
      </c>
      <c r="E1433" s="7">
        <v>0</v>
      </c>
      <c r="F1433" s="7">
        <v>0</v>
      </c>
      <c r="G1433" s="7">
        <v>0</v>
      </c>
      <c r="H1433" s="7">
        <v>0</v>
      </c>
      <c r="I1433" s="7">
        <v>0</v>
      </c>
      <c r="J1433" s="7">
        <v>0</v>
      </c>
      <c r="K1433" s="7">
        <v>0</v>
      </c>
    </row>
    <row r="1434" spans="1:11">
      <c r="B1434" s="6"/>
      <c r="D1434" s="7"/>
      <c r="E1434" s="7"/>
      <c r="F1434" s="7"/>
      <c r="G1434" s="31"/>
      <c r="H1434" s="31"/>
      <c r="I1434" s="31"/>
      <c r="J1434" s="31"/>
      <c r="K1434" s="31"/>
    </row>
    <row r="1435" spans="1:11" ht="18.75">
      <c r="A1435" s="9" t="s">
        <v>100</v>
      </c>
      <c r="D1435" s="2">
        <f>'Facility Detail'!$B$1708</f>
        <v>2011</v>
      </c>
      <c r="E1435" s="2">
        <f>D1435+1</f>
        <v>2012</v>
      </c>
      <c r="F1435" s="2">
        <f>E1435+1</f>
        <v>2013</v>
      </c>
      <c r="G1435" s="304">
        <f t="shared" ref="G1435" si="404">F1435+1</f>
        <v>2014</v>
      </c>
      <c r="H1435" s="304">
        <f t="shared" ref="H1435" si="405">G1435+1</f>
        <v>2015</v>
      </c>
      <c r="I1435" s="304">
        <f t="shared" ref="I1435" si="406">H1435+1</f>
        <v>2016</v>
      </c>
      <c r="J1435" s="304">
        <f t="shared" ref="J1435" si="407">I1435+1</f>
        <v>2017</v>
      </c>
      <c r="K1435" s="304">
        <f t="shared" ref="K1435" si="408">J1435+1</f>
        <v>2018</v>
      </c>
    </row>
    <row r="1436" spans="1:11">
      <c r="B1436" s="88" t="s">
        <v>68</v>
      </c>
      <c r="C1436" s="80"/>
      <c r="D1436" s="305"/>
      <c r="E1436" s="77">
        <f>D1436</f>
        <v>0</v>
      </c>
      <c r="F1436" s="306"/>
      <c r="G1436" s="306"/>
      <c r="H1436" s="306"/>
      <c r="I1436" s="306"/>
      <c r="J1436" s="306"/>
      <c r="K1436" s="307"/>
    </row>
    <row r="1437" spans="1:11">
      <c r="B1437" s="88" t="s">
        <v>69</v>
      </c>
      <c r="C1437" s="80"/>
      <c r="D1437" s="308">
        <f>E1437</f>
        <v>0</v>
      </c>
      <c r="E1437" s="309"/>
      <c r="F1437" s="310"/>
      <c r="G1437" s="310"/>
      <c r="H1437" s="310"/>
      <c r="I1437" s="310"/>
      <c r="J1437" s="310"/>
      <c r="K1437" s="311"/>
    </row>
    <row r="1438" spans="1:11">
      <c r="B1438" s="88" t="s">
        <v>70</v>
      </c>
      <c r="C1438" s="80"/>
      <c r="D1438" s="312"/>
      <c r="E1438" s="309">
        <f>E1422</f>
        <v>0</v>
      </c>
      <c r="F1438" s="313">
        <f>E1438</f>
        <v>0</v>
      </c>
      <c r="G1438" s="310"/>
      <c r="H1438" s="310"/>
      <c r="I1438" s="310"/>
      <c r="J1438" s="310"/>
      <c r="K1438" s="311"/>
    </row>
    <row r="1439" spans="1:11">
      <c r="B1439" s="88" t="s">
        <v>71</v>
      </c>
      <c r="C1439" s="80"/>
      <c r="D1439" s="312"/>
      <c r="E1439" s="313">
        <f>F1439</f>
        <v>0</v>
      </c>
      <c r="F1439" s="314"/>
      <c r="G1439" s="310"/>
      <c r="H1439" s="310"/>
      <c r="I1439" s="310"/>
      <c r="J1439" s="310"/>
      <c r="K1439" s="311"/>
    </row>
    <row r="1440" spans="1:11">
      <c r="B1440" s="88" t="s">
        <v>193</v>
      </c>
      <c r="C1440" s="33"/>
      <c r="D1440" s="312"/>
      <c r="E1440" s="315"/>
      <c r="F1440" s="309">
        <f>F1422</f>
        <v>0</v>
      </c>
      <c r="G1440" s="316">
        <f>F1440</f>
        <v>0</v>
      </c>
      <c r="H1440" s="310"/>
      <c r="I1440" s="310"/>
      <c r="J1440" s="310"/>
      <c r="K1440" s="311"/>
    </row>
    <row r="1441" spans="1:11">
      <c r="B1441" s="88" t="s">
        <v>194</v>
      </c>
      <c r="C1441" s="33"/>
      <c r="D1441" s="312"/>
      <c r="E1441" s="315"/>
      <c r="F1441" s="313">
        <f>G1441</f>
        <v>0</v>
      </c>
      <c r="G1441" s="309"/>
      <c r="H1441" s="310"/>
      <c r="I1441" s="310"/>
      <c r="J1441" s="310"/>
      <c r="K1441" s="311"/>
    </row>
    <row r="1442" spans="1:11">
      <c r="B1442" s="88" t="s">
        <v>195</v>
      </c>
      <c r="C1442" s="33"/>
      <c r="D1442" s="312"/>
      <c r="E1442" s="315"/>
      <c r="F1442" s="315"/>
      <c r="G1442" s="309">
        <f>G1422</f>
        <v>0</v>
      </c>
      <c r="H1442" s="316">
        <f>G1442</f>
        <v>0</v>
      </c>
      <c r="I1442" s="315">
        <f>H1442</f>
        <v>0</v>
      </c>
      <c r="J1442" s="315"/>
      <c r="K1442" s="317"/>
    </row>
    <row r="1443" spans="1:11">
      <c r="B1443" s="88" t="s">
        <v>196</v>
      </c>
      <c r="C1443" s="33"/>
      <c r="D1443" s="312"/>
      <c r="E1443" s="315"/>
      <c r="F1443" s="315"/>
      <c r="G1443" s="318"/>
      <c r="H1443" s="319"/>
      <c r="I1443" s="315"/>
      <c r="J1443" s="315"/>
      <c r="K1443" s="317"/>
    </row>
    <row r="1444" spans="1:11">
      <c r="B1444" s="88" t="s">
        <v>197</v>
      </c>
      <c r="C1444" s="33"/>
      <c r="D1444" s="312"/>
      <c r="E1444" s="315"/>
      <c r="F1444" s="315"/>
      <c r="G1444" s="315"/>
      <c r="H1444" s="319">
        <v>0</v>
      </c>
      <c r="I1444" s="316">
        <f>H1444</f>
        <v>0</v>
      </c>
      <c r="J1444" s="310"/>
      <c r="K1444" s="317"/>
    </row>
    <row r="1445" spans="1:11">
      <c r="B1445" s="88" t="s">
        <v>198</v>
      </c>
      <c r="C1445" s="33"/>
      <c r="D1445" s="312"/>
      <c r="E1445" s="315"/>
      <c r="F1445" s="315"/>
      <c r="G1445" s="315"/>
      <c r="H1445" s="313"/>
      <c r="I1445" s="319"/>
      <c r="J1445" s="310"/>
      <c r="K1445" s="317"/>
    </row>
    <row r="1446" spans="1:11">
      <c r="B1446" s="88" t="s">
        <v>199</v>
      </c>
      <c r="C1446" s="33"/>
      <c r="D1446" s="312"/>
      <c r="E1446" s="315"/>
      <c r="F1446" s="315"/>
      <c r="G1446" s="315"/>
      <c r="H1446" s="315"/>
      <c r="I1446" s="319">
        <f>I1422</f>
        <v>0</v>
      </c>
      <c r="J1446" s="318">
        <f>I1446</f>
        <v>0</v>
      </c>
      <c r="K1446" s="311"/>
    </row>
    <row r="1447" spans="1:11">
      <c r="B1447" s="88" t="s">
        <v>190</v>
      </c>
      <c r="C1447" s="33"/>
      <c r="D1447" s="312"/>
      <c r="E1447" s="315"/>
      <c r="F1447" s="315"/>
      <c r="G1447" s="315"/>
      <c r="H1447" s="315"/>
      <c r="I1447" s="320"/>
      <c r="J1447" s="319"/>
      <c r="K1447" s="311"/>
    </row>
    <row r="1448" spans="1:11">
      <c r="B1448" s="88" t="s">
        <v>191</v>
      </c>
      <c r="C1448" s="33"/>
      <c r="D1448" s="321"/>
      <c r="E1448" s="322"/>
      <c r="F1448" s="322"/>
      <c r="G1448" s="322"/>
      <c r="H1448" s="322"/>
      <c r="I1448" s="322"/>
      <c r="J1448" s="361"/>
      <c r="K1448" s="362"/>
    </row>
    <row r="1449" spans="1:11">
      <c r="B1449" s="36" t="s">
        <v>17</v>
      </c>
      <c r="D1449" s="325">
        <f xml:space="preserve"> D1442 - D1441</f>
        <v>0</v>
      </c>
      <c r="E1449" s="325">
        <f xml:space="preserve"> E1441 + E1444 - E1443 - E1442</f>
        <v>0</v>
      </c>
      <c r="F1449" s="325">
        <f>F1443 - F1444</f>
        <v>0</v>
      </c>
      <c r="G1449" s="325">
        <f t="shared" ref="G1449" si="409">G1443 - G1444</f>
        <v>0</v>
      </c>
      <c r="H1449" s="325">
        <f>H1442-H1443-H1444</f>
        <v>0</v>
      </c>
      <c r="I1449" s="325">
        <f>I1444-I1445-I1446</f>
        <v>0</v>
      </c>
      <c r="J1449" s="359"/>
      <c r="K1449" s="359"/>
    </row>
    <row r="1450" spans="1:11">
      <c r="B1450" s="6"/>
      <c r="D1450" s="325"/>
      <c r="E1450" s="325"/>
      <c r="F1450" s="325"/>
      <c r="G1450" s="325"/>
      <c r="H1450" s="325"/>
      <c r="I1450" s="325"/>
      <c r="J1450" s="325"/>
      <c r="K1450" s="325"/>
    </row>
    <row r="1451" spans="1:11">
      <c r="B1451" s="85" t="s">
        <v>12</v>
      </c>
      <c r="C1451" s="80"/>
      <c r="D1451" s="326"/>
      <c r="E1451" s="327"/>
      <c r="F1451" s="327"/>
      <c r="G1451" s="327"/>
      <c r="H1451" s="327"/>
      <c r="I1451" s="327"/>
      <c r="J1451" s="327"/>
      <c r="K1451" s="328"/>
    </row>
    <row r="1452" spans="1:11">
      <c r="B1452" s="6"/>
      <c r="D1452" s="325"/>
      <c r="E1452" s="325"/>
      <c r="F1452" s="325"/>
      <c r="G1452" s="325"/>
      <c r="H1452" s="325"/>
      <c r="I1452" s="325"/>
      <c r="J1452" s="325"/>
      <c r="K1452" s="325"/>
    </row>
    <row r="1453" spans="1:11" ht="18.75">
      <c r="A1453" s="45" t="s">
        <v>26</v>
      </c>
      <c r="C1453" s="80"/>
      <c r="D1453" s="329">
        <f xml:space="preserve"> D1422 + D1427 - D1433 + D1449 + D1451</f>
        <v>0</v>
      </c>
      <c r="E1453" s="330">
        <f xml:space="preserve"> E1422 + E1427 - E1433 + E1449 + E1451</f>
        <v>0</v>
      </c>
      <c r="F1453" s="330">
        <f xml:space="preserve"> F1422 + F1427 - F1433 + F1449 + F1451</f>
        <v>0</v>
      </c>
      <c r="G1453" s="330">
        <f t="shared" ref="G1453:J1453" si="410" xml:space="preserve"> G1422 + G1427 - G1433 + G1449 + G1451</f>
        <v>0</v>
      </c>
      <c r="H1453" s="330">
        <f t="shared" si="410"/>
        <v>0</v>
      </c>
      <c r="I1453" s="330">
        <f t="shared" si="410"/>
        <v>0</v>
      </c>
      <c r="J1453" s="330">
        <f t="shared" si="410"/>
        <v>0</v>
      </c>
      <c r="K1453" s="363"/>
    </row>
    <row r="1454" spans="1:11">
      <c r="B1454" s="6"/>
      <c r="D1454" s="7"/>
      <c r="E1454" s="7"/>
      <c r="F1454" s="7"/>
      <c r="G1454" s="31"/>
      <c r="H1454" s="31"/>
      <c r="I1454" s="31"/>
      <c r="J1454" s="31"/>
      <c r="K1454" s="31"/>
    </row>
    <row r="1455" spans="1:11" ht="15.75" thickBot="1"/>
    <row r="1456" spans="1:11">
      <c r="A1456" s="8"/>
      <c r="B1456" s="8"/>
      <c r="C1456" s="8"/>
      <c r="D1456" s="8"/>
      <c r="E1456" s="8"/>
      <c r="F1456" s="8"/>
      <c r="G1456" s="8"/>
      <c r="H1456" s="8"/>
      <c r="I1456" s="8"/>
      <c r="J1456" s="8"/>
      <c r="K1456" s="8"/>
    </row>
    <row r="1457" spans="1:11" ht="21">
      <c r="A1457" s="14" t="s">
        <v>4</v>
      </c>
      <c r="B1457" s="14"/>
      <c r="C1457" s="46" t="str">
        <f>B35</f>
        <v>Bly Solar</v>
      </c>
      <c r="D1457" s="47"/>
      <c r="E1457" s="24"/>
      <c r="F1457" s="24"/>
    </row>
    <row r="1459" spans="1:11" ht="18.75">
      <c r="A1459" s="9" t="s">
        <v>21</v>
      </c>
      <c r="B1459" s="9"/>
      <c r="D1459" s="2">
        <v>2011</v>
      </c>
      <c r="E1459" s="2">
        <v>2012</v>
      </c>
      <c r="F1459" s="2">
        <v>2013</v>
      </c>
      <c r="G1459" s="2">
        <v>2014</v>
      </c>
      <c r="H1459" s="2">
        <v>2015</v>
      </c>
      <c r="I1459" s="2">
        <v>2016</v>
      </c>
      <c r="J1459" s="2">
        <v>2017</v>
      </c>
      <c r="K1459" s="2">
        <v>2018</v>
      </c>
    </row>
    <row r="1460" spans="1:11">
      <c r="B1460" s="88" t="str">
        <f>"Total MWh Produced / Purchased from " &amp; C1457</f>
        <v>Total MWh Produced / Purchased from Bly Solar</v>
      </c>
      <c r="C1460" s="80"/>
      <c r="D1460" s="3"/>
      <c r="E1460" s="4"/>
      <c r="F1460" s="4"/>
      <c r="G1460" s="4"/>
      <c r="H1460" s="4"/>
      <c r="I1460" s="4"/>
      <c r="J1460" s="349"/>
      <c r="K1460" s="5"/>
    </row>
    <row r="1461" spans="1:11">
      <c r="B1461" s="88" t="s">
        <v>25</v>
      </c>
      <c r="C1461" s="80"/>
      <c r="D1461" s="62"/>
      <c r="E1461" s="63"/>
      <c r="F1461" s="63"/>
      <c r="G1461" s="63"/>
      <c r="H1461" s="63"/>
      <c r="I1461" s="63"/>
      <c r="J1461" s="63">
        <v>1</v>
      </c>
      <c r="K1461" s="64"/>
    </row>
    <row r="1462" spans="1:11">
      <c r="B1462" s="88" t="s">
        <v>20</v>
      </c>
      <c r="C1462" s="80"/>
      <c r="D1462" s="54"/>
      <c r="E1462" s="55"/>
      <c r="F1462" s="55"/>
      <c r="G1462" s="55"/>
      <c r="H1462" s="55"/>
      <c r="I1462" s="55"/>
      <c r="J1462" s="63">
        <v>0.22473485370279411</v>
      </c>
      <c r="K1462" s="56"/>
    </row>
    <row r="1463" spans="1:11">
      <c r="B1463" s="85" t="s">
        <v>22</v>
      </c>
      <c r="C1463" s="86"/>
      <c r="D1463" s="41">
        <v>0</v>
      </c>
      <c r="E1463" s="41">
        <v>0</v>
      </c>
      <c r="F1463" s="41">
        <v>0</v>
      </c>
      <c r="G1463" s="41">
        <v>0</v>
      </c>
      <c r="H1463" s="41">
        <v>0</v>
      </c>
      <c r="I1463" s="41">
        <v>0</v>
      </c>
      <c r="J1463" s="364"/>
      <c r="K1463" s="41">
        <v>0</v>
      </c>
    </row>
    <row r="1464" spans="1:11">
      <c r="B1464" s="24"/>
      <c r="C1464" s="33"/>
      <c r="D1464" s="40"/>
      <c r="E1464" s="40"/>
      <c r="F1464" s="40"/>
      <c r="G1464" s="40"/>
      <c r="H1464" s="40"/>
      <c r="I1464" s="40"/>
      <c r="J1464" s="40"/>
      <c r="K1464" s="40"/>
    </row>
    <row r="1465" spans="1:11" ht="18.75">
      <c r="A1465" s="48" t="s">
        <v>119</v>
      </c>
      <c r="C1465" s="33"/>
      <c r="D1465" s="2">
        <v>2011</v>
      </c>
      <c r="E1465" s="2">
        <v>2012</v>
      </c>
      <c r="F1465" s="2">
        <v>2013</v>
      </c>
      <c r="G1465" s="2">
        <v>2014</v>
      </c>
      <c r="H1465" s="2">
        <v>2015</v>
      </c>
      <c r="I1465" s="2">
        <v>2016</v>
      </c>
      <c r="J1465" s="2">
        <v>2017</v>
      </c>
      <c r="K1465" s="2">
        <v>2018</v>
      </c>
    </row>
    <row r="1466" spans="1:11">
      <c r="B1466" s="88" t="s">
        <v>10</v>
      </c>
      <c r="C1466" s="80"/>
      <c r="D1466" s="57">
        <v>0</v>
      </c>
      <c r="E1466" s="11">
        <v>0</v>
      </c>
      <c r="F1466" s="11">
        <v>0</v>
      </c>
      <c r="G1466" s="11">
        <v>0</v>
      </c>
      <c r="H1466" s="11">
        <v>0</v>
      </c>
      <c r="I1466" s="11">
        <v>0</v>
      </c>
      <c r="J1466" s="11">
        <v>0</v>
      </c>
      <c r="K1466" s="12">
        <v>0</v>
      </c>
    </row>
    <row r="1467" spans="1:11">
      <c r="B1467" s="88" t="s">
        <v>6</v>
      </c>
      <c r="C1467" s="80"/>
      <c r="D1467" s="58">
        <v>0</v>
      </c>
      <c r="E1467" s="59">
        <v>0</v>
      </c>
      <c r="F1467" s="59">
        <v>0</v>
      </c>
      <c r="G1467" s="59">
        <v>0</v>
      </c>
      <c r="H1467" s="59">
        <v>0</v>
      </c>
      <c r="I1467" s="59">
        <v>0</v>
      </c>
      <c r="J1467" s="59">
        <v>0</v>
      </c>
      <c r="K1467" s="60">
        <v>0</v>
      </c>
    </row>
    <row r="1468" spans="1:11">
      <c r="B1468" s="87" t="s">
        <v>121</v>
      </c>
      <c r="C1468" s="86"/>
      <c r="D1468" s="43">
        <v>0</v>
      </c>
      <c r="E1468" s="44">
        <v>0</v>
      </c>
      <c r="F1468" s="44">
        <v>0</v>
      </c>
      <c r="G1468" s="44">
        <v>0</v>
      </c>
      <c r="H1468" s="44">
        <v>0</v>
      </c>
      <c r="I1468" s="44">
        <v>0</v>
      </c>
      <c r="J1468" s="44">
        <v>0</v>
      </c>
      <c r="K1468" s="44">
        <v>0</v>
      </c>
    </row>
    <row r="1469" spans="1:11">
      <c r="B1469" s="33"/>
      <c r="C1469" s="33"/>
      <c r="D1469" s="42"/>
      <c r="E1469" s="34"/>
      <c r="F1469" s="34"/>
      <c r="G1469" s="34"/>
      <c r="H1469" s="34"/>
      <c r="I1469" s="34"/>
      <c r="J1469" s="34"/>
      <c r="K1469" s="34"/>
    </row>
    <row r="1470" spans="1:11" ht="18.75">
      <c r="A1470" s="45" t="s">
        <v>30</v>
      </c>
      <c r="C1470" s="33"/>
      <c r="D1470" s="2">
        <v>2011</v>
      </c>
      <c r="E1470" s="2">
        <v>2012</v>
      </c>
      <c r="F1470" s="2">
        <v>2013</v>
      </c>
      <c r="G1470" s="2">
        <v>2014</v>
      </c>
      <c r="H1470" s="2">
        <v>2015</v>
      </c>
      <c r="I1470" s="2">
        <v>2016</v>
      </c>
      <c r="J1470" s="2">
        <v>2017</v>
      </c>
      <c r="K1470" s="2">
        <v>2018</v>
      </c>
    </row>
    <row r="1471" spans="1:11">
      <c r="B1471" s="88" t="s">
        <v>47</v>
      </c>
      <c r="C1471" s="80"/>
      <c r="D1471" s="98"/>
      <c r="E1471" s="99"/>
      <c r="F1471" s="99"/>
      <c r="G1471" s="99"/>
      <c r="H1471" s="99"/>
      <c r="I1471" s="99"/>
      <c r="J1471" s="99"/>
      <c r="K1471" s="100"/>
    </row>
    <row r="1472" spans="1:11">
      <c r="B1472" s="89" t="s">
        <v>23</v>
      </c>
      <c r="C1472" s="212"/>
      <c r="D1472" s="101"/>
      <c r="E1472" s="102"/>
      <c r="F1472" s="102"/>
      <c r="G1472" s="102"/>
      <c r="H1472" s="102"/>
      <c r="I1472" s="102"/>
      <c r="J1472" s="102"/>
      <c r="K1472" s="103"/>
    </row>
    <row r="1473" spans="1:11">
      <c r="B1473" s="104" t="s">
        <v>89</v>
      </c>
      <c r="C1473" s="210"/>
      <c r="D1473" s="65"/>
      <c r="E1473" s="66"/>
      <c r="F1473" s="66"/>
      <c r="G1473" s="66"/>
      <c r="H1473" s="66"/>
      <c r="I1473" s="66"/>
      <c r="J1473" s="66"/>
      <c r="K1473" s="67"/>
    </row>
    <row r="1474" spans="1:11">
      <c r="B1474" s="36" t="s">
        <v>90</v>
      </c>
      <c r="D1474" s="7">
        <v>0</v>
      </c>
      <c r="E1474" s="7">
        <v>0</v>
      </c>
      <c r="F1474" s="7">
        <v>0</v>
      </c>
      <c r="G1474" s="7">
        <v>0</v>
      </c>
      <c r="H1474" s="7">
        <v>0</v>
      </c>
      <c r="I1474" s="7">
        <v>0</v>
      </c>
      <c r="J1474" s="7">
        <v>0</v>
      </c>
      <c r="K1474" s="7">
        <v>0</v>
      </c>
    </row>
    <row r="1475" spans="1:11">
      <c r="B1475" s="6"/>
      <c r="D1475" s="7"/>
      <c r="E1475" s="7"/>
      <c r="F1475" s="7"/>
      <c r="G1475" s="31"/>
      <c r="H1475" s="31"/>
      <c r="I1475" s="31"/>
      <c r="J1475" s="31"/>
      <c r="K1475" s="31"/>
    </row>
    <row r="1476" spans="1:11" ht="18.75">
      <c r="A1476" s="9" t="s">
        <v>100</v>
      </c>
      <c r="D1476" s="2">
        <f>'Facility Detail'!$B$1708</f>
        <v>2011</v>
      </c>
      <c r="E1476" s="2">
        <f>D1476+1</f>
        <v>2012</v>
      </c>
      <c r="F1476" s="2">
        <f>E1476+1</f>
        <v>2013</v>
      </c>
      <c r="G1476" s="304">
        <f t="shared" ref="G1476" si="411">F1476+1</f>
        <v>2014</v>
      </c>
      <c r="H1476" s="304">
        <f t="shared" ref="H1476" si="412">G1476+1</f>
        <v>2015</v>
      </c>
      <c r="I1476" s="304">
        <f t="shared" ref="I1476" si="413">H1476+1</f>
        <v>2016</v>
      </c>
      <c r="J1476" s="304">
        <f t="shared" ref="J1476" si="414">I1476+1</f>
        <v>2017</v>
      </c>
      <c r="K1476" s="304">
        <f t="shared" ref="K1476" si="415">J1476+1</f>
        <v>2018</v>
      </c>
    </row>
    <row r="1477" spans="1:11">
      <c r="B1477" s="88" t="s">
        <v>68</v>
      </c>
      <c r="C1477" s="80"/>
      <c r="D1477" s="305"/>
      <c r="E1477" s="77">
        <f>D1477</f>
        <v>0</v>
      </c>
      <c r="F1477" s="306"/>
      <c r="G1477" s="306"/>
      <c r="H1477" s="306"/>
      <c r="I1477" s="306"/>
      <c r="J1477" s="306"/>
      <c r="K1477" s="307"/>
    </row>
    <row r="1478" spans="1:11">
      <c r="B1478" s="88" t="s">
        <v>69</v>
      </c>
      <c r="C1478" s="80"/>
      <c r="D1478" s="308">
        <f>E1478</f>
        <v>0</v>
      </c>
      <c r="E1478" s="309"/>
      <c r="F1478" s="310"/>
      <c r="G1478" s="310"/>
      <c r="H1478" s="310"/>
      <c r="I1478" s="310"/>
      <c r="J1478" s="310"/>
      <c r="K1478" s="311"/>
    </row>
    <row r="1479" spans="1:11">
      <c r="B1479" s="88" t="s">
        <v>70</v>
      </c>
      <c r="C1479" s="80"/>
      <c r="D1479" s="312"/>
      <c r="E1479" s="309">
        <f>E1463</f>
        <v>0</v>
      </c>
      <c r="F1479" s="313">
        <f>E1479</f>
        <v>0</v>
      </c>
      <c r="G1479" s="310"/>
      <c r="H1479" s="310"/>
      <c r="I1479" s="310"/>
      <c r="J1479" s="310"/>
      <c r="K1479" s="311"/>
    </row>
    <row r="1480" spans="1:11">
      <c r="B1480" s="88" t="s">
        <v>71</v>
      </c>
      <c r="C1480" s="80"/>
      <c r="D1480" s="312"/>
      <c r="E1480" s="313">
        <f>F1480</f>
        <v>0</v>
      </c>
      <c r="F1480" s="314"/>
      <c r="G1480" s="310"/>
      <c r="H1480" s="310"/>
      <c r="I1480" s="310"/>
      <c r="J1480" s="310"/>
      <c r="K1480" s="311"/>
    </row>
    <row r="1481" spans="1:11">
      <c r="B1481" s="88" t="s">
        <v>193</v>
      </c>
      <c r="C1481" s="33"/>
      <c r="D1481" s="312"/>
      <c r="E1481" s="315"/>
      <c r="F1481" s="309">
        <f>F1463</f>
        <v>0</v>
      </c>
      <c r="G1481" s="316">
        <f>F1481</f>
        <v>0</v>
      </c>
      <c r="H1481" s="310"/>
      <c r="I1481" s="310"/>
      <c r="J1481" s="310"/>
      <c r="K1481" s="311"/>
    </row>
    <row r="1482" spans="1:11">
      <c r="B1482" s="88" t="s">
        <v>194</v>
      </c>
      <c r="C1482" s="33"/>
      <c r="D1482" s="312"/>
      <c r="E1482" s="315"/>
      <c r="F1482" s="313">
        <f>G1482</f>
        <v>0</v>
      </c>
      <c r="G1482" s="309"/>
      <c r="H1482" s="310"/>
      <c r="I1482" s="310"/>
      <c r="J1482" s="310"/>
      <c r="K1482" s="311"/>
    </row>
    <row r="1483" spans="1:11">
      <c r="B1483" s="88" t="s">
        <v>195</v>
      </c>
      <c r="C1483" s="33"/>
      <c r="D1483" s="312"/>
      <c r="E1483" s="315"/>
      <c r="F1483" s="315"/>
      <c r="G1483" s="309">
        <f>G1463</f>
        <v>0</v>
      </c>
      <c r="H1483" s="316">
        <f>G1483</f>
        <v>0</v>
      </c>
      <c r="I1483" s="315">
        <f>H1483</f>
        <v>0</v>
      </c>
      <c r="J1483" s="315"/>
      <c r="K1483" s="317"/>
    </row>
    <row r="1484" spans="1:11">
      <c r="B1484" s="88" t="s">
        <v>196</v>
      </c>
      <c r="C1484" s="33"/>
      <c r="D1484" s="312"/>
      <c r="E1484" s="315"/>
      <c r="F1484" s="315"/>
      <c r="G1484" s="318"/>
      <c r="H1484" s="319"/>
      <c r="I1484" s="315"/>
      <c r="J1484" s="315"/>
      <c r="K1484" s="317"/>
    </row>
    <row r="1485" spans="1:11">
      <c r="B1485" s="88" t="s">
        <v>197</v>
      </c>
      <c r="C1485" s="33"/>
      <c r="D1485" s="312"/>
      <c r="E1485" s="315"/>
      <c r="F1485" s="315"/>
      <c r="G1485" s="315"/>
      <c r="H1485" s="319">
        <v>0</v>
      </c>
      <c r="I1485" s="316">
        <f>H1485</f>
        <v>0</v>
      </c>
      <c r="J1485" s="310"/>
      <c r="K1485" s="317"/>
    </row>
    <row r="1486" spans="1:11">
      <c r="B1486" s="88" t="s">
        <v>198</v>
      </c>
      <c r="C1486" s="33"/>
      <c r="D1486" s="312"/>
      <c r="E1486" s="315"/>
      <c r="F1486" s="315"/>
      <c r="G1486" s="315"/>
      <c r="H1486" s="313"/>
      <c r="I1486" s="319"/>
      <c r="J1486" s="310"/>
      <c r="K1486" s="317"/>
    </row>
    <row r="1487" spans="1:11">
      <c r="B1487" s="88" t="s">
        <v>199</v>
      </c>
      <c r="C1487" s="33"/>
      <c r="D1487" s="312"/>
      <c r="E1487" s="315"/>
      <c r="F1487" s="315"/>
      <c r="G1487" s="315"/>
      <c r="H1487" s="315"/>
      <c r="I1487" s="319">
        <f>I1463</f>
        <v>0</v>
      </c>
      <c r="J1487" s="318">
        <f>I1487</f>
        <v>0</v>
      </c>
      <c r="K1487" s="311"/>
    </row>
    <row r="1488" spans="1:11">
      <c r="B1488" s="88" t="s">
        <v>190</v>
      </c>
      <c r="C1488" s="33"/>
      <c r="D1488" s="312"/>
      <c r="E1488" s="315"/>
      <c r="F1488" s="315"/>
      <c r="G1488" s="315"/>
      <c r="H1488" s="315"/>
      <c r="I1488" s="320"/>
      <c r="J1488" s="319"/>
      <c r="K1488" s="311"/>
    </row>
    <row r="1489" spans="1:11">
      <c r="B1489" s="88" t="s">
        <v>191</v>
      </c>
      <c r="C1489" s="33"/>
      <c r="D1489" s="321"/>
      <c r="E1489" s="322"/>
      <c r="F1489" s="322"/>
      <c r="G1489" s="322"/>
      <c r="H1489" s="322"/>
      <c r="I1489" s="322"/>
      <c r="J1489" s="361"/>
      <c r="K1489" s="362"/>
    </row>
    <row r="1490" spans="1:11">
      <c r="B1490" s="36" t="s">
        <v>17</v>
      </c>
      <c r="D1490" s="325">
        <f xml:space="preserve"> D1483 - D1482</f>
        <v>0</v>
      </c>
      <c r="E1490" s="325">
        <f xml:space="preserve"> E1482 + E1485 - E1484 - E1483</f>
        <v>0</v>
      </c>
      <c r="F1490" s="325">
        <f>F1484 - F1485</f>
        <v>0</v>
      </c>
      <c r="G1490" s="325">
        <f t="shared" ref="G1490" si="416">G1484 - G1485</f>
        <v>0</v>
      </c>
      <c r="H1490" s="325">
        <f>H1483-H1484-H1485</f>
        <v>0</v>
      </c>
      <c r="I1490" s="325">
        <f>I1485-I1486-I1487</f>
        <v>0</v>
      </c>
      <c r="J1490" s="359"/>
      <c r="K1490" s="359"/>
    </row>
    <row r="1491" spans="1:11">
      <c r="B1491" s="6"/>
      <c r="D1491" s="325"/>
      <c r="E1491" s="325"/>
      <c r="F1491" s="325"/>
      <c r="G1491" s="325"/>
      <c r="H1491" s="325"/>
      <c r="I1491" s="325"/>
      <c r="J1491" s="325"/>
      <c r="K1491" s="325"/>
    </row>
    <row r="1492" spans="1:11">
      <c r="B1492" s="85" t="s">
        <v>12</v>
      </c>
      <c r="C1492" s="80"/>
      <c r="D1492" s="326"/>
      <c r="E1492" s="327"/>
      <c r="F1492" s="327"/>
      <c r="G1492" s="327"/>
      <c r="H1492" s="327"/>
      <c r="I1492" s="327"/>
      <c r="J1492" s="327"/>
      <c r="K1492" s="328"/>
    </row>
    <row r="1493" spans="1:11">
      <c r="B1493" s="6"/>
      <c r="D1493" s="325"/>
      <c r="E1493" s="325"/>
      <c r="F1493" s="325"/>
      <c r="G1493" s="325"/>
      <c r="H1493" s="325"/>
      <c r="I1493" s="325"/>
      <c r="J1493" s="325"/>
      <c r="K1493" s="325"/>
    </row>
    <row r="1494" spans="1:11" ht="18.75">
      <c r="A1494" s="45" t="s">
        <v>26</v>
      </c>
      <c r="C1494" s="80"/>
      <c r="D1494" s="329">
        <f xml:space="preserve"> D1463 + D1468 - D1474 + D1490 + D1492</f>
        <v>0</v>
      </c>
      <c r="E1494" s="330">
        <f xml:space="preserve"> E1463 + E1468 - E1474 + E1490 + E1492</f>
        <v>0</v>
      </c>
      <c r="F1494" s="330">
        <f xml:space="preserve"> F1463 + F1468 - F1474 + F1490 + F1492</f>
        <v>0</v>
      </c>
      <c r="G1494" s="330">
        <f t="shared" ref="G1494:J1494" si="417" xml:space="preserve"> G1463 + G1468 - G1474 + G1490 + G1492</f>
        <v>0</v>
      </c>
      <c r="H1494" s="330">
        <f t="shared" si="417"/>
        <v>0</v>
      </c>
      <c r="I1494" s="330">
        <f t="shared" si="417"/>
        <v>0</v>
      </c>
      <c r="J1494" s="330">
        <f t="shared" si="417"/>
        <v>0</v>
      </c>
      <c r="K1494" s="363"/>
    </row>
    <row r="1495" spans="1:11" ht="15.75" thickBot="1"/>
    <row r="1496" spans="1:11">
      <c r="A1496" s="8"/>
      <c r="B1496" s="8"/>
      <c r="C1496" s="8"/>
      <c r="D1496" s="8"/>
      <c r="E1496" s="8"/>
      <c r="F1496" s="8"/>
      <c r="G1496" s="8"/>
      <c r="H1496" s="8"/>
      <c r="I1496" s="8"/>
      <c r="J1496" s="8"/>
      <c r="K1496" s="8"/>
    </row>
    <row r="1497" spans="1:11" ht="21">
      <c r="A1497" s="14" t="s">
        <v>4</v>
      </c>
      <c r="B1497" s="14"/>
      <c r="C1497" s="46" t="str">
        <f>B36</f>
        <v>Elbe Solar</v>
      </c>
      <c r="D1497" s="47"/>
      <c r="E1497" s="24"/>
      <c r="F1497" s="24"/>
    </row>
    <row r="1499" spans="1:11" ht="18.75">
      <c r="A1499" s="9" t="s">
        <v>21</v>
      </c>
      <c r="B1499" s="9"/>
      <c r="D1499" s="2">
        <v>2011</v>
      </c>
      <c r="E1499" s="2">
        <v>2012</v>
      </c>
      <c r="F1499" s="2">
        <v>2013</v>
      </c>
      <c r="G1499" s="2">
        <v>2014</v>
      </c>
      <c r="H1499" s="2">
        <v>2015</v>
      </c>
      <c r="I1499" s="2">
        <v>2016</v>
      </c>
      <c r="J1499" s="2">
        <v>2017</v>
      </c>
      <c r="K1499" s="2">
        <v>2018</v>
      </c>
    </row>
    <row r="1500" spans="1:11">
      <c r="B1500" s="88" t="str">
        <f>"Total MWh Produced / Purchased from " &amp; C1497</f>
        <v>Total MWh Produced / Purchased from Elbe Solar</v>
      </c>
      <c r="C1500" s="80"/>
      <c r="D1500" s="3"/>
      <c r="E1500" s="4"/>
      <c r="F1500" s="4"/>
      <c r="G1500" s="4"/>
      <c r="H1500" s="4"/>
      <c r="I1500" s="4"/>
      <c r="J1500" s="349"/>
      <c r="K1500" s="5"/>
    </row>
    <row r="1501" spans="1:11">
      <c r="B1501" s="88" t="s">
        <v>25</v>
      </c>
      <c r="C1501" s="80"/>
      <c r="D1501" s="62"/>
      <c r="E1501" s="63"/>
      <c r="F1501" s="63"/>
      <c r="G1501" s="63"/>
      <c r="H1501" s="63"/>
      <c r="I1501" s="63"/>
      <c r="J1501" s="63">
        <v>1</v>
      </c>
      <c r="K1501" s="64"/>
    </row>
    <row r="1502" spans="1:11">
      <c r="B1502" s="88" t="s">
        <v>20</v>
      </c>
      <c r="C1502" s="80"/>
      <c r="D1502" s="54"/>
      <c r="E1502" s="55"/>
      <c r="F1502" s="55"/>
      <c r="G1502" s="55"/>
      <c r="H1502" s="55"/>
      <c r="I1502" s="55"/>
      <c r="J1502" s="55">
        <v>0.22473485370279411</v>
      </c>
      <c r="K1502" s="56"/>
    </row>
    <row r="1503" spans="1:11">
      <c r="B1503" s="85" t="s">
        <v>22</v>
      </c>
      <c r="C1503" s="86"/>
      <c r="D1503" s="41">
        <v>0</v>
      </c>
      <c r="E1503" s="41">
        <v>0</v>
      </c>
      <c r="F1503" s="41">
        <v>0</v>
      </c>
      <c r="G1503" s="41">
        <v>0</v>
      </c>
      <c r="H1503" s="41">
        <v>0</v>
      </c>
      <c r="I1503" s="41">
        <v>0</v>
      </c>
      <c r="J1503" s="364"/>
      <c r="K1503" s="41">
        <v>0</v>
      </c>
    </row>
    <row r="1504" spans="1:11">
      <c r="B1504" s="24"/>
      <c r="C1504" s="33"/>
      <c r="D1504" s="40"/>
      <c r="E1504" s="40"/>
      <c r="F1504" s="40"/>
      <c r="G1504" s="40"/>
      <c r="H1504" s="40"/>
      <c r="I1504" s="40"/>
      <c r="J1504" s="40"/>
      <c r="K1504" s="40"/>
    </row>
    <row r="1505" spans="1:11" ht="18.75">
      <c r="A1505" s="48" t="s">
        <v>119</v>
      </c>
      <c r="C1505" s="33"/>
      <c r="D1505" s="2">
        <v>2011</v>
      </c>
      <c r="E1505" s="2">
        <v>2012</v>
      </c>
      <c r="F1505" s="2">
        <v>2013</v>
      </c>
      <c r="G1505" s="2">
        <v>2014</v>
      </c>
      <c r="H1505" s="2">
        <v>2015</v>
      </c>
      <c r="I1505" s="2">
        <v>2016</v>
      </c>
      <c r="J1505" s="2">
        <v>2017</v>
      </c>
      <c r="K1505" s="2">
        <v>2018</v>
      </c>
    </row>
    <row r="1506" spans="1:11">
      <c r="B1506" s="88" t="s">
        <v>10</v>
      </c>
      <c r="C1506" s="80"/>
      <c r="D1506" s="57">
        <v>0</v>
      </c>
      <c r="E1506" s="11">
        <v>0</v>
      </c>
      <c r="F1506" s="11">
        <v>0</v>
      </c>
      <c r="G1506" s="11">
        <v>0</v>
      </c>
      <c r="H1506" s="11">
        <v>0</v>
      </c>
      <c r="I1506" s="11">
        <v>0</v>
      </c>
      <c r="J1506" s="11">
        <v>0</v>
      </c>
      <c r="K1506" s="12">
        <v>0</v>
      </c>
    </row>
    <row r="1507" spans="1:11">
      <c r="B1507" s="88" t="s">
        <v>6</v>
      </c>
      <c r="C1507" s="80"/>
      <c r="D1507" s="58">
        <v>0</v>
      </c>
      <c r="E1507" s="59">
        <v>0</v>
      </c>
      <c r="F1507" s="59">
        <v>0</v>
      </c>
      <c r="G1507" s="59">
        <v>0</v>
      </c>
      <c r="H1507" s="59">
        <v>0</v>
      </c>
      <c r="I1507" s="59">
        <v>0</v>
      </c>
      <c r="J1507" s="59">
        <v>0</v>
      </c>
      <c r="K1507" s="60">
        <v>0</v>
      </c>
    </row>
    <row r="1508" spans="1:11">
      <c r="B1508" s="87" t="s">
        <v>121</v>
      </c>
      <c r="C1508" s="86"/>
      <c r="D1508" s="43">
        <v>0</v>
      </c>
      <c r="E1508" s="44">
        <v>0</v>
      </c>
      <c r="F1508" s="44">
        <v>0</v>
      </c>
      <c r="G1508" s="44">
        <v>0</v>
      </c>
      <c r="H1508" s="44">
        <v>0</v>
      </c>
      <c r="I1508" s="44">
        <v>0</v>
      </c>
      <c r="J1508" s="44">
        <v>0</v>
      </c>
      <c r="K1508" s="44">
        <v>0</v>
      </c>
    </row>
    <row r="1509" spans="1:11">
      <c r="B1509" s="33"/>
      <c r="C1509" s="33"/>
      <c r="D1509" s="42"/>
      <c r="E1509" s="34"/>
      <c r="F1509" s="34"/>
      <c r="G1509" s="34"/>
      <c r="H1509" s="34"/>
      <c r="I1509" s="34"/>
      <c r="J1509" s="34"/>
      <c r="K1509" s="34"/>
    </row>
    <row r="1510" spans="1:11" ht="18.75">
      <c r="A1510" s="45" t="s">
        <v>30</v>
      </c>
      <c r="C1510" s="33"/>
      <c r="D1510" s="2">
        <v>2011</v>
      </c>
      <c r="E1510" s="2">
        <v>2012</v>
      </c>
      <c r="F1510" s="2">
        <v>2013</v>
      </c>
      <c r="G1510" s="2">
        <v>2014</v>
      </c>
      <c r="H1510" s="2">
        <v>2015</v>
      </c>
      <c r="I1510" s="2">
        <v>2016</v>
      </c>
      <c r="J1510" s="2">
        <v>2017</v>
      </c>
      <c r="K1510" s="2">
        <v>2018</v>
      </c>
    </row>
    <row r="1511" spans="1:11">
      <c r="B1511" s="88" t="s">
        <v>47</v>
      </c>
      <c r="C1511" s="80"/>
      <c r="D1511" s="98"/>
      <c r="E1511" s="99"/>
      <c r="F1511" s="99"/>
      <c r="G1511" s="99"/>
      <c r="H1511" s="99"/>
      <c r="I1511" s="99"/>
      <c r="J1511" s="99"/>
      <c r="K1511" s="100"/>
    </row>
    <row r="1512" spans="1:11">
      <c r="B1512" s="89" t="s">
        <v>23</v>
      </c>
      <c r="C1512" s="212"/>
      <c r="D1512" s="101"/>
      <c r="E1512" s="102"/>
      <c r="F1512" s="102"/>
      <c r="G1512" s="102"/>
      <c r="H1512" s="102"/>
      <c r="I1512" s="102"/>
      <c r="J1512" s="102"/>
      <c r="K1512" s="103"/>
    </row>
    <row r="1513" spans="1:11">
      <c r="B1513" s="104" t="s">
        <v>89</v>
      </c>
      <c r="C1513" s="210"/>
      <c r="D1513" s="65"/>
      <c r="E1513" s="66"/>
      <c r="F1513" s="66"/>
      <c r="G1513" s="66"/>
      <c r="H1513" s="66"/>
      <c r="I1513" s="66"/>
      <c r="J1513" s="66"/>
      <c r="K1513" s="67"/>
    </row>
    <row r="1514" spans="1:11">
      <c r="B1514" s="36" t="s">
        <v>90</v>
      </c>
      <c r="D1514" s="7">
        <v>0</v>
      </c>
      <c r="E1514" s="7">
        <v>0</v>
      </c>
      <c r="F1514" s="7">
        <v>0</v>
      </c>
      <c r="G1514" s="7">
        <v>0</v>
      </c>
      <c r="H1514" s="7">
        <v>0</v>
      </c>
      <c r="I1514" s="7">
        <v>0</v>
      </c>
      <c r="J1514" s="7">
        <v>0</v>
      </c>
      <c r="K1514" s="7">
        <v>0</v>
      </c>
    </row>
    <row r="1515" spans="1:11">
      <c r="B1515" s="6"/>
      <c r="D1515" s="7"/>
      <c r="E1515" s="7"/>
      <c r="F1515" s="7"/>
      <c r="G1515" s="31"/>
      <c r="H1515" s="31"/>
      <c r="I1515" s="31"/>
      <c r="J1515" s="31"/>
      <c r="K1515" s="31"/>
    </row>
    <row r="1516" spans="1:11" ht="18.75">
      <c r="A1516" s="9" t="s">
        <v>100</v>
      </c>
      <c r="D1516" s="2">
        <f>'Facility Detail'!$B$1708</f>
        <v>2011</v>
      </c>
      <c r="E1516" s="2">
        <f>D1516+1</f>
        <v>2012</v>
      </c>
      <c r="F1516" s="2">
        <f>E1516+1</f>
        <v>2013</v>
      </c>
      <c r="G1516" s="304">
        <f t="shared" ref="G1516" si="418">F1516+1</f>
        <v>2014</v>
      </c>
      <c r="H1516" s="304">
        <f t="shared" ref="H1516" si="419">G1516+1</f>
        <v>2015</v>
      </c>
      <c r="I1516" s="304">
        <f t="shared" ref="I1516" si="420">H1516+1</f>
        <v>2016</v>
      </c>
      <c r="J1516" s="304">
        <f t="shared" ref="J1516" si="421">I1516+1</f>
        <v>2017</v>
      </c>
      <c r="K1516" s="304">
        <f t="shared" ref="K1516" si="422">J1516+1</f>
        <v>2018</v>
      </c>
    </row>
    <row r="1517" spans="1:11">
      <c r="B1517" s="88" t="s">
        <v>68</v>
      </c>
      <c r="C1517" s="80"/>
      <c r="D1517" s="305"/>
      <c r="E1517" s="77">
        <f>D1517</f>
        <v>0</v>
      </c>
      <c r="F1517" s="306"/>
      <c r="G1517" s="306"/>
      <c r="H1517" s="306"/>
      <c r="I1517" s="306"/>
      <c r="J1517" s="306"/>
      <c r="K1517" s="307"/>
    </row>
    <row r="1518" spans="1:11">
      <c r="B1518" s="88" t="s">
        <v>69</v>
      </c>
      <c r="C1518" s="80"/>
      <c r="D1518" s="308">
        <f>E1518</f>
        <v>0</v>
      </c>
      <c r="E1518" s="309"/>
      <c r="F1518" s="310"/>
      <c r="G1518" s="310"/>
      <c r="H1518" s="310"/>
      <c r="I1518" s="310"/>
      <c r="J1518" s="310"/>
      <c r="K1518" s="311"/>
    </row>
    <row r="1519" spans="1:11">
      <c r="B1519" s="88" t="s">
        <v>70</v>
      </c>
      <c r="C1519" s="80"/>
      <c r="D1519" s="312"/>
      <c r="E1519" s="309">
        <f>E1503</f>
        <v>0</v>
      </c>
      <c r="F1519" s="313">
        <f>E1519</f>
        <v>0</v>
      </c>
      <c r="G1519" s="310"/>
      <c r="H1519" s="310"/>
      <c r="I1519" s="310"/>
      <c r="J1519" s="310"/>
      <c r="K1519" s="311"/>
    </row>
    <row r="1520" spans="1:11">
      <c r="B1520" s="88" t="s">
        <v>71</v>
      </c>
      <c r="C1520" s="80"/>
      <c r="D1520" s="312"/>
      <c r="E1520" s="313">
        <f>F1520</f>
        <v>0</v>
      </c>
      <c r="F1520" s="314"/>
      <c r="G1520" s="310"/>
      <c r="H1520" s="310"/>
      <c r="I1520" s="310"/>
      <c r="J1520" s="310"/>
      <c r="K1520" s="311"/>
    </row>
    <row r="1521" spans="1:11">
      <c r="B1521" s="88" t="s">
        <v>193</v>
      </c>
      <c r="C1521" s="33"/>
      <c r="D1521" s="312"/>
      <c r="E1521" s="315"/>
      <c r="F1521" s="309">
        <f>F1503</f>
        <v>0</v>
      </c>
      <c r="G1521" s="316">
        <f>F1521</f>
        <v>0</v>
      </c>
      <c r="H1521" s="310"/>
      <c r="I1521" s="310"/>
      <c r="J1521" s="310"/>
      <c r="K1521" s="311"/>
    </row>
    <row r="1522" spans="1:11">
      <c r="B1522" s="88" t="s">
        <v>194</v>
      </c>
      <c r="C1522" s="33"/>
      <c r="D1522" s="312"/>
      <c r="E1522" s="315"/>
      <c r="F1522" s="313">
        <f>G1522</f>
        <v>0</v>
      </c>
      <c r="G1522" s="309"/>
      <c r="H1522" s="310"/>
      <c r="I1522" s="310"/>
      <c r="J1522" s="310"/>
      <c r="K1522" s="311"/>
    </row>
    <row r="1523" spans="1:11">
      <c r="B1523" s="88" t="s">
        <v>195</v>
      </c>
      <c r="C1523" s="33"/>
      <c r="D1523" s="312"/>
      <c r="E1523" s="315"/>
      <c r="F1523" s="315"/>
      <c r="G1523" s="309">
        <f>G1503</f>
        <v>0</v>
      </c>
      <c r="H1523" s="316">
        <f>G1523</f>
        <v>0</v>
      </c>
      <c r="I1523" s="315">
        <f>H1523</f>
        <v>0</v>
      </c>
      <c r="J1523" s="315"/>
      <c r="K1523" s="317"/>
    </row>
    <row r="1524" spans="1:11">
      <c r="B1524" s="88" t="s">
        <v>196</v>
      </c>
      <c r="C1524" s="33"/>
      <c r="D1524" s="312"/>
      <c r="E1524" s="315"/>
      <c r="F1524" s="315"/>
      <c r="G1524" s="318"/>
      <c r="H1524" s="319"/>
      <c r="I1524" s="315"/>
      <c r="J1524" s="315"/>
      <c r="K1524" s="317"/>
    </row>
    <row r="1525" spans="1:11">
      <c r="B1525" s="88" t="s">
        <v>197</v>
      </c>
      <c r="C1525" s="33"/>
      <c r="D1525" s="312"/>
      <c r="E1525" s="315"/>
      <c r="F1525" s="315"/>
      <c r="G1525" s="315"/>
      <c r="H1525" s="319">
        <v>0</v>
      </c>
      <c r="I1525" s="316">
        <f>H1525</f>
        <v>0</v>
      </c>
      <c r="J1525" s="310"/>
      <c r="K1525" s="317"/>
    </row>
    <row r="1526" spans="1:11">
      <c r="B1526" s="88" t="s">
        <v>198</v>
      </c>
      <c r="C1526" s="33"/>
      <c r="D1526" s="312"/>
      <c r="E1526" s="315"/>
      <c r="F1526" s="315"/>
      <c r="G1526" s="315"/>
      <c r="H1526" s="313"/>
      <c r="I1526" s="319"/>
      <c r="J1526" s="310"/>
      <c r="K1526" s="317"/>
    </row>
    <row r="1527" spans="1:11">
      <c r="B1527" s="88" t="s">
        <v>199</v>
      </c>
      <c r="C1527" s="33"/>
      <c r="D1527" s="312"/>
      <c r="E1527" s="315"/>
      <c r="F1527" s="315"/>
      <c r="G1527" s="315"/>
      <c r="H1527" s="315"/>
      <c r="I1527" s="319">
        <f>I1503</f>
        <v>0</v>
      </c>
      <c r="J1527" s="318">
        <f>I1527</f>
        <v>0</v>
      </c>
      <c r="K1527" s="311"/>
    </row>
    <row r="1528" spans="1:11">
      <c r="B1528" s="88" t="s">
        <v>190</v>
      </c>
      <c r="C1528" s="33"/>
      <c r="D1528" s="312"/>
      <c r="E1528" s="315"/>
      <c r="F1528" s="315"/>
      <c r="G1528" s="315"/>
      <c r="H1528" s="315"/>
      <c r="I1528" s="320"/>
      <c r="J1528" s="319"/>
      <c r="K1528" s="311"/>
    </row>
    <row r="1529" spans="1:11">
      <c r="B1529" s="88" t="s">
        <v>191</v>
      </c>
      <c r="C1529" s="33"/>
      <c r="D1529" s="321"/>
      <c r="E1529" s="322"/>
      <c r="F1529" s="322"/>
      <c r="G1529" s="322"/>
      <c r="H1529" s="322"/>
      <c r="I1529" s="322"/>
      <c r="J1529" s="361"/>
      <c r="K1529" s="362"/>
    </row>
    <row r="1530" spans="1:11">
      <c r="B1530" s="36" t="s">
        <v>17</v>
      </c>
      <c r="D1530" s="325">
        <f xml:space="preserve"> D1523 - D1522</f>
        <v>0</v>
      </c>
      <c r="E1530" s="325">
        <f xml:space="preserve"> E1522 + E1525 - E1524 - E1523</f>
        <v>0</v>
      </c>
      <c r="F1530" s="325">
        <f>F1524 - F1525</f>
        <v>0</v>
      </c>
      <c r="G1530" s="325">
        <f t="shared" ref="G1530" si="423">G1524 - G1525</f>
        <v>0</v>
      </c>
      <c r="H1530" s="325">
        <f>H1523-H1524-H1525</f>
        <v>0</v>
      </c>
      <c r="I1530" s="325">
        <f>I1525-I1526-I1527</f>
        <v>0</v>
      </c>
      <c r="J1530" s="359"/>
      <c r="K1530" s="359"/>
    </row>
    <row r="1531" spans="1:11">
      <c r="B1531" s="6"/>
      <c r="D1531" s="325"/>
      <c r="E1531" s="325"/>
      <c r="F1531" s="325"/>
      <c r="G1531" s="325"/>
      <c r="H1531" s="325"/>
      <c r="I1531" s="325"/>
      <c r="J1531" s="325"/>
      <c r="K1531" s="325"/>
    </row>
    <row r="1532" spans="1:11">
      <c r="B1532" s="85" t="s">
        <v>12</v>
      </c>
      <c r="C1532" s="80"/>
      <c r="D1532" s="326"/>
      <c r="E1532" s="327"/>
      <c r="F1532" s="327"/>
      <c r="G1532" s="327"/>
      <c r="H1532" s="327"/>
      <c r="I1532" s="327"/>
      <c r="J1532" s="327"/>
      <c r="K1532" s="328"/>
    </row>
    <row r="1533" spans="1:11">
      <c r="B1533" s="6"/>
      <c r="D1533" s="325"/>
      <c r="E1533" s="325"/>
      <c r="F1533" s="325"/>
      <c r="G1533" s="325"/>
      <c r="H1533" s="325"/>
      <c r="I1533" s="325"/>
      <c r="J1533" s="325"/>
      <c r="K1533" s="325"/>
    </row>
    <row r="1534" spans="1:11" ht="18.75">
      <c r="A1534" s="45" t="s">
        <v>26</v>
      </c>
      <c r="C1534" s="80"/>
      <c r="D1534" s="329">
        <f xml:space="preserve"> D1503 + D1508 - D1514 + D1530 + D1532</f>
        <v>0</v>
      </c>
      <c r="E1534" s="330">
        <f xml:space="preserve"> E1503 + E1508 - E1514 + E1530 + E1532</f>
        <v>0</v>
      </c>
      <c r="F1534" s="330">
        <f xml:space="preserve"> F1503 + F1508 - F1514 + F1530 + F1532</f>
        <v>0</v>
      </c>
      <c r="G1534" s="330">
        <f t="shared" ref="G1534:J1534" si="424" xml:space="preserve"> G1503 + G1508 - G1514 + G1530 + G1532</f>
        <v>0</v>
      </c>
      <c r="H1534" s="330">
        <f t="shared" si="424"/>
        <v>0</v>
      </c>
      <c r="I1534" s="330">
        <f t="shared" si="424"/>
        <v>0</v>
      </c>
      <c r="J1534" s="330">
        <f t="shared" si="424"/>
        <v>0</v>
      </c>
      <c r="K1534" s="363"/>
    </row>
    <row r="1535" spans="1:11" ht="15.75" thickBot="1"/>
    <row r="1536" spans="1:11">
      <c r="A1536" s="8"/>
      <c r="B1536" s="8"/>
      <c r="C1536" s="8"/>
      <c r="D1536" s="8"/>
      <c r="E1536" s="8"/>
      <c r="F1536" s="8"/>
      <c r="G1536" s="8"/>
      <c r="H1536" s="8"/>
      <c r="I1536" s="8"/>
      <c r="J1536" s="8"/>
      <c r="K1536" s="8"/>
    </row>
    <row r="1537" spans="1:11" ht="21">
      <c r="A1537" s="14" t="s">
        <v>4</v>
      </c>
      <c r="B1537" s="14"/>
      <c r="C1537" s="46" t="str">
        <f>B37</f>
        <v>Enterprise Solar</v>
      </c>
      <c r="D1537" s="47"/>
      <c r="E1537" s="24"/>
      <c r="F1537" s="24"/>
    </row>
    <row r="1539" spans="1:11" ht="18.75">
      <c r="A1539" s="9" t="s">
        <v>21</v>
      </c>
      <c r="B1539" s="9"/>
      <c r="D1539" s="2">
        <v>2011</v>
      </c>
      <c r="E1539" s="2">
        <v>2012</v>
      </c>
      <c r="F1539" s="2">
        <v>2013</v>
      </c>
      <c r="G1539" s="2">
        <v>2014</v>
      </c>
      <c r="H1539" s="2">
        <v>2015</v>
      </c>
      <c r="I1539" s="2">
        <v>2016</v>
      </c>
      <c r="J1539" s="2">
        <v>2017</v>
      </c>
      <c r="K1539" s="2">
        <v>2018</v>
      </c>
    </row>
    <row r="1540" spans="1:11">
      <c r="B1540" s="88" t="str">
        <f>"Total MWh Produced / Purchased from " &amp; C1537</f>
        <v>Total MWh Produced / Purchased from Enterprise Solar</v>
      </c>
      <c r="C1540" s="80"/>
      <c r="D1540" s="3"/>
      <c r="E1540" s="4"/>
      <c r="F1540" s="4"/>
      <c r="G1540" s="4"/>
      <c r="H1540" s="4"/>
      <c r="I1540" s="349"/>
      <c r="J1540" s="349"/>
      <c r="K1540" s="5"/>
    </row>
    <row r="1541" spans="1:11">
      <c r="B1541" s="88" t="s">
        <v>25</v>
      </c>
      <c r="C1541" s="80"/>
      <c r="D1541" s="62"/>
      <c r="E1541" s="63"/>
      <c r="F1541" s="63"/>
      <c r="G1541" s="63"/>
      <c r="H1541" s="63"/>
      <c r="I1541" s="63">
        <v>1</v>
      </c>
      <c r="J1541" s="63">
        <v>1</v>
      </c>
      <c r="K1541" s="64"/>
    </row>
    <row r="1542" spans="1:11">
      <c r="B1542" s="88" t="s">
        <v>20</v>
      </c>
      <c r="C1542" s="80"/>
      <c r="D1542" s="54"/>
      <c r="E1542" s="55"/>
      <c r="F1542" s="55"/>
      <c r="G1542" s="55"/>
      <c r="H1542" s="55"/>
      <c r="I1542" s="55">
        <v>0.22741888098063476</v>
      </c>
      <c r="J1542" s="55">
        <v>0.22473485370279411</v>
      </c>
      <c r="K1542" s="56"/>
    </row>
    <row r="1543" spans="1:11">
      <c r="B1543" s="85" t="s">
        <v>22</v>
      </c>
      <c r="C1543" s="86"/>
      <c r="D1543" s="41">
        <v>0</v>
      </c>
      <c r="E1543" s="41">
        <v>0</v>
      </c>
      <c r="F1543" s="41">
        <v>0</v>
      </c>
      <c r="G1543" s="41">
        <v>0</v>
      </c>
      <c r="H1543" s="41">
        <v>0</v>
      </c>
      <c r="I1543" s="347"/>
      <c r="J1543" s="347"/>
      <c r="K1543" s="41">
        <v>0</v>
      </c>
    </row>
    <row r="1544" spans="1:11">
      <c r="B1544" s="24"/>
      <c r="C1544" s="33"/>
      <c r="D1544" s="40"/>
      <c r="E1544" s="40"/>
      <c r="F1544" s="40"/>
      <c r="G1544" s="40"/>
      <c r="H1544" s="40"/>
      <c r="I1544" s="40"/>
      <c r="J1544" s="40"/>
      <c r="K1544" s="40"/>
    </row>
    <row r="1545" spans="1:11" ht="18.75">
      <c r="A1545" s="48" t="s">
        <v>119</v>
      </c>
      <c r="C1545" s="33"/>
      <c r="D1545" s="2">
        <v>2011</v>
      </c>
      <c r="E1545" s="2">
        <v>2012</v>
      </c>
      <c r="F1545" s="2">
        <v>2013</v>
      </c>
      <c r="G1545" s="2">
        <v>2014</v>
      </c>
      <c r="H1545" s="2">
        <v>2015</v>
      </c>
      <c r="I1545" s="2">
        <v>2016</v>
      </c>
      <c r="J1545" s="2">
        <v>2017</v>
      </c>
      <c r="K1545" s="2">
        <v>2018</v>
      </c>
    </row>
    <row r="1546" spans="1:11">
      <c r="B1546" s="88" t="s">
        <v>10</v>
      </c>
      <c r="C1546" s="80"/>
      <c r="D1546" s="57">
        <v>0</v>
      </c>
      <c r="E1546" s="11">
        <v>0</v>
      </c>
      <c r="F1546" s="11">
        <v>0</v>
      </c>
      <c r="G1546" s="11">
        <v>0</v>
      </c>
      <c r="H1546" s="11">
        <v>0</v>
      </c>
      <c r="I1546" s="11">
        <v>0</v>
      </c>
      <c r="J1546" s="11">
        <v>0</v>
      </c>
      <c r="K1546" s="12">
        <v>0</v>
      </c>
    </row>
    <row r="1547" spans="1:11">
      <c r="B1547" s="88" t="s">
        <v>6</v>
      </c>
      <c r="C1547" s="80"/>
      <c r="D1547" s="58">
        <v>0</v>
      </c>
      <c r="E1547" s="59">
        <v>0</v>
      </c>
      <c r="F1547" s="59">
        <v>0</v>
      </c>
      <c r="G1547" s="59">
        <v>0</v>
      </c>
      <c r="H1547" s="59">
        <v>0</v>
      </c>
      <c r="I1547" s="59">
        <v>0</v>
      </c>
      <c r="J1547" s="59">
        <v>0</v>
      </c>
      <c r="K1547" s="60">
        <v>0</v>
      </c>
    </row>
    <row r="1548" spans="1:11">
      <c r="B1548" s="87" t="s">
        <v>121</v>
      </c>
      <c r="C1548" s="86"/>
      <c r="D1548" s="43">
        <v>0</v>
      </c>
      <c r="E1548" s="44">
        <v>0</v>
      </c>
      <c r="F1548" s="44">
        <v>0</v>
      </c>
      <c r="G1548" s="44">
        <v>0</v>
      </c>
      <c r="H1548" s="44">
        <v>0</v>
      </c>
      <c r="I1548" s="44">
        <v>0</v>
      </c>
      <c r="J1548" s="44">
        <v>0</v>
      </c>
      <c r="K1548" s="44">
        <v>0</v>
      </c>
    </row>
    <row r="1549" spans="1:11">
      <c r="B1549" s="33"/>
      <c r="C1549" s="33"/>
      <c r="D1549" s="42"/>
      <c r="E1549" s="34"/>
      <c r="F1549" s="34"/>
      <c r="G1549" s="34"/>
      <c r="H1549" s="34"/>
      <c r="I1549" s="34"/>
      <c r="J1549" s="34"/>
      <c r="K1549" s="34"/>
    </row>
    <row r="1550" spans="1:11" ht="18.75">
      <c r="A1550" s="45" t="s">
        <v>30</v>
      </c>
      <c r="C1550" s="33"/>
      <c r="D1550" s="2">
        <v>2011</v>
      </c>
      <c r="E1550" s="2">
        <v>2012</v>
      </c>
      <c r="F1550" s="2">
        <v>2013</v>
      </c>
      <c r="G1550" s="2">
        <v>2014</v>
      </c>
      <c r="H1550" s="2">
        <v>2015</v>
      </c>
      <c r="I1550" s="2">
        <v>2016</v>
      </c>
      <c r="J1550" s="2">
        <v>2017</v>
      </c>
      <c r="K1550" s="2">
        <v>2018</v>
      </c>
    </row>
    <row r="1551" spans="1:11">
      <c r="B1551" s="88" t="s">
        <v>47</v>
      </c>
      <c r="C1551" s="80"/>
      <c r="D1551" s="98"/>
      <c r="E1551" s="99"/>
      <c r="F1551" s="99"/>
      <c r="G1551" s="99"/>
      <c r="H1551" s="99"/>
      <c r="I1551" s="99"/>
      <c r="J1551" s="99"/>
      <c r="K1551" s="100"/>
    </row>
    <row r="1552" spans="1:11">
      <c r="B1552" s="89" t="s">
        <v>23</v>
      </c>
      <c r="C1552" s="212"/>
      <c r="D1552" s="101"/>
      <c r="E1552" s="102"/>
      <c r="F1552" s="102"/>
      <c r="G1552" s="102"/>
      <c r="H1552" s="102"/>
      <c r="I1552" s="102"/>
      <c r="J1552" s="102"/>
      <c r="K1552" s="103"/>
    </row>
    <row r="1553" spans="1:11">
      <c r="B1553" s="104" t="s">
        <v>89</v>
      </c>
      <c r="C1553" s="210"/>
      <c r="D1553" s="65"/>
      <c r="E1553" s="66"/>
      <c r="F1553" s="66"/>
      <c r="G1553" s="66"/>
      <c r="H1553" s="66"/>
      <c r="I1553" s="66"/>
      <c r="J1553" s="66"/>
      <c r="K1553" s="67"/>
    </row>
    <row r="1554" spans="1:11">
      <c r="B1554" s="36" t="s">
        <v>90</v>
      </c>
      <c r="D1554" s="7">
        <v>0</v>
      </c>
      <c r="E1554" s="7">
        <v>0</v>
      </c>
      <c r="F1554" s="7">
        <v>0</v>
      </c>
      <c r="G1554" s="7">
        <v>0</v>
      </c>
      <c r="H1554" s="7">
        <v>0</v>
      </c>
      <c r="I1554" s="7">
        <v>0</v>
      </c>
      <c r="J1554" s="7">
        <v>0</v>
      </c>
      <c r="K1554" s="7">
        <v>0</v>
      </c>
    </row>
    <row r="1555" spans="1:11">
      <c r="B1555" s="6"/>
      <c r="D1555" s="7"/>
      <c r="E1555" s="7"/>
      <c r="F1555" s="7"/>
      <c r="G1555" s="31"/>
      <c r="H1555" s="31"/>
      <c r="I1555" s="31"/>
      <c r="J1555" s="31"/>
      <c r="K1555" s="31"/>
    </row>
    <row r="1556" spans="1:11" ht="18.75">
      <c r="A1556" s="9" t="s">
        <v>100</v>
      </c>
      <c r="D1556" s="2">
        <f>'Facility Detail'!$B$1708</f>
        <v>2011</v>
      </c>
      <c r="E1556" s="2">
        <f>D1556+1</f>
        <v>2012</v>
      </c>
      <c r="F1556" s="2">
        <f>E1556+1</f>
        <v>2013</v>
      </c>
      <c r="G1556" s="304">
        <f t="shared" ref="G1556" si="425">F1556+1</f>
        <v>2014</v>
      </c>
      <c r="H1556" s="304">
        <f t="shared" ref="H1556" si="426">G1556+1</f>
        <v>2015</v>
      </c>
      <c r="I1556" s="304">
        <f t="shared" ref="I1556" si="427">H1556+1</f>
        <v>2016</v>
      </c>
      <c r="J1556" s="304">
        <f t="shared" ref="J1556" si="428">I1556+1</f>
        <v>2017</v>
      </c>
      <c r="K1556" s="304">
        <f t="shared" ref="K1556" si="429">J1556+1</f>
        <v>2018</v>
      </c>
    </row>
    <row r="1557" spans="1:11">
      <c r="B1557" s="88" t="s">
        <v>68</v>
      </c>
      <c r="C1557" s="80"/>
      <c r="D1557" s="305"/>
      <c r="E1557" s="77">
        <f>D1557</f>
        <v>0</v>
      </c>
      <c r="F1557" s="306"/>
      <c r="G1557" s="306"/>
      <c r="H1557" s="306"/>
      <c r="I1557" s="306"/>
      <c r="J1557" s="306"/>
      <c r="K1557" s="307"/>
    </row>
    <row r="1558" spans="1:11">
      <c r="B1558" s="88" t="s">
        <v>69</v>
      </c>
      <c r="C1558" s="80"/>
      <c r="D1558" s="308">
        <f>E1558</f>
        <v>0</v>
      </c>
      <c r="E1558" s="309"/>
      <c r="F1558" s="310"/>
      <c r="G1558" s="310"/>
      <c r="H1558" s="310"/>
      <c r="I1558" s="310"/>
      <c r="J1558" s="310"/>
      <c r="K1558" s="311"/>
    </row>
    <row r="1559" spans="1:11">
      <c r="B1559" s="88" t="s">
        <v>70</v>
      </c>
      <c r="C1559" s="80"/>
      <c r="D1559" s="312"/>
      <c r="E1559" s="309">
        <f>E1543</f>
        <v>0</v>
      </c>
      <c r="F1559" s="313">
        <f>E1559</f>
        <v>0</v>
      </c>
      <c r="G1559" s="310"/>
      <c r="H1559" s="310"/>
      <c r="I1559" s="310"/>
      <c r="J1559" s="310"/>
      <c r="K1559" s="311"/>
    </row>
    <row r="1560" spans="1:11">
      <c r="B1560" s="88" t="s">
        <v>71</v>
      </c>
      <c r="C1560" s="80"/>
      <c r="D1560" s="312"/>
      <c r="E1560" s="313">
        <f>F1560</f>
        <v>0</v>
      </c>
      <c r="F1560" s="314"/>
      <c r="G1560" s="310"/>
      <c r="H1560" s="310"/>
      <c r="I1560" s="310"/>
      <c r="J1560" s="310"/>
      <c r="K1560" s="311"/>
    </row>
    <row r="1561" spans="1:11">
      <c r="B1561" s="88" t="s">
        <v>193</v>
      </c>
      <c r="C1561" s="33"/>
      <c r="D1561" s="312"/>
      <c r="E1561" s="315"/>
      <c r="F1561" s="309">
        <f>F1543</f>
        <v>0</v>
      </c>
      <c r="G1561" s="316">
        <f>F1561</f>
        <v>0</v>
      </c>
      <c r="H1561" s="310"/>
      <c r="I1561" s="310"/>
      <c r="J1561" s="310"/>
      <c r="K1561" s="311"/>
    </row>
    <row r="1562" spans="1:11">
      <c r="B1562" s="88" t="s">
        <v>194</v>
      </c>
      <c r="C1562" s="33"/>
      <c r="D1562" s="312"/>
      <c r="E1562" s="315"/>
      <c r="F1562" s="313">
        <f>G1562</f>
        <v>0</v>
      </c>
      <c r="G1562" s="309"/>
      <c r="H1562" s="310"/>
      <c r="I1562" s="310"/>
      <c r="J1562" s="310"/>
      <c r="K1562" s="311"/>
    </row>
    <row r="1563" spans="1:11">
      <c r="B1563" s="88" t="s">
        <v>195</v>
      </c>
      <c r="C1563" s="33"/>
      <c r="D1563" s="312"/>
      <c r="E1563" s="315"/>
      <c r="F1563" s="315"/>
      <c r="G1563" s="309">
        <f>G1543</f>
        <v>0</v>
      </c>
      <c r="H1563" s="316">
        <f>G1563</f>
        <v>0</v>
      </c>
      <c r="I1563" s="315">
        <f>H1563</f>
        <v>0</v>
      </c>
      <c r="J1563" s="315"/>
      <c r="K1563" s="317"/>
    </row>
    <row r="1564" spans="1:11">
      <c r="B1564" s="88" t="s">
        <v>196</v>
      </c>
      <c r="C1564" s="33"/>
      <c r="D1564" s="312"/>
      <c r="E1564" s="315"/>
      <c r="F1564" s="315"/>
      <c r="G1564" s="318"/>
      <c r="H1564" s="319"/>
      <c r="I1564" s="315"/>
      <c r="J1564" s="315"/>
      <c r="K1564" s="317"/>
    </row>
    <row r="1565" spans="1:11">
      <c r="B1565" s="88" t="s">
        <v>197</v>
      </c>
      <c r="C1565" s="33"/>
      <c r="D1565" s="312"/>
      <c r="E1565" s="315"/>
      <c r="F1565" s="315"/>
      <c r="G1565" s="315"/>
      <c r="H1565" s="319">
        <v>0</v>
      </c>
      <c r="I1565" s="316">
        <f>H1565</f>
        <v>0</v>
      </c>
      <c r="J1565" s="310"/>
      <c r="K1565" s="317"/>
    </row>
    <row r="1566" spans="1:11">
      <c r="B1566" s="88" t="s">
        <v>198</v>
      </c>
      <c r="C1566" s="33"/>
      <c r="D1566" s="312"/>
      <c r="E1566" s="315"/>
      <c r="F1566" s="315"/>
      <c r="G1566" s="315"/>
      <c r="H1566" s="313"/>
      <c r="I1566" s="319"/>
      <c r="J1566" s="310"/>
      <c r="K1566" s="317"/>
    </row>
    <row r="1567" spans="1:11">
      <c r="B1567" s="88" t="s">
        <v>199</v>
      </c>
      <c r="C1567" s="33"/>
      <c r="D1567" s="312"/>
      <c r="E1567" s="315"/>
      <c r="F1567" s="315"/>
      <c r="G1567" s="315"/>
      <c r="H1567" s="315"/>
      <c r="I1567" s="358"/>
      <c r="J1567" s="358"/>
      <c r="K1567" s="311"/>
    </row>
    <row r="1568" spans="1:11">
      <c r="B1568" s="88" t="s">
        <v>190</v>
      </c>
      <c r="C1568" s="33"/>
      <c r="D1568" s="312"/>
      <c r="E1568" s="315"/>
      <c r="F1568" s="315"/>
      <c r="G1568" s="315"/>
      <c r="H1568" s="315"/>
      <c r="I1568" s="320"/>
      <c r="J1568" s="319"/>
      <c r="K1568" s="311"/>
    </row>
    <row r="1569" spans="1:11">
      <c r="B1569" s="88" t="s">
        <v>191</v>
      </c>
      <c r="C1569" s="33"/>
      <c r="D1569" s="321"/>
      <c r="E1569" s="322"/>
      <c r="F1569" s="322"/>
      <c r="G1569" s="322"/>
      <c r="H1569" s="322"/>
      <c r="I1569" s="322"/>
      <c r="J1569" s="361"/>
      <c r="K1569" s="362"/>
    </row>
    <row r="1570" spans="1:11">
      <c r="B1570" s="36" t="s">
        <v>17</v>
      </c>
      <c r="D1570" s="325">
        <f xml:space="preserve"> D1563 - D1562</f>
        <v>0</v>
      </c>
      <c r="E1570" s="325">
        <f xml:space="preserve"> E1562 + E1565 - E1564 - E1563</f>
        <v>0</v>
      </c>
      <c r="F1570" s="325">
        <f>F1564 - F1565</f>
        <v>0</v>
      </c>
      <c r="G1570" s="325">
        <f t="shared" ref="G1570" si="430">G1564 - G1565</f>
        <v>0</v>
      </c>
      <c r="H1570" s="325">
        <f>H1563-H1564-H1565</f>
        <v>0</v>
      </c>
      <c r="I1570" s="359">
        <f>I1565-I1566-I1567</f>
        <v>0</v>
      </c>
      <c r="J1570" s="359"/>
      <c r="K1570" s="359"/>
    </row>
    <row r="1571" spans="1:11">
      <c r="B1571" s="6"/>
      <c r="D1571" s="325"/>
      <c r="E1571" s="325"/>
      <c r="F1571" s="325"/>
      <c r="G1571" s="325"/>
      <c r="H1571" s="325"/>
      <c r="I1571" s="325"/>
      <c r="J1571" s="325"/>
      <c r="K1571" s="325"/>
    </row>
    <row r="1572" spans="1:11">
      <c r="B1572" s="85" t="s">
        <v>12</v>
      </c>
      <c r="C1572" s="80"/>
      <c r="D1572" s="326"/>
      <c r="E1572" s="327"/>
      <c r="F1572" s="327"/>
      <c r="G1572" s="327"/>
      <c r="H1572" s="327"/>
      <c r="I1572" s="327"/>
      <c r="J1572" s="327"/>
      <c r="K1572" s="328"/>
    </row>
    <row r="1573" spans="1:11">
      <c r="B1573" s="6"/>
      <c r="D1573" s="325"/>
      <c r="E1573" s="325"/>
      <c r="F1573" s="325"/>
      <c r="G1573" s="325"/>
      <c r="H1573" s="325"/>
      <c r="I1573" s="325"/>
      <c r="J1573" s="325"/>
      <c r="K1573" s="325"/>
    </row>
    <row r="1574" spans="1:11" ht="18.75">
      <c r="A1574" s="45" t="s">
        <v>26</v>
      </c>
      <c r="C1574" s="80"/>
      <c r="D1574" s="329">
        <f xml:space="preserve"> D1543 + D1548 - D1554 + D1570 + D1572</f>
        <v>0</v>
      </c>
      <c r="E1574" s="330">
        <f xml:space="preserve"> E1543 + E1548 - E1554 + E1570 + E1572</f>
        <v>0</v>
      </c>
      <c r="F1574" s="330">
        <f xml:space="preserve"> F1543 + F1548 - F1554 + F1570 + F1572</f>
        <v>0</v>
      </c>
      <c r="G1574" s="330">
        <f t="shared" ref="G1574:I1574" si="431" xml:space="preserve"> G1543 + G1548 - G1554 + G1570 + G1572</f>
        <v>0</v>
      </c>
      <c r="H1574" s="330">
        <f t="shared" si="431"/>
        <v>0</v>
      </c>
      <c r="I1574" s="330">
        <f t="shared" si="431"/>
        <v>0</v>
      </c>
      <c r="J1574" s="360"/>
      <c r="K1574" s="363"/>
    </row>
    <row r="1575" spans="1:11" ht="15.75" thickBot="1"/>
    <row r="1576" spans="1:11">
      <c r="A1576" s="8"/>
      <c r="B1576" s="8"/>
      <c r="C1576" s="8"/>
      <c r="D1576" s="8"/>
      <c r="E1576" s="8"/>
      <c r="F1576" s="8"/>
      <c r="G1576" s="8"/>
      <c r="H1576" s="8"/>
      <c r="I1576" s="8"/>
      <c r="J1576" s="8"/>
      <c r="K1576" s="8"/>
    </row>
    <row r="1577" spans="1:11" ht="21">
      <c r="A1577" s="14" t="s">
        <v>4</v>
      </c>
      <c r="B1577" s="14"/>
      <c r="C1577" s="46" t="str">
        <f>B38</f>
        <v>Pavant Solar</v>
      </c>
      <c r="D1577" s="47"/>
      <c r="E1577" s="24"/>
      <c r="F1577" s="24"/>
    </row>
    <row r="1579" spans="1:11" ht="18.75">
      <c r="A1579" s="9" t="s">
        <v>21</v>
      </c>
      <c r="B1579" s="9"/>
      <c r="D1579" s="2">
        <v>2011</v>
      </c>
      <c r="E1579" s="2">
        <v>2012</v>
      </c>
      <c r="F1579" s="2">
        <v>2013</v>
      </c>
      <c r="G1579" s="2">
        <v>2014</v>
      </c>
      <c r="H1579" s="2">
        <v>2015</v>
      </c>
      <c r="I1579" s="2">
        <v>2016</v>
      </c>
      <c r="J1579" s="2">
        <v>2017</v>
      </c>
      <c r="K1579" s="2">
        <v>2018</v>
      </c>
    </row>
    <row r="1580" spans="1:11">
      <c r="B1580" s="88" t="str">
        <f>"Total MWh Produced / Purchased from " &amp; C1577</f>
        <v>Total MWh Produced / Purchased from Pavant Solar</v>
      </c>
      <c r="C1580" s="80"/>
      <c r="D1580" s="3"/>
      <c r="E1580" s="4"/>
      <c r="F1580" s="4"/>
      <c r="G1580" s="4"/>
      <c r="H1580" s="4"/>
      <c r="I1580" s="349"/>
      <c r="J1580" s="349"/>
      <c r="K1580" s="5"/>
    </row>
    <row r="1581" spans="1:11">
      <c r="B1581" s="88" t="s">
        <v>25</v>
      </c>
      <c r="C1581" s="80"/>
      <c r="D1581" s="62"/>
      <c r="E1581" s="63"/>
      <c r="F1581" s="63"/>
      <c r="G1581" s="63"/>
      <c r="H1581" s="63"/>
      <c r="I1581" s="63">
        <v>1</v>
      </c>
      <c r="J1581" s="63">
        <v>1</v>
      </c>
      <c r="K1581" s="64"/>
    </row>
    <row r="1582" spans="1:11">
      <c r="B1582" s="88" t="s">
        <v>20</v>
      </c>
      <c r="C1582" s="80"/>
      <c r="D1582" s="54"/>
      <c r="E1582" s="55"/>
      <c r="F1582" s="55"/>
      <c r="G1582" s="55"/>
      <c r="H1582" s="55"/>
      <c r="I1582" s="55">
        <v>0.22741888098063476</v>
      </c>
      <c r="J1582" s="55">
        <v>0.22473485370279411</v>
      </c>
      <c r="K1582" s="56"/>
    </row>
    <row r="1583" spans="1:11">
      <c r="B1583" s="85" t="s">
        <v>22</v>
      </c>
      <c r="C1583" s="86"/>
      <c r="D1583" s="41">
        <v>0</v>
      </c>
      <c r="E1583" s="41">
        <v>0</v>
      </c>
      <c r="F1583" s="41">
        <v>0</v>
      </c>
      <c r="G1583" s="41">
        <v>0</v>
      </c>
      <c r="H1583" s="41">
        <v>0</v>
      </c>
      <c r="I1583" s="364"/>
      <c r="J1583" s="364"/>
      <c r="K1583" s="41">
        <v>0</v>
      </c>
    </row>
    <row r="1584" spans="1:11">
      <c r="B1584" s="24"/>
      <c r="C1584" s="33"/>
      <c r="D1584" s="40"/>
      <c r="E1584" s="40"/>
      <c r="F1584" s="40"/>
      <c r="G1584" s="40"/>
      <c r="H1584" s="40"/>
      <c r="I1584" s="40"/>
      <c r="J1584" s="40"/>
      <c r="K1584" s="40"/>
    </row>
    <row r="1585" spans="1:11" ht="18.75">
      <c r="A1585" s="48" t="s">
        <v>119</v>
      </c>
      <c r="C1585" s="33"/>
      <c r="D1585" s="2">
        <v>2011</v>
      </c>
      <c r="E1585" s="2">
        <v>2012</v>
      </c>
      <c r="F1585" s="2">
        <v>2013</v>
      </c>
      <c r="G1585" s="2">
        <v>2014</v>
      </c>
      <c r="H1585" s="2">
        <v>2015</v>
      </c>
      <c r="I1585" s="2">
        <v>2016</v>
      </c>
      <c r="J1585" s="2">
        <v>2017</v>
      </c>
      <c r="K1585" s="2">
        <v>2018</v>
      </c>
    </row>
    <row r="1586" spans="1:11">
      <c r="B1586" s="88" t="s">
        <v>10</v>
      </c>
      <c r="C1586" s="80"/>
      <c r="D1586" s="57">
        <v>0</v>
      </c>
      <c r="E1586" s="11">
        <v>0</v>
      </c>
      <c r="F1586" s="11">
        <v>0</v>
      </c>
      <c r="G1586" s="11">
        <v>0</v>
      </c>
      <c r="H1586" s="11">
        <v>0</v>
      </c>
      <c r="I1586" s="11">
        <v>0</v>
      </c>
      <c r="J1586" s="11">
        <v>0</v>
      </c>
      <c r="K1586" s="12">
        <v>0</v>
      </c>
    </row>
    <row r="1587" spans="1:11">
      <c r="B1587" s="88" t="s">
        <v>6</v>
      </c>
      <c r="C1587" s="80"/>
      <c r="D1587" s="58">
        <v>0</v>
      </c>
      <c r="E1587" s="59">
        <v>0</v>
      </c>
      <c r="F1587" s="59">
        <v>0</v>
      </c>
      <c r="G1587" s="59">
        <v>0</v>
      </c>
      <c r="H1587" s="59">
        <v>0</v>
      </c>
      <c r="I1587" s="59">
        <v>0</v>
      </c>
      <c r="J1587" s="59">
        <v>0</v>
      </c>
      <c r="K1587" s="60">
        <v>0</v>
      </c>
    </row>
    <row r="1588" spans="1:11">
      <c r="B1588" s="87" t="s">
        <v>121</v>
      </c>
      <c r="C1588" s="86"/>
      <c r="D1588" s="43">
        <v>0</v>
      </c>
      <c r="E1588" s="44">
        <v>0</v>
      </c>
      <c r="F1588" s="44">
        <v>0</v>
      </c>
      <c r="G1588" s="44">
        <v>0</v>
      </c>
      <c r="H1588" s="44">
        <v>0</v>
      </c>
      <c r="I1588" s="44">
        <v>0</v>
      </c>
      <c r="J1588" s="44">
        <v>0</v>
      </c>
      <c r="K1588" s="44">
        <v>0</v>
      </c>
    </row>
    <row r="1589" spans="1:11">
      <c r="B1589" s="33"/>
      <c r="C1589" s="33"/>
      <c r="D1589" s="42"/>
      <c r="E1589" s="34"/>
      <c r="F1589" s="34"/>
      <c r="G1589" s="34"/>
      <c r="H1589" s="34"/>
      <c r="I1589" s="34"/>
      <c r="J1589" s="34"/>
      <c r="K1589" s="34"/>
    </row>
    <row r="1590" spans="1:11" ht="18.75">
      <c r="A1590" s="45" t="s">
        <v>30</v>
      </c>
      <c r="C1590" s="33"/>
      <c r="D1590" s="2">
        <v>2011</v>
      </c>
      <c r="E1590" s="2">
        <v>2012</v>
      </c>
      <c r="F1590" s="2">
        <v>2013</v>
      </c>
      <c r="G1590" s="2">
        <v>2014</v>
      </c>
      <c r="H1590" s="2">
        <v>2015</v>
      </c>
      <c r="I1590" s="2">
        <v>2016</v>
      </c>
      <c r="J1590" s="2">
        <v>2017</v>
      </c>
      <c r="K1590" s="2">
        <v>2018</v>
      </c>
    </row>
    <row r="1591" spans="1:11">
      <c r="B1591" s="88" t="s">
        <v>47</v>
      </c>
      <c r="C1591" s="80"/>
      <c r="D1591" s="98"/>
      <c r="E1591" s="99"/>
      <c r="F1591" s="99"/>
      <c r="G1591" s="99"/>
      <c r="H1591" s="99"/>
      <c r="I1591" s="99"/>
      <c r="J1591" s="99"/>
      <c r="K1591" s="100"/>
    </row>
    <row r="1592" spans="1:11">
      <c r="B1592" s="89" t="s">
        <v>23</v>
      </c>
      <c r="C1592" s="212"/>
      <c r="D1592" s="101"/>
      <c r="E1592" s="102"/>
      <c r="F1592" s="102"/>
      <c r="G1592" s="102"/>
      <c r="H1592" s="102"/>
      <c r="I1592" s="102"/>
      <c r="J1592" s="102"/>
      <c r="K1592" s="103"/>
    </row>
    <row r="1593" spans="1:11">
      <c r="B1593" s="104" t="s">
        <v>89</v>
      </c>
      <c r="C1593" s="210"/>
      <c r="D1593" s="65"/>
      <c r="E1593" s="66"/>
      <c r="F1593" s="66"/>
      <c r="G1593" s="66"/>
      <c r="H1593" s="66"/>
      <c r="I1593" s="66"/>
      <c r="J1593" s="66"/>
      <c r="K1593" s="67"/>
    </row>
    <row r="1594" spans="1:11">
      <c r="B1594" s="36" t="s">
        <v>90</v>
      </c>
      <c r="D1594" s="7">
        <v>0</v>
      </c>
      <c r="E1594" s="7">
        <v>0</v>
      </c>
      <c r="F1594" s="7">
        <v>0</v>
      </c>
      <c r="G1594" s="7">
        <v>0</v>
      </c>
      <c r="H1594" s="7">
        <v>0</v>
      </c>
      <c r="I1594" s="7">
        <v>0</v>
      </c>
      <c r="J1594" s="7">
        <v>0</v>
      </c>
      <c r="K1594" s="7">
        <v>0</v>
      </c>
    </row>
    <row r="1595" spans="1:11">
      <c r="B1595" s="6"/>
      <c r="D1595" s="7"/>
      <c r="E1595" s="7"/>
      <c r="F1595" s="7"/>
      <c r="G1595" s="31"/>
      <c r="H1595" s="31"/>
      <c r="I1595" s="31"/>
      <c r="J1595" s="31"/>
      <c r="K1595" s="31"/>
    </row>
    <row r="1596" spans="1:11" ht="18.75">
      <c r="A1596" s="9" t="s">
        <v>100</v>
      </c>
      <c r="D1596" s="2">
        <f>'Facility Detail'!$B$1708</f>
        <v>2011</v>
      </c>
      <c r="E1596" s="2">
        <f>D1596+1</f>
        <v>2012</v>
      </c>
      <c r="F1596" s="2">
        <f>E1596+1</f>
        <v>2013</v>
      </c>
      <c r="G1596" s="304">
        <f t="shared" ref="G1596" si="432">F1596+1</f>
        <v>2014</v>
      </c>
      <c r="H1596" s="304">
        <f t="shared" ref="H1596" si="433">G1596+1</f>
        <v>2015</v>
      </c>
      <c r="I1596" s="304">
        <f t="shared" ref="I1596" si="434">H1596+1</f>
        <v>2016</v>
      </c>
      <c r="J1596" s="304">
        <f t="shared" ref="J1596" si="435">I1596+1</f>
        <v>2017</v>
      </c>
      <c r="K1596" s="304">
        <f t="shared" ref="K1596" si="436">J1596+1</f>
        <v>2018</v>
      </c>
    </row>
    <row r="1597" spans="1:11">
      <c r="B1597" s="88" t="s">
        <v>68</v>
      </c>
      <c r="C1597" s="80"/>
      <c r="D1597" s="305"/>
      <c r="E1597" s="77">
        <f>D1597</f>
        <v>0</v>
      </c>
      <c r="F1597" s="306"/>
      <c r="G1597" s="306"/>
      <c r="H1597" s="306"/>
      <c r="I1597" s="306"/>
      <c r="J1597" s="306"/>
      <c r="K1597" s="307"/>
    </row>
    <row r="1598" spans="1:11">
      <c r="B1598" s="88" t="s">
        <v>69</v>
      </c>
      <c r="C1598" s="80"/>
      <c r="D1598" s="308">
        <f>E1598</f>
        <v>0</v>
      </c>
      <c r="E1598" s="309"/>
      <c r="F1598" s="310"/>
      <c r="G1598" s="310"/>
      <c r="H1598" s="310"/>
      <c r="I1598" s="310"/>
      <c r="J1598" s="310"/>
      <c r="K1598" s="311"/>
    </row>
    <row r="1599" spans="1:11">
      <c r="B1599" s="88" t="s">
        <v>70</v>
      </c>
      <c r="C1599" s="80"/>
      <c r="D1599" s="312"/>
      <c r="E1599" s="309">
        <f>E1583</f>
        <v>0</v>
      </c>
      <c r="F1599" s="313">
        <f>E1599</f>
        <v>0</v>
      </c>
      <c r="G1599" s="310"/>
      <c r="H1599" s="310"/>
      <c r="I1599" s="310"/>
      <c r="J1599" s="310"/>
      <c r="K1599" s="311"/>
    </row>
    <row r="1600" spans="1:11">
      <c r="B1600" s="88" t="s">
        <v>71</v>
      </c>
      <c r="C1600" s="80"/>
      <c r="D1600" s="312"/>
      <c r="E1600" s="313">
        <f>F1600</f>
        <v>0</v>
      </c>
      <c r="F1600" s="314"/>
      <c r="G1600" s="310"/>
      <c r="H1600" s="310"/>
      <c r="I1600" s="310"/>
      <c r="J1600" s="310"/>
      <c r="K1600" s="311"/>
    </row>
    <row r="1601" spans="1:11">
      <c r="B1601" s="88" t="s">
        <v>193</v>
      </c>
      <c r="C1601" s="33"/>
      <c r="D1601" s="312"/>
      <c r="E1601" s="315"/>
      <c r="F1601" s="309">
        <f>F1583</f>
        <v>0</v>
      </c>
      <c r="G1601" s="316">
        <f>F1601</f>
        <v>0</v>
      </c>
      <c r="H1601" s="310"/>
      <c r="I1601" s="310"/>
      <c r="J1601" s="310"/>
      <c r="K1601" s="311"/>
    </row>
    <row r="1602" spans="1:11">
      <c r="B1602" s="88" t="s">
        <v>194</v>
      </c>
      <c r="C1602" s="33"/>
      <c r="D1602" s="312"/>
      <c r="E1602" s="315"/>
      <c r="F1602" s="313">
        <f>G1602</f>
        <v>0</v>
      </c>
      <c r="G1602" s="309"/>
      <c r="H1602" s="310"/>
      <c r="I1602" s="310"/>
      <c r="J1602" s="310"/>
      <c r="K1602" s="311"/>
    </row>
    <row r="1603" spans="1:11">
      <c r="B1603" s="88" t="s">
        <v>195</v>
      </c>
      <c r="C1603" s="33"/>
      <c r="D1603" s="312"/>
      <c r="E1603" s="315"/>
      <c r="F1603" s="315"/>
      <c r="G1603" s="309">
        <f>G1583</f>
        <v>0</v>
      </c>
      <c r="H1603" s="316">
        <f>G1603</f>
        <v>0</v>
      </c>
      <c r="I1603" s="315">
        <f>H1603</f>
        <v>0</v>
      </c>
      <c r="J1603" s="315"/>
      <c r="K1603" s="317"/>
    </row>
    <row r="1604" spans="1:11">
      <c r="B1604" s="88" t="s">
        <v>196</v>
      </c>
      <c r="C1604" s="33"/>
      <c r="D1604" s="312"/>
      <c r="E1604" s="315"/>
      <c r="F1604" s="315"/>
      <c r="G1604" s="318"/>
      <c r="H1604" s="319"/>
      <c r="I1604" s="315"/>
      <c r="J1604" s="315"/>
      <c r="K1604" s="317"/>
    </row>
    <row r="1605" spans="1:11">
      <c r="B1605" s="88" t="s">
        <v>197</v>
      </c>
      <c r="C1605" s="33"/>
      <c r="D1605" s="312"/>
      <c r="E1605" s="315"/>
      <c r="F1605" s="315"/>
      <c r="G1605" s="315"/>
      <c r="H1605" s="319">
        <v>0</v>
      </c>
      <c r="I1605" s="316">
        <f>H1605</f>
        <v>0</v>
      </c>
      <c r="J1605" s="310"/>
      <c r="K1605" s="317"/>
    </row>
    <row r="1606" spans="1:11">
      <c r="B1606" s="88" t="s">
        <v>198</v>
      </c>
      <c r="C1606" s="33"/>
      <c r="D1606" s="312"/>
      <c r="E1606" s="315"/>
      <c r="F1606" s="315"/>
      <c r="G1606" s="315"/>
      <c r="H1606" s="313"/>
      <c r="I1606" s="319"/>
      <c r="J1606" s="310"/>
      <c r="K1606" s="317"/>
    </row>
    <row r="1607" spans="1:11">
      <c r="B1607" s="88" t="s">
        <v>199</v>
      </c>
      <c r="C1607" s="33"/>
      <c r="D1607" s="312"/>
      <c r="E1607" s="315"/>
      <c r="F1607" s="315"/>
      <c r="G1607" s="315"/>
      <c r="H1607" s="315"/>
      <c r="I1607" s="358"/>
      <c r="J1607" s="358"/>
      <c r="K1607" s="311"/>
    </row>
    <row r="1608" spans="1:11">
      <c r="B1608" s="88" t="s">
        <v>190</v>
      </c>
      <c r="C1608" s="33"/>
      <c r="D1608" s="312"/>
      <c r="E1608" s="315"/>
      <c r="F1608" s="315"/>
      <c r="G1608" s="315"/>
      <c r="H1608" s="315"/>
      <c r="I1608" s="320"/>
      <c r="J1608" s="319"/>
      <c r="K1608" s="311"/>
    </row>
    <row r="1609" spans="1:11">
      <c r="B1609" s="88" t="s">
        <v>191</v>
      </c>
      <c r="C1609" s="33"/>
      <c r="D1609" s="321"/>
      <c r="E1609" s="322"/>
      <c r="F1609" s="322"/>
      <c r="G1609" s="322"/>
      <c r="H1609" s="322"/>
      <c r="I1609" s="322"/>
      <c r="J1609" s="361"/>
      <c r="K1609" s="362"/>
    </row>
    <row r="1610" spans="1:11">
      <c r="B1610" s="36" t="s">
        <v>17</v>
      </c>
      <c r="D1610" s="325">
        <f xml:space="preserve"> D1603 - D1602</f>
        <v>0</v>
      </c>
      <c r="E1610" s="325">
        <f xml:space="preserve"> E1602 + E1605 - E1604 - E1603</f>
        <v>0</v>
      </c>
      <c r="F1610" s="325">
        <f>F1604 - F1605</f>
        <v>0</v>
      </c>
      <c r="G1610" s="325">
        <f t="shared" ref="G1610" si="437">G1604 - G1605</f>
        <v>0</v>
      </c>
      <c r="H1610" s="325">
        <f>H1603-H1604-H1605</f>
        <v>0</v>
      </c>
      <c r="I1610" s="359"/>
      <c r="J1610" s="359"/>
      <c r="K1610" s="359"/>
    </row>
    <row r="1611" spans="1:11">
      <c r="B1611" s="6"/>
      <c r="D1611" s="325"/>
      <c r="E1611" s="325"/>
      <c r="F1611" s="325"/>
      <c r="G1611" s="325"/>
      <c r="H1611" s="325"/>
      <c r="I1611" s="325"/>
      <c r="J1611" s="325"/>
      <c r="K1611" s="325"/>
    </row>
    <row r="1612" spans="1:11">
      <c r="B1612" s="85" t="s">
        <v>12</v>
      </c>
      <c r="C1612" s="80"/>
      <c r="D1612" s="326"/>
      <c r="E1612" s="327"/>
      <c r="F1612" s="327"/>
      <c r="G1612" s="327"/>
      <c r="H1612" s="327"/>
      <c r="I1612" s="327"/>
      <c r="J1612" s="327"/>
      <c r="K1612" s="328"/>
    </row>
    <row r="1613" spans="1:11">
      <c r="B1613" s="6"/>
      <c r="D1613" s="325"/>
      <c r="E1613" s="325"/>
      <c r="F1613" s="325"/>
      <c r="G1613" s="325"/>
      <c r="H1613" s="325"/>
      <c r="I1613" s="325"/>
      <c r="J1613" s="325"/>
      <c r="K1613" s="325"/>
    </row>
    <row r="1614" spans="1:11" ht="18.75">
      <c r="A1614" s="45" t="s">
        <v>26</v>
      </c>
      <c r="C1614" s="80"/>
      <c r="D1614" s="329">
        <f xml:space="preserve"> D1583 + D1588 - D1594 + D1610 + D1612</f>
        <v>0</v>
      </c>
      <c r="E1614" s="330">
        <f xml:space="preserve"> E1583 + E1588 - E1594 + E1610 + E1612</f>
        <v>0</v>
      </c>
      <c r="F1614" s="330">
        <f xml:space="preserve"> F1583 + F1588 - F1594 + F1610 + F1612</f>
        <v>0</v>
      </c>
      <c r="G1614" s="330">
        <f t="shared" ref="G1614:I1614" si="438" xml:space="preserve"> G1583 + G1588 - G1594 + G1610 + G1612</f>
        <v>0</v>
      </c>
      <c r="H1614" s="330">
        <f t="shared" si="438"/>
        <v>0</v>
      </c>
      <c r="I1614" s="330">
        <f t="shared" si="438"/>
        <v>0</v>
      </c>
      <c r="J1614" s="360"/>
      <c r="K1614" s="363"/>
    </row>
    <row r="1615" spans="1:11" ht="15.75" thickBot="1"/>
    <row r="1616" spans="1:11">
      <c r="A1616" s="8"/>
      <c r="B1616" s="8"/>
      <c r="C1616" s="8"/>
      <c r="D1616" s="8"/>
      <c r="E1616" s="8"/>
      <c r="F1616" s="8"/>
      <c r="G1616" s="8"/>
      <c r="H1616" s="8"/>
      <c r="I1616" s="8"/>
      <c r="J1616" s="8"/>
      <c r="K1616" s="8"/>
    </row>
    <row r="1617" spans="1:11" ht="21">
      <c r="A1617" s="14" t="s">
        <v>4</v>
      </c>
      <c r="B1617" s="14"/>
      <c r="C1617" s="46" t="str">
        <f>B39</f>
        <v>Element Markets - REC Only</v>
      </c>
      <c r="D1617" s="47"/>
      <c r="E1617" s="24"/>
      <c r="F1617" s="24"/>
    </row>
    <row r="1619" spans="1:11" ht="18.75">
      <c r="A1619" s="9" t="s">
        <v>21</v>
      </c>
      <c r="B1619" s="9"/>
      <c r="D1619" s="2">
        <v>2011</v>
      </c>
      <c r="E1619" s="2">
        <v>2012</v>
      </c>
      <c r="F1619" s="2">
        <v>2013</v>
      </c>
      <c r="G1619" s="2">
        <v>2014</v>
      </c>
      <c r="H1619" s="2">
        <v>2015</v>
      </c>
      <c r="I1619" s="2">
        <v>2016</v>
      </c>
      <c r="J1619" s="2">
        <v>2017</v>
      </c>
      <c r="K1619" s="2">
        <v>2018</v>
      </c>
    </row>
    <row r="1620" spans="1:11">
      <c r="B1620" s="88" t="str">
        <f>"Total MWh Produced / Purchased from " &amp; C1617</f>
        <v>Total MWh Produced / Purchased from Element Markets - REC Only</v>
      </c>
      <c r="C1620" s="80"/>
      <c r="D1620" s="3"/>
      <c r="E1620" s="4"/>
      <c r="F1620" s="4"/>
      <c r="G1620" s="4"/>
      <c r="H1620" s="4"/>
      <c r="I1620" s="4"/>
      <c r="J1620" s="349"/>
      <c r="K1620" s="5"/>
    </row>
    <row r="1621" spans="1:11">
      <c r="B1621" s="88" t="s">
        <v>25</v>
      </c>
      <c r="C1621" s="80"/>
      <c r="D1621" s="62"/>
      <c r="E1621" s="63"/>
      <c r="F1621" s="63"/>
      <c r="G1621" s="63"/>
      <c r="H1621" s="63"/>
      <c r="I1621" s="63"/>
      <c r="J1621" s="63">
        <v>1</v>
      </c>
      <c r="K1621" s="64"/>
    </row>
    <row r="1622" spans="1:11">
      <c r="B1622" s="88" t="s">
        <v>20</v>
      </c>
      <c r="C1622" s="80"/>
      <c r="D1622" s="54"/>
      <c r="E1622" s="55"/>
      <c r="F1622" s="55"/>
      <c r="G1622" s="55"/>
      <c r="H1622" s="55"/>
      <c r="I1622" s="55"/>
      <c r="J1622" s="55">
        <v>1</v>
      </c>
      <c r="K1622" s="56"/>
    </row>
    <row r="1623" spans="1:11">
      <c r="B1623" s="85" t="s">
        <v>22</v>
      </c>
      <c r="C1623" s="86"/>
      <c r="D1623" s="41">
        <v>0</v>
      </c>
      <c r="E1623" s="41">
        <v>0</v>
      </c>
      <c r="F1623" s="41">
        <v>0</v>
      </c>
      <c r="G1623" s="41">
        <v>0</v>
      </c>
      <c r="H1623" s="41">
        <v>0</v>
      </c>
      <c r="I1623" s="41">
        <v>0</v>
      </c>
      <c r="J1623" s="347"/>
      <c r="K1623" s="41">
        <v>0</v>
      </c>
    </row>
    <row r="1624" spans="1:11">
      <c r="B1624" s="24"/>
      <c r="C1624" s="33"/>
      <c r="D1624" s="40"/>
      <c r="E1624" s="40"/>
      <c r="F1624" s="40"/>
      <c r="G1624" s="40"/>
      <c r="H1624" s="40"/>
      <c r="I1624" s="40"/>
      <c r="J1624" s="40"/>
      <c r="K1624" s="40"/>
    </row>
    <row r="1625" spans="1:11" ht="18.75">
      <c r="A1625" s="48" t="s">
        <v>119</v>
      </c>
      <c r="C1625" s="33"/>
      <c r="D1625" s="2">
        <v>2011</v>
      </c>
      <c r="E1625" s="2">
        <v>2012</v>
      </c>
      <c r="F1625" s="2">
        <v>2013</v>
      </c>
      <c r="G1625" s="2">
        <v>2014</v>
      </c>
      <c r="H1625" s="2">
        <v>2015</v>
      </c>
      <c r="I1625" s="2">
        <v>2016</v>
      </c>
      <c r="J1625" s="2">
        <v>2017</v>
      </c>
      <c r="K1625" s="2">
        <v>2018</v>
      </c>
    </row>
    <row r="1626" spans="1:11">
      <c r="B1626" s="88" t="s">
        <v>10</v>
      </c>
      <c r="C1626" s="80"/>
      <c r="D1626" s="57">
        <v>0</v>
      </c>
      <c r="E1626" s="11">
        <v>0</v>
      </c>
      <c r="F1626" s="11">
        <v>0</v>
      </c>
      <c r="G1626" s="11">
        <v>0</v>
      </c>
      <c r="H1626" s="11">
        <v>0</v>
      </c>
      <c r="I1626" s="11">
        <v>0</v>
      </c>
      <c r="J1626" s="11">
        <v>0</v>
      </c>
      <c r="K1626" s="12">
        <v>0</v>
      </c>
    </row>
    <row r="1627" spans="1:11">
      <c r="B1627" s="88" t="s">
        <v>6</v>
      </c>
      <c r="C1627" s="80"/>
      <c r="D1627" s="58">
        <v>0</v>
      </c>
      <c r="E1627" s="59">
        <v>0</v>
      </c>
      <c r="F1627" s="59">
        <v>0</v>
      </c>
      <c r="G1627" s="59">
        <v>0</v>
      </c>
      <c r="H1627" s="59">
        <v>0</v>
      </c>
      <c r="I1627" s="59">
        <v>0</v>
      </c>
      <c r="J1627" s="59">
        <v>0</v>
      </c>
      <c r="K1627" s="60">
        <v>0</v>
      </c>
    </row>
    <row r="1628" spans="1:11">
      <c r="B1628" s="87" t="s">
        <v>121</v>
      </c>
      <c r="C1628" s="86"/>
      <c r="D1628" s="43">
        <v>0</v>
      </c>
      <c r="E1628" s="44">
        <v>0</v>
      </c>
      <c r="F1628" s="44">
        <v>0</v>
      </c>
      <c r="G1628" s="44">
        <v>0</v>
      </c>
      <c r="H1628" s="44">
        <v>0</v>
      </c>
      <c r="I1628" s="44">
        <v>0</v>
      </c>
      <c r="J1628" s="44">
        <v>0</v>
      </c>
      <c r="K1628" s="44">
        <v>0</v>
      </c>
    </row>
    <row r="1629" spans="1:11">
      <c r="B1629" s="33"/>
      <c r="C1629" s="33"/>
      <c r="D1629" s="42"/>
      <c r="E1629" s="34"/>
      <c r="F1629" s="34"/>
      <c r="G1629" s="34"/>
      <c r="H1629" s="34"/>
      <c r="I1629" s="34"/>
      <c r="J1629" s="34"/>
      <c r="K1629" s="34"/>
    </row>
    <row r="1630" spans="1:11" ht="18.75">
      <c r="A1630" s="45" t="s">
        <v>30</v>
      </c>
      <c r="C1630" s="33"/>
      <c r="D1630" s="2">
        <v>2011</v>
      </c>
      <c r="E1630" s="2">
        <v>2012</v>
      </c>
      <c r="F1630" s="2">
        <v>2013</v>
      </c>
      <c r="G1630" s="2">
        <v>2014</v>
      </c>
      <c r="H1630" s="2">
        <v>2015</v>
      </c>
      <c r="I1630" s="2">
        <v>2016</v>
      </c>
      <c r="J1630" s="2">
        <v>2017</v>
      </c>
      <c r="K1630" s="2">
        <v>2018</v>
      </c>
    </row>
    <row r="1631" spans="1:11">
      <c r="B1631" s="88" t="s">
        <v>47</v>
      </c>
      <c r="C1631" s="80"/>
      <c r="D1631" s="98"/>
      <c r="E1631" s="99"/>
      <c r="F1631" s="99"/>
      <c r="G1631" s="99"/>
      <c r="H1631" s="99"/>
      <c r="I1631" s="99"/>
      <c r="J1631" s="99"/>
      <c r="K1631" s="100"/>
    </row>
    <row r="1632" spans="1:11">
      <c r="B1632" s="89" t="s">
        <v>23</v>
      </c>
      <c r="C1632" s="212"/>
      <c r="D1632" s="101"/>
      <c r="E1632" s="102"/>
      <c r="F1632" s="102"/>
      <c r="G1632" s="102"/>
      <c r="H1632" s="102"/>
      <c r="I1632" s="102"/>
      <c r="J1632" s="102"/>
      <c r="K1632" s="103"/>
    </row>
    <row r="1633" spans="1:11">
      <c r="B1633" s="104" t="s">
        <v>89</v>
      </c>
      <c r="C1633" s="210"/>
      <c r="D1633" s="65"/>
      <c r="E1633" s="66"/>
      <c r="F1633" s="66"/>
      <c r="G1633" s="66"/>
      <c r="H1633" s="66"/>
      <c r="I1633" s="66"/>
      <c r="J1633" s="66"/>
      <c r="K1633" s="67"/>
    </row>
    <row r="1634" spans="1:11">
      <c r="B1634" s="36" t="s">
        <v>90</v>
      </c>
      <c r="D1634" s="7">
        <v>0</v>
      </c>
      <c r="E1634" s="7">
        <v>0</v>
      </c>
      <c r="F1634" s="7">
        <v>0</v>
      </c>
      <c r="G1634" s="7">
        <v>0</v>
      </c>
      <c r="H1634" s="7">
        <v>0</v>
      </c>
      <c r="I1634" s="7">
        <v>0</v>
      </c>
      <c r="J1634" s="7">
        <v>0</v>
      </c>
      <c r="K1634" s="7">
        <v>0</v>
      </c>
    </row>
    <row r="1635" spans="1:11">
      <c r="B1635" s="6"/>
      <c r="D1635" s="7"/>
      <c r="E1635" s="7"/>
      <c r="F1635" s="7"/>
      <c r="G1635" s="31"/>
      <c r="H1635" s="31"/>
      <c r="I1635" s="31"/>
      <c r="J1635" s="31"/>
      <c r="K1635" s="31"/>
    </row>
    <row r="1636" spans="1:11" ht="18.75">
      <c r="A1636" s="9" t="s">
        <v>100</v>
      </c>
      <c r="D1636" s="2">
        <f>'Facility Detail'!$B$1708</f>
        <v>2011</v>
      </c>
      <c r="E1636" s="2">
        <f>D1636+1</f>
        <v>2012</v>
      </c>
      <c r="F1636" s="2">
        <f>E1636+1</f>
        <v>2013</v>
      </c>
      <c r="G1636" s="304">
        <f t="shared" ref="G1636" si="439">F1636+1</f>
        <v>2014</v>
      </c>
      <c r="H1636" s="304">
        <f t="shared" ref="H1636" si="440">G1636+1</f>
        <v>2015</v>
      </c>
      <c r="I1636" s="304">
        <f t="shared" ref="I1636" si="441">H1636+1</f>
        <v>2016</v>
      </c>
      <c r="J1636" s="304">
        <f t="shared" ref="J1636" si="442">I1636+1</f>
        <v>2017</v>
      </c>
      <c r="K1636" s="304">
        <f t="shared" ref="K1636" si="443">J1636+1</f>
        <v>2018</v>
      </c>
    </row>
    <row r="1637" spans="1:11">
      <c r="B1637" s="88" t="s">
        <v>68</v>
      </c>
      <c r="C1637" s="80"/>
      <c r="D1637" s="305"/>
      <c r="E1637" s="77">
        <f>D1637</f>
        <v>0</v>
      </c>
      <c r="F1637" s="306"/>
      <c r="G1637" s="306"/>
      <c r="H1637" s="306"/>
      <c r="I1637" s="306"/>
      <c r="J1637" s="306"/>
      <c r="K1637" s="307"/>
    </row>
    <row r="1638" spans="1:11">
      <c r="B1638" s="88" t="s">
        <v>69</v>
      </c>
      <c r="C1638" s="80"/>
      <c r="D1638" s="308">
        <f>E1638</f>
        <v>0</v>
      </c>
      <c r="E1638" s="309"/>
      <c r="F1638" s="310"/>
      <c r="G1638" s="310"/>
      <c r="H1638" s="310"/>
      <c r="I1638" s="310"/>
      <c r="J1638" s="310"/>
      <c r="K1638" s="311"/>
    </row>
    <row r="1639" spans="1:11">
      <c r="B1639" s="88" t="s">
        <v>70</v>
      </c>
      <c r="C1639" s="80"/>
      <c r="D1639" s="312"/>
      <c r="E1639" s="309">
        <f>E1623</f>
        <v>0</v>
      </c>
      <c r="F1639" s="313">
        <f>E1639</f>
        <v>0</v>
      </c>
      <c r="G1639" s="310"/>
      <c r="H1639" s="310"/>
      <c r="I1639" s="310"/>
      <c r="J1639" s="310"/>
      <c r="K1639" s="311"/>
    </row>
    <row r="1640" spans="1:11">
      <c r="B1640" s="88" t="s">
        <v>71</v>
      </c>
      <c r="C1640" s="80"/>
      <c r="D1640" s="312"/>
      <c r="E1640" s="313">
        <f>F1640</f>
        <v>0</v>
      </c>
      <c r="F1640" s="314"/>
      <c r="G1640" s="310"/>
      <c r="H1640" s="310"/>
      <c r="I1640" s="310"/>
      <c r="J1640" s="310"/>
      <c r="K1640" s="311"/>
    </row>
    <row r="1641" spans="1:11">
      <c r="B1641" s="88" t="s">
        <v>193</v>
      </c>
      <c r="C1641" s="33"/>
      <c r="D1641" s="312"/>
      <c r="E1641" s="315"/>
      <c r="F1641" s="309">
        <f>F1623</f>
        <v>0</v>
      </c>
      <c r="G1641" s="316">
        <f>F1641</f>
        <v>0</v>
      </c>
      <c r="H1641" s="310"/>
      <c r="I1641" s="310"/>
      <c r="J1641" s="310"/>
      <c r="K1641" s="311"/>
    </row>
    <row r="1642" spans="1:11">
      <c r="B1642" s="88" t="s">
        <v>194</v>
      </c>
      <c r="C1642" s="33"/>
      <c r="D1642" s="312"/>
      <c r="E1642" s="315"/>
      <c r="F1642" s="313">
        <f>G1642</f>
        <v>0</v>
      </c>
      <c r="G1642" s="309"/>
      <c r="H1642" s="310"/>
      <c r="I1642" s="310"/>
      <c r="J1642" s="310"/>
      <c r="K1642" s="311"/>
    </row>
    <row r="1643" spans="1:11">
      <c r="B1643" s="88" t="s">
        <v>195</v>
      </c>
      <c r="C1643" s="33"/>
      <c r="D1643" s="312"/>
      <c r="E1643" s="315"/>
      <c r="F1643" s="315"/>
      <c r="G1643" s="309">
        <f>G1623</f>
        <v>0</v>
      </c>
      <c r="H1643" s="316">
        <f>G1643</f>
        <v>0</v>
      </c>
      <c r="I1643" s="315">
        <f>H1643</f>
        <v>0</v>
      </c>
      <c r="J1643" s="315"/>
      <c r="K1643" s="317"/>
    </row>
    <row r="1644" spans="1:11">
      <c r="B1644" s="88" t="s">
        <v>196</v>
      </c>
      <c r="C1644" s="33"/>
      <c r="D1644" s="312"/>
      <c r="E1644" s="315"/>
      <c r="F1644" s="315"/>
      <c r="G1644" s="318"/>
      <c r="H1644" s="319"/>
      <c r="I1644" s="315"/>
      <c r="J1644" s="315"/>
      <c r="K1644" s="317"/>
    </row>
    <row r="1645" spans="1:11">
      <c r="B1645" s="88" t="s">
        <v>197</v>
      </c>
      <c r="C1645" s="33"/>
      <c r="D1645" s="312"/>
      <c r="E1645" s="315"/>
      <c r="F1645" s="315"/>
      <c r="G1645" s="315"/>
      <c r="H1645" s="319">
        <v>0</v>
      </c>
      <c r="I1645" s="316">
        <f>H1645</f>
        <v>0</v>
      </c>
      <c r="J1645" s="310"/>
      <c r="K1645" s="317"/>
    </row>
    <row r="1646" spans="1:11">
      <c r="B1646" s="88" t="s">
        <v>198</v>
      </c>
      <c r="C1646" s="33"/>
      <c r="D1646" s="312"/>
      <c r="E1646" s="315"/>
      <c r="F1646" s="315"/>
      <c r="G1646" s="315"/>
      <c r="H1646" s="313"/>
      <c r="I1646" s="319"/>
      <c r="J1646" s="310"/>
      <c r="K1646" s="317"/>
    </row>
    <row r="1647" spans="1:11">
      <c r="B1647" s="88" t="s">
        <v>199</v>
      </c>
      <c r="C1647" s="33"/>
      <c r="D1647" s="312"/>
      <c r="E1647" s="315"/>
      <c r="F1647" s="315"/>
      <c r="G1647" s="315"/>
      <c r="H1647" s="315"/>
      <c r="I1647" s="319">
        <f>I1623</f>
        <v>0</v>
      </c>
      <c r="J1647" s="318">
        <f>I1647</f>
        <v>0</v>
      </c>
      <c r="K1647" s="311"/>
    </row>
    <row r="1648" spans="1:11">
      <c r="B1648" s="88" t="s">
        <v>190</v>
      </c>
      <c r="C1648" s="33"/>
      <c r="D1648" s="312"/>
      <c r="E1648" s="315"/>
      <c r="F1648" s="315"/>
      <c r="G1648" s="315"/>
      <c r="H1648" s="315"/>
      <c r="I1648" s="320"/>
      <c r="J1648" s="319"/>
      <c r="K1648" s="311"/>
    </row>
    <row r="1649" spans="1:11">
      <c r="B1649" s="88" t="s">
        <v>191</v>
      </c>
      <c r="C1649" s="33"/>
      <c r="D1649" s="321"/>
      <c r="E1649" s="322"/>
      <c r="F1649" s="322"/>
      <c r="G1649" s="322"/>
      <c r="H1649" s="322"/>
      <c r="I1649" s="322"/>
      <c r="J1649" s="361"/>
      <c r="K1649" s="362"/>
    </row>
    <row r="1650" spans="1:11">
      <c r="B1650" s="36" t="s">
        <v>17</v>
      </c>
      <c r="D1650" s="325">
        <f xml:space="preserve"> D1643 - D1642</f>
        <v>0</v>
      </c>
      <c r="E1650" s="325">
        <f xml:space="preserve"> E1642 + E1645 - E1644 - E1643</f>
        <v>0</v>
      </c>
      <c r="F1650" s="325">
        <f>F1644 - F1645</f>
        <v>0</v>
      </c>
      <c r="G1650" s="325">
        <f t="shared" ref="G1650" si="444">G1644 - G1645</f>
        <v>0</v>
      </c>
      <c r="H1650" s="325">
        <f>H1643-H1644-H1645</f>
        <v>0</v>
      </c>
      <c r="I1650" s="325">
        <f>I1645-I1646-I1647</f>
        <v>0</v>
      </c>
      <c r="J1650" s="359"/>
      <c r="K1650" s="359"/>
    </row>
    <row r="1651" spans="1:11">
      <c r="B1651" s="6"/>
      <c r="D1651" s="325"/>
      <c r="E1651" s="325"/>
      <c r="F1651" s="325"/>
      <c r="G1651" s="325"/>
      <c r="H1651" s="325"/>
      <c r="I1651" s="325"/>
      <c r="J1651" s="325"/>
      <c r="K1651" s="325"/>
    </row>
    <row r="1652" spans="1:11">
      <c r="B1652" s="85" t="s">
        <v>12</v>
      </c>
      <c r="C1652" s="80"/>
      <c r="D1652" s="326"/>
      <c r="E1652" s="327"/>
      <c r="F1652" s="327"/>
      <c r="G1652" s="327"/>
      <c r="H1652" s="327"/>
      <c r="I1652" s="327"/>
      <c r="J1652" s="327"/>
      <c r="K1652" s="328"/>
    </row>
    <row r="1653" spans="1:11">
      <c r="B1653" s="6"/>
      <c r="D1653" s="325"/>
      <c r="E1653" s="325"/>
      <c r="F1653" s="325"/>
      <c r="G1653" s="325"/>
      <c r="H1653" s="325"/>
      <c r="I1653" s="325"/>
      <c r="J1653" s="325"/>
      <c r="K1653" s="325"/>
    </row>
    <row r="1654" spans="1:11" ht="18.75">
      <c r="A1654" s="45" t="s">
        <v>26</v>
      </c>
      <c r="C1654" s="80"/>
      <c r="D1654" s="329">
        <f xml:space="preserve"> D1623 + D1628 - D1634 + D1650 + D1652</f>
        <v>0</v>
      </c>
      <c r="E1654" s="330">
        <f xml:space="preserve"> E1623 + E1628 - E1634 + E1650 + E1652</f>
        <v>0</v>
      </c>
      <c r="F1654" s="330">
        <f xml:space="preserve"> F1623 + F1628 - F1634 + F1650 + F1652</f>
        <v>0</v>
      </c>
      <c r="G1654" s="330">
        <f t="shared" ref="G1654:J1654" si="445" xml:space="preserve"> G1623 + G1628 - G1634 + G1650 + G1652</f>
        <v>0</v>
      </c>
      <c r="H1654" s="330">
        <f t="shared" si="445"/>
        <v>0</v>
      </c>
      <c r="I1654" s="330">
        <f t="shared" si="445"/>
        <v>0</v>
      </c>
      <c r="J1654" s="330">
        <f t="shared" si="445"/>
        <v>0</v>
      </c>
      <c r="K1654" s="363"/>
    </row>
    <row r="1655" spans="1:11" ht="15.75" thickBot="1"/>
    <row r="1656" spans="1:11">
      <c r="A1656" s="8"/>
      <c r="B1656" s="8"/>
      <c r="C1656" s="8"/>
      <c r="D1656" s="8"/>
      <c r="E1656" s="8"/>
      <c r="F1656" s="8"/>
      <c r="G1656" s="8"/>
      <c r="H1656" s="8"/>
      <c r="I1656" s="8"/>
      <c r="J1656" s="8"/>
      <c r="K1656" s="8"/>
    </row>
    <row r="1657" spans="1:11" ht="21">
      <c r="A1657" s="14" t="s">
        <v>4</v>
      </c>
      <c r="B1657" s="14"/>
      <c r="C1657" s="46"/>
      <c r="D1657" s="47"/>
      <c r="E1657" s="24"/>
      <c r="F1657" s="24"/>
    </row>
    <row r="1659" spans="1:11" ht="18.75">
      <c r="A1659" s="9" t="s">
        <v>21</v>
      </c>
      <c r="B1659" s="9"/>
      <c r="D1659" s="2">
        <v>2011</v>
      </c>
      <c r="E1659" s="2">
        <v>2012</v>
      </c>
      <c r="F1659" s="2">
        <v>2013</v>
      </c>
      <c r="G1659" s="2">
        <v>2014</v>
      </c>
      <c r="H1659" s="2">
        <v>2015</v>
      </c>
      <c r="I1659" s="2">
        <v>2016</v>
      </c>
      <c r="J1659" s="2">
        <v>2017</v>
      </c>
      <c r="K1659" s="2">
        <v>2018</v>
      </c>
    </row>
    <row r="1660" spans="1:11">
      <c r="B1660" s="88" t="str">
        <f>"Total MWh Produced / Purchased from " &amp; C1657</f>
        <v xml:space="preserve">Total MWh Produced / Purchased from </v>
      </c>
      <c r="C1660" s="80"/>
      <c r="D1660" s="3"/>
      <c r="E1660" s="4"/>
      <c r="F1660" s="4"/>
      <c r="G1660" s="4"/>
      <c r="H1660" s="4"/>
      <c r="I1660" s="4"/>
      <c r="J1660" s="4"/>
      <c r="K1660" s="5"/>
    </row>
    <row r="1661" spans="1:11">
      <c r="B1661" s="88" t="s">
        <v>25</v>
      </c>
      <c r="C1661" s="80"/>
      <c r="D1661" s="62"/>
      <c r="E1661" s="63"/>
      <c r="F1661" s="63"/>
      <c r="G1661" s="63"/>
      <c r="H1661" s="63"/>
      <c r="I1661" s="63"/>
      <c r="J1661" s="63"/>
      <c r="K1661" s="64"/>
    </row>
    <row r="1662" spans="1:11">
      <c r="B1662" s="88" t="s">
        <v>20</v>
      </c>
      <c r="C1662" s="80"/>
      <c r="D1662" s="54"/>
      <c r="E1662" s="55"/>
      <c r="F1662" s="55"/>
      <c r="G1662" s="55"/>
      <c r="H1662" s="55"/>
      <c r="I1662" s="55"/>
      <c r="J1662" s="55"/>
      <c r="K1662" s="56"/>
    </row>
    <row r="1663" spans="1:11">
      <c r="B1663" s="85" t="s">
        <v>22</v>
      </c>
      <c r="C1663" s="86"/>
      <c r="D1663" s="41">
        <v>0</v>
      </c>
      <c r="E1663" s="41">
        <v>0</v>
      </c>
      <c r="F1663" s="41">
        <v>0</v>
      </c>
      <c r="G1663" s="41">
        <v>0</v>
      </c>
      <c r="H1663" s="41">
        <v>0</v>
      </c>
      <c r="I1663" s="41">
        <v>0</v>
      </c>
      <c r="J1663" s="41">
        <v>0</v>
      </c>
      <c r="K1663" s="41">
        <v>0</v>
      </c>
    </row>
    <row r="1664" spans="1:11">
      <c r="B1664" s="24"/>
      <c r="C1664" s="33"/>
      <c r="D1664" s="40"/>
      <c r="E1664" s="40"/>
      <c r="F1664" s="40"/>
      <c r="G1664" s="40"/>
      <c r="H1664" s="40"/>
      <c r="I1664" s="40"/>
      <c r="J1664" s="40"/>
      <c r="K1664" s="40"/>
    </row>
    <row r="1665" spans="1:11" ht="18.75">
      <c r="A1665" s="48" t="s">
        <v>119</v>
      </c>
      <c r="C1665" s="33"/>
      <c r="D1665" s="2">
        <v>2011</v>
      </c>
      <c r="E1665" s="2">
        <v>2012</v>
      </c>
      <c r="F1665" s="2">
        <v>2013</v>
      </c>
      <c r="G1665" s="2">
        <v>2014</v>
      </c>
      <c r="H1665" s="2">
        <v>2015</v>
      </c>
      <c r="I1665" s="2">
        <v>2016</v>
      </c>
      <c r="J1665" s="2">
        <v>2017</v>
      </c>
      <c r="K1665" s="2">
        <v>2018</v>
      </c>
    </row>
    <row r="1666" spans="1:11">
      <c r="B1666" s="88" t="s">
        <v>10</v>
      </c>
      <c r="C1666" s="80"/>
      <c r="D1666" s="57">
        <v>0</v>
      </c>
      <c r="E1666" s="11">
        <v>0</v>
      </c>
      <c r="F1666" s="11">
        <v>0</v>
      </c>
      <c r="G1666" s="11">
        <v>0</v>
      </c>
      <c r="H1666" s="11">
        <v>0</v>
      </c>
      <c r="I1666" s="11">
        <v>0</v>
      </c>
      <c r="J1666" s="11">
        <v>0</v>
      </c>
      <c r="K1666" s="12">
        <v>0</v>
      </c>
    </row>
    <row r="1667" spans="1:11">
      <c r="B1667" s="88" t="s">
        <v>6</v>
      </c>
      <c r="C1667" s="80"/>
      <c r="D1667" s="58">
        <v>0</v>
      </c>
      <c r="E1667" s="59">
        <v>0</v>
      </c>
      <c r="F1667" s="59">
        <v>0</v>
      </c>
      <c r="G1667" s="59">
        <v>0</v>
      </c>
      <c r="H1667" s="59">
        <v>0</v>
      </c>
      <c r="I1667" s="59">
        <v>0</v>
      </c>
      <c r="J1667" s="59">
        <v>0</v>
      </c>
      <c r="K1667" s="60">
        <v>0</v>
      </c>
    </row>
    <row r="1668" spans="1:11">
      <c r="B1668" s="87" t="s">
        <v>121</v>
      </c>
      <c r="C1668" s="86"/>
      <c r="D1668" s="43">
        <v>0</v>
      </c>
      <c r="E1668" s="44">
        <v>0</v>
      </c>
      <c r="F1668" s="44">
        <v>0</v>
      </c>
      <c r="G1668" s="44">
        <v>0</v>
      </c>
      <c r="H1668" s="44">
        <v>0</v>
      </c>
      <c r="I1668" s="44">
        <v>0</v>
      </c>
      <c r="J1668" s="44">
        <v>0</v>
      </c>
      <c r="K1668" s="44">
        <v>0</v>
      </c>
    </row>
    <row r="1669" spans="1:11">
      <c r="B1669" s="33"/>
      <c r="C1669" s="33"/>
      <c r="D1669" s="42"/>
      <c r="E1669" s="34"/>
      <c r="F1669" s="34"/>
      <c r="G1669" s="34"/>
      <c r="H1669" s="34"/>
      <c r="I1669" s="34"/>
      <c r="J1669" s="34"/>
      <c r="K1669" s="34"/>
    </row>
    <row r="1670" spans="1:11" ht="18.75">
      <c r="A1670" s="45" t="s">
        <v>30</v>
      </c>
      <c r="C1670" s="33"/>
      <c r="D1670" s="2">
        <v>2011</v>
      </c>
      <c r="E1670" s="2">
        <v>2012</v>
      </c>
      <c r="F1670" s="2">
        <v>2013</v>
      </c>
      <c r="G1670" s="2">
        <v>2014</v>
      </c>
      <c r="H1670" s="2">
        <v>2015</v>
      </c>
      <c r="I1670" s="2">
        <v>2016</v>
      </c>
      <c r="J1670" s="2">
        <v>2017</v>
      </c>
      <c r="K1670" s="2">
        <v>2018</v>
      </c>
    </row>
    <row r="1671" spans="1:11">
      <c r="B1671" s="88" t="s">
        <v>47</v>
      </c>
      <c r="C1671" s="80"/>
      <c r="D1671" s="98"/>
      <c r="E1671" s="99"/>
      <c r="F1671" s="99"/>
      <c r="G1671" s="99"/>
      <c r="H1671" s="99"/>
      <c r="I1671" s="99"/>
      <c r="J1671" s="99"/>
      <c r="K1671" s="100"/>
    </row>
    <row r="1672" spans="1:11">
      <c r="B1672" s="89" t="s">
        <v>23</v>
      </c>
      <c r="C1672" s="212"/>
      <c r="D1672" s="101"/>
      <c r="E1672" s="102"/>
      <c r="F1672" s="102"/>
      <c r="G1672" s="102"/>
      <c r="H1672" s="102"/>
      <c r="I1672" s="102"/>
      <c r="J1672" s="102"/>
      <c r="K1672" s="103"/>
    </row>
    <row r="1673" spans="1:11">
      <c r="B1673" s="104" t="s">
        <v>89</v>
      </c>
      <c r="C1673" s="210"/>
      <c r="D1673" s="65"/>
      <c r="E1673" s="66"/>
      <c r="F1673" s="66"/>
      <c r="G1673" s="66"/>
      <c r="H1673" s="66"/>
      <c r="I1673" s="66"/>
      <c r="J1673" s="66"/>
      <c r="K1673" s="67"/>
    </row>
    <row r="1674" spans="1:11">
      <c r="B1674" s="36" t="s">
        <v>90</v>
      </c>
      <c r="D1674" s="7">
        <v>0</v>
      </c>
      <c r="E1674" s="7">
        <v>0</v>
      </c>
      <c r="F1674" s="7">
        <v>0</v>
      </c>
      <c r="G1674" s="7">
        <v>0</v>
      </c>
      <c r="H1674" s="7">
        <v>0</v>
      </c>
      <c r="I1674" s="7">
        <v>0</v>
      </c>
      <c r="J1674" s="7">
        <v>0</v>
      </c>
      <c r="K1674" s="7">
        <v>0</v>
      </c>
    </row>
    <row r="1675" spans="1:11">
      <c r="B1675" s="6"/>
      <c r="D1675" s="7"/>
      <c r="E1675" s="7"/>
      <c r="F1675" s="7"/>
      <c r="G1675" s="31"/>
      <c r="H1675" s="31"/>
      <c r="I1675" s="31"/>
      <c r="J1675" s="31"/>
      <c r="K1675" s="31"/>
    </row>
    <row r="1676" spans="1:11" ht="18.75">
      <c r="A1676" s="9" t="s">
        <v>100</v>
      </c>
      <c r="D1676" s="2">
        <f>'Facility Detail'!$B$1708</f>
        <v>2011</v>
      </c>
      <c r="E1676" s="2">
        <f>D1676+1</f>
        <v>2012</v>
      </c>
      <c r="F1676" s="2">
        <f>E1676+1</f>
        <v>2013</v>
      </c>
      <c r="G1676" s="304">
        <f t="shared" ref="G1676" si="446">F1676+1</f>
        <v>2014</v>
      </c>
      <c r="H1676" s="304">
        <f t="shared" ref="H1676" si="447">G1676+1</f>
        <v>2015</v>
      </c>
      <c r="I1676" s="304">
        <f t="shared" ref="I1676" si="448">H1676+1</f>
        <v>2016</v>
      </c>
      <c r="J1676" s="304">
        <f t="shared" ref="J1676" si="449">I1676+1</f>
        <v>2017</v>
      </c>
      <c r="K1676" s="304">
        <f t="shared" ref="K1676" si="450">J1676+1</f>
        <v>2018</v>
      </c>
    </row>
    <row r="1677" spans="1:11">
      <c r="B1677" s="88" t="s">
        <v>68</v>
      </c>
      <c r="C1677" s="80"/>
      <c r="D1677" s="305"/>
      <c r="E1677" s="77">
        <f>D1677</f>
        <v>0</v>
      </c>
      <c r="F1677" s="306"/>
      <c r="G1677" s="306"/>
      <c r="H1677" s="306"/>
      <c r="I1677" s="306"/>
      <c r="J1677" s="306"/>
      <c r="K1677" s="307"/>
    </row>
    <row r="1678" spans="1:11">
      <c r="B1678" s="88" t="s">
        <v>69</v>
      </c>
      <c r="C1678" s="80"/>
      <c r="D1678" s="308">
        <f>E1678</f>
        <v>0</v>
      </c>
      <c r="E1678" s="309"/>
      <c r="F1678" s="310"/>
      <c r="G1678" s="310"/>
      <c r="H1678" s="310"/>
      <c r="I1678" s="310"/>
      <c r="J1678" s="310"/>
      <c r="K1678" s="311"/>
    </row>
    <row r="1679" spans="1:11">
      <c r="B1679" s="88" t="s">
        <v>70</v>
      </c>
      <c r="C1679" s="80"/>
      <c r="D1679" s="312"/>
      <c r="E1679" s="309">
        <f>E1663</f>
        <v>0</v>
      </c>
      <c r="F1679" s="313">
        <f>E1679</f>
        <v>0</v>
      </c>
      <c r="G1679" s="310"/>
      <c r="H1679" s="310"/>
      <c r="I1679" s="310"/>
      <c r="J1679" s="310"/>
      <c r="K1679" s="311"/>
    </row>
    <row r="1680" spans="1:11">
      <c r="B1680" s="88" t="s">
        <v>71</v>
      </c>
      <c r="C1680" s="80"/>
      <c r="D1680" s="312"/>
      <c r="E1680" s="313">
        <f>F1680</f>
        <v>0</v>
      </c>
      <c r="F1680" s="314"/>
      <c r="G1680" s="310"/>
      <c r="H1680" s="310"/>
      <c r="I1680" s="310"/>
      <c r="J1680" s="310"/>
      <c r="K1680" s="311"/>
    </row>
    <row r="1681" spans="1:11">
      <c r="B1681" s="88" t="s">
        <v>193</v>
      </c>
      <c r="C1681" s="33"/>
      <c r="D1681" s="312"/>
      <c r="E1681" s="315"/>
      <c r="F1681" s="309">
        <f>F1663</f>
        <v>0</v>
      </c>
      <c r="G1681" s="316">
        <f>F1681</f>
        <v>0</v>
      </c>
      <c r="H1681" s="310"/>
      <c r="I1681" s="310"/>
      <c r="J1681" s="310"/>
      <c r="K1681" s="311"/>
    </row>
    <row r="1682" spans="1:11">
      <c r="B1682" s="88" t="s">
        <v>194</v>
      </c>
      <c r="C1682" s="33"/>
      <c r="D1682" s="312"/>
      <c r="E1682" s="315"/>
      <c r="F1682" s="313">
        <f>G1682</f>
        <v>0</v>
      </c>
      <c r="G1682" s="309"/>
      <c r="H1682" s="310"/>
      <c r="I1682" s="310"/>
      <c r="J1682" s="310"/>
      <c r="K1682" s="311"/>
    </row>
    <row r="1683" spans="1:11">
      <c r="B1683" s="88" t="s">
        <v>195</v>
      </c>
      <c r="C1683" s="33"/>
      <c r="D1683" s="312"/>
      <c r="E1683" s="315"/>
      <c r="F1683" s="315"/>
      <c r="G1683" s="309">
        <f>G1663</f>
        <v>0</v>
      </c>
      <c r="H1683" s="316">
        <f>G1683</f>
        <v>0</v>
      </c>
      <c r="I1683" s="315">
        <f>H1683</f>
        <v>0</v>
      </c>
      <c r="J1683" s="315"/>
      <c r="K1683" s="317"/>
    </row>
    <row r="1684" spans="1:11">
      <c r="B1684" s="88" t="s">
        <v>196</v>
      </c>
      <c r="C1684" s="33"/>
      <c r="D1684" s="312"/>
      <c r="E1684" s="315"/>
      <c r="F1684" s="315"/>
      <c r="G1684" s="318"/>
      <c r="H1684" s="319"/>
      <c r="I1684" s="315"/>
      <c r="J1684" s="315"/>
      <c r="K1684" s="317"/>
    </row>
    <row r="1685" spans="1:11">
      <c r="B1685" s="88" t="s">
        <v>197</v>
      </c>
      <c r="C1685" s="33"/>
      <c r="D1685" s="312"/>
      <c r="E1685" s="315"/>
      <c r="F1685" s="315"/>
      <c r="G1685" s="315"/>
      <c r="H1685" s="319">
        <v>0</v>
      </c>
      <c r="I1685" s="316">
        <f>H1685</f>
        <v>0</v>
      </c>
      <c r="J1685" s="310"/>
      <c r="K1685" s="317"/>
    </row>
    <row r="1686" spans="1:11">
      <c r="B1686" s="88" t="s">
        <v>198</v>
      </c>
      <c r="C1686" s="33"/>
      <c r="D1686" s="312"/>
      <c r="E1686" s="315"/>
      <c r="F1686" s="315"/>
      <c r="G1686" s="315"/>
      <c r="H1686" s="313"/>
      <c r="I1686" s="319"/>
      <c r="J1686" s="310"/>
      <c r="K1686" s="317"/>
    </row>
    <row r="1687" spans="1:11">
      <c r="B1687" s="88" t="s">
        <v>199</v>
      </c>
      <c r="C1687" s="33"/>
      <c r="D1687" s="312"/>
      <c r="E1687" s="315"/>
      <c r="F1687" s="315"/>
      <c r="G1687" s="315"/>
      <c r="H1687" s="315"/>
      <c r="I1687" s="319">
        <f>I1663</f>
        <v>0</v>
      </c>
      <c r="J1687" s="318">
        <f>I1687</f>
        <v>0</v>
      </c>
      <c r="K1687" s="311"/>
    </row>
    <row r="1688" spans="1:11">
      <c r="B1688" s="88" t="s">
        <v>190</v>
      </c>
      <c r="C1688" s="33"/>
      <c r="D1688" s="312"/>
      <c r="E1688" s="315"/>
      <c r="F1688" s="315"/>
      <c r="G1688" s="315"/>
      <c r="H1688" s="315"/>
      <c r="I1688" s="320"/>
      <c r="J1688" s="319"/>
      <c r="K1688" s="311"/>
    </row>
    <row r="1689" spans="1:11">
      <c r="B1689" s="88" t="s">
        <v>191</v>
      </c>
      <c r="C1689" s="33"/>
      <c r="D1689" s="321"/>
      <c r="E1689" s="322"/>
      <c r="F1689" s="322"/>
      <c r="G1689" s="322"/>
      <c r="H1689" s="322"/>
      <c r="I1689" s="322"/>
      <c r="J1689" s="323"/>
      <c r="K1689" s="324"/>
    </row>
    <row r="1690" spans="1:11">
      <c r="B1690" s="36" t="s">
        <v>17</v>
      </c>
      <c r="D1690" s="325">
        <f xml:space="preserve"> D1683 - D1682</f>
        <v>0</v>
      </c>
      <c r="E1690" s="325">
        <f xml:space="preserve"> E1682 + E1685 - E1684 - E1683</f>
        <v>0</v>
      </c>
      <c r="F1690" s="325">
        <f>F1684 - F1685</f>
        <v>0</v>
      </c>
      <c r="G1690" s="325">
        <f t="shared" ref="G1690" si="451">G1684 - G1685</f>
        <v>0</v>
      </c>
      <c r="H1690" s="325">
        <f>H1683-H1684-H1685</f>
        <v>0</v>
      </c>
      <c r="I1690" s="325">
        <f>I1685-I1686-I1687</f>
        <v>0</v>
      </c>
      <c r="J1690" s="325">
        <f>J1687</f>
        <v>0</v>
      </c>
      <c r="K1690" s="325">
        <f>K1687</f>
        <v>0</v>
      </c>
    </row>
    <row r="1691" spans="1:11">
      <c r="B1691" s="6"/>
      <c r="D1691" s="325"/>
      <c r="E1691" s="325"/>
      <c r="F1691" s="325"/>
      <c r="G1691" s="325"/>
      <c r="H1691" s="325"/>
      <c r="I1691" s="325"/>
      <c r="J1691" s="325"/>
      <c r="K1691" s="325"/>
    </row>
    <row r="1692" spans="1:11">
      <c r="B1692" s="85" t="s">
        <v>12</v>
      </c>
      <c r="C1692" s="80"/>
      <c r="D1692" s="326"/>
      <c r="E1692" s="327"/>
      <c r="F1692" s="327"/>
      <c r="G1692" s="327"/>
      <c r="H1692" s="327"/>
      <c r="I1692" s="327"/>
      <c r="J1692" s="327"/>
      <c r="K1692" s="328"/>
    </row>
    <row r="1693" spans="1:11">
      <c r="B1693" s="6"/>
      <c r="D1693" s="325"/>
      <c r="E1693" s="325"/>
      <c r="F1693" s="325"/>
      <c r="G1693" s="325"/>
      <c r="H1693" s="325"/>
      <c r="I1693" s="325"/>
      <c r="J1693" s="325"/>
      <c r="K1693" s="325"/>
    </row>
    <row r="1694" spans="1:11" ht="18.75">
      <c r="A1694" s="45" t="s">
        <v>26</v>
      </c>
      <c r="C1694" s="80"/>
      <c r="D1694" s="329">
        <f xml:space="preserve"> D1663 + D1668 - D1674 + D1690 + D1692</f>
        <v>0</v>
      </c>
      <c r="E1694" s="330">
        <f xml:space="preserve"> E1663 + E1668 - E1674 + E1690 + E1692</f>
        <v>0</v>
      </c>
      <c r="F1694" s="330">
        <f xml:space="preserve"> F1663 + F1668 - F1674 + F1690 + F1692</f>
        <v>0</v>
      </c>
      <c r="G1694" s="330">
        <f t="shared" ref="G1694:K1694" si="452" xml:space="preserve"> G1663 + G1668 - G1674 + G1690 + G1692</f>
        <v>0</v>
      </c>
      <c r="H1694" s="330">
        <f t="shared" si="452"/>
        <v>0</v>
      </c>
      <c r="I1694" s="330">
        <f t="shared" si="452"/>
        <v>0</v>
      </c>
      <c r="J1694" s="330">
        <f t="shared" si="452"/>
        <v>0</v>
      </c>
      <c r="K1694" s="331">
        <f t="shared" si="452"/>
        <v>0</v>
      </c>
    </row>
    <row r="1695" spans="1:11">
      <c r="B1695" s="6"/>
      <c r="D1695" s="7"/>
      <c r="E1695" s="7"/>
      <c r="F1695" s="7"/>
      <c r="G1695" s="31"/>
      <c r="H1695" s="31"/>
      <c r="I1695" s="31"/>
      <c r="J1695" s="31"/>
      <c r="K1695" s="31"/>
    </row>
    <row r="1696" spans="1:11">
      <c r="B1696" s="6"/>
      <c r="D1696" s="7"/>
      <c r="E1696" s="7"/>
      <c r="F1696" s="7"/>
      <c r="G1696" s="31"/>
      <c r="H1696" s="31"/>
      <c r="I1696" s="31"/>
      <c r="J1696" s="31"/>
      <c r="K1696" s="31"/>
    </row>
    <row r="1697" spans="2:11">
      <c r="B1697" s="6"/>
      <c r="D1697" s="7"/>
      <c r="E1697" s="7"/>
      <c r="F1697" s="7"/>
      <c r="G1697" s="31"/>
      <c r="H1697" s="31"/>
      <c r="I1697" s="31"/>
      <c r="J1697" s="31"/>
      <c r="K1697" s="31"/>
    </row>
    <row r="1698" spans="2:11" outlineLevel="1"/>
    <row r="1699" spans="2:11" outlineLevel="1">
      <c r="B1699" s="6" t="s">
        <v>29</v>
      </c>
    </row>
    <row r="1700" spans="2:11" outlineLevel="1">
      <c r="B1700" s="16" t="s">
        <v>0</v>
      </c>
    </row>
    <row r="1701" spans="2:11" outlineLevel="1">
      <c r="B1701" s="18" t="s">
        <v>1</v>
      </c>
    </row>
    <row r="1702" spans="2:11" outlineLevel="1">
      <c r="B1702" s="19" t="s">
        <v>2</v>
      </c>
    </row>
    <row r="1703" spans="2:11" outlineLevel="1"/>
    <row r="1704" spans="2:11" outlineLevel="1">
      <c r="B1704" s="6" t="s">
        <v>28</v>
      </c>
    </row>
    <row r="1705" spans="2:11" outlineLevel="1">
      <c r="B1705" s="17">
        <v>0.2</v>
      </c>
    </row>
    <row r="1706" spans="2:11" outlineLevel="1"/>
    <row r="1707" spans="2:11" outlineLevel="1">
      <c r="B1707" s="6" t="s">
        <v>8</v>
      </c>
    </row>
    <row r="1708" spans="2:11" outlineLevel="1">
      <c r="B1708" s="17">
        <v>2011</v>
      </c>
    </row>
    <row r="1709" spans="2:11" outlineLevel="1"/>
    <row r="1710" spans="2:11" outlineLevel="1">
      <c r="B1710" s="6" t="s">
        <v>106</v>
      </c>
    </row>
    <row r="1711" spans="2:11" outlineLevel="1">
      <c r="B1711" s="16"/>
    </row>
    <row r="1712" spans="2:11" outlineLevel="1">
      <c r="B1712" s="18" t="s">
        <v>107</v>
      </c>
    </row>
    <row r="1713" spans="2:2" outlineLevel="1">
      <c r="B1713" s="18" t="s">
        <v>108</v>
      </c>
    </row>
    <row r="1714" spans="2:2" outlineLevel="1">
      <c r="B1714" s="18" t="s">
        <v>114</v>
      </c>
    </row>
    <row r="1715" spans="2:2" outlineLevel="1">
      <c r="B1715" s="18" t="s">
        <v>112</v>
      </c>
    </row>
    <row r="1716" spans="2:2" outlineLevel="1">
      <c r="B1716" s="18" t="s">
        <v>109</v>
      </c>
    </row>
    <row r="1717" spans="2:2" outlineLevel="1">
      <c r="B1717" s="18" t="s">
        <v>110</v>
      </c>
    </row>
    <row r="1718" spans="2:2" outlineLevel="1">
      <c r="B1718" s="18" t="s">
        <v>113</v>
      </c>
    </row>
    <row r="1719" spans="2:2" outlineLevel="1">
      <c r="B1719" s="18" t="s">
        <v>111</v>
      </c>
    </row>
    <row r="1720" spans="2:2" outlineLevel="1">
      <c r="B1720" s="118" t="s">
        <v>120</v>
      </c>
    </row>
    <row r="1721" spans="2:2" outlineLevel="1"/>
  </sheetData>
  <mergeCells count="2">
    <mergeCell ref="B41:G41"/>
    <mergeCell ref="B42:G42"/>
  </mergeCells>
  <phoneticPr fontId="5" type="noConversion"/>
  <dataValidations disablePrompts="1" count="2">
    <dataValidation type="list" allowBlank="1" showInputMessage="1" showErrorMessage="1" sqref="E2:F40">
      <formula1>LaborBonus</formula1>
    </dataValidation>
    <dataValidation type="list" allowBlank="1" showInputMessage="1" showErrorMessage="1" sqref="D2:D40">
      <formula1>Facility</formula1>
    </dataValidation>
  </dataValidations>
  <printOptions horizontalCentered="1"/>
  <pageMargins left="0" right="0" top="0" bottom="0.5" header="0" footer="0"/>
  <pageSetup scale="48" fitToHeight="0" orientation="portrait" r:id="rId1"/>
  <headerFooter alignWithMargins="0">
    <oddFooter>&amp;CDESIGNATED INFORMATION IS CONFIDENTIAL PER WAC 480-07-160</oddFooter>
  </headerFooter>
  <rowBreaks count="19" manualBreakCount="19">
    <brk id="84" max="10" man="1"/>
    <brk id="168" max="10" man="1"/>
    <brk id="252" max="10" man="1"/>
    <brk id="332" max="10" man="1"/>
    <brk id="412" max="10" man="1"/>
    <brk id="496" max="10" man="1"/>
    <brk id="580" max="10" man="1"/>
    <brk id="664" max="10" man="1"/>
    <brk id="748" max="10" man="1"/>
    <brk id="832" max="10" man="1"/>
    <brk id="914" max="10" man="1"/>
    <brk id="998" max="10" man="1"/>
    <brk id="1082" max="10" man="1"/>
    <brk id="1166" max="10" man="1"/>
    <brk id="1291" max="10" man="1"/>
    <brk id="1373" max="10" man="1"/>
    <brk id="1455" max="10" man="1"/>
    <brk id="1535" max="10" man="1"/>
    <brk id="161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65"/>
  <sheetViews>
    <sheetView showGridLines="0" view="pageLayout" zoomScaleNormal="100" workbookViewId="0"/>
  </sheetViews>
  <sheetFormatPr defaultRowHeight="12.75" outlineLevelRow="1"/>
  <cols>
    <col min="1" max="1" width="27" style="119" customWidth="1"/>
    <col min="2" max="8" width="23.85546875" style="119" customWidth="1"/>
    <col min="9" max="10" width="14.28515625" style="119" customWidth="1"/>
    <col min="11" max="16384" width="9.140625" style="119"/>
  </cols>
  <sheetData>
    <row r="2" spans="1:8" ht="21">
      <c r="A2" s="132" t="s">
        <v>118</v>
      </c>
    </row>
    <row r="4" spans="1:8" ht="15">
      <c r="B4" s="121">
        <v>2011</v>
      </c>
      <c r="C4" s="121">
        <v>2012</v>
      </c>
      <c r="D4" s="121">
        <v>2013</v>
      </c>
      <c r="E4" s="121">
        <v>2014</v>
      </c>
      <c r="F4" s="121">
        <v>2015</v>
      </c>
      <c r="G4" s="121">
        <v>2016</v>
      </c>
      <c r="H4" s="121">
        <v>2017</v>
      </c>
    </row>
    <row r="5" spans="1:8" ht="15">
      <c r="A5" s="120" t="s">
        <v>107</v>
      </c>
      <c r="B5" s="123">
        <f xml:space="preserve"> SUMIF( $B$21:$B$58, $A5, C$21:C$58 )</f>
        <v>0</v>
      </c>
      <c r="C5" s="124">
        <f t="shared" ref="C5:H5" si="0" xml:space="preserve"> SUMIF( $B$21:$B$58, $A5, D$21:D$58 )</f>
        <v>117079</v>
      </c>
      <c r="D5" s="260">
        <f t="shared" si="0"/>
        <v>118504</v>
      </c>
      <c r="E5" s="124">
        <f t="shared" si="0"/>
        <v>120300</v>
      </c>
      <c r="F5" s="266">
        <f t="shared" si="0"/>
        <v>81660</v>
      </c>
      <c r="G5" s="265">
        <f t="shared" si="0"/>
        <v>352663</v>
      </c>
      <c r="H5" s="335">
        <f t="shared" si="0"/>
        <v>0</v>
      </c>
    </row>
    <row r="6" spans="1:8" ht="15">
      <c r="A6" s="120" t="s">
        <v>108</v>
      </c>
      <c r="B6" s="126">
        <f t="shared" ref="B6:B13" si="1" xml:space="preserve"> SUMIF( $B$21:$B$58, $A6, C$21:C$58 )</f>
        <v>0</v>
      </c>
      <c r="C6" s="127">
        <f t="shared" ref="C6:H6" si="2" xml:space="preserve"> SUMIF( $B$21:$B$58, $A6, D$21:D$58 )</f>
        <v>0</v>
      </c>
      <c r="D6" s="259">
        <f t="shared" si="2"/>
        <v>0</v>
      </c>
      <c r="E6" s="127">
        <f t="shared" si="2"/>
        <v>0</v>
      </c>
      <c r="F6" s="127">
        <f t="shared" si="2"/>
        <v>0</v>
      </c>
      <c r="G6" s="259">
        <f t="shared" si="2"/>
        <v>0</v>
      </c>
      <c r="H6" s="336">
        <f t="shared" si="2"/>
        <v>0</v>
      </c>
    </row>
    <row r="7" spans="1:8" ht="15">
      <c r="A7" s="120" t="s">
        <v>114</v>
      </c>
      <c r="B7" s="126">
        <f t="shared" si="1"/>
        <v>0</v>
      </c>
      <c r="C7" s="127">
        <f t="shared" ref="C7:H7" si="3" xml:space="preserve"> SUMIF( $B$21:$B$58, $A7, D$21:D$58 )</f>
        <v>2779</v>
      </c>
      <c r="D7" s="259">
        <f t="shared" si="3"/>
        <v>2212</v>
      </c>
      <c r="E7" s="127">
        <f t="shared" si="3"/>
        <v>1719</v>
      </c>
      <c r="F7" s="127">
        <f t="shared" si="3"/>
        <v>1495</v>
      </c>
      <c r="G7" s="259">
        <f t="shared" si="3"/>
        <v>1772</v>
      </c>
      <c r="H7" s="336">
        <f t="shared" si="3"/>
        <v>0</v>
      </c>
    </row>
    <row r="8" spans="1:8" ht="15">
      <c r="A8" s="120" t="s">
        <v>112</v>
      </c>
      <c r="B8" s="126">
        <f t="shared" si="1"/>
        <v>0</v>
      </c>
      <c r="C8" s="127">
        <f t="shared" ref="C8:H8" si="4" xml:space="preserve"> SUMIF( $B$21:$B$58, $A8, D$21:D$58 )</f>
        <v>0</v>
      </c>
      <c r="D8" s="259">
        <f t="shared" si="4"/>
        <v>0</v>
      </c>
      <c r="E8" s="127">
        <f t="shared" si="4"/>
        <v>0</v>
      </c>
      <c r="F8" s="258">
        <f t="shared" si="4"/>
        <v>40000</v>
      </c>
      <c r="G8" s="259">
        <f t="shared" si="4"/>
        <v>0</v>
      </c>
      <c r="H8" s="336">
        <f t="shared" si="4"/>
        <v>0</v>
      </c>
    </row>
    <row r="9" spans="1:8" ht="15">
      <c r="A9" s="120" t="s">
        <v>109</v>
      </c>
      <c r="B9" s="126">
        <f t="shared" si="1"/>
        <v>0</v>
      </c>
      <c r="C9" s="127">
        <f t="shared" ref="C9:H9" si="5" xml:space="preserve"> SUMIF( $B$21:$B$58, $A9, D$21:D$58 )</f>
        <v>0</v>
      </c>
      <c r="D9" s="259">
        <f t="shared" si="5"/>
        <v>0</v>
      </c>
      <c r="E9" s="127">
        <f t="shared" si="5"/>
        <v>0</v>
      </c>
      <c r="F9" s="267">
        <f t="shared" si="5"/>
        <v>0</v>
      </c>
      <c r="G9" s="259">
        <f t="shared" si="5"/>
        <v>0</v>
      </c>
      <c r="H9" s="336">
        <f t="shared" si="5"/>
        <v>0</v>
      </c>
    </row>
    <row r="10" spans="1:8" ht="15">
      <c r="A10" s="120" t="s">
        <v>110</v>
      </c>
      <c r="B10" s="126">
        <f t="shared" si="1"/>
        <v>0</v>
      </c>
      <c r="C10" s="127">
        <f t="shared" ref="C10:H10" si="6" xml:space="preserve"> SUMIF( $B$21:$B$58, $A10, D$21:D$58 )</f>
        <v>0</v>
      </c>
      <c r="D10" s="259">
        <f t="shared" si="6"/>
        <v>0</v>
      </c>
      <c r="E10" s="127">
        <f t="shared" si="6"/>
        <v>0</v>
      </c>
      <c r="F10" s="257">
        <f t="shared" si="6"/>
        <v>0</v>
      </c>
      <c r="G10" s="259">
        <f t="shared" si="6"/>
        <v>730</v>
      </c>
      <c r="H10" s="336">
        <f t="shared" si="6"/>
        <v>0</v>
      </c>
    </row>
    <row r="11" spans="1:8" ht="15">
      <c r="A11" s="120" t="s">
        <v>113</v>
      </c>
      <c r="B11" s="126">
        <f t="shared" si="1"/>
        <v>0</v>
      </c>
      <c r="C11" s="127">
        <f t="shared" ref="C11:H11" si="7" xml:space="preserve"> SUMIF( $B$21:$B$58, $A11, D$21:D$58 )</f>
        <v>0</v>
      </c>
      <c r="D11" s="259">
        <f t="shared" si="7"/>
        <v>0</v>
      </c>
      <c r="E11" s="261">
        <f t="shared" si="7"/>
        <v>0</v>
      </c>
      <c r="F11" s="127">
        <f t="shared" si="7"/>
        <v>0</v>
      </c>
      <c r="G11" s="259">
        <f t="shared" si="7"/>
        <v>0</v>
      </c>
      <c r="H11" s="336">
        <f t="shared" si="7"/>
        <v>0</v>
      </c>
    </row>
    <row r="12" spans="1:8" ht="15">
      <c r="A12" s="120" t="s">
        <v>111</v>
      </c>
      <c r="B12" s="126">
        <f t="shared" si="1"/>
        <v>0</v>
      </c>
      <c r="C12" s="127">
        <f t="shared" ref="C12:H12" si="8" xml:space="preserve"> SUMIF( $B$21:$B$58, $A12, D$21:D$58 )</f>
        <v>0</v>
      </c>
      <c r="D12" s="259">
        <f t="shared" si="8"/>
        <v>0</v>
      </c>
      <c r="E12" s="262">
        <f t="shared" si="8"/>
        <v>0</v>
      </c>
      <c r="F12" s="127">
        <f t="shared" si="8"/>
        <v>0</v>
      </c>
      <c r="G12" s="259">
        <f t="shared" si="8"/>
        <v>0</v>
      </c>
      <c r="H12" s="336">
        <f t="shared" si="8"/>
        <v>0</v>
      </c>
    </row>
    <row r="13" spans="1:8" ht="15">
      <c r="A13" s="120" t="s">
        <v>120</v>
      </c>
      <c r="B13" s="128">
        <f t="shared" si="1"/>
        <v>0</v>
      </c>
      <c r="C13" s="129">
        <f t="shared" ref="C13:H13" si="9" xml:space="preserve"> SUMIF( $B$21:$B$58, $A13, D$21:D$58 )</f>
        <v>0</v>
      </c>
      <c r="D13" s="264">
        <f t="shared" si="9"/>
        <v>0</v>
      </c>
      <c r="E13" s="263">
        <f t="shared" si="9"/>
        <v>0</v>
      </c>
      <c r="F13" s="337">
        <f t="shared" si="9"/>
        <v>0</v>
      </c>
      <c r="G13" s="338">
        <f t="shared" si="9"/>
        <v>0</v>
      </c>
      <c r="H13" s="339">
        <f t="shared" si="9"/>
        <v>0</v>
      </c>
    </row>
    <row r="14" spans="1:8" ht="15.75">
      <c r="A14" s="133"/>
      <c r="B14" s="134"/>
      <c r="C14" s="134"/>
      <c r="D14" s="134"/>
      <c r="E14" s="134"/>
      <c r="F14" s="134"/>
      <c r="G14" s="134"/>
    </row>
    <row r="19" spans="1:14" hidden="1" outlineLevel="1"/>
    <row r="20" spans="1:14" ht="15" hidden="1" outlineLevel="1">
      <c r="A20" s="131" t="s">
        <v>48</v>
      </c>
      <c r="B20" s="130" t="s">
        <v>115</v>
      </c>
      <c r="C20" s="130">
        <v>2011</v>
      </c>
      <c r="D20" s="130">
        <v>2012</v>
      </c>
      <c r="E20" s="130">
        <v>2013</v>
      </c>
      <c r="F20" s="130">
        <v>2014</v>
      </c>
      <c r="G20" s="130">
        <v>2015</v>
      </c>
      <c r="H20" s="130">
        <v>2016</v>
      </c>
      <c r="I20" s="130">
        <v>2017</v>
      </c>
      <c r="J20" s="130">
        <v>2018</v>
      </c>
      <c r="K20" s="130">
        <v>2019</v>
      </c>
      <c r="L20" s="130">
        <v>2020</v>
      </c>
      <c r="M20" s="130">
        <v>2021</v>
      </c>
      <c r="N20" s="130">
        <v>2022</v>
      </c>
    </row>
    <row r="21" spans="1:14" ht="15" hidden="1" outlineLevel="1">
      <c r="A21" s="122" t="str">
        <f>'Facility Detail'!B2</f>
        <v>Goodnoe Hills</v>
      </c>
      <c r="B21" s="122" t="str">
        <f xml:space="preserve"> IF( 'Facility Detail'!D2 = "", "", 'Facility Detail'!D2 )</f>
        <v>Wind</v>
      </c>
      <c r="C21" s="123">
        <f>'Facility Detail'!D82</f>
        <v>0</v>
      </c>
      <c r="D21" s="123">
        <f>'Facility Detail'!E82</f>
        <v>18896</v>
      </c>
      <c r="E21" s="123">
        <f>'Facility Detail'!F82</f>
        <v>17608</v>
      </c>
      <c r="F21" s="123">
        <f>'Facility Detail'!G82</f>
        <v>24054</v>
      </c>
      <c r="G21" s="123">
        <f>'Facility Detail'!H82</f>
        <v>20890</v>
      </c>
      <c r="H21" s="123">
        <f>'Facility Detail'!I82</f>
        <v>23675</v>
      </c>
      <c r="I21" s="123">
        <f>'Facility Detail'!J82</f>
        <v>0</v>
      </c>
      <c r="J21" s="123">
        <f>'Facility Detail'!K82</f>
        <v>0</v>
      </c>
      <c r="K21" s="124">
        <f>'Facility Detail'!L82</f>
        <v>0</v>
      </c>
      <c r="L21" s="124">
        <f>'Facility Detail'!M82</f>
        <v>0</v>
      </c>
      <c r="M21" s="124">
        <f>'Facility Detail'!N82</f>
        <v>0</v>
      </c>
      <c r="N21" s="124">
        <f>'Facility Detail'!O82</f>
        <v>0</v>
      </c>
    </row>
    <row r="22" spans="1:14" ht="15" hidden="1" outlineLevel="1">
      <c r="A22" s="122" t="str">
        <f>'Facility Detail'!B3</f>
        <v>Leaning Juniper</v>
      </c>
      <c r="B22" s="122" t="str">
        <f xml:space="preserve"> IF( 'Facility Detail'!D3 = "", "", 'Facility Detail'!D3 )</f>
        <v>Wind</v>
      </c>
      <c r="C22" s="123">
        <f>'Facility Detail'!D124</f>
        <v>0</v>
      </c>
      <c r="D22" s="123">
        <f>'Facility Detail'!E124</f>
        <v>18530</v>
      </c>
      <c r="E22" s="123">
        <f>'Facility Detail'!F124</f>
        <v>15200</v>
      </c>
      <c r="F22" s="123">
        <f>'Facility Detail'!G124</f>
        <v>16235</v>
      </c>
      <c r="G22" s="123">
        <f>'Facility Detail'!H124</f>
        <v>17270</v>
      </c>
      <c r="H22" s="123">
        <f>'Facility Detail'!I124</f>
        <v>31739</v>
      </c>
      <c r="I22" s="123">
        <f>'Facility Detail'!J124</f>
        <v>0</v>
      </c>
      <c r="J22" s="123">
        <f>'Facility Detail'!K124</f>
        <v>0</v>
      </c>
      <c r="K22" s="127">
        <f>'Facility Detail'!L124</f>
        <v>0</v>
      </c>
      <c r="L22" s="127">
        <f>'Facility Detail'!M124</f>
        <v>0</v>
      </c>
      <c r="M22" s="127">
        <f>'Facility Detail'!N124</f>
        <v>0</v>
      </c>
      <c r="N22" s="127">
        <f>'Facility Detail'!O124</f>
        <v>0</v>
      </c>
    </row>
    <row r="23" spans="1:14" ht="15" hidden="1" outlineLevel="1">
      <c r="A23" s="122" t="str">
        <f>'Facility Detail'!B4</f>
        <v>Marengo I</v>
      </c>
      <c r="B23" s="122" t="str">
        <f xml:space="preserve"> IF( 'Facility Detail'!D4 = "", "", 'Facility Detail'!D4 )</f>
        <v>Wind</v>
      </c>
      <c r="C23" s="123">
        <f>'Facility Detail'!D166</f>
        <v>0</v>
      </c>
      <c r="D23" s="123">
        <f>'Facility Detail'!E166</f>
        <v>31837</v>
      </c>
      <c r="E23" s="123">
        <f>'Facility Detail'!F166</f>
        <v>28557</v>
      </c>
      <c r="F23" s="123">
        <f>'Facility Detail'!G166</f>
        <v>26084</v>
      </c>
      <c r="G23" s="123">
        <f>'Facility Detail'!H166</f>
        <v>29478</v>
      </c>
      <c r="H23" s="123">
        <f>'Facility Detail'!I166</f>
        <v>53149</v>
      </c>
      <c r="I23" s="123">
        <f>'Facility Detail'!J166</f>
        <v>0</v>
      </c>
      <c r="J23" s="123">
        <f>'Facility Detail'!K166</f>
        <v>0</v>
      </c>
      <c r="K23" s="127">
        <f>'Facility Detail'!L166</f>
        <v>0</v>
      </c>
      <c r="L23" s="127">
        <f>'Facility Detail'!M166</f>
        <v>0</v>
      </c>
      <c r="M23" s="127">
        <f>'Facility Detail'!N166</f>
        <v>0</v>
      </c>
      <c r="N23" s="127">
        <f>'Facility Detail'!O166</f>
        <v>0</v>
      </c>
    </row>
    <row r="24" spans="1:14" ht="15" hidden="1" outlineLevel="1">
      <c r="A24" s="122" t="str">
        <f>'Facility Detail'!B5</f>
        <v>Marengo II</v>
      </c>
      <c r="B24" s="122" t="str">
        <f xml:space="preserve"> IF( 'Facility Detail'!D5 = "", "", 'Facility Detail'!D5 )</f>
        <v>Wind</v>
      </c>
      <c r="C24" s="123">
        <f>'Facility Detail'!D208</f>
        <v>0</v>
      </c>
      <c r="D24" s="123">
        <f>'Facility Detail'!E208</f>
        <v>15341</v>
      </c>
      <c r="E24" s="123">
        <f>'Facility Detail'!F208</f>
        <v>14137</v>
      </c>
      <c r="F24" s="123">
        <f>'Facility Detail'!G208</f>
        <v>12175</v>
      </c>
      <c r="G24" s="123">
        <f>'Facility Detail'!H208</f>
        <v>14022</v>
      </c>
      <c r="H24" s="123">
        <f>'Facility Detail'!I208</f>
        <v>25020</v>
      </c>
      <c r="I24" s="123">
        <f>'Facility Detail'!J208</f>
        <v>0</v>
      </c>
      <c r="J24" s="123">
        <f>'Facility Detail'!K208</f>
        <v>0</v>
      </c>
      <c r="K24" s="127">
        <f>'Facility Detail'!L208</f>
        <v>0</v>
      </c>
      <c r="L24" s="127">
        <f>'Facility Detail'!M208</f>
        <v>0</v>
      </c>
      <c r="M24" s="127">
        <f>'Facility Detail'!N208</f>
        <v>0</v>
      </c>
      <c r="N24" s="127">
        <f>'Facility Detail'!O208</f>
        <v>0</v>
      </c>
    </row>
    <row r="25" spans="1:14" ht="15" hidden="1" outlineLevel="1">
      <c r="A25" s="122" t="str">
        <f>'Facility Detail'!B6</f>
        <v>Bennett Creek Windfarm - REC Only</v>
      </c>
      <c r="B25" s="122" t="str">
        <f xml:space="preserve"> IF( 'Facility Detail'!D6 = "", "", 'Facility Detail'!D6 )</f>
        <v>Wind</v>
      </c>
      <c r="C25" s="123">
        <f>'Facility Detail'!D250</f>
        <v>0</v>
      </c>
      <c r="D25" s="123">
        <f>'Facility Detail'!E250</f>
        <v>12259</v>
      </c>
      <c r="E25" s="123">
        <f>'Facility Detail'!F250</f>
        <v>0</v>
      </c>
      <c r="F25" s="123">
        <f>'Facility Detail'!G250</f>
        <v>0</v>
      </c>
      <c r="G25" s="123">
        <f>'Facility Detail'!H250</f>
        <v>0</v>
      </c>
      <c r="H25" s="123">
        <f>'Facility Detail'!I250</f>
        <v>8656</v>
      </c>
      <c r="I25" s="123">
        <f>'Facility Detail'!J250</f>
        <v>0</v>
      </c>
      <c r="J25" s="123">
        <f>'Facility Detail'!K250</f>
        <v>0</v>
      </c>
      <c r="K25" s="127">
        <f>'Facility Detail'!L250</f>
        <v>0</v>
      </c>
      <c r="L25" s="127">
        <f>'Facility Detail'!M250</f>
        <v>0</v>
      </c>
      <c r="M25" s="127">
        <f>'Facility Detail'!N250</f>
        <v>0</v>
      </c>
      <c r="N25" s="127">
        <f>'Facility Detail'!O250</f>
        <v>0</v>
      </c>
    </row>
    <row r="26" spans="1:14" ht="15" hidden="1" outlineLevel="1">
      <c r="A26" s="122" t="str">
        <f>'Facility Detail'!B7</f>
        <v>Hot Springs Windfarm - REC Only</v>
      </c>
      <c r="B26" s="122" t="str">
        <f xml:space="preserve"> IF( 'Facility Detail'!D7 = "", "", 'Facility Detail'!D7 )</f>
        <v>Wind</v>
      </c>
      <c r="C26" s="123">
        <f>'Facility Detail'!D292</f>
        <v>0</v>
      </c>
      <c r="D26" s="123">
        <f>'Facility Detail'!E292</f>
        <v>7963</v>
      </c>
      <c r="E26" s="123">
        <f>'Facility Detail'!F292</f>
        <v>0</v>
      </c>
      <c r="F26" s="123">
        <f>'Facility Detail'!G292</f>
        <v>0</v>
      </c>
      <c r="G26" s="123">
        <f>'Facility Detail'!H292</f>
        <v>0</v>
      </c>
      <c r="H26" s="123">
        <f>'Facility Detail'!I292</f>
        <v>8028</v>
      </c>
      <c r="I26" s="123">
        <f>'Facility Detail'!J292</f>
        <v>0</v>
      </c>
      <c r="J26" s="123">
        <f>'Facility Detail'!K292</f>
        <v>0</v>
      </c>
      <c r="K26" s="127">
        <f>'Facility Detail'!L292</f>
        <v>0</v>
      </c>
      <c r="L26" s="127">
        <f>'Facility Detail'!M292</f>
        <v>0</v>
      </c>
      <c r="M26" s="127">
        <f>'Facility Detail'!N292</f>
        <v>0</v>
      </c>
      <c r="N26" s="127">
        <f>'Facility Detail'!O292</f>
        <v>0</v>
      </c>
    </row>
    <row r="27" spans="1:14" ht="15" hidden="1" outlineLevel="1">
      <c r="A27" s="122" t="str">
        <f>'Facility Detail'!B8</f>
        <v>*Tuana Springs - REC Only</v>
      </c>
      <c r="B27" s="122" t="str">
        <f xml:space="preserve"> IF( 'Facility Detail'!D8 = "", "", 'Facility Detail'!D8 )</f>
        <v>Wind</v>
      </c>
      <c r="C27" s="123">
        <f>'Facility Detail'!D330</f>
        <v>0</v>
      </c>
      <c r="D27" s="123">
        <f>'Facility Detail'!E330</f>
        <v>12253</v>
      </c>
      <c r="E27" s="123">
        <f>'Facility Detail'!F330</f>
        <v>43002</v>
      </c>
      <c r="F27" s="123">
        <f>'Facility Detail'!G330</f>
        <v>41752</v>
      </c>
      <c r="G27" s="123">
        <f>'Facility Detail'!H330</f>
        <v>0</v>
      </c>
      <c r="H27" s="123">
        <f>'Facility Detail'!I330</f>
        <v>0</v>
      </c>
      <c r="I27" s="123">
        <f>'Facility Detail'!J330</f>
        <v>0</v>
      </c>
      <c r="J27" s="123">
        <f>'Facility Detail'!K330</f>
        <v>0</v>
      </c>
      <c r="K27" s="127">
        <f>'Facility Detail'!L330</f>
        <v>0</v>
      </c>
      <c r="L27" s="127">
        <f>'Facility Detail'!M330</f>
        <v>0</v>
      </c>
      <c r="M27" s="127">
        <f>'Facility Detail'!N330</f>
        <v>0</v>
      </c>
      <c r="N27" s="127">
        <f>'Facility Detail'!O330</f>
        <v>0</v>
      </c>
    </row>
    <row r="28" spans="1:14" ht="15" hidden="1" outlineLevel="1">
      <c r="A28" s="122" t="str">
        <f>'Facility Detail'!B9</f>
        <v>Wanapum (Upgrade)</v>
      </c>
      <c r="B28" s="122" t="str">
        <f xml:space="preserve"> IF( 'Facility Detail'!D9 = "", "", 'Facility Detail'!D9 )</f>
        <v>Water (Incremental Hydro)</v>
      </c>
      <c r="C28" s="123">
        <f>'Facility Detail'!D368</f>
        <v>0</v>
      </c>
      <c r="D28" s="123">
        <f>'Facility Detail'!E368</f>
        <v>678</v>
      </c>
      <c r="E28" s="123">
        <f>'Facility Detail'!F368</f>
        <v>631</v>
      </c>
      <c r="F28" s="123">
        <f>'Facility Detail'!G368</f>
        <v>0</v>
      </c>
      <c r="G28" s="123">
        <f>'Facility Detail'!H368</f>
        <v>0</v>
      </c>
      <c r="H28" s="123">
        <f>'Facility Detail'!I368</f>
        <v>0</v>
      </c>
      <c r="I28" s="123">
        <f>'Facility Detail'!J368</f>
        <v>0</v>
      </c>
      <c r="J28" s="123">
        <f>'Facility Detail'!K368</f>
        <v>0</v>
      </c>
      <c r="K28" s="127">
        <f>'Facility Detail'!L368</f>
        <v>0</v>
      </c>
      <c r="L28" s="127">
        <f>'Facility Detail'!M368</f>
        <v>0</v>
      </c>
      <c r="M28" s="127">
        <f>'Facility Detail'!N368</f>
        <v>0</v>
      </c>
      <c r="N28" s="127">
        <f>'Facility Detail'!O368</f>
        <v>0</v>
      </c>
    </row>
    <row r="29" spans="1:14" ht="15" hidden="1" outlineLevel="1">
      <c r="A29" s="122" t="str">
        <f>'Facility Detail'!B10</f>
        <v>Prospect 2 (Upgrade 1999)</v>
      </c>
      <c r="B29" s="122" t="str">
        <f xml:space="preserve"> IF( 'Facility Detail'!D10 = "", "", 'Facility Detail'!D10 )</f>
        <v>Water (Incremental Hydro)</v>
      </c>
      <c r="C29" s="123">
        <f>'Facility Detail'!D410</f>
        <v>0</v>
      </c>
      <c r="D29" s="123">
        <f>'Facility Detail'!E410</f>
        <v>328</v>
      </c>
      <c r="E29" s="123">
        <f>'Facility Detail'!F410</f>
        <v>293</v>
      </c>
      <c r="F29" s="123">
        <f>'Facility Detail'!G410</f>
        <v>278</v>
      </c>
      <c r="G29" s="123">
        <f>'Facility Detail'!H410</f>
        <v>226</v>
      </c>
      <c r="H29" s="123">
        <f>'Facility Detail'!I410</f>
        <v>329</v>
      </c>
      <c r="I29" s="123">
        <f>'Facility Detail'!J410</f>
        <v>0</v>
      </c>
      <c r="J29" s="123">
        <f>'Facility Detail'!K410</f>
        <v>0</v>
      </c>
      <c r="K29" s="127">
        <f>'Facility Detail'!L410</f>
        <v>0</v>
      </c>
      <c r="L29" s="127">
        <f>'Facility Detail'!M410</f>
        <v>0</v>
      </c>
      <c r="M29" s="127">
        <f>'Facility Detail'!N410</f>
        <v>0</v>
      </c>
      <c r="N29" s="127">
        <f>'Facility Detail'!O410</f>
        <v>0</v>
      </c>
    </row>
    <row r="30" spans="1:14" ht="15" hidden="1" outlineLevel="1">
      <c r="A30" s="122" t="str">
        <f>'Facility Detail'!B11</f>
        <v>Lemolo 1 (Upgrade 2003)</v>
      </c>
      <c r="B30" s="122" t="str">
        <f xml:space="preserve"> IF( 'Facility Detail'!D11 = "", "", 'Facility Detail'!D11 )</f>
        <v>Water (Incremental Hydro)</v>
      </c>
      <c r="C30" s="123">
        <f>'Facility Detail'!D452</f>
        <v>0</v>
      </c>
      <c r="D30" s="123">
        <f>'Facility Detail'!E452</f>
        <v>1355</v>
      </c>
      <c r="E30" s="123">
        <f>'Facility Detail'!F452</f>
        <v>997</v>
      </c>
      <c r="F30" s="123">
        <f>'Facility Detail'!G452</f>
        <v>1148</v>
      </c>
      <c r="G30" s="123">
        <f>'Facility Detail'!H452</f>
        <v>1011</v>
      </c>
      <c r="H30" s="123">
        <f>'Facility Detail'!I452</f>
        <v>1113</v>
      </c>
      <c r="I30" s="123">
        <f>'Facility Detail'!J452</f>
        <v>0</v>
      </c>
      <c r="J30" s="123">
        <f>'Facility Detail'!K452</f>
        <v>0</v>
      </c>
      <c r="K30" s="127">
        <f>'Facility Detail'!L452</f>
        <v>0</v>
      </c>
      <c r="L30" s="127">
        <f>'Facility Detail'!M452</f>
        <v>0</v>
      </c>
      <c r="M30" s="127">
        <f>'Facility Detail'!N452</f>
        <v>0</v>
      </c>
      <c r="N30" s="127">
        <f>'Facility Detail'!O452</f>
        <v>0</v>
      </c>
    </row>
    <row r="31" spans="1:14" ht="15" hidden="1" outlineLevel="1">
      <c r="A31" s="122" t="str">
        <f>'Facility Detail'!B12</f>
        <v>JC Boyle (Upgrade 2005)</v>
      </c>
      <c r="B31" s="122" t="str">
        <f xml:space="preserve"> IF( 'Facility Detail'!D12 = "", "", 'Facility Detail'!D12 )</f>
        <v>Water (Incremental Hydro)</v>
      </c>
      <c r="C31" s="123">
        <f>'Facility Detail'!D494</f>
        <v>0</v>
      </c>
      <c r="D31" s="123">
        <f>'Facility Detail'!E494</f>
        <v>276</v>
      </c>
      <c r="E31" s="123">
        <f>'Facility Detail'!F494</f>
        <v>189</v>
      </c>
      <c r="F31" s="123">
        <f>'Facility Detail'!G494</f>
        <v>184</v>
      </c>
      <c r="G31" s="123">
        <f>'Facility Detail'!H494</f>
        <v>172</v>
      </c>
      <c r="H31" s="123">
        <f>'Facility Detail'!I494</f>
        <v>235</v>
      </c>
      <c r="I31" s="123">
        <f>'Facility Detail'!J494</f>
        <v>0</v>
      </c>
      <c r="J31" s="123">
        <f>'Facility Detail'!K494</f>
        <v>0</v>
      </c>
      <c r="K31" s="127">
        <f>'Facility Detail'!L494</f>
        <v>0</v>
      </c>
      <c r="L31" s="127">
        <f>'Facility Detail'!M494</f>
        <v>0</v>
      </c>
      <c r="M31" s="127">
        <f>'Facility Detail'!N494</f>
        <v>0</v>
      </c>
      <c r="N31" s="127">
        <f>'Facility Detail'!O494</f>
        <v>0</v>
      </c>
    </row>
    <row r="32" spans="1:14" ht="15" hidden="1" outlineLevel="1">
      <c r="A32" s="122" t="str">
        <f>'Facility Detail'!B13</f>
        <v>Lemolo 2 (Upgrade 2009)</v>
      </c>
      <c r="B32" s="122" t="str">
        <f xml:space="preserve"> IF( 'Facility Detail'!D13 = "", "", 'Facility Detail'!D13 )</f>
        <v>Water (Incremental Hydro)</v>
      </c>
      <c r="C32" s="123">
        <f>'Facility Detail'!D536</f>
        <v>0</v>
      </c>
      <c r="D32" s="123">
        <f>'Facility Detail'!E536</f>
        <v>142</v>
      </c>
      <c r="E32" s="123">
        <f>'Facility Detail'!F536</f>
        <v>102</v>
      </c>
      <c r="F32" s="123">
        <f>'Facility Detail'!G536</f>
        <v>109</v>
      </c>
      <c r="G32" s="123">
        <f>'Facility Detail'!H536</f>
        <v>86</v>
      </c>
      <c r="H32" s="123">
        <f>'Facility Detail'!I536</f>
        <v>95</v>
      </c>
      <c r="I32" s="123">
        <f>'Facility Detail'!J536</f>
        <v>0</v>
      </c>
      <c r="J32" s="123">
        <f>'Facility Detail'!K536</f>
        <v>0</v>
      </c>
      <c r="K32" s="127">
        <f>'Facility Detail'!L536</f>
        <v>0</v>
      </c>
      <c r="L32" s="127">
        <f>'Facility Detail'!M536</f>
        <v>0</v>
      </c>
      <c r="M32" s="127">
        <f>'Facility Detail'!N536</f>
        <v>0</v>
      </c>
      <c r="N32" s="127">
        <f>'Facility Detail'!O536</f>
        <v>0</v>
      </c>
    </row>
    <row r="33" spans="1:14" ht="15" hidden="1" outlineLevel="1">
      <c r="A33" s="122" t="str">
        <f>'Facility Detail'!B14</f>
        <v>Seven Mile Hill I</v>
      </c>
      <c r="B33" s="122" t="str">
        <f xml:space="preserve"> IF( 'Facility Detail'!D14 = "", "", 'Facility Detail'!D14 )</f>
        <v>Wind</v>
      </c>
      <c r="C33" s="123">
        <f>'Facility Detail'!D578</f>
        <v>0</v>
      </c>
      <c r="D33" s="123">
        <f>'Facility Detail'!E578</f>
        <v>0</v>
      </c>
      <c r="E33" s="123">
        <f>'Facility Detail'!F578</f>
        <v>0</v>
      </c>
      <c r="F33" s="123">
        <f>'Facility Detail'!G578</f>
        <v>0</v>
      </c>
      <c r="G33" s="123">
        <f>'Facility Detail'!H578</f>
        <v>0</v>
      </c>
      <c r="H33" s="123">
        <f>'Facility Detail'!I578</f>
        <v>0</v>
      </c>
      <c r="I33" s="123">
        <f>'Facility Detail'!J578</f>
        <v>0</v>
      </c>
      <c r="J33" s="123">
        <f>'Facility Detail'!K578</f>
        <v>0</v>
      </c>
      <c r="K33" s="127">
        <f>'Facility Detail'!L578</f>
        <v>0</v>
      </c>
      <c r="L33" s="127">
        <f>'Facility Detail'!M578</f>
        <v>0</v>
      </c>
      <c r="M33" s="127">
        <f>'Facility Detail'!N578</f>
        <v>0</v>
      </c>
      <c r="N33" s="127">
        <f>'Facility Detail'!O578</f>
        <v>0</v>
      </c>
    </row>
    <row r="34" spans="1:14" ht="15" hidden="1" outlineLevel="1">
      <c r="A34" s="122" t="str">
        <f>'Facility Detail'!B15</f>
        <v>Nine Canyon Wind Project - REC Only</v>
      </c>
      <c r="B34" s="122" t="str">
        <f xml:space="preserve"> IF( 'Facility Detail'!D15 = "", "", 'Facility Detail'!D15 )</f>
        <v>Wind</v>
      </c>
      <c r="C34" s="123">
        <f>'Facility Detail'!D620</f>
        <v>0</v>
      </c>
      <c r="D34" s="123">
        <f>'Facility Detail'!E620</f>
        <v>0</v>
      </c>
      <c r="E34" s="123">
        <f>'Facility Detail'!F620</f>
        <v>0</v>
      </c>
      <c r="F34" s="123">
        <f>'Facility Detail'!G620</f>
        <v>0</v>
      </c>
      <c r="G34" s="123">
        <f>'Facility Detail'!H620</f>
        <v>0</v>
      </c>
      <c r="H34" s="123">
        <f>'Facility Detail'!I620</f>
        <v>0</v>
      </c>
      <c r="I34" s="123">
        <f>'Facility Detail'!J620</f>
        <v>0</v>
      </c>
      <c r="J34" s="123">
        <f>'Facility Detail'!K620</f>
        <v>0</v>
      </c>
      <c r="K34" s="127">
        <f>'Facility Detail'!L620</f>
        <v>0</v>
      </c>
      <c r="L34" s="127">
        <f>'Facility Detail'!M620</f>
        <v>0</v>
      </c>
      <c r="M34" s="127">
        <f>'Facility Detail'!N620</f>
        <v>0</v>
      </c>
      <c r="N34" s="127">
        <f>'Facility Detail'!O620</f>
        <v>0</v>
      </c>
    </row>
    <row r="35" spans="1:14" ht="15" hidden="1" outlineLevel="1">
      <c r="A35" s="122" t="str">
        <f>'Facility Detail'!B16</f>
        <v>Top of the World</v>
      </c>
      <c r="B35" s="122" t="str">
        <f xml:space="preserve"> IF( 'Facility Detail'!D16 = "", "", 'Facility Detail'!D16 )</f>
        <v>Wind</v>
      </c>
      <c r="C35" s="123">
        <f>'Facility Detail'!D662</f>
        <v>0</v>
      </c>
      <c r="D35" s="123">
        <f>'Facility Detail'!E662</f>
        <v>0</v>
      </c>
      <c r="E35" s="123">
        <f>'Facility Detail'!F662</f>
        <v>0</v>
      </c>
      <c r="F35" s="123">
        <f>'Facility Detail'!G662</f>
        <v>0</v>
      </c>
      <c r="G35" s="123">
        <f>'Facility Detail'!H662</f>
        <v>0</v>
      </c>
      <c r="H35" s="123">
        <f>'Facility Detail'!I662</f>
        <v>45911</v>
      </c>
      <c r="I35" s="123">
        <f>'Facility Detail'!J662</f>
        <v>0</v>
      </c>
      <c r="J35" s="123">
        <f>'Facility Detail'!K662</f>
        <v>0</v>
      </c>
      <c r="K35" s="127">
        <f>'Facility Detail'!L662</f>
        <v>0</v>
      </c>
      <c r="L35" s="127">
        <f>'Facility Detail'!M662</f>
        <v>0</v>
      </c>
      <c r="M35" s="127">
        <f>'Facility Detail'!N662</f>
        <v>0</v>
      </c>
      <c r="N35" s="127">
        <f>'Facility Detail'!O662</f>
        <v>0</v>
      </c>
    </row>
    <row r="36" spans="1:14" ht="15" hidden="1" outlineLevel="1">
      <c r="A36" s="122" t="str">
        <f>'Facility Detail'!B17</f>
        <v>Dunlap I</v>
      </c>
      <c r="B36" s="122" t="str">
        <f xml:space="preserve"> IF( 'Facility Detail'!D17 = "", "", 'Facility Detail'!D17 )</f>
        <v>Wind</v>
      </c>
      <c r="C36" s="123">
        <f>'Facility Detail'!D704</f>
        <v>0</v>
      </c>
      <c r="D36" s="123">
        <f>'Facility Detail'!E704</f>
        <v>0</v>
      </c>
      <c r="E36" s="123">
        <f>'Facility Detail'!F704</f>
        <v>0</v>
      </c>
      <c r="F36" s="123">
        <f>'Facility Detail'!G704</f>
        <v>0</v>
      </c>
      <c r="G36" s="123">
        <f>'Facility Detail'!H704</f>
        <v>0</v>
      </c>
      <c r="H36" s="123">
        <f>'Facility Detail'!I704</f>
        <v>59100</v>
      </c>
      <c r="I36" s="123">
        <f>'Facility Detail'!J704</f>
        <v>0</v>
      </c>
      <c r="J36" s="123">
        <f>'Facility Detail'!K704</f>
        <v>0</v>
      </c>
      <c r="K36" s="127">
        <f>'Facility Detail'!L704</f>
        <v>0</v>
      </c>
      <c r="L36" s="127">
        <f>'Facility Detail'!M704</f>
        <v>0</v>
      </c>
      <c r="M36" s="127">
        <f>'Facility Detail'!N704</f>
        <v>0</v>
      </c>
      <c r="N36" s="127">
        <f>'Facility Detail'!O704</f>
        <v>0</v>
      </c>
    </row>
    <row r="37" spans="1:14" ht="15" hidden="1" outlineLevel="1">
      <c r="A37" s="122" t="str">
        <f>'Facility Detail'!B18</f>
        <v>Campbell Hill/Three Buttes</v>
      </c>
      <c r="B37" s="122" t="str">
        <f xml:space="preserve"> IF( 'Facility Detail'!D18 = "", "", 'Facility Detail'!D18 )</f>
        <v>Wind</v>
      </c>
      <c r="C37" s="123">
        <f>'Facility Detail'!D746</f>
        <v>0</v>
      </c>
      <c r="D37" s="123">
        <f>'Facility Detail'!E746</f>
        <v>0</v>
      </c>
      <c r="E37" s="123">
        <f>'Facility Detail'!F746</f>
        <v>0</v>
      </c>
      <c r="F37" s="123">
        <f>'Facility Detail'!G746</f>
        <v>0</v>
      </c>
      <c r="G37" s="123">
        <f>'Facility Detail'!H746</f>
        <v>0</v>
      </c>
      <c r="H37" s="123">
        <f>'Facility Detail'!I746</f>
        <v>50956</v>
      </c>
      <c r="I37" s="123">
        <f>'Facility Detail'!J746</f>
        <v>0</v>
      </c>
      <c r="J37" s="123">
        <f>'Facility Detail'!K746</f>
        <v>0</v>
      </c>
      <c r="K37" s="127">
        <f>'Facility Detail'!L746</f>
        <v>0</v>
      </c>
      <c r="L37" s="127">
        <f>'Facility Detail'!M746</f>
        <v>0</v>
      </c>
      <c r="M37" s="127">
        <f>'Facility Detail'!N746</f>
        <v>0</v>
      </c>
      <c r="N37" s="127">
        <f>'Facility Detail'!O746</f>
        <v>0</v>
      </c>
    </row>
    <row r="38" spans="1:14" ht="15" hidden="1" outlineLevel="1">
      <c r="A38" s="122" t="str">
        <f>'Facility Detail'!B19</f>
        <v>Glenrock Wind I</v>
      </c>
      <c r="B38" s="122" t="str">
        <f xml:space="preserve"> IF( 'Facility Detail'!D19 = "", "", 'Facility Detail'!D19 )</f>
        <v>Wind</v>
      </c>
      <c r="C38" s="123">
        <f>'Facility Detail'!D788</f>
        <v>0</v>
      </c>
      <c r="D38" s="123">
        <f>'Facility Detail'!E788</f>
        <v>0</v>
      </c>
      <c r="E38" s="123">
        <f>'Facility Detail'!F788</f>
        <v>0</v>
      </c>
      <c r="F38" s="123">
        <f>'Facility Detail'!G788</f>
        <v>0</v>
      </c>
      <c r="G38" s="123">
        <f>'Facility Detail'!H788</f>
        <v>0</v>
      </c>
      <c r="H38" s="123">
        <f>'Facility Detail'!I788</f>
        <v>35193</v>
      </c>
      <c r="I38" s="123">
        <f>'Facility Detail'!J788</f>
        <v>0</v>
      </c>
      <c r="J38" s="123">
        <f>'Facility Detail'!K788</f>
        <v>0</v>
      </c>
      <c r="K38" s="127">
        <f>'Facility Detail'!L788</f>
        <v>0</v>
      </c>
      <c r="L38" s="127">
        <f>'Facility Detail'!M788</f>
        <v>0</v>
      </c>
      <c r="M38" s="127">
        <f>'Facility Detail'!N788</f>
        <v>0</v>
      </c>
      <c r="N38" s="127">
        <f>'Facility Detail'!O788</f>
        <v>0</v>
      </c>
    </row>
    <row r="39" spans="1:14" ht="15" hidden="1" outlineLevel="1">
      <c r="A39" s="122" t="str">
        <f>'Facility Detail'!B20</f>
        <v>Rolling Hills</v>
      </c>
      <c r="B39" s="122" t="str">
        <f xml:space="preserve"> IF( 'Facility Detail'!D20 = "", "", 'Facility Detail'!D20 )</f>
        <v>Wind</v>
      </c>
      <c r="C39" s="123">
        <f>'Facility Detail'!D830</f>
        <v>0</v>
      </c>
      <c r="D39" s="123">
        <f>'Facility Detail'!E830</f>
        <v>0</v>
      </c>
      <c r="E39" s="123">
        <f>'Facility Detail'!F830</f>
        <v>0</v>
      </c>
      <c r="F39" s="123">
        <f>'Facility Detail'!G830</f>
        <v>0</v>
      </c>
      <c r="G39" s="123">
        <f>'Facility Detail'!H830</f>
        <v>0</v>
      </c>
      <c r="H39" s="123">
        <f>'Facility Detail'!I830</f>
        <v>5468</v>
      </c>
      <c r="I39" s="123">
        <f>'Facility Detail'!J830</f>
        <v>0</v>
      </c>
      <c r="J39" s="123">
        <f>'Facility Detail'!K830</f>
        <v>0</v>
      </c>
      <c r="K39" s="127">
        <f>'Facility Detail'!L830</f>
        <v>0</v>
      </c>
      <c r="L39" s="127">
        <f>'Facility Detail'!M830</f>
        <v>0</v>
      </c>
      <c r="M39" s="127">
        <f>'Facility Detail'!N830</f>
        <v>0</v>
      </c>
      <c r="N39" s="127">
        <f>'Facility Detail'!O830</f>
        <v>0</v>
      </c>
    </row>
    <row r="40" spans="1:14" ht="15" hidden="1" outlineLevel="1">
      <c r="A40" s="122" t="str">
        <f>'Facility Detail'!B21</f>
        <v>SPI Aberdeen - REC Only</v>
      </c>
      <c r="B40" s="122" t="str">
        <f xml:space="preserve"> IF( 'Facility Detail'!D21 = "", "", 'Facility Detail'!D21 )</f>
        <v>Biomass</v>
      </c>
      <c r="C40" s="123">
        <f>'Facility Detail'!D870</f>
        <v>0</v>
      </c>
      <c r="D40" s="123">
        <f>'Facility Detail'!E870</f>
        <v>0</v>
      </c>
      <c r="E40" s="123">
        <f>'Facility Detail'!F870</f>
        <v>0</v>
      </c>
      <c r="F40" s="123">
        <f>'Facility Detail'!G870</f>
        <v>0</v>
      </c>
      <c r="G40" s="123">
        <f>'Facility Detail'!H870</f>
        <v>40000</v>
      </c>
      <c r="H40" s="123">
        <f>'Facility Detail'!I870</f>
        <v>0</v>
      </c>
      <c r="I40" s="123">
        <f>'Facility Detail'!J870</f>
        <v>0</v>
      </c>
      <c r="J40" s="123">
        <f>'Facility Detail'!K870</f>
        <v>0</v>
      </c>
      <c r="K40" s="127">
        <f>'Facility Detail'!L870</f>
        <v>0</v>
      </c>
      <c r="L40" s="127">
        <f>'Facility Detail'!M870</f>
        <v>0</v>
      </c>
      <c r="M40" s="127">
        <f>'Facility Detail'!N870</f>
        <v>0</v>
      </c>
      <c r="N40" s="127">
        <f>'Facility Detail'!O870</f>
        <v>0</v>
      </c>
    </row>
    <row r="41" spans="1:14" ht="15" hidden="1" outlineLevel="1">
      <c r="A41" s="122" t="str">
        <f>'Facility Detail'!B22</f>
        <v>Hidden Hollow - REC Only</v>
      </c>
      <c r="B41" s="122" t="str">
        <f xml:space="preserve"> IF( 'Facility Detail'!D22 = "", "", 'Facility Detail'!D22 )</f>
        <v>Landfill Gas</v>
      </c>
      <c r="C41" s="123">
        <f>'Facility Detail'!D912</f>
        <v>0</v>
      </c>
      <c r="D41" s="123">
        <f>'Facility Detail'!E912</f>
        <v>0</v>
      </c>
      <c r="E41" s="123">
        <f>'Facility Detail'!F912</f>
        <v>0</v>
      </c>
      <c r="F41" s="123">
        <f>'Facility Detail'!G912</f>
        <v>0</v>
      </c>
      <c r="G41" s="123">
        <f>'Facility Detail'!H912</f>
        <v>0</v>
      </c>
      <c r="H41" s="123">
        <f>'Facility Detail'!I912</f>
        <v>0</v>
      </c>
      <c r="I41" s="123">
        <f>'Facility Detail'!J912</f>
        <v>0</v>
      </c>
      <c r="J41" s="123">
        <f>'Facility Detail'!K912</f>
        <v>0</v>
      </c>
      <c r="K41" s="127">
        <f>'Facility Detail'!L912</f>
        <v>0</v>
      </c>
      <c r="L41" s="127">
        <f>'Facility Detail'!M912</f>
        <v>0</v>
      </c>
      <c r="M41" s="127">
        <f>'Facility Detail'!N912</f>
        <v>0</v>
      </c>
      <c r="N41" s="127">
        <f>'Facility Detail'!O912</f>
        <v>0</v>
      </c>
    </row>
    <row r="42" spans="1:14" ht="15" hidden="1" outlineLevel="1">
      <c r="A42" s="122" t="str">
        <f>'Facility Detail'!B23</f>
        <v>Fighting Creek - REC Only</v>
      </c>
      <c r="B42" s="122" t="str">
        <f xml:space="preserve"> IF( 'Facility Detail'!D23 = "", "", 'Facility Detail'!D23 )</f>
        <v>Landfill Gas</v>
      </c>
      <c r="C42" s="123">
        <f>'Facility Detail'!D954</f>
        <v>0</v>
      </c>
      <c r="D42" s="123">
        <f>'Facility Detail'!E954</f>
        <v>0</v>
      </c>
      <c r="E42" s="123">
        <f>'Facility Detail'!F954</f>
        <v>0</v>
      </c>
      <c r="F42" s="123">
        <f>'Facility Detail'!G954</f>
        <v>0</v>
      </c>
      <c r="G42" s="123">
        <f>'Facility Detail'!H954</f>
        <v>0</v>
      </c>
      <c r="H42" s="123">
        <f>'Facility Detail'!I954</f>
        <v>730</v>
      </c>
      <c r="I42" s="123">
        <f>'Facility Detail'!J954</f>
        <v>0</v>
      </c>
      <c r="J42" s="123">
        <f>'Facility Detail'!K954</f>
        <v>0</v>
      </c>
      <c r="K42" s="127">
        <f>'Facility Detail'!L954</f>
        <v>0</v>
      </c>
      <c r="L42" s="127">
        <f>'Facility Detail'!M954</f>
        <v>0</v>
      </c>
      <c r="M42" s="127">
        <f>'Facility Detail'!N954</f>
        <v>0</v>
      </c>
      <c r="N42" s="127">
        <f>'Facility Detail'!O954</f>
        <v>0</v>
      </c>
    </row>
    <row r="43" spans="1:14" ht="15" hidden="1" outlineLevel="1">
      <c r="A43" s="122" t="str">
        <f>'Facility Detail'!B24</f>
        <v>Lower Snake – Phalen Gulch - REC Only</v>
      </c>
      <c r="B43" s="122" t="str">
        <f xml:space="preserve"> IF( 'Facility Detail'!D24 = "", "", 'Facility Detail'!D24 )</f>
        <v>Wind</v>
      </c>
      <c r="C43" s="123">
        <f>'Facility Detail'!D996</f>
        <v>0</v>
      </c>
      <c r="D43" s="123">
        <f>'Facility Detail'!E996</f>
        <v>0</v>
      </c>
      <c r="E43" s="123">
        <f>'Facility Detail'!F996</f>
        <v>0</v>
      </c>
      <c r="F43" s="123">
        <f>'Facility Detail'!G996</f>
        <v>0</v>
      </c>
      <c r="G43" s="123">
        <f>'Facility Detail'!H996</f>
        <v>0</v>
      </c>
      <c r="H43" s="123">
        <f>'Facility Detail'!I996</f>
        <v>1300</v>
      </c>
      <c r="I43" s="123">
        <f>'Facility Detail'!J996</f>
        <v>0</v>
      </c>
      <c r="J43" s="123">
        <f>'Facility Detail'!K996</f>
        <v>0</v>
      </c>
      <c r="K43" s="127">
        <f>'Facility Detail'!L996</f>
        <v>0</v>
      </c>
      <c r="L43" s="127">
        <f>'Facility Detail'!M996</f>
        <v>0</v>
      </c>
      <c r="M43" s="127">
        <f>'Facility Detail'!N996</f>
        <v>0</v>
      </c>
      <c r="N43" s="127">
        <f>'Facility Detail'!O996</f>
        <v>0</v>
      </c>
    </row>
    <row r="44" spans="1:14" ht="15" hidden="1" outlineLevel="1">
      <c r="A44" s="122" t="str">
        <f>'Facility Detail'!B25</f>
        <v>Elkhorn Valley Wind - REC Only</v>
      </c>
      <c r="B44" s="122" t="str">
        <f xml:space="preserve"> IF( 'Facility Detail'!D25 = "", "", 'Facility Detail'!D25 )</f>
        <v>Wind</v>
      </c>
      <c r="C44" s="123">
        <f>'Facility Detail'!D1038</f>
        <v>0</v>
      </c>
      <c r="D44" s="123">
        <f>'Facility Detail'!E1038</f>
        <v>0</v>
      </c>
      <c r="E44" s="123">
        <f>'Facility Detail'!F1038</f>
        <v>0</v>
      </c>
      <c r="F44" s="123">
        <f>'Facility Detail'!G1038</f>
        <v>0</v>
      </c>
      <c r="G44" s="123">
        <f>'Facility Detail'!H1038</f>
        <v>0</v>
      </c>
      <c r="H44" s="123">
        <f>'Facility Detail'!I1038</f>
        <v>4468</v>
      </c>
      <c r="I44" s="123">
        <f>'Facility Detail'!J1038</f>
        <v>0</v>
      </c>
      <c r="J44" s="123">
        <f>'Facility Detail'!K1038</f>
        <v>0</v>
      </c>
      <c r="K44" s="127">
        <f>'Facility Detail'!L1038</f>
        <v>0</v>
      </c>
      <c r="L44" s="127">
        <f>'Facility Detail'!M1038</f>
        <v>0</v>
      </c>
      <c r="M44" s="127">
        <f>'Facility Detail'!N1038</f>
        <v>0</v>
      </c>
      <c r="N44" s="127">
        <f>'Facility Detail'!O1038</f>
        <v>0</v>
      </c>
    </row>
    <row r="45" spans="1:14" ht="15" hidden="1" outlineLevel="1">
      <c r="A45" s="122" t="str">
        <f>'Facility Detail'!B26</f>
        <v>Condon Wind Power Project - Condon Phase II - REC Only</v>
      </c>
      <c r="B45" s="122" t="str">
        <f xml:space="preserve"> IF( 'Facility Detail'!D26 = "", "", 'Facility Detail'!D26 )</f>
        <v>Wind</v>
      </c>
      <c r="C45" s="123">
        <f>'Facility Detail'!D1080</f>
        <v>0</v>
      </c>
      <c r="D45" s="123">
        <f>'Facility Detail'!E1080</f>
        <v>0</v>
      </c>
      <c r="E45" s="123">
        <f>'Facility Detail'!F1080</f>
        <v>0</v>
      </c>
      <c r="F45" s="123">
        <f>'Facility Detail'!G1080</f>
        <v>0</v>
      </c>
      <c r="G45" s="123">
        <f>'Facility Detail'!H1080</f>
        <v>0</v>
      </c>
      <c r="H45" s="123">
        <f>'Facility Detail'!I1080</f>
        <v>0</v>
      </c>
      <c r="I45" s="123">
        <f>'Facility Detail'!J1080</f>
        <v>0</v>
      </c>
      <c r="J45" s="123">
        <f>'Facility Detail'!K1080</f>
        <v>0</v>
      </c>
      <c r="K45" s="127">
        <f>'Facility Detail'!L1080</f>
        <v>0</v>
      </c>
      <c r="L45" s="127">
        <f>'Facility Detail'!M1080</f>
        <v>0</v>
      </c>
      <c r="M45" s="127">
        <f>'Facility Detail'!N1080</f>
        <v>0</v>
      </c>
      <c r="N45" s="127">
        <f>'Facility Detail'!O1080</f>
        <v>0</v>
      </c>
    </row>
    <row r="46" spans="1:14" ht="15" hidden="1" outlineLevel="1">
      <c r="A46" s="122" t="str">
        <f>'Facility Detail'!B27</f>
        <v>Condon Wind Power Project - Condon Wind Power Project - REC Only</v>
      </c>
      <c r="B46" s="122" t="str">
        <f xml:space="preserve"> IF( 'Facility Detail'!D27 = "", "", 'Facility Detail'!D27 )</f>
        <v>Wind</v>
      </c>
      <c r="C46" s="123">
        <f>'Facility Detail'!D1122</f>
        <v>0</v>
      </c>
      <c r="D46" s="123">
        <f>'Facility Detail'!E1122</f>
        <v>0</v>
      </c>
      <c r="E46" s="123">
        <f>'Facility Detail'!F1122</f>
        <v>0</v>
      </c>
      <c r="F46" s="123">
        <f>'Facility Detail'!G1122</f>
        <v>0</v>
      </c>
      <c r="G46" s="123">
        <f>'Facility Detail'!H1122</f>
        <v>0</v>
      </c>
      <c r="H46" s="123">
        <f>'Facility Detail'!I1122</f>
        <v>0</v>
      </c>
      <c r="I46" s="123">
        <f>'Facility Detail'!J1122</f>
        <v>0</v>
      </c>
      <c r="J46" s="123">
        <f>'Facility Detail'!K1122</f>
        <v>0</v>
      </c>
      <c r="K46" s="127">
        <f>'Facility Detail'!L1122</f>
        <v>0</v>
      </c>
      <c r="L46" s="127">
        <f>'Facility Detail'!M1122</f>
        <v>0</v>
      </c>
      <c r="M46" s="127">
        <f>'Facility Detail'!N1122</f>
        <v>0</v>
      </c>
      <c r="N46" s="127">
        <f>'Facility Detail'!O1122</f>
        <v>0</v>
      </c>
    </row>
    <row r="47" spans="1:14" ht="15" hidden="1" outlineLevel="1">
      <c r="A47" s="122" t="str">
        <f>'Facility Detail'!B28</f>
        <v>Klondike I - Klondike Wind Power LLC - REC Only</v>
      </c>
      <c r="B47" s="122" t="str">
        <f xml:space="preserve"> IF( 'Facility Detail'!D28 = "", "", 'Facility Detail'!D28 )</f>
        <v>Wind</v>
      </c>
      <c r="C47" s="123">
        <f>'Facility Detail'!D1164</f>
        <v>0</v>
      </c>
      <c r="D47" s="123">
        <f>'Facility Detail'!E1164</f>
        <v>0</v>
      </c>
      <c r="E47" s="123">
        <f>'Facility Detail'!F1164</f>
        <v>0</v>
      </c>
      <c r="F47" s="123">
        <f>'Facility Detail'!G1164</f>
        <v>0</v>
      </c>
      <c r="G47" s="123">
        <f>'Facility Detail'!H1164</f>
        <v>0</v>
      </c>
      <c r="H47" s="123">
        <f>'Facility Detail'!I1164</f>
        <v>0</v>
      </c>
      <c r="I47" s="123">
        <f>'Facility Detail'!J1164</f>
        <v>0</v>
      </c>
      <c r="J47" s="123">
        <f>'Facility Detail'!K1164</f>
        <v>0</v>
      </c>
      <c r="K47" s="127">
        <f>'Facility Detail'!L1164</f>
        <v>0</v>
      </c>
      <c r="L47" s="127">
        <f>'Facility Detail'!M1164</f>
        <v>0</v>
      </c>
      <c r="M47" s="127">
        <f>'Facility Detail'!N1164</f>
        <v>0</v>
      </c>
      <c r="N47" s="127">
        <f>'Facility Detail'!O1164</f>
        <v>0</v>
      </c>
    </row>
    <row r="48" spans="1:14" ht="15" hidden="1" outlineLevel="1">
      <c r="A48" s="122" t="str">
        <f>'Facility Detail'!B29</f>
        <v>Meadow Creek Wind Farm - Five Pine Project - REC Only</v>
      </c>
      <c r="B48" s="122" t="str">
        <f xml:space="preserve"> IF( 'Facility Detail'!D29 = "", "", 'Facility Detail'!D29 )</f>
        <v>Wind</v>
      </c>
      <c r="C48" s="123">
        <f>'Facility Detail'!D1206</f>
        <v>0</v>
      </c>
      <c r="D48" s="123">
        <f>'Facility Detail'!E1206</f>
        <v>0</v>
      </c>
      <c r="E48" s="123">
        <f>'Facility Detail'!F1206</f>
        <v>0</v>
      </c>
      <c r="F48" s="123">
        <f>'Facility Detail'!G1206</f>
        <v>0</v>
      </c>
      <c r="G48" s="123">
        <f>'Facility Detail'!H1206</f>
        <v>0</v>
      </c>
      <c r="H48" s="123">
        <f>'Facility Detail'!I1206</f>
        <v>0</v>
      </c>
      <c r="I48" s="123">
        <f>'Facility Detail'!J1206</f>
        <v>0</v>
      </c>
      <c r="J48" s="123">
        <f>'Facility Detail'!K1206</f>
        <v>0</v>
      </c>
      <c r="K48" s="127">
        <f>'Facility Detail'!L1206</f>
        <v>0</v>
      </c>
      <c r="L48" s="127">
        <f>'Facility Detail'!M1206</f>
        <v>0</v>
      </c>
      <c r="M48" s="127">
        <f>'Facility Detail'!N1206</f>
        <v>0</v>
      </c>
      <c r="N48" s="127">
        <f>'Facility Detail'!O1206</f>
        <v>0</v>
      </c>
    </row>
    <row r="49" spans="1:14" ht="15" hidden="1" outlineLevel="1">
      <c r="A49" s="122" t="str">
        <f>'Facility Detail'!B30</f>
        <v>Meadow Creek Wind Farm - North Point Wind Farm - REC Only</v>
      </c>
      <c r="B49" s="122" t="str">
        <f xml:space="preserve"> IF( 'Facility Detail'!D30 = "", "", 'Facility Detail'!D30 )</f>
        <v>Wind</v>
      </c>
      <c r="C49" s="123">
        <f>'Facility Detail'!D1289</f>
        <v>0</v>
      </c>
      <c r="D49" s="123">
        <f>'Facility Detail'!E1289</f>
        <v>0</v>
      </c>
      <c r="E49" s="123">
        <f>'Facility Detail'!F1289</f>
        <v>0</v>
      </c>
      <c r="F49" s="123">
        <f>'Facility Detail'!G1289</f>
        <v>0</v>
      </c>
      <c r="G49" s="123">
        <f>'Facility Detail'!H1289</f>
        <v>0</v>
      </c>
      <c r="H49" s="123">
        <f>'Facility Detail'!I1289</f>
        <v>0</v>
      </c>
      <c r="I49" s="123">
        <f>'Facility Detail'!J1289</f>
        <v>0</v>
      </c>
      <c r="J49" s="123">
        <f>'Facility Detail'!K1289</f>
        <v>0</v>
      </c>
      <c r="K49" s="127">
        <f>'Facility Detail'!L1247</f>
        <v>0</v>
      </c>
      <c r="L49" s="127">
        <f>'Facility Detail'!M1247</f>
        <v>0</v>
      </c>
      <c r="M49" s="127">
        <f>'Facility Detail'!N1247</f>
        <v>0</v>
      </c>
      <c r="N49" s="127">
        <f>'Facility Detail'!O1247</f>
        <v>0</v>
      </c>
    </row>
    <row r="50" spans="1:14" ht="15" hidden="1" outlineLevel="1">
      <c r="A50" s="122" t="str">
        <f>'Facility Detail'!B31</f>
        <v>Nine Canyon Wind Project - Nine Canyon Phase 3 - REC Only</v>
      </c>
      <c r="B50" s="122" t="str">
        <f xml:space="preserve"> IF( 'Facility Detail'!D31 = "", "", 'Facility Detail'!D31 )</f>
        <v>Wind</v>
      </c>
      <c r="C50" s="123">
        <f>'Facility Detail'!D1330</f>
        <v>0</v>
      </c>
      <c r="D50" s="123">
        <f>'Facility Detail'!E1330</f>
        <v>0</v>
      </c>
      <c r="E50" s="123">
        <f>'Facility Detail'!F1330</f>
        <v>0</v>
      </c>
      <c r="F50" s="123">
        <f>'Facility Detail'!G1330</f>
        <v>0</v>
      </c>
      <c r="G50" s="123">
        <f>'Facility Detail'!H1330</f>
        <v>0</v>
      </c>
      <c r="H50" s="123">
        <f>'Facility Detail'!I1330</f>
        <v>0</v>
      </c>
      <c r="I50" s="123">
        <f>'Facility Detail'!J1330</f>
        <v>0</v>
      </c>
      <c r="J50" s="123">
        <f>'Facility Detail'!K1330</f>
        <v>0</v>
      </c>
      <c r="K50" s="129">
        <f>'Facility Detail'!L1289</f>
        <v>0</v>
      </c>
      <c r="L50" s="129">
        <f>'Facility Detail'!M1289</f>
        <v>0</v>
      </c>
      <c r="M50" s="129">
        <f>'Facility Detail'!N1289</f>
        <v>0</v>
      </c>
      <c r="N50" s="129">
        <f>'Facility Detail'!O1289</f>
        <v>0</v>
      </c>
    </row>
    <row r="51" spans="1:14" ht="15" hidden="1" outlineLevel="1">
      <c r="A51" s="122" t="str">
        <f>'Facility Detail'!B32</f>
        <v>Stateline (WA) - FPL Energy Vansycle LLC - REC Only</v>
      </c>
      <c r="B51" s="122" t="str">
        <f xml:space="preserve"> IF( 'Facility Detail'!D32 = "", "", 'Facility Detail'!D32 )</f>
        <v>Wind</v>
      </c>
      <c r="C51" s="123">
        <f>'Facility Detail'!D1371</f>
        <v>0</v>
      </c>
      <c r="D51" s="123">
        <f>'Facility Detail'!E1371</f>
        <v>0</v>
      </c>
      <c r="E51" s="123">
        <f>'Facility Detail'!F1371</f>
        <v>0</v>
      </c>
      <c r="F51" s="123">
        <f>'Facility Detail'!G1371</f>
        <v>0</v>
      </c>
      <c r="G51" s="123">
        <f>'Facility Detail'!H1371</f>
        <v>0</v>
      </c>
      <c r="H51" s="123">
        <f>'Facility Detail'!I1371</f>
        <v>0</v>
      </c>
      <c r="I51" s="123">
        <f>'Facility Detail'!J1371</f>
        <v>0</v>
      </c>
      <c r="J51" s="123">
        <f>'Facility Detail'!K1371</f>
        <v>0</v>
      </c>
    </row>
    <row r="52" spans="1:14" ht="15" hidden="1">
      <c r="A52" s="122" t="str">
        <f>'Facility Detail'!B33</f>
        <v>Adams Solar</v>
      </c>
      <c r="B52" s="122" t="str">
        <f xml:space="preserve"> IF( 'Facility Detail'!D33 = "", "", 'Facility Detail'!D33 )</f>
        <v>Solar</v>
      </c>
      <c r="C52" s="123">
        <f>'Facility Detail'!D1412</f>
        <v>0</v>
      </c>
      <c r="D52" s="123">
        <f>'Facility Detail'!E1412</f>
        <v>0</v>
      </c>
      <c r="E52" s="123">
        <f>'Facility Detail'!F1412</f>
        <v>0</v>
      </c>
      <c r="F52" s="123">
        <f>'Facility Detail'!G1412</f>
        <v>0</v>
      </c>
      <c r="G52" s="123">
        <f>'Facility Detail'!H1412</f>
        <v>0</v>
      </c>
      <c r="H52" s="123">
        <f>'Facility Detail'!I1412</f>
        <v>0</v>
      </c>
      <c r="I52" s="123">
        <f>'Facility Detail'!J1412</f>
        <v>0</v>
      </c>
      <c r="J52" s="123">
        <f>'Facility Detail'!K1412</f>
        <v>0</v>
      </c>
    </row>
    <row r="53" spans="1:14" ht="15" hidden="1">
      <c r="A53" s="122" t="str">
        <f>'Facility Detail'!B34</f>
        <v>Bear Creek Solar</v>
      </c>
      <c r="B53" s="122" t="str">
        <f xml:space="preserve"> IF( 'Facility Detail'!D34 = "", "", 'Facility Detail'!D34 )</f>
        <v>Solar</v>
      </c>
      <c r="C53" s="123">
        <f>'Facility Detail'!D1453</f>
        <v>0</v>
      </c>
      <c r="D53" s="123">
        <f>'Facility Detail'!E1453</f>
        <v>0</v>
      </c>
      <c r="E53" s="123">
        <f>'Facility Detail'!F1453</f>
        <v>0</v>
      </c>
      <c r="F53" s="123">
        <f>'Facility Detail'!G1453</f>
        <v>0</v>
      </c>
      <c r="G53" s="123">
        <f>'Facility Detail'!H1453</f>
        <v>0</v>
      </c>
      <c r="H53" s="123">
        <f>'Facility Detail'!I1453</f>
        <v>0</v>
      </c>
      <c r="I53" s="123">
        <f>'Facility Detail'!J1453</f>
        <v>0</v>
      </c>
      <c r="J53" s="123">
        <f>'Facility Detail'!K1453</f>
        <v>0</v>
      </c>
    </row>
    <row r="54" spans="1:14" ht="15" hidden="1">
      <c r="A54" s="122" t="str">
        <f>'Facility Detail'!B35</f>
        <v>Bly Solar</v>
      </c>
      <c r="B54" s="122" t="str">
        <f xml:space="preserve"> IF( 'Facility Detail'!D35 = "", "", 'Facility Detail'!D35 )</f>
        <v>Solar</v>
      </c>
      <c r="C54" s="123">
        <f>'Facility Detail'!D1494</f>
        <v>0</v>
      </c>
      <c r="D54" s="123">
        <f>'Facility Detail'!E1494</f>
        <v>0</v>
      </c>
      <c r="E54" s="123">
        <f>'Facility Detail'!F1494</f>
        <v>0</v>
      </c>
      <c r="F54" s="123">
        <f>'Facility Detail'!G1494</f>
        <v>0</v>
      </c>
      <c r="G54" s="123">
        <f>'Facility Detail'!H1494</f>
        <v>0</v>
      </c>
      <c r="H54" s="123">
        <f>'Facility Detail'!I1494</f>
        <v>0</v>
      </c>
      <c r="I54" s="123">
        <f>'Facility Detail'!J1494</f>
        <v>0</v>
      </c>
      <c r="J54" s="123">
        <f>'Facility Detail'!K1494</f>
        <v>0</v>
      </c>
    </row>
    <row r="55" spans="1:14" ht="15" hidden="1">
      <c r="A55" s="122" t="str">
        <f>'Facility Detail'!B36</f>
        <v>Elbe Solar</v>
      </c>
      <c r="B55" s="122" t="str">
        <f xml:space="preserve"> IF( 'Facility Detail'!D36 = "", "", 'Facility Detail'!D36 )</f>
        <v>Solar</v>
      </c>
      <c r="C55" s="123">
        <f>'Facility Detail'!D1534</f>
        <v>0</v>
      </c>
      <c r="D55" s="123">
        <f>'Facility Detail'!E1534</f>
        <v>0</v>
      </c>
      <c r="E55" s="123">
        <f>'Facility Detail'!F1534</f>
        <v>0</v>
      </c>
      <c r="F55" s="123">
        <f>'Facility Detail'!G1534</f>
        <v>0</v>
      </c>
      <c r="G55" s="123">
        <f>'Facility Detail'!H1534</f>
        <v>0</v>
      </c>
      <c r="H55" s="123">
        <f>'Facility Detail'!I1534</f>
        <v>0</v>
      </c>
      <c r="I55" s="123">
        <f>'Facility Detail'!J1534</f>
        <v>0</v>
      </c>
      <c r="J55" s="123">
        <f>'Facility Detail'!K1534</f>
        <v>0</v>
      </c>
    </row>
    <row r="56" spans="1:14" ht="15" hidden="1">
      <c r="A56" s="122" t="str">
        <f>'Facility Detail'!B37</f>
        <v>Enterprise Solar</v>
      </c>
      <c r="B56" s="122" t="str">
        <f xml:space="preserve"> IF( 'Facility Detail'!D37 = "", "", 'Facility Detail'!D37 )</f>
        <v>Solar</v>
      </c>
      <c r="C56" s="123">
        <f>'Facility Detail'!D1574</f>
        <v>0</v>
      </c>
      <c r="D56" s="123">
        <f>'Facility Detail'!E1574</f>
        <v>0</v>
      </c>
      <c r="E56" s="123">
        <f>'Facility Detail'!F1574</f>
        <v>0</v>
      </c>
      <c r="F56" s="123">
        <f>'Facility Detail'!G1574</f>
        <v>0</v>
      </c>
      <c r="G56" s="123">
        <f>'Facility Detail'!H1574</f>
        <v>0</v>
      </c>
      <c r="H56" s="123">
        <f>'Facility Detail'!I1574</f>
        <v>0</v>
      </c>
      <c r="I56" s="123">
        <f>'Facility Detail'!J1574</f>
        <v>0</v>
      </c>
      <c r="J56" s="123">
        <f>'Facility Detail'!K1574</f>
        <v>0</v>
      </c>
    </row>
    <row r="57" spans="1:14" ht="15" hidden="1">
      <c r="A57" s="122" t="str">
        <f>'Facility Detail'!B38</f>
        <v>Pavant Solar</v>
      </c>
      <c r="B57" s="122" t="str">
        <f xml:space="preserve"> IF( 'Facility Detail'!D38 = "", "", 'Facility Detail'!D38 )</f>
        <v>Solar</v>
      </c>
      <c r="C57" s="123">
        <f>'Facility Detail'!D1614</f>
        <v>0</v>
      </c>
      <c r="D57" s="123">
        <f>'Facility Detail'!E1614</f>
        <v>0</v>
      </c>
      <c r="E57" s="123">
        <f>'Facility Detail'!F1614</f>
        <v>0</v>
      </c>
      <c r="F57" s="123">
        <f>'Facility Detail'!G1614</f>
        <v>0</v>
      </c>
      <c r="G57" s="123">
        <f>'Facility Detail'!H1614</f>
        <v>0</v>
      </c>
      <c r="H57" s="123">
        <f>'Facility Detail'!I1614</f>
        <v>0</v>
      </c>
      <c r="I57" s="123">
        <f>'Facility Detail'!J1614</f>
        <v>0</v>
      </c>
      <c r="J57" s="123">
        <f>'Facility Detail'!K1614</f>
        <v>0</v>
      </c>
    </row>
    <row r="58" spans="1:14" ht="15" hidden="1">
      <c r="A58" s="125" t="str">
        <f>'Facility Detail'!B39</f>
        <v>Element Markets - REC Only</v>
      </c>
      <c r="B58" s="122" t="str">
        <f xml:space="preserve"> IF( 'Facility Detail'!D39 = "", "", 'Facility Detail'!D39 )</f>
        <v>TBD</v>
      </c>
      <c r="C58" s="123">
        <f>'Facility Detail'!D119</f>
        <v>0</v>
      </c>
      <c r="D58" s="123">
        <f>'Facility Detail'!E119</f>
        <v>0</v>
      </c>
      <c r="E58" s="123">
        <f>'Facility Detail'!F119</f>
        <v>0</v>
      </c>
      <c r="F58" s="123">
        <f>'Facility Detail'!G119</f>
        <v>0</v>
      </c>
      <c r="G58" s="123">
        <f>'Facility Detail'!H119</f>
        <v>0</v>
      </c>
      <c r="H58" s="123">
        <f>'Facility Detail'!I119</f>
        <v>0</v>
      </c>
      <c r="I58" s="123">
        <f>'Facility Detail'!J119</f>
        <v>0</v>
      </c>
      <c r="J58" s="123">
        <f>'Facility Detail'!K119</f>
        <v>0</v>
      </c>
    </row>
    <row r="59" spans="1:14" hidden="1"/>
    <row r="60" spans="1:14" hidden="1"/>
    <row r="61" spans="1:14" hidden="1"/>
    <row r="62" spans="1:14" hidden="1"/>
    <row r="63" spans="1:14" hidden="1"/>
    <row r="64" spans="1:14" hidden="1"/>
    <row r="65" hidden="1"/>
  </sheetData>
  <printOptions horizontalCentered="1"/>
  <pageMargins left="0.7" right="0.7" top="0.75" bottom="0.75" header="0.3" footer="0.3"/>
  <pageSetup scale="46" orientation="portrait" r:id="rId1"/>
  <headerFooter>
    <oddFooter>&amp;CDESIGNATED INFORMATION IS 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2017-06-01T07:00:00+00:00</OpenedDate>
    <Date1 xmlns="dc463f71-b30c-4ab2-9473-d307f9d35888">2017-08-04T07:00:00+00:00</Date1>
    <IsDocumentOrder xmlns="dc463f71-b30c-4ab2-9473-d307f9d35888" xsi:nil="true"/>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170694</DocketNumber>
    <DelegatedOrder xmlns="dc463f71-b30c-4ab2-9473-d307f9d35888">false</DelegatedOrder>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91D63366F097B459A2907A751ACE0F9" ma:contentTypeVersion="104" ma:contentTypeDescription="" ma:contentTypeScope="" ma:versionID="a826d40868203f0179d897905f4a4d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5CECA-E4AA-40E2-9461-14FFBDEEBF33}">
  <ds:schemaRef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181B013-87DC-4DAA-BA3A-4B3A25144E5E}">
  <ds:schemaRefs>
    <ds:schemaRef ds:uri="http://schemas.microsoft.com/sharepoint/v3/contenttype/forms"/>
  </ds:schemaRefs>
</ds:datastoreItem>
</file>

<file path=customXml/itemProps3.xml><?xml version="1.0" encoding="utf-8"?>
<ds:datastoreItem xmlns:ds="http://schemas.openxmlformats.org/officeDocument/2006/customXml" ds:itemID="{C7981640-D868-42DB-A199-EBB3251E039B}"/>
</file>

<file path=customXml/itemProps4.xml><?xml version="1.0" encoding="utf-8"?>
<ds:datastoreItem xmlns:ds="http://schemas.openxmlformats.org/officeDocument/2006/customXml" ds:itemID="{7E925E05-D0DD-44EE-90EA-446A23CA6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2017-08-03T22:47:24Z</dcterms:created>
  <dcterms:modified xsi:type="dcterms:W3CDTF">2017-08-07T17:44:24Z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0x0101006E56B4D1795A2E4DB2F0B01679ED314A00191D63366F097B459A2907A751ACE0F9</vt:lpwstr>
  </property>
  <property fmtid="{D5CDD505-2E9C-101B-9397-08002B2CF9AE}" pid="4" name="_docset_NoMedatataSyncRequired">
    <vt:lpwstr>False</vt:lpwstr>
  </property>
  <property fmtid="{D5CDD505-2E9C-101B-9397-08002B2CF9AE}" pid="5" name="IsEFSEC">
    <vt:bool>false</vt:bool>
  </property>
</Properties>
</file>