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7995" activeTab="1"/>
  </bookViews>
  <sheets>
    <sheet name="Electric" sheetId="1" r:id="rId1"/>
    <sheet name="Gas" sheetId="2" r:id="rId2"/>
  </sheets>
  <definedNames>
    <definedName name="_xlnm.Print_Area" localSheetId="0">'Electric'!$B$1:$G$54</definedName>
    <definedName name="_xlnm.Print_Area" localSheetId="1">'Gas'!$B$1:$G$54</definedName>
  </definedNames>
  <calcPr fullCalcOnLoad="1"/>
</workbook>
</file>

<file path=xl/sharedStrings.xml><?xml version="1.0" encoding="utf-8"?>
<sst xmlns="http://schemas.openxmlformats.org/spreadsheetml/2006/main" count="149" uniqueCount="56">
  <si>
    <t>Gross Plant</t>
  </si>
  <si>
    <t>Depreciation Reserve</t>
  </si>
  <si>
    <t>Total Net Plant</t>
  </si>
  <si>
    <t>Total Rate Base</t>
  </si>
  <si>
    <t>Operation &amp; Maintenance Expenses</t>
  </si>
  <si>
    <t>Depreciation Expense</t>
  </si>
  <si>
    <t>Revenue Requirement</t>
  </si>
  <si>
    <t>Meters</t>
  </si>
  <si>
    <t>Total Gross Plant</t>
  </si>
  <si>
    <t>Total Depreciation Reserve</t>
  </si>
  <si>
    <t>Meter Reading</t>
  </si>
  <si>
    <t>Total O &amp; M Expenses</t>
  </si>
  <si>
    <t>Total Depreciation Expense</t>
  </si>
  <si>
    <t>Interest</t>
  </si>
  <si>
    <t>Equity return</t>
  </si>
  <si>
    <t>Revenue For Return</t>
  </si>
  <si>
    <t>O &amp; M Expenses</t>
  </si>
  <si>
    <t>Total Customer Revenue Requirement Before Gross up</t>
  </si>
  <si>
    <t>Gross Up for Uncollect., WUTC Fee, and Excise Tax</t>
  </si>
  <si>
    <t>Total Customer Revenue Requirement</t>
  </si>
  <si>
    <t xml:space="preserve"> Number of Bills</t>
  </si>
  <si>
    <t>Monthly Cost</t>
  </si>
  <si>
    <t>Removing/Setting Meters - Direct</t>
  </si>
  <si>
    <t>EX - 2, l 23</t>
  </si>
  <si>
    <t>Income Tax @ 35%</t>
  </si>
  <si>
    <t>Services</t>
  </si>
  <si>
    <t>Services Operations</t>
  </si>
  <si>
    <t>Meters Operations</t>
  </si>
  <si>
    <t>Meters Maintenance</t>
  </si>
  <si>
    <t>Billing</t>
  </si>
  <si>
    <t>Services Depr.</t>
  </si>
  <si>
    <t>Meters Depr.</t>
  </si>
  <si>
    <t xml:space="preserve"> 1/</t>
  </si>
  <si>
    <t xml:space="preserve"> 2/</t>
  </si>
  <si>
    <t xml:space="preserve"> 3/</t>
  </si>
  <si>
    <t>Avista Proposed ROR</t>
  </si>
  <si>
    <t xml:space="preserve"> 4/</t>
  </si>
  <si>
    <t>AVISTA UTILITIES</t>
  </si>
  <si>
    <t>Electric Residential Direct Customer Cost</t>
  </si>
  <si>
    <t>Natural Gas General Service Direct Customer Cost</t>
  </si>
  <si>
    <t>Services Maintenance</t>
  </si>
  <si>
    <t>Records &amp; Collections</t>
  </si>
  <si>
    <t>2/ Per Avista proposed capital structure, cost of debt (5.42%) and cost of equity (10.10%).</t>
  </si>
  <si>
    <t>3/ Provision for Uncollectibles, Commission Fees, and WA Excise Tax.  Per Exhibit No. ___(EMA-3), page 3.</t>
  </si>
  <si>
    <t>Note:  Avista amount reflects Acct. 587 Customer Installation Expenses.</t>
  </si>
  <si>
    <t>2/ Per Avista proposed capital structure, cost of debt (5.42%), and cost of equity (10.10%).</t>
  </si>
  <si>
    <t>3/ Provision for Uncollectibles, Commission Fees, and WA Excise Tax.  Per Exhibit No. ___(EMA-2), page 3.</t>
  </si>
  <si>
    <t>PC Proposed ROR</t>
  </si>
  <si>
    <t>4/ Per Public Counsel Witness Hill.</t>
  </si>
  <si>
    <t>1/ Per Company Class Cost of Service Study sponsored by witness Miller.</t>
  </si>
  <si>
    <t>1/ Per Company Class Cost of Service Study sponsored by witness Knox.</t>
  </si>
  <si>
    <t>Page 1 of 2</t>
  </si>
  <si>
    <t>Exhibit No. __(GAW-6T)</t>
  </si>
  <si>
    <t>Dockets UE-140188 &amp; UG-140189</t>
  </si>
  <si>
    <t>Exhibit No. GAW-6</t>
  </si>
  <si>
    <t>Page 1 of 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</si>
</sst>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%"/>
    <numFmt numFmtId="166" formatCode="[$$-409]#,##0"/>
    <numFmt numFmtId="167" formatCode="0.000000"/>
    <numFmt numFmtId="168" formatCode="[$$-409]#,##0.00"/>
    <numFmt numFmtId="169" formatCode="&quot;$&quot;#,##0.00"/>
    <numFmt numFmtId="170" formatCode="&quot;$&quot;#,##0.0000"/>
    <numFmt numFmtId="171" formatCode="&quot;$&quot;#,##0.000000"/>
    <numFmt numFmtId="172" formatCode="#,##0.000000"/>
    <numFmt numFmtId="173" formatCode="&quot;$&quot;#,##0.0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u val="single"/>
      <sz val="10"/>
      <name val="Times New Roman"/>
      <family val="1"/>
    </font>
    <font>
      <b/>
      <sz val="10"/>
      <name val="Times New Roman"/>
      <family val="1"/>
    </font>
    <font>
      <u val="doub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 horizontal="center"/>
    </xf>
    <xf numFmtId="164" fontId="7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64" fontId="5" fillId="0" borderId="0" xfId="0" applyNumberFormat="1" applyFont="1" applyAlignment="1">
      <alignment horizontal="centerContinuous"/>
    </xf>
    <xf numFmtId="166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168" fontId="1" fillId="0" borderId="11" xfId="0" applyNumberFormat="1" applyFont="1" applyBorder="1" applyAlignment="1">
      <alignment/>
    </xf>
    <xf numFmtId="164" fontId="5" fillId="0" borderId="0" xfId="0" applyNumberFormat="1" applyFont="1" applyAlignment="1">
      <alignment horizontal="right"/>
    </xf>
    <xf numFmtId="164" fontId="5" fillId="0" borderId="12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right" wrapText="1"/>
    </xf>
    <xf numFmtId="49" fontId="1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13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Continuous"/>
    </xf>
    <xf numFmtId="0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169" fontId="4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/>
    </xf>
    <xf numFmtId="164" fontId="8" fillId="0" borderId="10" xfId="0" applyNumberFormat="1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0" xfId="0" applyNumberFormat="1" applyFont="1" applyAlignment="1">
      <alignment/>
    </xf>
    <xf numFmtId="172" fontId="7" fillId="0" borderId="0" xfId="0" applyNumberFormat="1" applyFont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8" fontId="8" fillId="0" borderId="0" xfId="0" applyNumberFormat="1" applyFont="1" applyBorder="1" applyAlignment="1">
      <alignment/>
    </xf>
    <xf numFmtId="164" fontId="9" fillId="0" borderId="0" xfId="0" applyNumberFormat="1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8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5" fillId="0" borderId="0" xfId="0" applyNumberFormat="1" applyFont="1" applyAlignment="1">
      <alignment horizontal="left"/>
    </xf>
    <xf numFmtId="0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right" wrapText="1"/>
    </xf>
    <xf numFmtId="164" fontId="8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/>
    </xf>
    <xf numFmtId="167" fontId="7" fillId="0" borderId="0" xfId="0" applyNumberFormat="1" applyFont="1" applyAlignment="1">
      <alignment/>
    </xf>
    <xf numFmtId="49" fontId="5" fillId="0" borderId="13" xfId="0" applyNumberFormat="1" applyFont="1" applyBorder="1" applyAlignment="1">
      <alignment/>
    </xf>
    <xf numFmtId="168" fontId="8" fillId="0" borderId="11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1"/>
  <sheetViews>
    <sheetView zoomScalePageLayoutView="0" workbookViewId="0" topLeftCell="B1">
      <selection activeCell="F2" sqref="F2"/>
    </sheetView>
  </sheetViews>
  <sheetFormatPr defaultColWidth="9.6640625" defaultRowHeight="15"/>
  <cols>
    <col min="1" max="1" width="5.6640625" style="1" customWidth="1"/>
    <col min="2" max="2" width="9.6640625" style="47" customWidth="1"/>
    <col min="3" max="3" width="39.10546875" style="47" customWidth="1"/>
    <col min="4" max="4" width="14.6640625" style="47" customWidth="1"/>
    <col min="5" max="5" width="3.6640625" style="32" customWidth="1"/>
    <col min="6" max="6" width="13.6640625" style="27" customWidth="1"/>
    <col min="7" max="7" width="3.6640625" style="32" customWidth="1"/>
    <col min="8" max="8" width="12.6640625" style="1" customWidth="1"/>
    <col min="9" max="9" width="11.6640625" style="1" customWidth="1"/>
    <col min="10" max="10" width="12.6640625" style="1" customWidth="1"/>
    <col min="11" max="11" width="11.6640625" style="1" customWidth="1"/>
    <col min="12" max="13" width="12.6640625" style="1" customWidth="1"/>
    <col min="14" max="14" width="10.6640625" style="1" customWidth="1"/>
    <col min="15" max="17" width="9.6640625" style="1" customWidth="1"/>
    <col min="18" max="19" width="10.6640625" style="1" customWidth="1"/>
    <col min="20" max="27" width="9.6640625" style="1" customWidth="1"/>
    <col min="28" max="28" width="30.6640625" style="1" customWidth="1"/>
    <col min="29" max="29" width="8.6640625" style="1" customWidth="1"/>
    <col min="30" max="16384" width="9.6640625" style="1" customWidth="1"/>
  </cols>
  <sheetData>
    <row r="1" ht="12.75">
      <c r="F1" s="43" t="s">
        <v>52</v>
      </c>
    </row>
    <row r="2" ht="12.75">
      <c r="F2" s="43" t="s">
        <v>51</v>
      </c>
    </row>
    <row r="3" ht="12.75">
      <c r="H3" s="2"/>
    </row>
    <row r="4" spans="1:9" ht="12.75">
      <c r="A4" s="3"/>
      <c r="B4" s="66" t="s">
        <v>37</v>
      </c>
      <c r="C4" s="67"/>
      <c r="D4" s="67"/>
      <c r="E4" s="67"/>
      <c r="F4" s="67"/>
      <c r="G4" s="67"/>
      <c r="H4" s="4"/>
      <c r="I4" s="4"/>
    </row>
    <row r="5" spans="1:9" ht="12.75">
      <c r="A5" s="3"/>
      <c r="B5" s="68" t="s">
        <v>38</v>
      </c>
      <c r="C5" s="68"/>
      <c r="D5" s="68"/>
      <c r="E5" s="68"/>
      <c r="F5" s="68"/>
      <c r="G5" s="68"/>
      <c r="H5" s="4"/>
      <c r="I5" s="4"/>
    </row>
    <row r="6" spans="1:7" ht="12.75">
      <c r="A6" s="6"/>
      <c r="B6" s="52"/>
      <c r="C6" s="52"/>
      <c r="D6" s="58" t="s">
        <v>35</v>
      </c>
      <c r="E6" s="59"/>
      <c r="F6" s="60" t="s">
        <v>47</v>
      </c>
      <c r="G6" s="59"/>
    </row>
    <row r="7" spans="1:7" ht="15.75" customHeight="1">
      <c r="A7" s="6"/>
      <c r="B7" s="43" t="s">
        <v>0</v>
      </c>
      <c r="C7" s="43"/>
      <c r="D7" s="52"/>
      <c r="E7" s="61"/>
      <c r="F7" s="45"/>
      <c r="G7" s="61"/>
    </row>
    <row r="8" spans="1:7" ht="12.75">
      <c r="A8" s="8"/>
      <c r="C8" s="47" t="s">
        <v>25</v>
      </c>
      <c r="D8" s="10">
        <v>70973371</v>
      </c>
      <c r="E8" s="32" t="s">
        <v>32</v>
      </c>
      <c r="F8" s="27">
        <f>D8</f>
        <v>70973371</v>
      </c>
      <c r="G8" s="32" t="s">
        <v>32</v>
      </c>
    </row>
    <row r="9" spans="1:7" ht="12.75">
      <c r="A9" s="8"/>
      <c r="C9" s="53" t="s">
        <v>7</v>
      </c>
      <c r="D9" s="9">
        <v>16756219</v>
      </c>
      <c r="E9" s="32" t="s">
        <v>32</v>
      </c>
      <c r="F9" s="42">
        <f>D9</f>
        <v>16756219</v>
      </c>
      <c r="G9" s="32" t="s">
        <v>32</v>
      </c>
    </row>
    <row r="10" spans="1:19" ht="12.75">
      <c r="A10" s="8"/>
      <c r="B10" s="43"/>
      <c r="C10" s="47" t="s">
        <v>8</v>
      </c>
      <c r="D10" s="10">
        <f>SUM(D8:D9)</f>
        <v>87729590</v>
      </c>
      <c r="F10" s="27">
        <f>D10</f>
        <v>87729590</v>
      </c>
      <c r="H10" s="10"/>
      <c r="I10" s="10"/>
      <c r="J10" s="10"/>
      <c r="L10" s="11"/>
      <c r="M10" s="11"/>
      <c r="N10" s="12"/>
      <c r="O10" s="11"/>
      <c r="P10" s="12"/>
      <c r="Q10" s="11"/>
      <c r="R10" s="13"/>
      <c r="S10" s="11"/>
    </row>
    <row r="11" spans="1:19" ht="12.75">
      <c r="A11" s="8"/>
      <c r="B11" s="43"/>
      <c r="D11" s="10"/>
      <c r="H11" s="10"/>
      <c r="I11" s="10"/>
      <c r="J11" s="10"/>
      <c r="L11" s="11"/>
      <c r="M11" s="11"/>
      <c r="N11" s="12"/>
      <c r="O11" s="11"/>
      <c r="P11" s="12"/>
      <c r="Q11" s="11"/>
      <c r="R11" s="13"/>
      <c r="S11" s="11"/>
    </row>
    <row r="12" spans="1:19" ht="18" customHeight="1">
      <c r="A12" s="6"/>
      <c r="B12" s="43" t="s">
        <v>1</v>
      </c>
      <c r="H12" s="10"/>
      <c r="I12" s="10"/>
      <c r="J12" s="10"/>
      <c r="L12" s="11"/>
      <c r="M12" s="11"/>
      <c r="N12" s="11"/>
      <c r="O12" s="11"/>
      <c r="P12" s="12"/>
      <c r="Q12" s="11"/>
      <c r="R12" s="11"/>
      <c r="S12" s="13"/>
    </row>
    <row r="13" spans="1:19" ht="18" customHeight="1">
      <c r="A13" s="6"/>
      <c r="B13" s="43"/>
      <c r="C13" s="47" t="s">
        <v>25</v>
      </c>
      <c r="D13" s="10">
        <v>-27236789</v>
      </c>
      <c r="E13" s="32" t="s">
        <v>32</v>
      </c>
      <c r="F13" s="27">
        <f>D13</f>
        <v>-27236789</v>
      </c>
      <c r="G13" s="32" t="s">
        <v>32</v>
      </c>
      <c r="H13" s="10"/>
      <c r="I13" s="10"/>
      <c r="J13" s="10"/>
      <c r="L13" s="11"/>
      <c r="M13" s="11"/>
      <c r="N13" s="11"/>
      <c r="O13" s="11"/>
      <c r="P13" s="12"/>
      <c r="Q13" s="11"/>
      <c r="R13" s="11"/>
      <c r="S13" s="13"/>
    </row>
    <row r="14" spans="1:19" ht="18" customHeight="1">
      <c r="A14" s="6"/>
      <c r="B14" s="43"/>
      <c r="C14" s="53" t="s">
        <v>7</v>
      </c>
      <c r="D14" s="16">
        <v>-3224676</v>
      </c>
      <c r="E14" s="32" t="s">
        <v>32</v>
      </c>
      <c r="F14" s="42">
        <f>D14</f>
        <v>-3224676</v>
      </c>
      <c r="G14" s="32" t="s">
        <v>32</v>
      </c>
      <c r="H14" s="10"/>
      <c r="I14" s="10"/>
      <c r="J14" s="10"/>
      <c r="L14" s="11"/>
      <c r="M14" s="11"/>
      <c r="N14" s="11"/>
      <c r="O14" s="11"/>
      <c r="P14" s="12"/>
      <c r="Q14" s="11"/>
      <c r="R14" s="11"/>
      <c r="S14" s="13"/>
    </row>
    <row r="15" spans="1:19" ht="16.5" customHeight="1">
      <c r="A15" s="8"/>
      <c r="B15" s="43"/>
      <c r="C15" s="47" t="s">
        <v>9</v>
      </c>
      <c r="D15" s="15">
        <f>SUM(D13:D14)</f>
        <v>-30461465</v>
      </c>
      <c r="F15" s="27">
        <f>D15</f>
        <v>-30461465</v>
      </c>
      <c r="H15" s="10"/>
      <c r="I15" s="10"/>
      <c r="J15" s="10"/>
      <c r="L15" s="11"/>
      <c r="M15" s="11"/>
      <c r="N15" s="12"/>
      <c r="O15" s="11"/>
      <c r="P15" s="12"/>
      <c r="Q15" s="11"/>
      <c r="R15" s="13"/>
      <c r="S15" s="11"/>
    </row>
    <row r="16" spans="1:19" ht="16.5" customHeight="1">
      <c r="A16" s="8"/>
      <c r="B16" s="43"/>
      <c r="D16" s="15"/>
      <c r="H16" s="10"/>
      <c r="I16" s="10"/>
      <c r="J16" s="10"/>
      <c r="L16" s="11"/>
      <c r="M16" s="11"/>
      <c r="N16" s="12"/>
      <c r="O16" s="11"/>
      <c r="P16" s="12"/>
      <c r="Q16" s="11"/>
      <c r="R16" s="13"/>
      <c r="S16" s="11"/>
    </row>
    <row r="17" spans="1:19" ht="16.5" customHeight="1">
      <c r="A17" s="8"/>
      <c r="B17" s="54" t="s">
        <v>2</v>
      </c>
      <c r="C17" s="53"/>
      <c r="D17" s="16">
        <f>D10+D15</f>
        <v>57268125</v>
      </c>
      <c r="F17" s="42">
        <f>D17</f>
        <v>57268125</v>
      </c>
      <c r="H17" s="10"/>
      <c r="I17" s="10"/>
      <c r="J17" s="10"/>
      <c r="L17" s="11"/>
      <c r="M17" s="11"/>
      <c r="N17" s="12"/>
      <c r="O17" s="11"/>
      <c r="P17" s="12"/>
      <c r="Q17" s="11"/>
      <c r="R17" s="13"/>
      <c r="S17" s="11"/>
    </row>
    <row r="18" spans="1:19" ht="16.5" customHeight="1">
      <c r="A18" s="8"/>
      <c r="B18" s="43" t="s">
        <v>3</v>
      </c>
      <c r="D18" s="15">
        <f>D17</f>
        <v>57268125</v>
      </c>
      <c r="F18" s="27">
        <f>D18</f>
        <v>57268125</v>
      </c>
      <c r="H18" s="10"/>
      <c r="I18" s="10"/>
      <c r="J18" s="10"/>
      <c r="L18" s="11"/>
      <c r="M18" s="11"/>
      <c r="N18" s="12"/>
      <c r="O18" s="11"/>
      <c r="P18" s="12"/>
      <c r="Q18" s="11"/>
      <c r="R18" s="13"/>
      <c r="S18" s="11"/>
    </row>
    <row r="19" spans="1:19" ht="12.75">
      <c r="A19" s="8"/>
      <c r="B19" s="43"/>
      <c r="D19" s="10"/>
      <c r="H19" s="10"/>
      <c r="I19" s="10"/>
      <c r="J19" s="10"/>
      <c r="L19" s="11"/>
      <c r="M19" s="11"/>
      <c r="N19" s="12"/>
      <c r="O19" s="11"/>
      <c r="P19" s="11"/>
      <c r="Q19" s="11"/>
      <c r="R19" s="12"/>
      <c r="S19" s="11"/>
    </row>
    <row r="20" spans="1:19" ht="18" customHeight="1">
      <c r="A20" s="6"/>
      <c r="B20" s="43" t="s">
        <v>4</v>
      </c>
      <c r="D20" s="10"/>
      <c r="H20" s="10"/>
      <c r="I20" s="10"/>
      <c r="J20" s="10"/>
      <c r="L20" s="11"/>
      <c r="M20" s="11"/>
      <c r="N20" s="11"/>
      <c r="O20" s="11"/>
      <c r="P20" s="11"/>
      <c r="Q20" s="11"/>
      <c r="R20" s="11"/>
      <c r="S20" s="11"/>
    </row>
    <row r="21" spans="1:19" ht="18" customHeight="1">
      <c r="A21" s="6"/>
      <c r="B21" s="43"/>
      <c r="C21" s="47" t="s">
        <v>26</v>
      </c>
      <c r="D21" s="10">
        <v>254581</v>
      </c>
      <c r="E21" s="32" t="s">
        <v>32</v>
      </c>
      <c r="F21" s="27">
        <f aca="true" t="shared" si="0" ref="F21:F26">D21</f>
        <v>254581</v>
      </c>
      <c r="G21" s="32" t="s">
        <v>32</v>
      </c>
      <c r="H21" s="10" t="s">
        <v>44</v>
      </c>
      <c r="I21" s="10"/>
      <c r="J21" s="10"/>
      <c r="L21" s="11"/>
      <c r="M21" s="11"/>
      <c r="N21" s="11"/>
      <c r="O21" s="11"/>
      <c r="P21" s="11"/>
      <c r="Q21" s="11"/>
      <c r="R21" s="11"/>
      <c r="S21" s="11"/>
    </row>
    <row r="22" spans="1:19" ht="18" customHeight="1">
      <c r="A22" s="6"/>
      <c r="B22" s="43"/>
      <c r="C22" s="47" t="s">
        <v>27</v>
      </c>
      <c r="D22" s="10">
        <v>1161557</v>
      </c>
      <c r="E22" s="32" t="s">
        <v>32</v>
      </c>
      <c r="F22" s="27">
        <f t="shared" si="0"/>
        <v>1161557</v>
      </c>
      <c r="G22" s="32" t="s">
        <v>32</v>
      </c>
      <c r="H22" s="10"/>
      <c r="I22" s="10"/>
      <c r="J22" s="10"/>
      <c r="L22" s="11"/>
      <c r="M22" s="11"/>
      <c r="N22" s="11"/>
      <c r="O22" s="11"/>
      <c r="P22" s="11"/>
      <c r="Q22" s="11"/>
      <c r="R22" s="11"/>
      <c r="S22" s="11"/>
    </row>
    <row r="23" spans="1:19" ht="18" customHeight="1">
      <c r="A23" s="6"/>
      <c r="B23" s="43"/>
      <c r="C23" s="47" t="s">
        <v>28</v>
      </c>
      <c r="D23" s="10">
        <v>23000</v>
      </c>
      <c r="E23" s="32" t="s">
        <v>32</v>
      </c>
      <c r="F23" s="27">
        <f t="shared" si="0"/>
        <v>23000</v>
      </c>
      <c r="G23" s="32" t="s">
        <v>32</v>
      </c>
      <c r="H23" s="10"/>
      <c r="I23" s="10"/>
      <c r="J23" s="10"/>
      <c r="L23" s="11"/>
      <c r="M23" s="11"/>
      <c r="N23" s="11"/>
      <c r="O23" s="11"/>
      <c r="P23" s="11"/>
      <c r="Q23" s="11"/>
      <c r="R23" s="11"/>
      <c r="S23" s="11"/>
    </row>
    <row r="24" spans="1:19" ht="18" customHeight="1">
      <c r="A24" s="6"/>
      <c r="B24" s="43"/>
      <c r="C24" s="47" t="s">
        <v>10</v>
      </c>
      <c r="D24" s="10">
        <f>2566407+34593</f>
        <v>2601000</v>
      </c>
      <c r="E24" s="32" t="s">
        <v>32</v>
      </c>
      <c r="F24" s="27">
        <f t="shared" si="0"/>
        <v>2601000</v>
      </c>
      <c r="G24" s="32" t="s">
        <v>32</v>
      </c>
      <c r="H24" s="10"/>
      <c r="I24" s="10"/>
      <c r="J24" s="10"/>
      <c r="L24" s="11"/>
      <c r="M24" s="11"/>
      <c r="N24" s="11"/>
      <c r="O24" s="11"/>
      <c r="P24" s="11"/>
      <c r="Q24" s="11"/>
      <c r="R24" s="11"/>
      <c r="S24" s="11"/>
    </row>
    <row r="25" spans="1:19" ht="18" customHeight="1">
      <c r="A25" s="6"/>
      <c r="B25" s="43"/>
      <c r="C25" s="53" t="s">
        <v>29</v>
      </c>
      <c r="D25" s="28">
        <f>5342018+5982</f>
        <v>5348000</v>
      </c>
      <c r="E25" s="32" t="s">
        <v>32</v>
      </c>
      <c r="F25" s="42">
        <f t="shared" si="0"/>
        <v>5348000</v>
      </c>
      <c r="G25" s="32" t="s">
        <v>32</v>
      </c>
      <c r="H25" s="10"/>
      <c r="I25" s="10"/>
      <c r="J25" s="10"/>
      <c r="L25" s="11"/>
      <c r="M25" s="11"/>
      <c r="N25" s="11"/>
      <c r="O25" s="11"/>
      <c r="P25" s="11"/>
      <c r="Q25" s="11"/>
      <c r="R25" s="11"/>
      <c r="S25" s="11"/>
    </row>
    <row r="26" spans="1:29" ht="16.5" customHeight="1">
      <c r="A26" s="8"/>
      <c r="B26" s="43"/>
      <c r="C26" s="47" t="s">
        <v>11</v>
      </c>
      <c r="D26" s="10">
        <f>SUM(D21:D25)</f>
        <v>9388138</v>
      </c>
      <c r="F26" s="27">
        <f t="shared" si="0"/>
        <v>9388138</v>
      </c>
      <c r="H26" s="10"/>
      <c r="I26" s="10"/>
      <c r="J26" s="10"/>
      <c r="L26" s="11"/>
      <c r="M26" s="11"/>
      <c r="N26" s="11"/>
      <c r="O26" s="11"/>
      <c r="P26" s="11"/>
      <c r="Q26" s="11"/>
      <c r="R26" s="11"/>
      <c r="S26" s="11"/>
      <c r="AB26" s="1" t="s">
        <v>22</v>
      </c>
      <c r="AC26" s="1" t="s">
        <v>23</v>
      </c>
    </row>
    <row r="27" spans="1:19" ht="16.5" customHeight="1">
      <c r="A27" s="8"/>
      <c r="B27" s="43"/>
      <c r="D27" s="10"/>
      <c r="H27" s="10"/>
      <c r="I27" s="10"/>
      <c r="J27" s="10"/>
      <c r="L27" s="11"/>
      <c r="M27" s="11"/>
      <c r="N27" s="11"/>
      <c r="O27" s="11"/>
      <c r="P27" s="11"/>
      <c r="Q27" s="11"/>
      <c r="R27" s="11"/>
      <c r="S27" s="11"/>
    </row>
    <row r="28" spans="1:4" ht="18" customHeight="1">
      <c r="A28" s="8"/>
      <c r="B28" s="43" t="s">
        <v>5</v>
      </c>
      <c r="D28" s="10"/>
    </row>
    <row r="29" spans="1:7" ht="18" customHeight="1">
      <c r="A29" s="8"/>
      <c r="B29" s="43"/>
      <c r="C29" s="47" t="s">
        <v>30</v>
      </c>
      <c r="D29" s="10">
        <v>2340000</v>
      </c>
      <c r="E29" s="32" t="s">
        <v>32</v>
      </c>
      <c r="F29" s="27">
        <f>D29</f>
        <v>2340000</v>
      </c>
      <c r="G29" s="32" t="s">
        <v>32</v>
      </c>
    </row>
    <row r="30" spans="1:8" ht="18" customHeight="1">
      <c r="A30" s="8"/>
      <c r="B30" s="43"/>
      <c r="C30" s="53" t="s">
        <v>31</v>
      </c>
      <c r="D30" s="9">
        <v>906000</v>
      </c>
      <c r="E30" s="33" t="s">
        <v>32</v>
      </c>
      <c r="F30" s="42">
        <f>D30</f>
        <v>906000</v>
      </c>
      <c r="G30" s="33" t="s">
        <v>32</v>
      </c>
      <c r="H30" s="18"/>
    </row>
    <row r="31" spans="1:6" ht="18" customHeight="1">
      <c r="A31" s="8"/>
      <c r="B31" s="43"/>
      <c r="C31" s="47" t="s">
        <v>12</v>
      </c>
      <c r="D31" s="10">
        <f>D29+D30</f>
        <v>3246000</v>
      </c>
      <c r="F31" s="27">
        <f>D31</f>
        <v>3246000</v>
      </c>
    </row>
    <row r="32" spans="1:4" ht="18" customHeight="1">
      <c r="A32" s="8"/>
      <c r="B32" s="43"/>
      <c r="D32" s="10"/>
    </row>
    <row r="33" spans="1:9" ht="18" customHeight="1">
      <c r="A33" s="8"/>
      <c r="B33" s="43" t="s">
        <v>6</v>
      </c>
      <c r="F33" s="46"/>
      <c r="H33" s="37"/>
      <c r="I33" s="37"/>
    </row>
    <row r="34" spans="1:9" ht="18" customHeight="1">
      <c r="A34" s="8"/>
      <c r="B34" s="43"/>
      <c r="F34" s="46"/>
      <c r="H34" s="38"/>
      <c r="I34" s="38"/>
    </row>
    <row r="35" spans="1:9" ht="18" customHeight="1">
      <c r="A35" s="8"/>
      <c r="B35" s="43"/>
      <c r="C35" s="47" t="s">
        <v>13</v>
      </c>
      <c r="D35" s="15">
        <f>D18*(0.51*0.0542)</f>
        <v>1583005.51125</v>
      </c>
      <c r="E35" s="32" t="s">
        <v>33</v>
      </c>
      <c r="F35" s="46">
        <f>+D35</f>
        <v>1583005.51125</v>
      </c>
      <c r="G35" s="32" t="s">
        <v>33</v>
      </c>
      <c r="H35" s="39"/>
      <c r="I35" s="39"/>
    </row>
    <row r="36" spans="1:9" ht="18" customHeight="1">
      <c r="A36" s="8"/>
      <c r="B36" s="43"/>
      <c r="C36" s="47" t="s">
        <v>14</v>
      </c>
      <c r="D36" s="15">
        <f>D18*(0.49*0.101)</f>
        <v>2834199.50625</v>
      </c>
      <c r="E36" s="32" t="s">
        <v>33</v>
      </c>
      <c r="F36" s="15">
        <f>F18*(0.49*0.0875)</f>
        <v>2455370.859375</v>
      </c>
      <c r="G36" s="32" t="s">
        <v>36</v>
      </c>
      <c r="H36" s="39"/>
      <c r="I36" s="39"/>
    </row>
    <row r="37" spans="1:9" ht="18" customHeight="1">
      <c r="A37" s="8"/>
      <c r="B37" s="43"/>
      <c r="C37" s="53" t="s">
        <v>24</v>
      </c>
      <c r="D37" s="16">
        <f>0.35/0.65*D36</f>
        <v>1526107.4264423077</v>
      </c>
      <c r="F37" s="16">
        <f>0.35/0.65*F36</f>
        <v>1322122.7704326923</v>
      </c>
      <c r="H37" s="40"/>
      <c r="I37" s="40"/>
    </row>
    <row r="38" spans="1:9" ht="18" customHeight="1">
      <c r="A38" s="8"/>
      <c r="B38" s="43"/>
      <c r="C38" s="47" t="s">
        <v>15</v>
      </c>
      <c r="D38" s="10">
        <f>SUM(D35:D37)</f>
        <v>5943312.4439423075</v>
      </c>
      <c r="E38" s="10"/>
      <c r="F38" s="10">
        <f>SUM(F35:F37)</f>
        <v>5360499.1410576925</v>
      </c>
      <c r="G38" s="24"/>
      <c r="H38" s="38"/>
      <c r="I38" s="39"/>
    </row>
    <row r="39" spans="1:2" ht="18" customHeight="1">
      <c r="A39" s="8"/>
      <c r="B39" s="43"/>
    </row>
    <row r="40" spans="1:6" ht="18" customHeight="1">
      <c r="A40" s="8"/>
      <c r="B40" s="43"/>
      <c r="C40" s="47" t="s">
        <v>16</v>
      </c>
      <c r="D40" s="10">
        <f>+D26</f>
        <v>9388138</v>
      </c>
      <c r="F40" s="10">
        <f>+F26</f>
        <v>9388138</v>
      </c>
    </row>
    <row r="41" spans="1:6" ht="18" customHeight="1">
      <c r="A41" s="8"/>
      <c r="B41" s="43"/>
      <c r="C41" s="47" t="s">
        <v>5</v>
      </c>
      <c r="D41" s="10">
        <f>+D31</f>
        <v>3246000</v>
      </c>
      <c r="F41" s="10">
        <f>+F31</f>
        <v>3246000</v>
      </c>
    </row>
    <row r="42" spans="1:6" ht="18" customHeight="1">
      <c r="A42" s="8"/>
      <c r="B42" s="43"/>
      <c r="F42" s="47"/>
    </row>
    <row r="43" spans="1:6" ht="18" customHeight="1">
      <c r="A43" s="8"/>
      <c r="B43" s="43"/>
      <c r="C43" s="47" t="s">
        <v>17</v>
      </c>
      <c r="D43" s="10">
        <f>+D41+D40+D38</f>
        <v>18577450.44394231</v>
      </c>
      <c r="F43" s="10">
        <f>+F41+F40+F38</f>
        <v>17994637.141057692</v>
      </c>
    </row>
    <row r="44" spans="1:7" ht="18" customHeight="1">
      <c r="A44" s="8"/>
      <c r="B44" s="43"/>
      <c r="C44" s="53" t="s">
        <v>18</v>
      </c>
      <c r="D44" s="62">
        <v>0.954989</v>
      </c>
      <c r="E44" s="33" t="s">
        <v>34</v>
      </c>
      <c r="F44" s="48">
        <f>+D44</f>
        <v>0.954989</v>
      </c>
      <c r="G44" s="33" t="s">
        <v>34</v>
      </c>
    </row>
    <row r="45" spans="1:6" ht="18" customHeight="1">
      <c r="A45" s="8"/>
      <c r="B45" s="43"/>
      <c r="C45" s="47" t="s">
        <v>19</v>
      </c>
      <c r="D45" s="10">
        <f>D43/D44</f>
        <v>19453051.756556682</v>
      </c>
      <c r="F45" s="10">
        <f>F43/F44</f>
        <v>18842769.017295167</v>
      </c>
    </row>
    <row r="46" spans="1:2" ht="18" customHeight="1">
      <c r="A46" s="8"/>
      <c r="B46" s="43"/>
    </row>
    <row r="47" spans="1:7" ht="18" customHeight="1">
      <c r="A47" s="8"/>
      <c r="B47" s="43"/>
      <c r="C47" s="47" t="s">
        <v>20</v>
      </c>
      <c r="D47" s="23">
        <v>2437081</v>
      </c>
      <c r="E47" s="32" t="s">
        <v>32</v>
      </c>
      <c r="F47" s="65">
        <f>D47</f>
        <v>2437081</v>
      </c>
      <c r="G47" s="32" t="s">
        <v>32</v>
      </c>
    </row>
    <row r="48" spans="1:7" ht="18" customHeight="1" thickBot="1">
      <c r="A48" s="8"/>
      <c r="B48" s="55"/>
      <c r="E48" s="63"/>
      <c r="F48" s="49"/>
      <c r="G48" s="63"/>
    </row>
    <row r="49" spans="1:6" ht="18" customHeight="1" thickTop="1">
      <c r="A49" s="8"/>
      <c r="B49" s="43"/>
      <c r="C49" s="56" t="s">
        <v>21</v>
      </c>
      <c r="D49" s="64">
        <f>D45/D47</f>
        <v>7.982111286640322</v>
      </c>
      <c r="F49" s="50">
        <f>F45/F47</f>
        <v>7.7316958350154</v>
      </c>
    </row>
    <row r="50" spans="1:2" ht="18" customHeight="1">
      <c r="A50" s="8"/>
      <c r="B50" s="43"/>
    </row>
    <row r="51" spans="1:4" ht="16.5" customHeight="1">
      <c r="A51" s="8"/>
      <c r="B51" s="57" t="s">
        <v>50</v>
      </c>
      <c r="D51" s="19"/>
    </row>
    <row r="52" spans="1:8" ht="16.5" customHeight="1">
      <c r="A52" s="8"/>
      <c r="B52" s="57" t="s">
        <v>45</v>
      </c>
      <c r="D52" s="19"/>
      <c r="H52" s="23"/>
    </row>
    <row r="53" spans="1:4" ht="16.5" customHeight="1">
      <c r="A53" s="8"/>
      <c r="B53" s="57" t="s">
        <v>46</v>
      </c>
      <c r="D53" s="5"/>
    </row>
    <row r="54" spans="1:12" ht="16.5" customHeight="1">
      <c r="A54" s="8"/>
      <c r="B54" s="57" t="s">
        <v>48</v>
      </c>
      <c r="D54" s="19"/>
      <c r="F54" s="42"/>
      <c r="L54" s="24"/>
    </row>
    <row r="55" spans="1:12" ht="14.25" customHeight="1">
      <c r="A55" s="8"/>
      <c r="D55" s="10"/>
      <c r="L55" s="24"/>
    </row>
    <row r="56" spans="1:12" ht="18" customHeight="1">
      <c r="A56" s="8"/>
      <c r="D56" s="10"/>
      <c r="L56" s="24"/>
    </row>
    <row r="57" spans="1:12" ht="9" customHeight="1">
      <c r="A57" s="8"/>
      <c r="D57" s="10"/>
      <c r="L57" s="24"/>
    </row>
    <row r="58" spans="1:12" ht="16.5" customHeight="1">
      <c r="A58" s="8"/>
      <c r="B58" s="5"/>
      <c r="C58" s="5"/>
      <c r="D58" s="19"/>
      <c r="L58" s="24"/>
    </row>
    <row r="59" spans="1:6" ht="18" customHeight="1">
      <c r="A59" s="8"/>
      <c r="B59" s="5"/>
      <c r="C59" s="5"/>
      <c r="D59" s="19"/>
      <c r="F59" s="51"/>
    </row>
    <row r="60" spans="1:4" ht="15.75" customHeight="1">
      <c r="A60" s="8"/>
      <c r="B60" s="5"/>
      <c r="C60" s="5"/>
      <c r="D60" s="19"/>
    </row>
    <row r="61" spans="1:4" ht="16.5" customHeight="1">
      <c r="A61" s="8"/>
      <c r="B61" s="5"/>
      <c r="C61" s="5"/>
      <c r="D61" s="25"/>
    </row>
  </sheetData>
  <sheetProtection/>
  <mergeCells count="2">
    <mergeCell ref="B4:G4"/>
    <mergeCell ref="B5:G5"/>
  </mergeCells>
  <printOptions horizontalCentered="1"/>
  <pageMargins left="0.7" right="0.7" top="0.75" bottom="0.75" header="0" footer="0"/>
  <pageSetup fitToHeight="1" fitToWidth="1" horizontalDpi="300" verticalDpi="3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1"/>
  <sheetViews>
    <sheetView tabSelected="1" zoomScalePageLayoutView="0" workbookViewId="0" topLeftCell="A1">
      <selection activeCell="H7" sqref="H7"/>
    </sheetView>
  </sheetViews>
  <sheetFormatPr defaultColWidth="9.6640625" defaultRowHeight="15"/>
  <cols>
    <col min="1" max="1" width="5.6640625" style="1" customWidth="1"/>
    <col min="2" max="2" width="9.6640625" style="47" customWidth="1"/>
    <col min="3" max="3" width="39.10546875" style="47" customWidth="1"/>
    <col min="4" max="4" width="14.6640625" style="1" customWidth="1"/>
    <col min="5" max="5" width="3.6640625" style="29" customWidth="1"/>
    <col min="6" max="6" width="13.6640625" style="27" customWidth="1"/>
    <col min="7" max="7" width="3.6640625" style="29" customWidth="1"/>
    <col min="8" max="8" width="12.6640625" style="1" customWidth="1"/>
    <col min="9" max="9" width="11.6640625" style="1" customWidth="1"/>
    <col min="10" max="10" width="12.6640625" style="1" customWidth="1"/>
    <col min="11" max="11" width="11.6640625" style="1" customWidth="1"/>
    <col min="12" max="13" width="12.6640625" style="1" customWidth="1"/>
    <col min="14" max="14" width="10.6640625" style="1" customWidth="1"/>
    <col min="15" max="17" width="9.6640625" style="1" customWidth="1"/>
    <col min="18" max="19" width="10.6640625" style="1" customWidth="1"/>
    <col min="20" max="27" width="9.6640625" style="1" customWidth="1"/>
    <col min="28" max="28" width="30.6640625" style="1" customWidth="1"/>
    <col min="29" max="29" width="8.6640625" style="1" customWidth="1"/>
    <col min="30" max="16384" width="9.6640625" style="1" customWidth="1"/>
  </cols>
  <sheetData>
    <row r="1" ht="12.75">
      <c r="F1" s="72" t="s">
        <v>53</v>
      </c>
    </row>
    <row r="2" ht="12.75">
      <c r="F2" s="72" t="s">
        <v>54</v>
      </c>
    </row>
    <row r="3" ht="12.75">
      <c r="F3" s="72" t="s">
        <v>55</v>
      </c>
    </row>
    <row r="4" ht="12.75">
      <c r="H4" s="2"/>
    </row>
    <row r="5" spans="1:9" ht="12.75">
      <c r="A5" s="3"/>
      <c r="B5" s="69" t="s">
        <v>37</v>
      </c>
      <c r="C5" s="70"/>
      <c r="D5" s="70"/>
      <c r="E5" s="70"/>
      <c r="F5" s="70"/>
      <c r="G5" s="70"/>
      <c r="H5" s="4"/>
      <c r="I5" s="4"/>
    </row>
    <row r="6" spans="1:9" ht="12.75">
      <c r="A6" s="3"/>
      <c r="B6" s="71" t="s">
        <v>39</v>
      </c>
      <c r="C6" s="71"/>
      <c r="D6" s="71"/>
      <c r="E6" s="71"/>
      <c r="F6" s="71"/>
      <c r="G6" s="71"/>
      <c r="H6" s="4"/>
      <c r="I6" s="4"/>
    </row>
    <row r="7" spans="1:7" ht="25.5">
      <c r="A7" s="6"/>
      <c r="B7" s="52"/>
      <c r="C7" s="52"/>
      <c r="D7" s="36" t="s">
        <v>35</v>
      </c>
      <c r="E7" s="30"/>
      <c r="F7" s="44" t="s">
        <v>47</v>
      </c>
      <c r="G7" s="30"/>
    </row>
    <row r="8" spans="1:7" ht="15.75" customHeight="1">
      <c r="A8" s="6"/>
      <c r="B8" s="43" t="s">
        <v>0</v>
      </c>
      <c r="C8" s="43"/>
      <c r="D8" s="7"/>
      <c r="E8" s="31"/>
      <c r="F8" s="45"/>
      <c r="G8" s="31"/>
    </row>
    <row r="9" spans="1:7" ht="12.75">
      <c r="A9" s="8"/>
      <c r="C9" s="47" t="s">
        <v>25</v>
      </c>
      <c r="D9" s="10">
        <v>101065613</v>
      </c>
      <c r="E9" s="32" t="s">
        <v>32</v>
      </c>
      <c r="F9" s="27">
        <f>D9</f>
        <v>101065613</v>
      </c>
      <c r="G9" s="32" t="s">
        <v>32</v>
      </c>
    </row>
    <row r="10" spans="1:7" ht="12.75">
      <c r="A10" s="8"/>
      <c r="C10" s="53" t="s">
        <v>7</v>
      </c>
      <c r="D10" s="9">
        <v>37622038</v>
      </c>
      <c r="E10" s="32" t="s">
        <v>32</v>
      </c>
      <c r="F10" s="42">
        <f>D10</f>
        <v>37622038</v>
      </c>
      <c r="G10" s="32" t="s">
        <v>32</v>
      </c>
    </row>
    <row r="11" spans="1:19" ht="12.75">
      <c r="A11" s="8"/>
      <c r="B11" s="43"/>
      <c r="C11" s="47" t="s">
        <v>8</v>
      </c>
      <c r="D11" s="10">
        <f>SUM(D9:D10)</f>
        <v>138687651</v>
      </c>
      <c r="E11" s="32"/>
      <c r="F11" s="27">
        <f>D11</f>
        <v>138687651</v>
      </c>
      <c r="G11" s="32"/>
      <c r="H11" s="10"/>
      <c r="I11" s="10"/>
      <c r="J11" s="10"/>
      <c r="L11" s="11"/>
      <c r="M11" s="11"/>
      <c r="N11" s="12"/>
      <c r="O11" s="11"/>
      <c r="P11" s="12"/>
      <c r="Q11" s="11"/>
      <c r="R11" s="13"/>
      <c r="S11" s="11"/>
    </row>
    <row r="12" spans="1:19" ht="12.75">
      <c r="A12" s="8"/>
      <c r="B12" s="43"/>
      <c r="D12" s="10"/>
      <c r="E12" s="32"/>
      <c r="G12" s="32"/>
      <c r="H12" s="10"/>
      <c r="I12" s="10"/>
      <c r="J12" s="10"/>
      <c r="L12" s="11"/>
      <c r="M12" s="11"/>
      <c r="N12" s="12"/>
      <c r="O12" s="11"/>
      <c r="P12" s="12"/>
      <c r="Q12" s="11"/>
      <c r="R12" s="13"/>
      <c r="S12" s="11"/>
    </row>
    <row r="13" spans="1:19" ht="18" customHeight="1">
      <c r="A13" s="6"/>
      <c r="B13" s="43" t="s">
        <v>1</v>
      </c>
      <c r="H13" s="10"/>
      <c r="I13" s="10"/>
      <c r="J13" s="10"/>
      <c r="L13" s="11"/>
      <c r="M13" s="11"/>
      <c r="N13" s="11"/>
      <c r="O13" s="11"/>
      <c r="P13" s="12"/>
      <c r="Q13" s="11"/>
      <c r="R13" s="11"/>
      <c r="S13" s="13"/>
    </row>
    <row r="14" spans="1:19" ht="18" customHeight="1">
      <c r="A14" s="6"/>
      <c r="B14" s="43"/>
      <c r="C14" s="47" t="s">
        <v>25</v>
      </c>
      <c r="D14" s="17">
        <v>-43639450</v>
      </c>
      <c r="E14" s="29" t="s">
        <v>32</v>
      </c>
      <c r="F14" s="27">
        <f>D14</f>
        <v>-43639450</v>
      </c>
      <c r="G14" s="29" t="s">
        <v>32</v>
      </c>
      <c r="H14" s="10"/>
      <c r="I14" s="10"/>
      <c r="J14" s="10"/>
      <c r="L14" s="11"/>
      <c r="M14" s="11"/>
      <c r="N14" s="11"/>
      <c r="O14" s="11"/>
      <c r="P14" s="12"/>
      <c r="Q14" s="11"/>
      <c r="R14" s="11"/>
      <c r="S14" s="13"/>
    </row>
    <row r="15" spans="1:19" ht="18" customHeight="1">
      <c r="A15" s="6"/>
      <c r="B15" s="43"/>
      <c r="C15" s="53" t="s">
        <v>7</v>
      </c>
      <c r="D15" s="14">
        <v>-8117861</v>
      </c>
      <c r="E15" s="29" t="s">
        <v>32</v>
      </c>
      <c r="F15" s="42">
        <f>D15</f>
        <v>-8117861</v>
      </c>
      <c r="G15" s="29" t="s">
        <v>32</v>
      </c>
      <c r="H15" s="10"/>
      <c r="I15" s="10"/>
      <c r="J15" s="10"/>
      <c r="L15" s="11"/>
      <c r="M15" s="11"/>
      <c r="N15" s="11"/>
      <c r="O15" s="11"/>
      <c r="P15" s="12"/>
      <c r="Q15" s="11"/>
      <c r="R15" s="11"/>
      <c r="S15" s="13"/>
    </row>
    <row r="16" spans="1:19" ht="16.5" customHeight="1">
      <c r="A16" s="8"/>
      <c r="B16" s="43"/>
      <c r="C16" s="47" t="s">
        <v>9</v>
      </c>
      <c r="D16" s="15">
        <f>SUM(D14:D15)</f>
        <v>-51757311</v>
      </c>
      <c r="E16" s="32"/>
      <c r="F16" s="27">
        <f>D16</f>
        <v>-51757311</v>
      </c>
      <c r="G16" s="32"/>
      <c r="H16" s="10"/>
      <c r="I16" s="10"/>
      <c r="J16" s="10"/>
      <c r="L16" s="11"/>
      <c r="M16" s="11"/>
      <c r="N16" s="12"/>
      <c r="O16" s="11"/>
      <c r="P16" s="12"/>
      <c r="Q16" s="11"/>
      <c r="R16" s="13"/>
      <c r="S16" s="11"/>
    </row>
    <row r="17" spans="1:19" ht="16.5" customHeight="1">
      <c r="A17" s="8"/>
      <c r="B17" s="43"/>
      <c r="D17" s="15"/>
      <c r="E17" s="32"/>
      <c r="G17" s="32"/>
      <c r="H17" s="10"/>
      <c r="I17" s="10"/>
      <c r="J17" s="10"/>
      <c r="L17" s="11"/>
      <c r="M17" s="11"/>
      <c r="N17" s="12"/>
      <c r="O17" s="11"/>
      <c r="P17" s="12"/>
      <c r="Q17" s="11"/>
      <c r="R17" s="13"/>
      <c r="S17" s="11"/>
    </row>
    <row r="18" spans="1:19" ht="16.5" customHeight="1">
      <c r="A18" s="8"/>
      <c r="B18" s="54" t="s">
        <v>2</v>
      </c>
      <c r="C18" s="53"/>
      <c r="D18" s="16">
        <f>D11+D16</f>
        <v>86930340</v>
      </c>
      <c r="E18" s="32"/>
      <c r="F18" s="42">
        <f>D18</f>
        <v>86930340</v>
      </c>
      <c r="G18" s="32"/>
      <c r="H18" s="10"/>
      <c r="I18" s="10"/>
      <c r="J18" s="10"/>
      <c r="L18" s="11"/>
      <c r="M18" s="11"/>
      <c r="N18" s="12"/>
      <c r="O18" s="11"/>
      <c r="P18" s="12"/>
      <c r="Q18" s="11"/>
      <c r="R18" s="13"/>
      <c r="S18" s="11"/>
    </row>
    <row r="19" spans="1:19" ht="16.5" customHeight="1">
      <c r="A19" s="8"/>
      <c r="B19" s="43" t="s">
        <v>3</v>
      </c>
      <c r="D19" s="15">
        <f>D18</f>
        <v>86930340</v>
      </c>
      <c r="E19" s="32"/>
      <c r="F19" s="27">
        <f>D19</f>
        <v>86930340</v>
      </c>
      <c r="G19" s="32"/>
      <c r="H19" s="10"/>
      <c r="I19" s="10"/>
      <c r="J19" s="10"/>
      <c r="L19" s="11"/>
      <c r="M19" s="11"/>
      <c r="N19" s="12"/>
      <c r="O19" s="11"/>
      <c r="P19" s="12"/>
      <c r="Q19" s="11"/>
      <c r="R19" s="13"/>
      <c r="S19" s="11"/>
    </row>
    <row r="20" spans="1:19" ht="12.75">
      <c r="A20" s="8"/>
      <c r="B20" s="43"/>
      <c r="D20" s="10"/>
      <c r="E20" s="32"/>
      <c r="G20" s="32"/>
      <c r="H20" s="10"/>
      <c r="I20" s="10"/>
      <c r="J20" s="10"/>
      <c r="L20" s="11"/>
      <c r="M20" s="11"/>
      <c r="N20" s="12"/>
      <c r="O20" s="11"/>
      <c r="P20" s="11"/>
      <c r="Q20" s="11"/>
      <c r="R20" s="12"/>
      <c r="S20" s="11"/>
    </row>
    <row r="21" spans="1:19" ht="18" customHeight="1">
      <c r="A21" s="6"/>
      <c r="B21" s="43" t="s">
        <v>4</v>
      </c>
      <c r="D21" s="10"/>
      <c r="E21" s="32"/>
      <c r="G21" s="32"/>
      <c r="H21" s="10"/>
      <c r="I21" s="10"/>
      <c r="J21" s="10"/>
      <c r="L21" s="11"/>
      <c r="M21" s="11"/>
      <c r="N21" s="11"/>
      <c r="O21" s="11"/>
      <c r="P21" s="11"/>
      <c r="Q21" s="11"/>
      <c r="R21" s="11"/>
      <c r="S21" s="11"/>
    </row>
    <row r="22" spans="1:19" ht="18" customHeight="1">
      <c r="A22" s="6"/>
      <c r="B22" s="43"/>
      <c r="C22" s="47" t="s">
        <v>40</v>
      </c>
      <c r="D22" s="10">
        <v>1048893</v>
      </c>
      <c r="E22" s="32" t="s">
        <v>32</v>
      </c>
      <c r="F22" s="27">
        <f>D22</f>
        <v>1048893</v>
      </c>
      <c r="G22" s="32" t="s">
        <v>32</v>
      </c>
      <c r="H22" s="10"/>
      <c r="I22" s="10"/>
      <c r="J22" s="10"/>
      <c r="L22" s="11"/>
      <c r="M22" s="11"/>
      <c r="N22" s="11"/>
      <c r="O22" s="11"/>
      <c r="P22" s="11"/>
      <c r="Q22" s="11"/>
      <c r="R22" s="11"/>
      <c r="S22" s="11"/>
    </row>
    <row r="23" spans="1:19" ht="18" customHeight="1">
      <c r="A23" s="6"/>
      <c r="B23" s="43"/>
      <c r="C23" s="47" t="s">
        <v>28</v>
      </c>
      <c r="D23" s="10">
        <v>905136</v>
      </c>
      <c r="E23" s="32" t="s">
        <v>32</v>
      </c>
      <c r="F23" s="27">
        <f>D23</f>
        <v>905136</v>
      </c>
      <c r="G23" s="32" t="s">
        <v>32</v>
      </c>
      <c r="H23" s="10"/>
      <c r="I23" s="10"/>
      <c r="J23" s="10"/>
      <c r="L23" s="11"/>
      <c r="M23" s="11"/>
      <c r="N23" s="11"/>
      <c r="O23" s="11"/>
      <c r="P23" s="11"/>
      <c r="Q23" s="11"/>
      <c r="R23" s="11"/>
      <c r="S23" s="11"/>
    </row>
    <row r="24" spans="1:19" ht="18" customHeight="1">
      <c r="A24" s="6"/>
      <c r="B24" s="43"/>
      <c r="C24" s="47" t="s">
        <v>10</v>
      </c>
      <c r="D24" s="10">
        <v>1551146</v>
      </c>
      <c r="E24" s="32" t="s">
        <v>32</v>
      </c>
      <c r="F24" s="27">
        <f>D24</f>
        <v>1551146</v>
      </c>
      <c r="G24" s="32" t="s">
        <v>32</v>
      </c>
      <c r="H24" s="10"/>
      <c r="I24" s="10"/>
      <c r="J24" s="10"/>
      <c r="L24" s="11"/>
      <c r="M24" s="11"/>
      <c r="N24" s="11"/>
      <c r="O24" s="11"/>
      <c r="P24" s="11"/>
      <c r="Q24" s="11"/>
      <c r="R24" s="11"/>
      <c r="S24" s="11"/>
    </row>
    <row r="25" spans="1:19" ht="18" customHeight="1">
      <c r="A25" s="6"/>
      <c r="B25" s="43"/>
      <c r="C25" s="53" t="s">
        <v>41</v>
      </c>
      <c r="D25" s="28">
        <v>3322480</v>
      </c>
      <c r="E25" s="32" t="s">
        <v>32</v>
      </c>
      <c r="F25" s="42">
        <f>D25</f>
        <v>3322480</v>
      </c>
      <c r="G25" s="32" t="s">
        <v>32</v>
      </c>
      <c r="H25" s="10"/>
      <c r="I25" s="10"/>
      <c r="J25" s="10"/>
      <c r="L25" s="11"/>
      <c r="M25" s="11"/>
      <c r="N25" s="11"/>
      <c r="O25" s="11"/>
      <c r="P25" s="11"/>
      <c r="Q25" s="11"/>
      <c r="R25" s="11"/>
      <c r="S25" s="11"/>
    </row>
    <row r="26" spans="1:29" ht="16.5" customHeight="1">
      <c r="A26" s="8"/>
      <c r="B26" s="43"/>
      <c r="C26" s="47" t="s">
        <v>11</v>
      </c>
      <c r="D26" s="10">
        <f>SUM(D22:D25)</f>
        <v>6827655</v>
      </c>
      <c r="E26" s="32"/>
      <c r="F26" s="27">
        <f>D26</f>
        <v>6827655</v>
      </c>
      <c r="G26" s="32"/>
      <c r="H26" s="10"/>
      <c r="I26" s="10"/>
      <c r="J26" s="10"/>
      <c r="L26" s="11"/>
      <c r="M26" s="11"/>
      <c r="N26" s="11"/>
      <c r="O26" s="11"/>
      <c r="P26" s="11"/>
      <c r="Q26" s="11"/>
      <c r="R26" s="11"/>
      <c r="S26" s="11"/>
      <c r="AB26" s="1" t="s">
        <v>22</v>
      </c>
      <c r="AC26" s="1" t="s">
        <v>23</v>
      </c>
    </row>
    <row r="27" spans="1:19" ht="16.5" customHeight="1">
      <c r="A27" s="8"/>
      <c r="B27" s="43"/>
      <c r="D27" s="10"/>
      <c r="E27" s="32"/>
      <c r="G27" s="32"/>
      <c r="H27" s="10"/>
      <c r="I27" s="10"/>
      <c r="J27" s="10"/>
      <c r="L27" s="11"/>
      <c r="M27" s="11"/>
      <c r="N27" s="11"/>
      <c r="O27" s="11"/>
      <c r="P27" s="11"/>
      <c r="Q27" s="11"/>
      <c r="R27" s="11"/>
      <c r="S27" s="11"/>
    </row>
    <row r="28" spans="1:7" ht="18" customHeight="1">
      <c r="A28" s="8"/>
      <c r="B28" s="43" t="s">
        <v>5</v>
      </c>
      <c r="D28" s="10"/>
      <c r="E28" s="32"/>
      <c r="G28" s="32"/>
    </row>
    <row r="29" spans="1:7" ht="18" customHeight="1">
      <c r="A29" s="8"/>
      <c r="B29" s="43"/>
      <c r="C29" s="47" t="s">
        <v>30</v>
      </c>
      <c r="D29" s="10">
        <v>3729673</v>
      </c>
      <c r="E29" s="32" t="s">
        <v>32</v>
      </c>
      <c r="F29" s="27">
        <f>D29</f>
        <v>3729673</v>
      </c>
      <c r="G29" s="32" t="s">
        <v>32</v>
      </c>
    </row>
    <row r="30" spans="1:8" ht="18" customHeight="1">
      <c r="A30" s="8"/>
      <c r="B30" s="43"/>
      <c r="C30" s="53" t="s">
        <v>31</v>
      </c>
      <c r="D30" s="9">
        <v>1238653</v>
      </c>
      <c r="E30" s="33" t="s">
        <v>32</v>
      </c>
      <c r="F30" s="42">
        <f>D30</f>
        <v>1238653</v>
      </c>
      <c r="G30" s="33" t="s">
        <v>32</v>
      </c>
      <c r="H30" s="18"/>
    </row>
    <row r="31" spans="1:8" ht="18" customHeight="1">
      <c r="A31" s="8"/>
      <c r="B31" s="43"/>
      <c r="C31" s="47" t="s">
        <v>12</v>
      </c>
      <c r="D31" s="10">
        <f>D29+D30</f>
        <v>4968326</v>
      </c>
      <c r="E31" s="32"/>
      <c r="F31" s="27">
        <f>D31</f>
        <v>4968326</v>
      </c>
      <c r="G31" s="32"/>
      <c r="H31" s="17"/>
    </row>
    <row r="32" spans="1:7" ht="18" customHeight="1">
      <c r="A32" s="8"/>
      <c r="B32" s="43"/>
      <c r="D32" s="10"/>
      <c r="E32" s="32"/>
      <c r="G32" s="32"/>
    </row>
    <row r="33" spans="1:9" ht="18" customHeight="1">
      <c r="A33" s="8"/>
      <c r="B33" s="43" t="s">
        <v>6</v>
      </c>
      <c r="F33" s="46"/>
      <c r="H33" s="37"/>
      <c r="I33" s="37"/>
    </row>
    <row r="34" spans="1:9" ht="18" customHeight="1">
      <c r="A34" s="8"/>
      <c r="B34" s="43"/>
      <c r="F34" s="46"/>
      <c r="H34" s="38"/>
      <c r="I34" s="38"/>
    </row>
    <row r="35" spans="1:9" ht="18" customHeight="1">
      <c r="A35" s="8"/>
      <c r="B35" s="43"/>
      <c r="C35" s="47" t="s">
        <v>13</v>
      </c>
      <c r="D35" s="20">
        <f>D19*(0.51*0.0542)</f>
        <v>2402928.45828</v>
      </c>
      <c r="E35" s="29" t="s">
        <v>33</v>
      </c>
      <c r="F35" s="46">
        <f>+D35</f>
        <v>2402928.45828</v>
      </c>
      <c r="G35" s="29" t="s">
        <v>33</v>
      </c>
      <c r="H35" s="39"/>
      <c r="I35" s="39"/>
    </row>
    <row r="36" spans="1:9" ht="18" customHeight="1">
      <c r="A36" s="8"/>
      <c r="B36" s="43"/>
      <c r="C36" s="47" t="s">
        <v>14</v>
      </c>
      <c r="D36" s="20">
        <f>D19*(0.49*0.101)</f>
        <v>4302182.5265999995</v>
      </c>
      <c r="E36" s="29" t="s">
        <v>33</v>
      </c>
      <c r="F36" s="20">
        <f>F19*(0.49*0.0875)</f>
        <v>3727138.3274999997</v>
      </c>
      <c r="G36" s="29" t="s">
        <v>36</v>
      </c>
      <c r="H36" s="39"/>
      <c r="I36" s="39"/>
    </row>
    <row r="37" spans="1:9" ht="18" customHeight="1">
      <c r="A37" s="8"/>
      <c r="B37" s="43"/>
      <c r="C37" s="53" t="s">
        <v>24</v>
      </c>
      <c r="D37" s="14">
        <f>0.35/0.65*D36</f>
        <v>2316559.822015384</v>
      </c>
      <c r="F37" s="14">
        <f>0.35/0.65*F36</f>
        <v>2006920.6378846152</v>
      </c>
      <c r="H37" s="40"/>
      <c r="I37" s="40"/>
    </row>
    <row r="38" spans="1:9" ht="18" customHeight="1">
      <c r="A38" s="8"/>
      <c r="B38" s="43"/>
      <c r="C38" s="47" t="s">
        <v>15</v>
      </c>
      <c r="D38" s="17">
        <f>SUM(D35:D37)</f>
        <v>9021670.806895383</v>
      </c>
      <c r="E38" s="17"/>
      <c r="F38" s="10">
        <f>SUM(F35:F37)</f>
        <v>8136987.423664615</v>
      </c>
      <c r="G38" s="41"/>
      <c r="H38" s="38"/>
      <c r="I38" s="39"/>
    </row>
    <row r="39" spans="1:2" ht="18" customHeight="1">
      <c r="A39" s="8"/>
      <c r="B39" s="43"/>
    </row>
    <row r="40" spans="1:6" ht="18" customHeight="1">
      <c r="A40" s="8"/>
      <c r="B40" s="43"/>
      <c r="C40" s="47" t="s">
        <v>16</v>
      </c>
      <c r="D40" s="17">
        <f>+D26</f>
        <v>6827655</v>
      </c>
      <c r="F40" s="10">
        <f>+F26</f>
        <v>6827655</v>
      </c>
    </row>
    <row r="41" spans="1:6" ht="18" customHeight="1">
      <c r="A41" s="8"/>
      <c r="B41" s="43"/>
      <c r="C41" s="47" t="s">
        <v>5</v>
      </c>
      <c r="D41" s="17">
        <f>+D31</f>
        <v>4968326</v>
      </c>
      <c r="F41" s="10">
        <f>+F31</f>
        <v>4968326</v>
      </c>
    </row>
    <row r="42" spans="1:6" ht="18" customHeight="1">
      <c r="A42" s="8"/>
      <c r="B42" s="43"/>
      <c r="F42" s="47"/>
    </row>
    <row r="43" spans="1:6" ht="18" customHeight="1">
      <c r="A43" s="8"/>
      <c r="B43" s="43"/>
      <c r="C43" s="47" t="s">
        <v>17</v>
      </c>
      <c r="D43" s="17">
        <f>+D41+D40+D38</f>
        <v>20817651.806895383</v>
      </c>
      <c r="F43" s="10">
        <f>+F41+F40+F38</f>
        <v>19932968.423664615</v>
      </c>
    </row>
    <row r="44" spans="1:7" ht="18" customHeight="1">
      <c r="A44" s="8"/>
      <c r="B44" s="43"/>
      <c r="C44" s="53" t="s">
        <v>18</v>
      </c>
      <c r="D44" s="22">
        <v>0.955203</v>
      </c>
      <c r="E44" s="34" t="s">
        <v>34</v>
      </c>
      <c r="F44" s="48">
        <f>+D44</f>
        <v>0.955203</v>
      </c>
      <c r="G44" s="34" t="s">
        <v>34</v>
      </c>
    </row>
    <row r="45" spans="1:6" ht="18" customHeight="1">
      <c r="A45" s="8"/>
      <c r="B45" s="43"/>
      <c r="C45" s="47" t="s">
        <v>19</v>
      </c>
      <c r="D45" s="17">
        <f>D43/D44</f>
        <v>21793955.637592617</v>
      </c>
      <c r="F45" s="10">
        <f>F43/F44</f>
        <v>20867782.47520644</v>
      </c>
    </row>
    <row r="46" spans="1:2" ht="18" customHeight="1">
      <c r="A46" s="8"/>
      <c r="B46" s="43"/>
    </row>
    <row r="47" spans="1:7" ht="18" customHeight="1">
      <c r="A47" s="8"/>
      <c r="B47" s="43"/>
      <c r="C47" s="47" t="s">
        <v>20</v>
      </c>
      <c r="D47" s="21">
        <v>1768267</v>
      </c>
      <c r="E47" s="29" t="s">
        <v>32</v>
      </c>
      <c r="F47" s="65">
        <f>D47</f>
        <v>1768267</v>
      </c>
      <c r="G47" s="29" t="s">
        <v>32</v>
      </c>
    </row>
    <row r="48" spans="1:7" ht="18" customHeight="1" thickBot="1">
      <c r="A48" s="8"/>
      <c r="B48" s="55"/>
      <c r="E48" s="35"/>
      <c r="F48" s="49"/>
      <c r="G48" s="35"/>
    </row>
    <row r="49" spans="1:6" ht="18" customHeight="1" thickTop="1">
      <c r="A49" s="8"/>
      <c r="B49" s="43"/>
      <c r="C49" s="56" t="s">
        <v>21</v>
      </c>
      <c r="D49" s="26">
        <f>D45/D47</f>
        <v>12.325036681447212</v>
      </c>
      <c r="F49" s="50">
        <f>F45/F47</f>
        <v>11.801262182241956</v>
      </c>
    </row>
    <row r="50" spans="1:2" ht="18" customHeight="1">
      <c r="A50" s="8"/>
      <c r="B50" s="43"/>
    </row>
    <row r="51" spans="1:7" ht="16.5" customHeight="1">
      <c r="A51" s="8"/>
      <c r="B51" s="57" t="s">
        <v>49</v>
      </c>
      <c r="D51" s="19"/>
      <c r="E51" s="32"/>
      <c r="G51" s="32"/>
    </row>
    <row r="52" spans="1:8" ht="16.5" customHeight="1">
      <c r="A52" s="8"/>
      <c r="B52" s="57" t="s">
        <v>42</v>
      </c>
      <c r="D52" s="19"/>
      <c r="E52" s="32"/>
      <c r="G52" s="32"/>
      <c r="H52" s="23"/>
    </row>
    <row r="53" spans="1:4" ht="16.5" customHeight="1">
      <c r="A53" s="8"/>
      <c r="B53" s="57" t="s">
        <v>43</v>
      </c>
      <c r="D53" s="4"/>
    </row>
    <row r="54" spans="1:12" ht="16.5" customHeight="1">
      <c r="A54" s="8"/>
      <c r="B54" s="57" t="s">
        <v>48</v>
      </c>
      <c r="D54" s="19"/>
      <c r="E54" s="32"/>
      <c r="F54" s="42"/>
      <c r="G54" s="32"/>
      <c r="L54" s="24"/>
    </row>
    <row r="55" spans="1:12" ht="14.25" customHeight="1">
      <c r="A55" s="8"/>
      <c r="D55" s="10"/>
      <c r="E55" s="32"/>
      <c r="G55" s="32"/>
      <c r="L55" s="24"/>
    </row>
    <row r="56" spans="1:12" ht="18" customHeight="1">
      <c r="A56" s="8"/>
      <c r="D56" s="10"/>
      <c r="E56" s="32"/>
      <c r="G56" s="32"/>
      <c r="L56" s="24"/>
    </row>
    <row r="57" spans="1:12" ht="9" customHeight="1">
      <c r="A57" s="8"/>
      <c r="D57" s="10"/>
      <c r="E57" s="32"/>
      <c r="G57" s="32"/>
      <c r="L57" s="24"/>
    </row>
    <row r="58" spans="1:12" ht="16.5" customHeight="1">
      <c r="A58" s="8"/>
      <c r="B58" s="5"/>
      <c r="C58" s="5"/>
      <c r="D58" s="19"/>
      <c r="L58" s="24"/>
    </row>
    <row r="59" spans="1:7" ht="18" customHeight="1">
      <c r="A59" s="8"/>
      <c r="B59" s="5"/>
      <c r="C59" s="5"/>
      <c r="D59" s="19"/>
      <c r="E59" s="32"/>
      <c r="F59" s="51"/>
      <c r="G59" s="32"/>
    </row>
    <row r="60" spans="1:7" ht="15.75" customHeight="1">
      <c r="A60" s="8"/>
      <c r="B60" s="5"/>
      <c r="C60" s="5"/>
      <c r="D60" s="19"/>
      <c r="E60" s="32"/>
      <c r="G60" s="32"/>
    </row>
    <row r="61" spans="1:7" ht="16.5" customHeight="1">
      <c r="A61" s="8"/>
      <c r="B61" s="5"/>
      <c r="C61" s="5"/>
      <c r="D61" s="25"/>
      <c r="E61" s="32"/>
      <c r="G61" s="32"/>
    </row>
  </sheetData>
  <sheetProtection/>
  <mergeCells count="2">
    <mergeCell ref="B5:G5"/>
    <mergeCell ref="B6:G6"/>
  </mergeCells>
  <printOptions horizontalCentered="1"/>
  <pageMargins left="0.7" right="0.7" top="0.75" bottom="0.75" header="0" footer="0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 A. Skirpan</dc:creator>
  <cp:keywords/>
  <dc:description/>
  <cp:lastModifiedBy>Mak, Chanda (ATG)</cp:lastModifiedBy>
  <cp:lastPrinted>2014-07-17T19:55:07Z</cp:lastPrinted>
  <dcterms:created xsi:type="dcterms:W3CDTF">2009-11-10T15:58:32Z</dcterms:created>
  <dcterms:modified xsi:type="dcterms:W3CDTF">2014-07-17T19:55:27Z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140188</vt:lpwstr>
  </property>
  <property fmtid="{D5CDD505-2E9C-101B-9397-08002B2CF9AE}" pid="6" name="IsConfidenti">
    <vt:lpwstr>0</vt:lpwstr>
  </property>
  <property fmtid="{D5CDD505-2E9C-101B-9397-08002B2CF9AE}" pid="7" name="Dat">
    <vt:lpwstr>2014-07-22T00:00:00Z</vt:lpwstr>
  </property>
  <property fmtid="{D5CDD505-2E9C-101B-9397-08002B2CF9AE}" pid="8" name="CaseTy">
    <vt:lpwstr>Tariff Revision</vt:lpwstr>
  </property>
  <property fmtid="{D5CDD505-2E9C-101B-9397-08002B2CF9AE}" pid="9" name="OpenedDa">
    <vt:lpwstr>2014-02-04T00:00:00Z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Formal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